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8820"/>
  </bookViews>
  <sheets>
    <sheet name="Analyse" sheetId="1" r:id="rId1"/>
  </sheets>
  <externalReferences>
    <externalReference r:id="rId2"/>
    <externalReference r:id="rId3"/>
  </externalReferences>
  <definedNames>
    <definedName name="CHAMPIMPRIM01">#REF!</definedName>
    <definedName name="encadr">#REF!</definedName>
    <definedName name="IMPRIM02">#REF!</definedName>
    <definedName name="LIBELLE">#REF!</definedName>
    <definedName name="mo">#REF!</definedName>
    <definedName name="MONTANT">#REF!</definedName>
    <definedName name="PRIX">#REF!</definedName>
    <definedName name="SOMCATEGO">#REF!</definedName>
    <definedName name="soustotal">#REF!</definedName>
    <definedName name="TOTALCHAP">#REF!</definedName>
    <definedName name="TOTAUX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16" i="1" l="1"/>
  <c r="O216" i="1"/>
  <c r="N216" i="1"/>
  <c r="Q216" i="1" s="1"/>
  <c r="P215" i="1"/>
  <c r="O215" i="1"/>
  <c r="N215" i="1"/>
  <c r="Q215" i="1" s="1"/>
  <c r="P214" i="1"/>
  <c r="O214" i="1"/>
  <c r="N214" i="1"/>
  <c r="P213" i="1"/>
  <c r="O213" i="1"/>
  <c r="N213" i="1"/>
  <c r="P212" i="1"/>
  <c r="O212" i="1"/>
  <c r="N212" i="1"/>
  <c r="Q212" i="1" s="1"/>
  <c r="P211" i="1"/>
  <c r="O211" i="1"/>
  <c r="N211" i="1"/>
  <c r="Q211" i="1" s="1"/>
  <c r="P210" i="1"/>
  <c r="O210" i="1"/>
  <c r="N210" i="1"/>
  <c r="P209" i="1"/>
  <c r="O209" i="1"/>
  <c r="N209" i="1"/>
  <c r="P208" i="1"/>
  <c r="O208" i="1"/>
  <c r="N208" i="1"/>
  <c r="Q208" i="1" s="1"/>
  <c r="P207" i="1"/>
  <c r="O207" i="1"/>
  <c r="N207" i="1"/>
  <c r="Q207" i="1" s="1"/>
  <c r="P206" i="1"/>
  <c r="O206" i="1"/>
  <c r="N206" i="1"/>
  <c r="P205" i="1"/>
  <c r="P218" i="1" s="1"/>
  <c r="O205" i="1"/>
  <c r="O218" i="1" s="1"/>
  <c r="N205" i="1"/>
  <c r="N218" i="1" s="1"/>
  <c r="Q199" i="1"/>
  <c r="P199" i="1"/>
  <c r="AB197" i="1"/>
  <c r="AR196" i="1"/>
  <c r="AQ196" i="1"/>
  <c r="AP196" i="1"/>
  <c r="O195" i="1"/>
  <c r="N195" i="1"/>
  <c r="AT195" i="1" s="1"/>
  <c r="E195" i="1"/>
  <c r="D195" i="1"/>
  <c r="AU194" i="1"/>
  <c r="AT194" i="1"/>
  <c r="AR194" i="1"/>
  <c r="AQ194" i="1"/>
  <c r="AP194" i="1"/>
  <c r="AG194" i="1"/>
  <c r="AA194" i="1"/>
  <c r="V194" i="1"/>
  <c r="Q194" i="1"/>
  <c r="AU193" i="1"/>
  <c r="AT193" i="1"/>
  <c r="AF193" i="1"/>
  <c r="Y193" i="1"/>
  <c r="X193" i="1"/>
  <c r="Z193" i="1" s="1"/>
  <c r="T193" i="1"/>
  <c r="AQ193" i="1" s="1"/>
  <c r="S193" i="1"/>
  <c r="AP193" i="1" s="1"/>
  <c r="P193" i="1"/>
  <c r="Q193" i="1" s="1"/>
  <c r="I193" i="1"/>
  <c r="F193" i="1"/>
  <c r="AC193" i="1" s="1"/>
  <c r="AU192" i="1"/>
  <c r="AT192" i="1"/>
  <c r="Z192" i="1"/>
  <c r="AA192" i="1" s="1"/>
  <c r="Y192" i="1"/>
  <c r="X192" i="1"/>
  <c r="T192" i="1"/>
  <c r="AQ192" i="1" s="1"/>
  <c r="S192" i="1"/>
  <c r="AP192" i="1" s="1"/>
  <c r="P192" i="1"/>
  <c r="F192" i="1"/>
  <c r="AC192" i="1" s="1"/>
  <c r="AF192" i="1" s="1"/>
  <c r="AK192" i="1" s="1"/>
  <c r="AU191" i="1"/>
  <c r="AT191" i="1"/>
  <c r="Z191" i="1"/>
  <c r="AA191" i="1" s="1"/>
  <c r="Y191" i="1"/>
  <c r="X191" i="1"/>
  <c r="T191" i="1"/>
  <c r="AQ191" i="1" s="1"/>
  <c r="S191" i="1"/>
  <c r="AP191" i="1" s="1"/>
  <c r="P191" i="1"/>
  <c r="F191" i="1"/>
  <c r="AC191" i="1" s="1"/>
  <c r="AF191" i="1" s="1"/>
  <c r="AK191" i="1" s="1"/>
  <c r="AU190" i="1"/>
  <c r="AT190" i="1"/>
  <c r="Z190" i="1"/>
  <c r="AA190" i="1" s="1"/>
  <c r="Y190" i="1"/>
  <c r="X190" i="1"/>
  <c r="T190" i="1"/>
  <c r="AQ190" i="1" s="1"/>
  <c r="S190" i="1"/>
  <c r="AP190" i="1" s="1"/>
  <c r="P190" i="1"/>
  <c r="F190" i="1"/>
  <c r="AC190" i="1" s="1"/>
  <c r="AF190" i="1" s="1"/>
  <c r="AK190" i="1" s="1"/>
  <c r="B190" i="1"/>
  <c r="AU189" i="1"/>
  <c r="AT189" i="1"/>
  <c r="AK189" i="1"/>
  <c r="AA189" i="1"/>
  <c r="Z189" i="1"/>
  <c r="Y189" i="1"/>
  <c r="X189" i="1"/>
  <c r="T189" i="1"/>
  <c r="AQ189" i="1" s="1"/>
  <c r="S189" i="1"/>
  <c r="AP189" i="1" s="1"/>
  <c r="Q189" i="1"/>
  <c r="P189" i="1"/>
  <c r="U189" i="1" s="1"/>
  <c r="V189" i="1" s="1"/>
  <c r="F189" i="1"/>
  <c r="AC189" i="1" s="1"/>
  <c r="AF189" i="1" s="1"/>
  <c r="AG189" i="1" s="1"/>
  <c r="AU188" i="1"/>
  <c r="AT188" i="1"/>
  <c r="AQ188" i="1"/>
  <c r="AC188" i="1"/>
  <c r="Y188" i="1"/>
  <c r="Y195" i="1" s="1"/>
  <c r="X188" i="1"/>
  <c r="T188" i="1"/>
  <c r="T195" i="1" s="1"/>
  <c r="S188" i="1"/>
  <c r="Q188" i="1"/>
  <c r="P188" i="1"/>
  <c r="F188" i="1"/>
  <c r="F195" i="1" s="1"/>
  <c r="M195" i="1" s="1"/>
  <c r="AU187" i="1"/>
  <c r="AT187" i="1"/>
  <c r="AR187" i="1"/>
  <c r="AQ187" i="1"/>
  <c r="AP187" i="1"/>
  <c r="AG187" i="1"/>
  <c r="AA187" i="1"/>
  <c r="V187" i="1"/>
  <c r="Q187" i="1"/>
  <c r="O186" i="1"/>
  <c r="AU186" i="1" s="1"/>
  <c r="N186" i="1"/>
  <c r="E186" i="1"/>
  <c r="D186" i="1"/>
  <c r="AU185" i="1"/>
  <c r="AT185" i="1"/>
  <c r="AR185" i="1"/>
  <c r="AQ185" i="1"/>
  <c r="AP185" i="1"/>
  <c r="AG185" i="1"/>
  <c r="AA185" i="1"/>
  <c r="V185" i="1"/>
  <c r="Q185" i="1"/>
  <c r="AU184" i="1"/>
  <c r="AT184" i="1"/>
  <c r="Y184" i="1"/>
  <c r="X184" i="1"/>
  <c r="Z184" i="1" s="1"/>
  <c r="T184" i="1"/>
  <c r="AQ184" i="1" s="1"/>
  <c r="Q184" i="1"/>
  <c r="P184" i="1"/>
  <c r="U184" i="1" s="1"/>
  <c r="F184" i="1"/>
  <c r="H184" i="1" s="1"/>
  <c r="AU183" i="1"/>
  <c r="AT183" i="1"/>
  <c r="Y183" i="1"/>
  <c r="X183" i="1"/>
  <c r="Z183" i="1" s="1"/>
  <c r="T183" i="1"/>
  <c r="AQ183" i="1" s="1"/>
  <c r="S183" i="1"/>
  <c r="AP183" i="1" s="1"/>
  <c r="Q183" i="1"/>
  <c r="P183" i="1"/>
  <c r="U183" i="1" s="1"/>
  <c r="V183" i="1" s="1"/>
  <c r="H183" i="1"/>
  <c r="F183" i="1"/>
  <c r="AC183" i="1" s="1"/>
  <c r="AF183" i="1" s="1"/>
  <c r="AU182" i="1"/>
  <c r="AT182" i="1"/>
  <c r="AG182" i="1"/>
  <c r="Z182" i="1"/>
  <c r="AA182" i="1" s="1"/>
  <c r="Y182" i="1"/>
  <c r="X182" i="1"/>
  <c r="U182" i="1"/>
  <c r="V182" i="1" s="1"/>
  <c r="T182" i="1"/>
  <c r="AQ182" i="1" s="1"/>
  <c r="S182" i="1"/>
  <c r="AP182" i="1" s="1"/>
  <c r="P182" i="1"/>
  <c r="Q182" i="1" s="1"/>
  <c r="H182" i="1"/>
  <c r="F182" i="1"/>
  <c r="AC182" i="1" s="1"/>
  <c r="AF182" i="1" s="1"/>
  <c r="AK182" i="1" s="1"/>
  <c r="AU181" i="1"/>
  <c r="AT181" i="1"/>
  <c r="AK181" i="1"/>
  <c r="AA181" i="1"/>
  <c r="Z181" i="1"/>
  <c r="AR181" i="1" s="1"/>
  <c r="Y181" i="1"/>
  <c r="X181" i="1"/>
  <c r="T181" i="1"/>
  <c r="AQ181" i="1" s="1"/>
  <c r="S181" i="1"/>
  <c r="AP181" i="1" s="1"/>
  <c r="Q181" i="1"/>
  <c r="P181" i="1"/>
  <c r="U181" i="1" s="1"/>
  <c r="V181" i="1" s="1"/>
  <c r="H181" i="1"/>
  <c r="F181" i="1"/>
  <c r="AC181" i="1" s="1"/>
  <c r="AF181" i="1" s="1"/>
  <c r="AG181" i="1" s="1"/>
  <c r="AU180" i="1"/>
  <c r="AT180" i="1"/>
  <c r="AP180" i="1"/>
  <c r="AC180" i="1"/>
  <c r="AF180" i="1" s="1"/>
  <c r="Y180" i="1"/>
  <c r="X180" i="1"/>
  <c r="Z180" i="1" s="1"/>
  <c r="T180" i="1"/>
  <c r="AQ180" i="1" s="1"/>
  <c r="S180" i="1"/>
  <c r="Q180" i="1"/>
  <c r="P180" i="1"/>
  <c r="U180" i="1" s="1"/>
  <c r="F180" i="1"/>
  <c r="AU179" i="1"/>
  <c r="AT179" i="1"/>
  <c r="Y179" i="1"/>
  <c r="X179" i="1"/>
  <c r="Z179" i="1" s="1"/>
  <c r="T179" i="1"/>
  <c r="AQ179" i="1" s="1"/>
  <c r="S179" i="1"/>
  <c r="AP179" i="1" s="1"/>
  <c r="Q179" i="1"/>
  <c r="P179" i="1"/>
  <c r="U179" i="1" s="1"/>
  <c r="I179" i="1"/>
  <c r="F179" i="1"/>
  <c r="AC179" i="1" s="1"/>
  <c r="AF179" i="1" s="1"/>
  <c r="AU178" i="1"/>
  <c r="AT178" i="1"/>
  <c r="AC178" i="1"/>
  <c r="AF178" i="1" s="1"/>
  <c r="Y178" i="1"/>
  <c r="X178" i="1"/>
  <c r="T178" i="1"/>
  <c r="AQ178" i="1" s="1"/>
  <c r="Q178" i="1"/>
  <c r="P178" i="1"/>
  <c r="F178" i="1"/>
  <c r="AU177" i="1"/>
  <c r="AT177" i="1"/>
  <c r="Y177" i="1"/>
  <c r="T177" i="1" s="1"/>
  <c r="AQ177" i="1" s="1"/>
  <c r="X177" i="1"/>
  <c r="Q177" i="1"/>
  <c r="P177" i="1"/>
  <c r="M177" i="1"/>
  <c r="F177" i="1"/>
  <c r="AC177" i="1" s="1"/>
  <c r="AF177" i="1" s="1"/>
  <c r="AU176" i="1"/>
  <c r="AT176" i="1"/>
  <c r="AG176" i="1"/>
  <c r="Y176" i="1"/>
  <c r="X176" i="1"/>
  <c r="T176" i="1"/>
  <c r="AQ176" i="1" s="1"/>
  <c r="P176" i="1"/>
  <c r="F176" i="1"/>
  <c r="AC176" i="1" s="1"/>
  <c r="AF176" i="1" s="1"/>
  <c r="AK176" i="1" s="1"/>
  <c r="AU175" i="1"/>
  <c r="AT175" i="1"/>
  <c r="Y175" i="1"/>
  <c r="X175" i="1"/>
  <c r="T175" i="1"/>
  <c r="AQ175" i="1" s="1"/>
  <c r="P175" i="1"/>
  <c r="F175" i="1"/>
  <c r="AC175" i="1" s="1"/>
  <c r="AF175" i="1" s="1"/>
  <c r="B175" i="1"/>
  <c r="AU174" i="1"/>
  <c r="AT174" i="1"/>
  <c r="AK174" i="1"/>
  <c r="Y174" i="1"/>
  <c r="Z174" i="1" s="1"/>
  <c r="X174" i="1"/>
  <c r="T174" i="1"/>
  <c r="AQ174" i="1" s="1"/>
  <c r="S174" i="1"/>
  <c r="AP174" i="1" s="1"/>
  <c r="Q174" i="1"/>
  <c r="P174" i="1"/>
  <c r="F174" i="1"/>
  <c r="AC174" i="1" s="1"/>
  <c r="AF174" i="1" s="1"/>
  <c r="AG174" i="1" s="1"/>
  <c r="AU173" i="1"/>
  <c r="AT173" i="1"/>
  <c r="AQ173" i="1"/>
  <c r="AC173" i="1"/>
  <c r="Y173" i="1"/>
  <c r="X173" i="1"/>
  <c r="T173" i="1"/>
  <c r="S173" i="1"/>
  <c r="P173" i="1"/>
  <c r="F173" i="1"/>
  <c r="M173" i="1" s="1"/>
  <c r="AU172" i="1"/>
  <c r="AT172" i="1"/>
  <c r="AR172" i="1"/>
  <c r="AQ172" i="1"/>
  <c r="AP172" i="1"/>
  <c r="AG172" i="1"/>
  <c r="AA172" i="1"/>
  <c r="V172" i="1"/>
  <c r="Q172" i="1"/>
  <c r="O171" i="1"/>
  <c r="AU171" i="1" s="1"/>
  <c r="N171" i="1"/>
  <c r="AT171" i="1" s="1"/>
  <c r="E171" i="1"/>
  <c r="D171" i="1"/>
  <c r="AU170" i="1"/>
  <c r="AT170" i="1"/>
  <c r="AR170" i="1"/>
  <c r="AQ170" i="1"/>
  <c r="AP170" i="1"/>
  <c r="AG170" i="1"/>
  <c r="AA170" i="1"/>
  <c r="V170" i="1"/>
  <c r="Q170" i="1"/>
  <c r="AU169" i="1"/>
  <c r="AT169" i="1"/>
  <c r="AQ169" i="1"/>
  <c r="AC169" i="1"/>
  <c r="AF169" i="1" s="1"/>
  <c r="AG169" i="1" s="1"/>
  <c r="Y169" i="1"/>
  <c r="X169" i="1"/>
  <c r="T169" i="1"/>
  <c r="P169" i="1"/>
  <c r="F169" i="1"/>
  <c r="AU168" i="1"/>
  <c r="AT168" i="1"/>
  <c r="AC168" i="1"/>
  <c r="AF168" i="1" s="1"/>
  <c r="Y168" i="1"/>
  <c r="X168" i="1"/>
  <c r="Z168" i="1" s="1"/>
  <c r="T168" i="1"/>
  <c r="AQ168" i="1" s="1"/>
  <c r="S168" i="1"/>
  <c r="AP168" i="1" s="1"/>
  <c r="P168" i="1"/>
  <c r="F168" i="1"/>
  <c r="AU167" i="1"/>
  <c r="AT167" i="1"/>
  <c r="AC167" i="1"/>
  <c r="AF167" i="1" s="1"/>
  <c r="Y167" i="1"/>
  <c r="X167" i="1"/>
  <c r="T167" i="1"/>
  <c r="AQ167" i="1" s="1"/>
  <c r="P167" i="1"/>
  <c r="F167" i="1"/>
  <c r="AU166" i="1"/>
  <c r="AT166" i="1"/>
  <c r="AC166" i="1"/>
  <c r="AF166" i="1" s="1"/>
  <c r="Y166" i="1"/>
  <c r="X166" i="1"/>
  <c r="Z166" i="1" s="1"/>
  <c r="T166" i="1"/>
  <c r="AQ166" i="1" s="1"/>
  <c r="S166" i="1"/>
  <c r="AP166" i="1" s="1"/>
  <c r="P166" i="1"/>
  <c r="F166" i="1"/>
  <c r="AU165" i="1"/>
  <c r="AT165" i="1"/>
  <c r="AC165" i="1"/>
  <c r="AF165" i="1" s="1"/>
  <c r="Y165" i="1"/>
  <c r="X165" i="1"/>
  <c r="T165" i="1"/>
  <c r="AQ165" i="1" s="1"/>
  <c r="P165" i="1"/>
  <c r="F165" i="1"/>
  <c r="AU164" i="1"/>
  <c r="AT164" i="1"/>
  <c r="AC164" i="1"/>
  <c r="AF164" i="1" s="1"/>
  <c r="Y164" i="1"/>
  <c r="X164" i="1"/>
  <c r="Z164" i="1" s="1"/>
  <c r="T164" i="1"/>
  <c r="AQ164" i="1" s="1"/>
  <c r="S164" i="1"/>
  <c r="AP164" i="1" s="1"/>
  <c r="P164" i="1"/>
  <c r="F164" i="1"/>
  <c r="AU163" i="1"/>
  <c r="AT163" i="1"/>
  <c r="AC163" i="1"/>
  <c r="AF163" i="1" s="1"/>
  <c r="Y163" i="1"/>
  <c r="X163" i="1"/>
  <c r="T163" i="1"/>
  <c r="AQ163" i="1" s="1"/>
  <c r="P163" i="1"/>
  <c r="F163" i="1"/>
  <c r="AU162" i="1"/>
  <c r="AT162" i="1"/>
  <c r="AC162" i="1"/>
  <c r="AF162" i="1" s="1"/>
  <c r="Y162" i="1"/>
  <c r="X162" i="1"/>
  <c r="Z162" i="1" s="1"/>
  <c r="T162" i="1"/>
  <c r="AQ162" i="1" s="1"/>
  <c r="S162" i="1"/>
  <c r="AP162" i="1" s="1"/>
  <c r="P162" i="1"/>
  <c r="I162" i="1"/>
  <c r="F162" i="1"/>
  <c r="B162" i="1"/>
  <c r="AU161" i="1"/>
  <c r="AT161" i="1"/>
  <c r="AC161" i="1"/>
  <c r="Z161" i="1"/>
  <c r="Y161" i="1"/>
  <c r="Y171" i="1" s="1"/>
  <c r="X161" i="1"/>
  <c r="X171" i="1" s="1"/>
  <c r="T161" i="1"/>
  <c r="T171" i="1" s="1"/>
  <c r="S161" i="1"/>
  <c r="AP161" i="1" s="1"/>
  <c r="P161" i="1"/>
  <c r="F161" i="1"/>
  <c r="F171" i="1" s="1"/>
  <c r="M171" i="1" s="1"/>
  <c r="AU160" i="1"/>
  <c r="AT160" i="1"/>
  <c r="AR160" i="1"/>
  <c r="AQ160" i="1"/>
  <c r="AP160" i="1"/>
  <c r="AG160" i="1"/>
  <c r="AA160" i="1"/>
  <c r="V160" i="1"/>
  <c r="Q160" i="1"/>
  <c r="N159" i="1"/>
  <c r="D159" i="1"/>
  <c r="AU158" i="1"/>
  <c r="AT158" i="1"/>
  <c r="AR158" i="1"/>
  <c r="AQ158" i="1"/>
  <c r="AP158" i="1"/>
  <c r="AG158" i="1"/>
  <c r="AA158" i="1"/>
  <c r="V158" i="1"/>
  <c r="Q158" i="1"/>
  <c r="AF157" i="1"/>
  <c r="AG157" i="1" s="1"/>
  <c r="AA157" i="1"/>
  <c r="Z157" i="1"/>
  <c r="O157" i="1"/>
  <c r="AU157" i="1" s="1"/>
  <c r="N157" i="1"/>
  <c r="F157" i="1"/>
  <c r="AC157" i="1" s="1"/>
  <c r="E157" i="1"/>
  <c r="AT156" i="1"/>
  <c r="AA156" i="1"/>
  <c r="Z156" i="1"/>
  <c r="O156" i="1"/>
  <c r="N156" i="1"/>
  <c r="S156" i="1" s="1"/>
  <c r="AP156" i="1" s="1"/>
  <c r="E156" i="1"/>
  <c r="F156" i="1" s="1"/>
  <c r="AC156" i="1" s="1"/>
  <c r="AA155" i="1"/>
  <c r="Z155" i="1"/>
  <c r="T155" i="1"/>
  <c r="O155" i="1"/>
  <c r="N155" i="1"/>
  <c r="AT155" i="1" s="1"/>
  <c r="E155" i="1"/>
  <c r="F155" i="1" s="1"/>
  <c r="AC155" i="1" s="1"/>
  <c r="AA154" i="1"/>
  <c r="Z154" i="1"/>
  <c r="T154" i="1"/>
  <c r="O154" i="1"/>
  <c r="N154" i="1"/>
  <c r="AT154" i="1" s="1"/>
  <c r="E154" i="1"/>
  <c r="AU153" i="1"/>
  <c r="AT153" i="1"/>
  <c r="AQ153" i="1"/>
  <c r="Y153" i="1"/>
  <c r="T153" i="1" s="1"/>
  <c r="X153" i="1"/>
  <c r="P153" i="1"/>
  <c r="Q153" i="1" s="1"/>
  <c r="F153" i="1"/>
  <c r="AC153" i="1" s="1"/>
  <c r="AF153" i="1" s="1"/>
  <c r="AU152" i="1"/>
  <c r="AT152" i="1"/>
  <c r="AQ152" i="1"/>
  <c r="Y152" i="1"/>
  <c r="T152" i="1" s="1"/>
  <c r="X152" i="1"/>
  <c r="P152" i="1"/>
  <c r="Q152" i="1" s="1"/>
  <c r="F152" i="1"/>
  <c r="AC152" i="1" s="1"/>
  <c r="AF152" i="1" s="1"/>
  <c r="AU151" i="1"/>
  <c r="AT151" i="1"/>
  <c r="AQ151" i="1"/>
  <c r="Y151" i="1"/>
  <c r="T151" i="1" s="1"/>
  <c r="X151" i="1"/>
  <c r="P151" i="1"/>
  <c r="Q151" i="1" s="1"/>
  <c r="F151" i="1"/>
  <c r="AC151" i="1" s="1"/>
  <c r="AF151" i="1" s="1"/>
  <c r="AU150" i="1"/>
  <c r="AT150" i="1"/>
  <c r="AQ150" i="1"/>
  <c r="Y150" i="1"/>
  <c r="T150" i="1" s="1"/>
  <c r="X150" i="1"/>
  <c r="P150" i="1"/>
  <c r="Q150" i="1" s="1"/>
  <c r="F150" i="1"/>
  <c r="AC150" i="1" s="1"/>
  <c r="AF150" i="1" s="1"/>
  <c r="AU149" i="1"/>
  <c r="AT149" i="1"/>
  <c r="AQ149" i="1"/>
  <c r="Y149" i="1"/>
  <c r="T149" i="1" s="1"/>
  <c r="X149" i="1"/>
  <c r="P149" i="1"/>
  <c r="Q149" i="1" s="1"/>
  <c r="F149" i="1"/>
  <c r="AC149" i="1" s="1"/>
  <c r="AF149" i="1" s="1"/>
  <c r="AU148" i="1"/>
  <c r="AT148" i="1"/>
  <c r="AQ148" i="1"/>
  <c r="Y148" i="1"/>
  <c r="T148" i="1" s="1"/>
  <c r="X148" i="1"/>
  <c r="P148" i="1"/>
  <c r="Q148" i="1" s="1"/>
  <c r="F148" i="1"/>
  <c r="AC148" i="1" s="1"/>
  <c r="AF148" i="1" s="1"/>
  <c r="AU147" i="1"/>
  <c r="AT147" i="1"/>
  <c r="AQ147" i="1"/>
  <c r="Y147" i="1"/>
  <c r="T147" i="1" s="1"/>
  <c r="X147" i="1"/>
  <c r="P147" i="1"/>
  <c r="Q147" i="1" s="1"/>
  <c r="F147" i="1"/>
  <c r="AC147" i="1" s="1"/>
  <c r="AF147" i="1" s="1"/>
  <c r="AU146" i="1"/>
  <c r="AT146" i="1"/>
  <c r="AP146" i="1"/>
  <c r="Y146" i="1"/>
  <c r="X146" i="1"/>
  <c r="S146" i="1"/>
  <c r="P146" i="1"/>
  <c r="Q146" i="1" s="1"/>
  <c r="F146" i="1"/>
  <c r="AC146" i="1" s="1"/>
  <c r="AF146" i="1" s="1"/>
  <c r="AU145" i="1"/>
  <c r="AT145" i="1"/>
  <c r="AQ145" i="1"/>
  <c r="Z145" i="1"/>
  <c r="Y145" i="1"/>
  <c r="X145" i="1"/>
  <c r="T145" i="1"/>
  <c r="S145" i="1"/>
  <c r="AP145" i="1" s="1"/>
  <c r="P145" i="1"/>
  <c r="Q145" i="1" s="1"/>
  <c r="F145" i="1"/>
  <c r="M145" i="1" s="1"/>
  <c r="AU144" i="1"/>
  <c r="AT144" i="1"/>
  <c r="AK144" i="1"/>
  <c r="AD144" i="1"/>
  <c r="Y144" i="1"/>
  <c r="X144" i="1"/>
  <c r="T144" i="1"/>
  <c r="AQ144" i="1" s="1"/>
  <c r="P144" i="1"/>
  <c r="Q144" i="1" s="1"/>
  <c r="F144" i="1"/>
  <c r="AC144" i="1" s="1"/>
  <c r="AF144" i="1" s="1"/>
  <c r="AG144" i="1" s="1"/>
  <c r="AU143" i="1"/>
  <c r="AT143" i="1"/>
  <c r="AP143" i="1"/>
  <c r="AF143" i="1"/>
  <c r="Y143" i="1"/>
  <c r="X143" i="1"/>
  <c r="S143" i="1"/>
  <c r="P143" i="1"/>
  <c r="M143" i="1"/>
  <c r="F143" i="1"/>
  <c r="AC143" i="1" s="1"/>
  <c r="AD143" i="1" s="1"/>
  <c r="AU142" i="1"/>
  <c r="AT142" i="1"/>
  <c r="AC142" i="1"/>
  <c r="Y142" i="1"/>
  <c r="X142" i="1"/>
  <c r="T142" i="1"/>
  <c r="AQ142" i="1" s="1"/>
  <c r="Q142" i="1"/>
  <c r="P142" i="1"/>
  <c r="F142" i="1"/>
  <c r="M142" i="1" s="1"/>
  <c r="AU141" i="1"/>
  <c r="AT141" i="1"/>
  <c r="AP141" i="1"/>
  <c r="Z141" i="1"/>
  <c r="Y141" i="1"/>
  <c r="X141" i="1"/>
  <c r="T141" i="1"/>
  <c r="AQ141" i="1" s="1"/>
  <c r="S141" i="1"/>
  <c r="P141" i="1"/>
  <c r="Q141" i="1" s="1"/>
  <c r="F141" i="1"/>
  <c r="AC141" i="1" s="1"/>
  <c r="AF141" i="1" s="1"/>
  <c r="AU140" i="1"/>
  <c r="AT140" i="1"/>
  <c r="AQ140" i="1"/>
  <c r="Z140" i="1"/>
  <c r="Y140" i="1"/>
  <c r="X140" i="1"/>
  <c r="T140" i="1"/>
  <c r="S140" i="1"/>
  <c r="AP140" i="1" s="1"/>
  <c r="P140" i="1"/>
  <c r="Q140" i="1" s="1"/>
  <c r="F140" i="1"/>
  <c r="AC140" i="1" s="1"/>
  <c r="AU139" i="1"/>
  <c r="AT139" i="1"/>
  <c r="AR139" i="1"/>
  <c r="AA139" i="1"/>
  <c r="Y139" i="1"/>
  <c r="X139" i="1"/>
  <c r="Z139" i="1" s="1"/>
  <c r="T139" i="1"/>
  <c r="AQ139" i="1" s="1"/>
  <c r="S139" i="1"/>
  <c r="AP139" i="1" s="1"/>
  <c r="Q139" i="1"/>
  <c r="P139" i="1"/>
  <c r="U139" i="1" s="1"/>
  <c r="F139" i="1"/>
  <c r="AU138" i="1"/>
  <c r="AT138" i="1"/>
  <c r="AP138" i="1"/>
  <c r="AF138" i="1"/>
  <c r="Y138" i="1"/>
  <c r="X138" i="1"/>
  <c r="S138" i="1"/>
  <c r="P138" i="1"/>
  <c r="F138" i="1"/>
  <c r="AC138" i="1" s="1"/>
  <c r="AD138" i="1" s="1"/>
  <c r="AU137" i="1"/>
  <c r="AT137" i="1"/>
  <c r="AQ137" i="1"/>
  <c r="AP137" i="1"/>
  <c r="AF137" i="1"/>
  <c r="Z137" i="1"/>
  <c r="AA137" i="1" s="1"/>
  <c r="Y137" i="1"/>
  <c r="X137" i="1"/>
  <c r="T137" i="1"/>
  <c r="S137" i="1"/>
  <c r="P137" i="1"/>
  <c r="Q137" i="1" s="1"/>
  <c r="F137" i="1"/>
  <c r="AC137" i="1" s="1"/>
  <c r="AD137" i="1" s="1"/>
  <c r="AU136" i="1"/>
  <c r="AT136" i="1"/>
  <c r="AQ136" i="1"/>
  <c r="AA136" i="1"/>
  <c r="Y136" i="1"/>
  <c r="X136" i="1"/>
  <c r="Z136" i="1" s="1"/>
  <c r="T136" i="1"/>
  <c r="S136" i="1"/>
  <c r="AP136" i="1" s="1"/>
  <c r="Q136" i="1"/>
  <c r="P136" i="1"/>
  <c r="U136" i="1" s="1"/>
  <c r="AR136" i="1" s="1"/>
  <c r="F136" i="1"/>
  <c r="AC136" i="1" s="1"/>
  <c r="AU135" i="1"/>
  <c r="AT135" i="1"/>
  <c r="AF135" i="1"/>
  <c r="Y135" i="1"/>
  <c r="T135" i="1" s="1"/>
  <c r="AQ135" i="1" s="1"/>
  <c r="X135" i="1"/>
  <c r="P135" i="1"/>
  <c r="F135" i="1"/>
  <c r="AC135" i="1" s="1"/>
  <c r="AD135" i="1" s="1"/>
  <c r="B135" i="1"/>
  <c r="AU134" i="1"/>
  <c r="AT134" i="1"/>
  <c r="AQ134" i="1"/>
  <c r="AC134" i="1"/>
  <c r="AA134" i="1"/>
  <c r="Z134" i="1"/>
  <c r="Y134" i="1"/>
  <c r="X134" i="1"/>
  <c r="T134" i="1"/>
  <c r="S134" i="1"/>
  <c r="Q134" i="1"/>
  <c r="P134" i="1"/>
  <c r="F134" i="1"/>
  <c r="AU133" i="1"/>
  <c r="AT133" i="1"/>
  <c r="AR133" i="1"/>
  <c r="AQ133" i="1"/>
  <c r="AP133" i="1"/>
  <c r="AG133" i="1"/>
  <c r="AA133" i="1"/>
  <c r="V133" i="1"/>
  <c r="Q133" i="1"/>
  <c r="AU132" i="1"/>
  <c r="AT132" i="1"/>
  <c r="Y132" i="1"/>
  <c r="O132" i="1"/>
  <c r="N132" i="1"/>
  <c r="E132" i="1"/>
  <c r="D132" i="1"/>
  <c r="AU131" i="1"/>
  <c r="AT131" i="1"/>
  <c r="AR131" i="1"/>
  <c r="AQ131" i="1"/>
  <c r="AP131" i="1"/>
  <c r="AG131" i="1"/>
  <c r="AA131" i="1"/>
  <c r="V131" i="1"/>
  <c r="Q131" i="1"/>
  <c r="AU130" i="1"/>
  <c r="AT130" i="1"/>
  <c r="AR130" i="1"/>
  <c r="AQ130" i="1"/>
  <c r="AF130" i="1"/>
  <c r="AA130" i="1"/>
  <c r="Z130" i="1"/>
  <c r="Y130" i="1"/>
  <c r="X130" i="1"/>
  <c r="T130" i="1"/>
  <c r="S130" i="1"/>
  <c r="AP130" i="1" s="1"/>
  <c r="Q130" i="1"/>
  <c r="P130" i="1"/>
  <c r="U130" i="1" s="1"/>
  <c r="V130" i="1" s="1"/>
  <c r="I130" i="1"/>
  <c r="F130" i="1"/>
  <c r="AC130" i="1" s="1"/>
  <c r="AD130" i="1" s="1"/>
  <c r="AU129" i="1"/>
  <c r="AT129" i="1"/>
  <c r="AC129" i="1"/>
  <c r="AF129" i="1" s="1"/>
  <c r="AG129" i="1" s="1"/>
  <c r="Y129" i="1"/>
  <c r="X129" i="1"/>
  <c r="T129" i="1"/>
  <c r="AQ129" i="1" s="1"/>
  <c r="Q129" i="1"/>
  <c r="P129" i="1"/>
  <c r="F129" i="1"/>
  <c r="AU128" i="1"/>
  <c r="AT128" i="1"/>
  <c r="AK128" i="1"/>
  <c r="AC128" i="1"/>
  <c r="AF128" i="1" s="1"/>
  <c r="AG128" i="1" s="1"/>
  <c r="AA128" i="1"/>
  <c r="Y128" i="1"/>
  <c r="X128" i="1"/>
  <c r="Z128" i="1" s="1"/>
  <c r="T128" i="1"/>
  <c r="AQ128" i="1" s="1"/>
  <c r="S128" i="1"/>
  <c r="AP128" i="1" s="1"/>
  <c r="Q128" i="1"/>
  <c r="P128" i="1"/>
  <c r="F128" i="1"/>
  <c r="AU127" i="1"/>
  <c r="AT127" i="1"/>
  <c r="Y127" i="1"/>
  <c r="X127" i="1"/>
  <c r="T127" i="1"/>
  <c r="AQ127" i="1" s="1"/>
  <c r="P127" i="1"/>
  <c r="Q127" i="1" s="1"/>
  <c r="F127" i="1"/>
  <c r="AC127" i="1" s="1"/>
  <c r="B127" i="1"/>
  <c r="AU126" i="1"/>
  <c r="AT126" i="1"/>
  <c r="AQ126" i="1"/>
  <c r="Z126" i="1"/>
  <c r="AA126" i="1" s="1"/>
  <c r="Y126" i="1"/>
  <c r="X126" i="1"/>
  <c r="T126" i="1"/>
  <c r="S126" i="1"/>
  <c r="AP126" i="1" s="1"/>
  <c r="P126" i="1"/>
  <c r="P132" i="1" s="1"/>
  <c r="Q132" i="1" s="1"/>
  <c r="F126" i="1"/>
  <c r="AU125" i="1"/>
  <c r="AT125" i="1"/>
  <c r="AR125" i="1"/>
  <c r="AQ125" i="1"/>
  <c r="AP125" i="1"/>
  <c r="AG125" i="1"/>
  <c r="AA125" i="1"/>
  <c r="V125" i="1"/>
  <c r="Q125" i="1"/>
  <c r="AU124" i="1"/>
  <c r="O124" i="1"/>
  <c r="N124" i="1"/>
  <c r="AT124" i="1" s="1"/>
  <c r="E124" i="1"/>
  <c r="D124" i="1"/>
  <c r="AU123" i="1"/>
  <c r="AT123" i="1"/>
  <c r="AR123" i="1"/>
  <c r="AQ123" i="1"/>
  <c r="AP123" i="1"/>
  <c r="AG123" i="1"/>
  <c r="AA123" i="1"/>
  <c r="V123" i="1"/>
  <c r="Q123" i="1"/>
  <c r="AU122" i="1"/>
  <c r="AT122" i="1"/>
  <c r="AC122" i="1"/>
  <c r="AA122" i="1"/>
  <c r="Y122" i="1"/>
  <c r="X122" i="1"/>
  <c r="Z122" i="1" s="1"/>
  <c r="T122" i="1"/>
  <c r="AQ122" i="1" s="1"/>
  <c r="S122" i="1"/>
  <c r="AP122" i="1" s="1"/>
  <c r="Q122" i="1"/>
  <c r="P122" i="1"/>
  <c r="U122" i="1" s="1"/>
  <c r="AR122" i="1" s="1"/>
  <c r="F122" i="1"/>
  <c r="M122" i="1" s="1"/>
  <c r="AU121" i="1"/>
  <c r="AT121" i="1"/>
  <c r="AQ121" i="1"/>
  <c r="Y121" i="1"/>
  <c r="T121" i="1" s="1"/>
  <c r="X121" i="1"/>
  <c r="P121" i="1"/>
  <c r="Q121" i="1" s="1"/>
  <c r="F121" i="1"/>
  <c r="AC121" i="1" s="1"/>
  <c r="AF121" i="1" s="1"/>
  <c r="AU120" i="1"/>
  <c r="AT120" i="1"/>
  <c r="AP120" i="1"/>
  <c r="AF120" i="1"/>
  <c r="Y120" i="1"/>
  <c r="X120" i="1"/>
  <c r="S120" i="1"/>
  <c r="P120" i="1"/>
  <c r="Q120" i="1" s="1"/>
  <c r="F120" i="1"/>
  <c r="AC120" i="1" s="1"/>
  <c r="AD120" i="1" s="1"/>
  <c r="AU119" i="1"/>
  <c r="AT119" i="1"/>
  <c r="AQ119" i="1"/>
  <c r="AF119" i="1"/>
  <c r="AK119" i="1" s="1"/>
  <c r="AC119" i="1"/>
  <c r="AD119" i="1" s="1"/>
  <c r="Z119" i="1"/>
  <c r="Y119" i="1"/>
  <c r="X119" i="1"/>
  <c r="T119" i="1"/>
  <c r="S119" i="1"/>
  <c r="AP119" i="1" s="1"/>
  <c r="P119" i="1"/>
  <c r="Q119" i="1" s="1"/>
  <c r="F119" i="1"/>
  <c r="AU118" i="1"/>
  <c r="AT118" i="1"/>
  <c r="Z118" i="1"/>
  <c r="Y118" i="1"/>
  <c r="X118" i="1"/>
  <c r="T118" i="1"/>
  <c r="AQ118" i="1" s="1"/>
  <c r="S118" i="1"/>
  <c r="AP118" i="1" s="1"/>
  <c r="P118" i="1"/>
  <c r="Q118" i="1" s="1"/>
  <c r="F118" i="1"/>
  <c r="M118" i="1" s="1"/>
  <c r="AU117" i="1"/>
  <c r="AT117" i="1"/>
  <c r="AK117" i="1"/>
  <c r="AC117" i="1"/>
  <c r="AF117" i="1" s="1"/>
  <c r="AG117" i="1" s="1"/>
  <c r="Y117" i="1"/>
  <c r="X117" i="1"/>
  <c r="Z117" i="1" s="1"/>
  <c r="T117" i="1"/>
  <c r="AQ117" i="1" s="1"/>
  <c r="S117" i="1"/>
  <c r="AP117" i="1" s="1"/>
  <c r="Q117" i="1"/>
  <c r="P117" i="1"/>
  <c r="F117" i="1"/>
  <c r="AU116" i="1"/>
  <c r="AT116" i="1"/>
  <c r="AC116" i="1"/>
  <c r="AF116" i="1" s="1"/>
  <c r="AA116" i="1"/>
  <c r="Y116" i="1"/>
  <c r="X116" i="1"/>
  <c r="Z116" i="1" s="1"/>
  <c r="T116" i="1"/>
  <c r="AQ116" i="1" s="1"/>
  <c r="S116" i="1"/>
  <c r="AP116" i="1" s="1"/>
  <c r="Q116" i="1"/>
  <c r="P116" i="1"/>
  <c r="U116" i="1" s="1"/>
  <c r="V116" i="1" s="1"/>
  <c r="F116" i="1"/>
  <c r="AU115" i="1"/>
  <c r="AT115" i="1"/>
  <c r="Y115" i="1"/>
  <c r="T115" i="1" s="1"/>
  <c r="AQ115" i="1" s="1"/>
  <c r="X115" i="1"/>
  <c r="P115" i="1"/>
  <c r="Q115" i="1" s="1"/>
  <c r="F115" i="1"/>
  <c r="AC115" i="1" s="1"/>
  <c r="AU114" i="1"/>
  <c r="AT114" i="1"/>
  <c r="AP114" i="1"/>
  <c r="Z114" i="1"/>
  <c r="Y114" i="1"/>
  <c r="X114" i="1"/>
  <c r="T114" i="1"/>
  <c r="AQ114" i="1" s="1"/>
  <c r="S114" i="1"/>
  <c r="P114" i="1"/>
  <c r="Q114" i="1" s="1"/>
  <c r="I114" i="1"/>
  <c r="F114" i="1"/>
  <c r="AC114" i="1" s="1"/>
  <c r="AU113" i="1"/>
  <c r="AT113" i="1"/>
  <c r="AK113" i="1"/>
  <c r="AG113" i="1"/>
  <c r="AC113" i="1"/>
  <c r="AF113" i="1" s="1"/>
  <c r="Z113" i="1"/>
  <c r="Y113" i="1"/>
  <c r="X113" i="1"/>
  <c r="U113" i="1"/>
  <c r="V113" i="1" s="1"/>
  <c r="T113" i="1"/>
  <c r="AQ113" i="1" s="1"/>
  <c r="S113" i="1"/>
  <c r="AP113" i="1" s="1"/>
  <c r="P113" i="1"/>
  <c r="Q113" i="1" s="1"/>
  <c r="F113" i="1"/>
  <c r="AU112" i="1"/>
  <c r="AT112" i="1"/>
  <c r="Z112" i="1"/>
  <c r="AA112" i="1" s="1"/>
  <c r="Y112" i="1"/>
  <c r="X112" i="1"/>
  <c r="U112" i="1"/>
  <c r="T112" i="1"/>
  <c r="AQ112" i="1" s="1"/>
  <c r="S112" i="1"/>
  <c r="AP112" i="1" s="1"/>
  <c r="P112" i="1"/>
  <c r="Q112" i="1" s="1"/>
  <c r="F112" i="1"/>
  <c r="M112" i="1" s="1"/>
  <c r="AU111" i="1"/>
  <c r="AT111" i="1"/>
  <c r="AK111" i="1"/>
  <c r="AC111" i="1"/>
  <c r="AF111" i="1" s="1"/>
  <c r="AG111" i="1" s="1"/>
  <c r="Y111" i="1"/>
  <c r="X111" i="1"/>
  <c r="Z111" i="1" s="1"/>
  <c r="T111" i="1"/>
  <c r="AQ111" i="1" s="1"/>
  <c r="Q111" i="1"/>
  <c r="P111" i="1"/>
  <c r="F111" i="1"/>
  <c r="B111" i="1"/>
  <c r="AU110" i="1"/>
  <c r="AT110" i="1"/>
  <c r="Y110" i="1"/>
  <c r="X110" i="1"/>
  <c r="T110" i="1"/>
  <c r="AQ110" i="1" s="1"/>
  <c r="P110" i="1"/>
  <c r="Q110" i="1" s="1"/>
  <c r="F110" i="1"/>
  <c r="AC110" i="1" s="1"/>
  <c r="AF110" i="1" s="1"/>
  <c r="AU109" i="1"/>
  <c r="AT109" i="1"/>
  <c r="Y109" i="1"/>
  <c r="X109" i="1"/>
  <c r="T109" i="1"/>
  <c r="AQ109" i="1" s="1"/>
  <c r="P109" i="1"/>
  <c r="Q109" i="1" s="1"/>
  <c r="F109" i="1"/>
  <c r="AU108" i="1"/>
  <c r="AT108" i="1"/>
  <c r="AR108" i="1"/>
  <c r="AQ108" i="1"/>
  <c r="AP108" i="1"/>
  <c r="AG108" i="1"/>
  <c r="AA108" i="1"/>
  <c r="V108" i="1"/>
  <c r="Q108" i="1"/>
  <c r="E107" i="1"/>
  <c r="D107" i="1"/>
  <c r="AU106" i="1"/>
  <c r="AT106" i="1"/>
  <c r="AR106" i="1"/>
  <c r="AQ106" i="1"/>
  <c r="AP106" i="1"/>
  <c r="AG106" i="1"/>
  <c r="AA106" i="1"/>
  <c r="V106" i="1"/>
  <c r="Q106" i="1"/>
  <c r="Z105" i="1"/>
  <c r="O105" i="1"/>
  <c r="N105" i="1"/>
  <c r="E105" i="1"/>
  <c r="F105" i="1" s="1"/>
  <c r="AT104" i="1"/>
  <c r="Z104" i="1"/>
  <c r="T104" i="1"/>
  <c r="O104" i="1"/>
  <c r="N104" i="1"/>
  <c r="E104" i="1"/>
  <c r="F104" i="1" s="1"/>
  <c r="AC104" i="1" s="1"/>
  <c r="AU103" i="1"/>
  <c r="AT103" i="1"/>
  <c r="Y103" i="1"/>
  <c r="T103" i="1" s="1"/>
  <c r="AQ103" i="1" s="1"/>
  <c r="X103" i="1"/>
  <c r="P103" i="1"/>
  <c r="Q103" i="1" s="1"/>
  <c r="I103" i="1"/>
  <c r="F103" i="1"/>
  <c r="AC103" i="1" s="1"/>
  <c r="AU102" i="1"/>
  <c r="AT102" i="1"/>
  <c r="Z102" i="1"/>
  <c r="Y102" i="1"/>
  <c r="X102" i="1"/>
  <c r="T102" i="1"/>
  <c r="AQ102" i="1" s="1"/>
  <c r="S102" i="1"/>
  <c r="AP102" i="1" s="1"/>
  <c r="P102" i="1"/>
  <c r="Q102" i="1" s="1"/>
  <c r="F102" i="1"/>
  <c r="AC102" i="1" s="1"/>
  <c r="AF102" i="1" s="1"/>
  <c r="AU101" i="1"/>
  <c r="AT101" i="1"/>
  <c r="Y101" i="1"/>
  <c r="X101" i="1"/>
  <c r="S101" i="1"/>
  <c r="AP101" i="1" s="1"/>
  <c r="P101" i="1"/>
  <c r="F101" i="1"/>
  <c r="AC101" i="1" s="1"/>
  <c r="AF101" i="1" s="1"/>
  <c r="B101" i="1"/>
  <c r="AU100" i="1"/>
  <c r="AT100" i="1"/>
  <c r="AG100" i="1"/>
  <c r="AC100" i="1"/>
  <c r="AF100" i="1" s="1"/>
  <c r="AK100" i="1" s="1"/>
  <c r="AA100" i="1"/>
  <c r="Z100" i="1"/>
  <c r="Y100" i="1"/>
  <c r="X100" i="1"/>
  <c r="T100" i="1"/>
  <c r="AQ100" i="1" s="1"/>
  <c r="S100" i="1"/>
  <c r="AP100" i="1" s="1"/>
  <c r="Q100" i="1"/>
  <c r="P100" i="1"/>
  <c r="F100" i="1"/>
  <c r="AU99" i="1"/>
  <c r="AT99" i="1"/>
  <c r="AC99" i="1"/>
  <c r="Y99" i="1"/>
  <c r="Y107" i="1" s="1"/>
  <c r="X99" i="1"/>
  <c r="T99" i="1"/>
  <c r="S99" i="1"/>
  <c r="Q99" i="1"/>
  <c r="P99" i="1"/>
  <c r="F99" i="1"/>
  <c r="M99" i="1" s="1"/>
  <c r="AU98" i="1"/>
  <c r="AT98" i="1"/>
  <c r="AR98" i="1"/>
  <c r="AQ98" i="1"/>
  <c r="AP98" i="1"/>
  <c r="AG98" i="1"/>
  <c r="AA98" i="1"/>
  <c r="V98" i="1"/>
  <c r="Q98" i="1"/>
  <c r="AT97" i="1"/>
  <c r="O97" i="1"/>
  <c r="AU97" i="1" s="1"/>
  <c r="N97" i="1"/>
  <c r="E97" i="1"/>
  <c r="D97" i="1"/>
  <c r="AU96" i="1"/>
  <c r="AT96" i="1"/>
  <c r="AR96" i="1"/>
  <c r="AQ96" i="1"/>
  <c r="AP96" i="1"/>
  <c r="AG96" i="1"/>
  <c r="AC96" i="1"/>
  <c r="AA96" i="1"/>
  <c r="V96" i="1"/>
  <c r="Q96" i="1"/>
  <c r="AU95" i="1"/>
  <c r="AT95" i="1"/>
  <c r="AP95" i="1"/>
  <c r="AF95" i="1"/>
  <c r="AK95" i="1" s="1"/>
  <c r="Y95" i="1"/>
  <c r="X95" i="1"/>
  <c r="S95" i="1"/>
  <c r="P95" i="1"/>
  <c r="Q95" i="1" s="1"/>
  <c r="M95" i="1"/>
  <c r="F95" i="1"/>
  <c r="AC95" i="1" s="1"/>
  <c r="AD95" i="1" s="1"/>
  <c r="AU94" i="1"/>
  <c r="AT94" i="1"/>
  <c r="AC94" i="1"/>
  <c r="AF94" i="1" s="1"/>
  <c r="Y94" i="1"/>
  <c r="X94" i="1"/>
  <c r="Z94" i="1" s="1"/>
  <c r="AA94" i="1" s="1"/>
  <c r="T94" i="1"/>
  <c r="AQ94" i="1" s="1"/>
  <c r="S94" i="1"/>
  <c r="AP94" i="1" s="1"/>
  <c r="Q94" i="1"/>
  <c r="P94" i="1"/>
  <c r="U94" i="1" s="1"/>
  <c r="F94" i="1"/>
  <c r="AU93" i="1"/>
  <c r="AT93" i="1"/>
  <c r="AP93" i="1"/>
  <c r="AK93" i="1"/>
  <c r="AG93" i="1"/>
  <c r="AC93" i="1"/>
  <c r="AF93" i="1" s="1"/>
  <c r="Z93" i="1"/>
  <c r="Y93" i="1"/>
  <c r="X93" i="1"/>
  <c r="T93" i="1"/>
  <c r="AQ93" i="1" s="1"/>
  <c r="S93" i="1"/>
  <c r="P93" i="1"/>
  <c r="Q93" i="1" s="1"/>
  <c r="F93" i="1"/>
  <c r="AU92" i="1"/>
  <c r="AT92" i="1"/>
  <c r="AG92" i="1"/>
  <c r="AC92" i="1"/>
  <c r="AF92" i="1" s="1"/>
  <c r="AK92" i="1" s="1"/>
  <c r="Y92" i="1"/>
  <c r="X92" i="1"/>
  <c r="Z92" i="1" s="1"/>
  <c r="AA92" i="1" s="1"/>
  <c r="T92" i="1"/>
  <c r="AQ92" i="1" s="1"/>
  <c r="Q92" i="1"/>
  <c r="P92" i="1"/>
  <c r="U92" i="1" s="1"/>
  <c r="F92" i="1"/>
  <c r="AU91" i="1"/>
  <c r="AT91" i="1"/>
  <c r="AP91" i="1"/>
  <c r="AK91" i="1"/>
  <c r="AG91" i="1"/>
  <c r="AC91" i="1"/>
  <c r="AF91" i="1" s="1"/>
  <c r="Z91" i="1"/>
  <c r="Y91" i="1"/>
  <c r="X91" i="1"/>
  <c r="U91" i="1"/>
  <c r="V91" i="1" s="1"/>
  <c r="T91" i="1"/>
  <c r="AQ91" i="1" s="1"/>
  <c r="S91" i="1"/>
  <c r="P91" i="1"/>
  <c r="Q91" i="1" s="1"/>
  <c r="F91" i="1"/>
  <c r="AU90" i="1"/>
  <c r="AT90" i="1"/>
  <c r="AC90" i="1"/>
  <c r="AF90" i="1" s="1"/>
  <c r="AK90" i="1" s="1"/>
  <c r="Y90" i="1"/>
  <c r="T90" i="1" s="1"/>
  <c r="AQ90" i="1" s="1"/>
  <c r="X90" i="1"/>
  <c r="Q90" i="1"/>
  <c r="P90" i="1"/>
  <c r="F90" i="1"/>
  <c r="AU89" i="1"/>
  <c r="AT89" i="1"/>
  <c r="AQ89" i="1"/>
  <c r="AC89" i="1"/>
  <c r="AF89" i="1" s="1"/>
  <c r="Y89" i="1"/>
  <c r="T89" i="1" s="1"/>
  <c r="X89" i="1"/>
  <c r="S89" i="1"/>
  <c r="AP89" i="1" s="1"/>
  <c r="Q89" i="1"/>
  <c r="P89" i="1"/>
  <c r="F89" i="1"/>
  <c r="AU88" i="1"/>
  <c r="AT88" i="1"/>
  <c r="AP88" i="1"/>
  <c r="AF88" i="1"/>
  <c r="AD88" i="1"/>
  <c r="Y88" i="1"/>
  <c r="Z88" i="1" s="1"/>
  <c r="X88" i="1"/>
  <c r="S88" i="1"/>
  <c r="P88" i="1"/>
  <c r="Q88" i="1" s="1"/>
  <c r="M88" i="1"/>
  <c r="F88" i="1"/>
  <c r="AC88" i="1" s="1"/>
  <c r="AU87" i="1"/>
  <c r="AT87" i="1"/>
  <c r="AQ87" i="1"/>
  <c r="AC87" i="1"/>
  <c r="Y87" i="1"/>
  <c r="X87" i="1"/>
  <c r="Z87" i="1" s="1"/>
  <c r="AA87" i="1" s="1"/>
  <c r="T87" i="1"/>
  <c r="Q87" i="1"/>
  <c r="P87" i="1"/>
  <c r="U87" i="1" s="1"/>
  <c r="AR87" i="1" s="1"/>
  <c r="F87" i="1"/>
  <c r="M87" i="1" s="1"/>
  <c r="AU86" i="1"/>
  <c r="AT86" i="1"/>
  <c r="Y86" i="1"/>
  <c r="T86" i="1" s="1"/>
  <c r="AQ86" i="1" s="1"/>
  <c r="X86" i="1"/>
  <c r="S86" i="1"/>
  <c r="AP86" i="1" s="1"/>
  <c r="Q86" i="1"/>
  <c r="P86" i="1"/>
  <c r="I86" i="1"/>
  <c r="F86" i="1"/>
  <c r="AC86" i="1" s="1"/>
  <c r="AF86" i="1" s="1"/>
  <c r="B86" i="1"/>
  <c r="AU85" i="1"/>
  <c r="AT85" i="1"/>
  <c r="AG85" i="1"/>
  <c r="Y85" i="1"/>
  <c r="Z85" i="1" s="1"/>
  <c r="X85" i="1"/>
  <c r="S85" i="1"/>
  <c r="AP85" i="1" s="1"/>
  <c r="P85" i="1"/>
  <c r="F85" i="1"/>
  <c r="AC85" i="1" s="1"/>
  <c r="AF85" i="1" s="1"/>
  <c r="AU84" i="1"/>
  <c r="AT84" i="1"/>
  <c r="AC84" i="1"/>
  <c r="Y84" i="1"/>
  <c r="X84" i="1"/>
  <c r="S84" i="1"/>
  <c r="AP84" i="1" s="1"/>
  <c r="Q84" i="1"/>
  <c r="P84" i="1"/>
  <c r="F84" i="1"/>
  <c r="AU83" i="1"/>
  <c r="AT83" i="1"/>
  <c r="AR83" i="1"/>
  <c r="AQ83" i="1"/>
  <c r="AP83" i="1"/>
  <c r="AG83" i="1"/>
  <c r="AA83" i="1"/>
  <c r="V83" i="1"/>
  <c r="Q83" i="1"/>
  <c r="O82" i="1"/>
  <c r="AU82" i="1" s="1"/>
  <c r="N82" i="1"/>
  <c r="AT82" i="1" s="1"/>
  <c r="E82" i="1"/>
  <c r="D82" i="1"/>
  <c r="AU81" i="1"/>
  <c r="AT81" i="1"/>
  <c r="AR81" i="1"/>
  <c r="AQ81" i="1"/>
  <c r="AP81" i="1"/>
  <c r="AG81" i="1"/>
  <c r="AA81" i="1"/>
  <c r="V81" i="1"/>
  <c r="Q81" i="1"/>
  <c r="AU80" i="1"/>
  <c r="AT80" i="1"/>
  <c r="AC80" i="1"/>
  <c r="AF80" i="1" s="1"/>
  <c r="Y80" i="1"/>
  <c r="T80" i="1" s="1"/>
  <c r="AQ80" i="1" s="1"/>
  <c r="X80" i="1"/>
  <c r="Q80" i="1"/>
  <c r="P80" i="1"/>
  <c r="F80" i="1"/>
  <c r="AU79" i="1"/>
  <c r="AT79" i="1"/>
  <c r="AP79" i="1"/>
  <c r="Z79" i="1"/>
  <c r="Y79" i="1"/>
  <c r="X79" i="1"/>
  <c r="T79" i="1"/>
  <c r="AQ79" i="1" s="1"/>
  <c r="S79" i="1"/>
  <c r="P79" i="1"/>
  <c r="Q79" i="1" s="1"/>
  <c r="F79" i="1"/>
  <c r="AC79" i="1" s="1"/>
  <c r="AF79" i="1" s="1"/>
  <c r="AU78" i="1"/>
  <c r="AT78" i="1"/>
  <c r="AG78" i="1"/>
  <c r="Y78" i="1"/>
  <c r="Z78" i="1" s="1"/>
  <c r="X78" i="1"/>
  <c r="S78" i="1"/>
  <c r="AP78" i="1" s="1"/>
  <c r="P78" i="1"/>
  <c r="F78" i="1"/>
  <c r="AC78" i="1" s="1"/>
  <c r="AF78" i="1" s="1"/>
  <c r="AK78" i="1" s="1"/>
  <c r="AU77" i="1"/>
  <c r="AT77" i="1"/>
  <c r="Z77" i="1"/>
  <c r="Y77" i="1"/>
  <c r="X77" i="1"/>
  <c r="T77" i="1"/>
  <c r="AQ77" i="1" s="1"/>
  <c r="S77" i="1"/>
  <c r="AP77" i="1" s="1"/>
  <c r="P77" i="1"/>
  <c r="Q77" i="1" s="1"/>
  <c r="F77" i="1"/>
  <c r="AC77" i="1" s="1"/>
  <c r="AF77" i="1" s="1"/>
  <c r="AU76" i="1"/>
  <c r="AT76" i="1"/>
  <c r="Y76" i="1"/>
  <c r="Z76" i="1" s="1"/>
  <c r="X76" i="1"/>
  <c r="S76" i="1"/>
  <c r="AP76" i="1" s="1"/>
  <c r="P76" i="1"/>
  <c r="F76" i="1"/>
  <c r="AC76" i="1" s="1"/>
  <c r="AF76" i="1" s="1"/>
  <c r="AU75" i="1"/>
  <c r="AT75" i="1"/>
  <c r="Z75" i="1"/>
  <c r="Y75" i="1"/>
  <c r="X75" i="1"/>
  <c r="T75" i="1"/>
  <c r="AQ75" i="1" s="1"/>
  <c r="S75" i="1"/>
  <c r="AP75" i="1" s="1"/>
  <c r="P75" i="1"/>
  <c r="Q75" i="1" s="1"/>
  <c r="I75" i="1"/>
  <c r="F75" i="1"/>
  <c r="AC75" i="1" s="1"/>
  <c r="AF75" i="1" s="1"/>
  <c r="AU74" i="1"/>
  <c r="AT74" i="1"/>
  <c r="Z74" i="1"/>
  <c r="AA74" i="1" s="1"/>
  <c r="Y74" i="1"/>
  <c r="X74" i="1"/>
  <c r="T74" i="1"/>
  <c r="AQ74" i="1" s="1"/>
  <c r="S74" i="1"/>
  <c r="AP74" i="1" s="1"/>
  <c r="P74" i="1"/>
  <c r="Q74" i="1" s="1"/>
  <c r="F74" i="1"/>
  <c r="AC74" i="1" s="1"/>
  <c r="AF74" i="1" s="1"/>
  <c r="AU73" i="1"/>
  <c r="AT73" i="1"/>
  <c r="AK73" i="1"/>
  <c r="Z73" i="1"/>
  <c r="AA73" i="1" s="1"/>
  <c r="Y73" i="1"/>
  <c r="X73" i="1"/>
  <c r="T73" i="1"/>
  <c r="AQ73" i="1" s="1"/>
  <c r="S73" i="1"/>
  <c r="AP73" i="1" s="1"/>
  <c r="P73" i="1"/>
  <c r="Q73" i="1" s="1"/>
  <c r="F73" i="1"/>
  <c r="AC73" i="1" s="1"/>
  <c r="AF73" i="1" s="1"/>
  <c r="AG73" i="1" s="1"/>
  <c r="AU72" i="1"/>
  <c r="AT72" i="1"/>
  <c r="Z72" i="1"/>
  <c r="AA72" i="1" s="1"/>
  <c r="Y72" i="1"/>
  <c r="X72" i="1"/>
  <c r="T72" i="1"/>
  <c r="AQ72" i="1" s="1"/>
  <c r="S72" i="1"/>
  <c r="AP72" i="1" s="1"/>
  <c r="P72" i="1"/>
  <c r="Q72" i="1" s="1"/>
  <c r="F72" i="1"/>
  <c r="AC72" i="1" s="1"/>
  <c r="AF72" i="1" s="1"/>
  <c r="AU71" i="1"/>
  <c r="AT71" i="1"/>
  <c r="AK71" i="1"/>
  <c r="Z71" i="1"/>
  <c r="AA71" i="1" s="1"/>
  <c r="Y71" i="1"/>
  <c r="X71" i="1"/>
  <c r="T71" i="1"/>
  <c r="AQ71" i="1" s="1"/>
  <c r="S71" i="1"/>
  <c r="AP71" i="1" s="1"/>
  <c r="P71" i="1"/>
  <c r="Q71" i="1" s="1"/>
  <c r="F71" i="1"/>
  <c r="AC71" i="1" s="1"/>
  <c r="AF71" i="1" s="1"/>
  <c r="AG71" i="1" s="1"/>
  <c r="AU70" i="1"/>
  <c r="AT70" i="1"/>
  <c r="Z70" i="1"/>
  <c r="AA70" i="1" s="1"/>
  <c r="Y70" i="1"/>
  <c r="X70" i="1"/>
  <c r="T70" i="1"/>
  <c r="AQ70" i="1" s="1"/>
  <c r="S70" i="1"/>
  <c r="AP70" i="1" s="1"/>
  <c r="P70" i="1"/>
  <c r="Q70" i="1" s="1"/>
  <c r="F70" i="1"/>
  <c r="AC70" i="1" s="1"/>
  <c r="AF70" i="1" s="1"/>
  <c r="AU69" i="1"/>
  <c r="AT69" i="1"/>
  <c r="AK69" i="1"/>
  <c r="Z69" i="1"/>
  <c r="AA69" i="1" s="1"/>
  <c r="Y69" i="1"/>
  <c r="X69" i="1"/>
  <c r="T69" i="1"/>
  <c r="AQ69" i="1" s="1"/>
  <c r="S69" i="1"/>
  <c r="AP69" i="1" s="1"/>
  <c r="P69" i="1"/>
  <c r="Q69" i="1" s="1"/>
  <c r="F69" i="1"/>
  <c r="AC69" i="1" s="1"/>
  <c r="AF69" i="1" s="1"/>
  <c r="AG69" i="1" s="1"/>
  <c r="AU68" i="1"/>
  <c r="AT68" i="1"/>
  <c r="Z68" i="1"/>
  <c r="AA68" i="1" s="1"/>
  <c r="Y68" i="1"/>
  <c r="X68" i="1"/>
  <c r="T68" i="1"/>
  <c r="AQ68" i="1" s="1"/>
  <c r="S68" i="1"/>
  <c r="AP68" i="1" s="1"/>
  <c r="P68" i="1"/>
  <c r="Q68" i="1" s="1"/>
  <c r="F68" i="1"/>
  <c r="AC68" i="1" s="1"/>
  <c r="AF68" i="1" s="1"/>
  <c r="AU67" i="1"/>
  <c r="AT67" i="1"/>
  <c r="AK67" i="1"/>
  <c r="Y67" i="1"/>
  <c r="X67" i="1"/>
  <c r="S67" i="1"/>
  <c r="AP67" i="1" s="1"/>
  <c r="P67" i="1"/>
  <c r="Q67" i="1" s="1"/>
  <c r="F67" i="1"/>
  <c r="AC67" i="1" s="1"/>
  <c r="AF67" i="1" s="1"/>
  <c r="AG67" i="1" s="1"/>
  <c r="AU66" i="1"/>
  <c r="AT66" i="1"/>
  <c r="AQ66" i="1"/>
  <c r="AF66" i="1"/>
  <c r="AK66" i="1" s="1"/>
  <c r="Y66" i="1"/>
  <c r="Z66" i="1" s="1"/>
  <c r="X66" i="1"/>
  <c r="T66" i="1"/>
  <c r="S66" i="1"/>
  <c r="AP66" i="1" s="1"/>
  <c r="Q66" i="1"/>
  <c r="P66" i="1"/>
  <c r="F66" i="1"/>
  <c r="AC66" i="1" s="1"/>
  <c r="AU65" i="1"/>
  <c r="AT65" i="1"/>
  <c r="Y65" i="1"/>
  <c r="Z65" i="1" s="1"/>
  <c r="X65" i="1"/>
  <c r="T65" i="1"/>
  <c r="AQ65" i="1" s="1"/>
  <c r="S65" i="1"/>
  <c r="AP65" i="1" s="1"/>
  <c r="P65" i="1"/>
  <c r="Q65" i="1" s="1"/>
  <c r="F65" i="1"/>
  <c r="AC65" i="1" s="1"/>
  <c r="AF65" i="1" s="1"/>
  <c r="AU64" i="1"/>
  <c r="AT64" i="1"/>
  <c r="AQ64" i="1"/>
  <c r="AF64" i="1"/>
  <c r="AK64" i="1" s="1"/>
  <c r="AA64" i="1"/>
  <c r="Y64" i="1"/>
  <c r="Z64" i="1" s="1"/>
  <c r="X64" i="1"/>
  <c r="T64" i="1"/>
  <c r="S64" i="1"/>
  <c r="AP64" i="1" s="1"/>
  <c r="Q64" i="1"/>
  <c r="P64" i="1"/>
  <c r="U64" i="1" s="1"/>
  <c r="V64" i="1" s="1"/>
  <c r="F64" i="1"/>
  <c r="AC64" i="1" s="1"/>
  <c r="AU63" i="1"/>
  <c r="AT63" i="1"/>
  <c r="AG63" i="1"/>
  <c r="Y63" i="1"/>
  <c r="X63" i="1"/>
  <c r="S63" i="1"/>
  <c r="AP63" i="1" s="1"/>
  <c r="P63" i="1"/>
  <c r="Q63" i="1" s="1"/>
  <c r="F63" i="1"/>
  <c r="AC63" i="1" s="1"/>
  <c r="AF63" i="1" s="1"/>
  <c r="AK63" i="1" s="1"/>
  <c r="AU62" i="1"/>
  <c r="AT62" i="1"/>
  <c r="AQ62" i="1"/>
  <c r="AF62" i="1"/>
  <c r="AK62" i="1" s="1"/>
  <c r="Y62" i="1"/>
  <c r="Z62" i="1" s="1"/>
  <c r="X62" i="1"/>
  <c r="T62" i="1"/>
  <c r="S62" i="1"/>
  <c r="AP62" i="1" s="1"/>
  <c r="Q62" i="1"/>
  <c r="P62" i="1"/>
  <c r="F62" i="1"/>
  <c r="AC62" i="1" s="1"/>
  <c r="AU61" i="1"/>
  <c r="AT61" i="1"/>
  <c r="AQ61" i="1"/>
  <c r="AC61" i="1"/>
  <c r="AD61" i="1" s="1"/>
  <c r="Z61" i="1"/>
  <c r="Y61" i="1"/>
  <c r="X61" i="1"/>
  <c r="U61" i="1"/>
  <c r="V61" i="1" s="1"/>
  <c r="T61" i="1"/>
  <c r="S61" i="1"/>
  <c r="AP61" i="1" s="1"/>
  <c r="P61" i="1"/>
  <c r="Q61" i="1" s="1"/>
  <c r="F61" i="1"/>
  <c r="M61" i="1" s="1"/>
  <c r="AU60" i="1"/>
  <c r="AT60" i="1"/>
  <c r="AF60" i="1"/>
  <c r="Y60" i="1"/>
  <c r="X60" i="1"/>
  <c r="S60" i="1"/>
  <c r="AP60" i="1" s="1"/>
  <c r="P60" i="1"/>
  <c r="Q60" i="1" s="1"/>
  <c r="F60" i="1"/>
  <c r="AC60" i="1" s="1"/>
  <c r="AU59" i="1"/>
  <c r="AT59" i="1"/>
  <c r="AQ59" i="1"/>
  <c r="Y59" i="1"/>
  <c r="Z59" i="1" s="1"/>
  <c r="X59" i="1"/>
  <c r="T59" i="1"/>
  <c r="S59" i="1"/>
  <c r="AP59" i="1" s="1"/>
  <c r="P59" i="1"/>
  <c r="Q59" i="1" s="1"/>
  <c r="F59" i="1"/>
  <c r="AC59" i="1" s="1"/>
  <c r="AF59" i="1" s="1"/>
  <c r="AU58" i="1"/>
  <c r="AT58" i="1"/>
  <c r="AF58" i="1"/>
  <c r="Y58" i="1"/>
  <c r="X58" i="1"/>
  <c r="S58" i="1"/>
  <c r="AP58" i="1" s="1"/>
  <c r="P58" i="1"/>
  <c r="Q58" i="1" s="1"/>
  <c r="I58" i="1"/>
  <c r="F58" i="1"/>
  <c r="AC58" i="1" s="1"/>
  <c r="AU57" i="1"/>
  <c r="AT57" i="1"/>
  <c r="AC57" i="1"/>
  <c r="AF57" i="1" s="1"/>
  <c r="Z57" i="1"/>
  <c r="Y57" i="1"/>
  <c r="X57" i="1"/>
  <c r="T57" i="1"/>
  <c r="AQ57" i="1" s="1"/>
  <c r="S57" i="1"/>
  <c r="AP57" i="1" s="1"/>
  <c r="P57" i="1"/>
  <c r="Q57" i="1" s="1"/>
  <c r="F57" i="1"/>
  <c r="AU56" i="1"/>
  <c r="AT56" i="1"/>
  <c r="AA56" i="1"/>
  <c r="Y56" i="1"/>
  <c r="X56" i="1"/>
  <c r="Z56" i="1" s="1"/>
  <c r="AR56" i="1" s="1"/>
  <c r="T56" i="1"/>
  <c r="AQ56" i="1" s="1"/>
  <c r="S56" i="1"/>
  <c r="AP56" i="1" s="1"/>
  <c r="Q56" i="1"/>
  <c r="P56" i="1"/>
  <c r="U56" i="1" s="1"/>
  <c r="V56" i="1" s="1"/>
  <c r="F56" i="1"/>
  <c r="M56" i="1" s="1"/>
  <c r="AU55" i="1"/>
  <c r="AT55" i="1"/>
  <c r="AP55" i="1"/>
  <c r="AC55" i="1"/>
  <c r="AF55" i="1" s="1"/>
  <c r="Y55" i="1"/>
  <c r="X55" i="1"/>
  <c r="Z55" i="1" s="1"/>
  <c r="T55" i="1"/>
  <c r="AQ55" i="1" s="1"/>
  <c r="S55" i="1"/>
  <c r="P55" i="1"/>
  <c r="Q55" i="1" s="1"/>
  <c r="F55" i="1"/>
  <c r="AU54" i="1"/>
  <c r="AT54" i="1"/>
  <c r="AC54" i="1"/>
  <c r="AF54" i="1" s="1"/>
  <c r="Y54" i="1"/>
  <c r="X54" i="1"/>
  <c r="Z54" i="1" s="1"/>
  <c r="T54" i="1"/>
  <c r="AQ54" i="1" s="1"/>
  <c r="S54" i="1"/>
  <c r="AP54" i="1" s="1"/>
  <c r="P54" i="1"/>
  <c r="Q54" i="1" s="1"/>
  <c r="F54" i="1"/>
  <c r="AU53" i="1"/>
  <c r="AT53" i="1"/>
  <c r="AF53" i="1"/>
  <c r="AC53" i="1"/>
  <c r="Y53" i="1"/>
  <c r="X53" i="1"/>
  <c r="Z53" i="1" s="1"/>
  <c r="T53" i="1"/>
  <c r="AQ53" i="1" s="1"/>
  <c r="S53" i="1"/>
  <c r="AP53" i="1" s="1"/>
  <c r="P53" i="1"/>
  <c r="Q53" i="1" s="1"/>
  <c r="F53" i="1"/>
  <c r="AU52" i="1"/>
  <c r="AT52" i="1"/>
  <c r="AC52" i="1"/>
  <c r="AF52" i="1" s="1"/>
  <c r="Y52" i="1"/>
  <c r="X52" i="1"/>
  <c r="Z52" i="1" s="1"/>
  <c r="T52" i="1"/>
  <c r="AQ52" i="1" s="1"/>
  <c r="S52" i="1"/>
  <c r="AP52" i="1" s="1"/>
  <c r="P52" i="1"/>
  <c r="Q52" i="1" s="1"/>
  <c r="F52" i="1"/>
  <c r="AU51" i="1"/>
  <c r="AT51" i="1"/>
  <c r="AF51" i="1"/>
  <c r="AC51" i="1"/>
  <c r="Y51" i="1"/>
  <c r="X51" i="1"/>
  <c r="Z51" i="1" s="1"/>
  <c r="T51" i="1"/>
  <c r="AQ51" i="1" s="1"/>
  <c r="S51" i="1"/>
  <c r="AP51" i="1" s="1"/>
  <c r="P51" i="1"/>
  <c r="Q51" i="1" s="1"/>
  <c r="F51" i="1"/>
  <c r="AU50" i="1"/>
  <c r="AT50" i="1"/>
  <c r="AC50" i="1"/>
  <c r="AF50" i="1" s="1"/>
  <c r="Y50" i="1"/>
  <c r="X50" i="1"/>
  <c r="Z50" i="1" s="1"/>
  <c r="T50" i="1"/>
  <c r="AQ50" i="1" s="1"/>
  <c r="S50" i="1"/>
  <c r="AP50" i="1" s="1"/>
  <c r="P50" i="1"/>
  <c r="Q50" i="1" s="1"/>
  <c r="F50" i="1"/>
  <c r="AU49" i="1"/>
  <c r="AT49" i="1"/>
  <c r="AF49" i="1"/>
  <c r="AC49" i="1"/>
  <c r="Y49" i="1"/>
  <c r="X49" i="1"/>
  <c r="Z49" i="1" s="1"/>
  <c r="T49" i="1"/>
  <c r="AQ49" i="1" s="1"/>
  <c r="S49" i="1"/>
  <c r="AP49" i="1" s="1"/>
  <c r="P49" i="1"/>
  <c r="Q49" i="1" s="1"/>
  <c r="F49" i="1"/>
  <c r="AU48" i="1"/>
  <c r="AT48" i="1"/>
  <c r="AC48" i="1"/>
  <c r="AF48" i="1" s="1"/>
  <c r="Y48" i="1"/>
  <c r="X48" i="1"/>
  <c r="Z48" i="1" s="1"/>
  <c r="T48" i="1"/>
  <c r="AQ48" i="1" s="1"/>
  <c r="S48" i="1"/>
  <c r="AP48" i="1" s="1"/>
  <c r="P48" i="1"/>
  <c r="Q48" i="1" s="1"/>
  <c r="F48" i="1"/>
  <c r="AU47" i="1"/>
  <c r="AT47" i="1"/>
  <c r="AF47" i="1"/>
  <c r="AC47" i="1"/>
  <c r="Y47" i="1"/>
  <c r="X47" i="1"/>
  <c r="Z47" i="1" s="1"/>
  <c r="T47" i="1"/>
  <c r="AQ47" i="1" s="1"/>
  <c r="S47" i="1"/>
  <c r="AP47" i="1" s="1"/>
  <c r="P47" i="1"/>
  <c r="Q47" i="1" s="1"/>
  <c r="F47" i="1"/>
  <c r="B47" i="1"/>
  <c r="AU46" i="1"/>
  <c r="AT46" i="1"/>
  <c r="AG46" i="1"/>
  <c r="Y46" i="1"/>
  <c r="X46" i="1"/>
  <c r="S46" i="1"/>
  <c r="AP46" i="1" s="1"/>
  <c r="P46" i="1"/>
  <c r="F46" i="1"/>
  <c r="AC46" i="1" s="1"/>
  <c r="AF46" i="1" s="1"/>
  <c r="AK46" i="1" s="1"/>
  <c r="AU45" i="1"/>
  <c r="AT45" i="1"/>
  <c r="Z45" i="1"/>
  <c r="U45" i="1" s="1"/>
  <c r="Y45" i="1"/>
  <c r="X45" i="1"/>
  <c r="T45" i="1"/>
  <c r="S45" i="1"/>
  <c r="P45" i="1"/>
  <c r="F45" i="1"/>
  <c r="AU44" i="1"/>
  <c r="AT44" i="1"/>
  <c r="AR44" i="1"/>
  <c r="AQ44" i="1"/>
  <c r="AP44" i="1"/>
  <c r="AG44" i="1"/>
  <c r="AA44" i="1"/>
  <c r="V44" i="1"/>
  <c r="Q44" i="1"/>
  <c r="O43" i="1"/>
  <c r="N43" i="1"/>
  <c r="E43" i="1"/>
  <c r="D43" i="1"/>
  <c r="AU42" i="1"/>
  <c r="AT42" i="1"/>
  <c r="AR42" i="1"/>
  <c r="AQ42" i="1"/>
  <c r="AP42" i="1"/>
  <c r="AG42" i="1"/>
  <c r="AA42" i="1"/>
  <c r="V42" i="1"/>
  <c r="Q42" i="1"/>
  <c r="AU41" i="1"/>
  <c r="AT41" i="1"/>
  <c r="AQ41" i="1"/>
  <c r="AA41" i="1"/>
  <c r="Z41" i="1"/>
  <c r="Y41" i="1"/>
  <c r="X41" i="1"/>
  <c r="T41" i="1"/>
  <c r="S41" i="1"/>
  <c r="AP41" i="1" s="1"/>
  <c r="Q41" i="1"/>
  <c r="P41" i="1"/>
  <c r="U41" i="1" s="1"/>
  <c r="F41" i="1"/>
  <c r="M41" i="1" s="1"/>
  <c r="AU40" i="1"/>
  <c r="AT40" i="1"/>
  <c r="AA40" i="1"/>
  <c r="Y40" i="1"/>
  <c r="X40" i="1"/>
  <c r="Z40" i="1" s="1"/>
  <c r="T40" i="1"/>
  <c r="AQ40" i="1" s="1"/>
  <c r="S40" i="1"/>
  <c r="AP40" i="1" s="1"/>
  <c r="Q40" i="1"/>
  <c r="P40" i="1"/>
  <c r="U40" i="1" s="1"/>
  <c r="F40" i="1"/>
  <c r="AU39" i="1"/>
  <c r="AT39" i="1"/>
  <c r="Y39" i="1"/>
  <c r="X39" i="1"/>
  <c r="T39" i="1"/>
  <c r="AQ39" i="1" s="1"/>
  <c r="P39" i="1"/>
  <c r="Q39" i="1" s="1"/>
  <c r="F39" i="1"/>
  <c r="AC39" i="1" s="1"/>
  <c r="AF39" i="1" s="1"/>
  <c r="AU38" i="1"/>
  <c r="AT38" i="1"/>
  <c r="Y38" i="1"/>
  <c r="X38" i="1"/>
  <c r="T38" i="1"/>
  <c r="AQ38" i="1" s="1"/>
  <c r="P38" i="1"/>
  <c r="Q38" i="1" s="1"/>
  <c r="F38" i="1"/>
  <c r="AC38" i="1" s="1"/>
  <c r="AF38" i="1" s="1"/>
  <c r="AU37" i="1"/>
  <c r="AT37" i="1"/>
  <c r="AP37" i="1"/>
  <c r="AF37" i="1"/>
  <c r="Y37" i="1"/>
  <c r="X37" i="1"/>
  <c r="S37" i="1"/>
  <c r="P37" i="1"/>
  <c r="M37" i="1"/>
  <c r="F37" i="1"/>
  <c r="AC37" i="1" s="1"/>
  <c r="AD37" i="1" s="1"/>
  <c r="AU36" i="1"/>
  <c r="AT36" i="1"/>
  <c r="AG36" i="1"/>
  <c r="AC36" i="1"/>
  <c r="AF36" i="1" s="1"/>
  <c r="AK36" i="1" s="1"/>
  <c r="Z36" i="1"/>
  <c r="Y36" i="1"/>
  <c r="X36" i="1"/>
  <c r="T36" i="1"/>
  <c r="AQ36" i="1" s="1"/>
  <c r="S36" i="1"/>
  <c r="AP36" i="1" s="1"/>
  <c r="P36" i="1"/>
  <c r="Q36" i="1" s="1"/>
  <c r="F36" i="1"/>
  <c r="AU35" i="1"/>
  <c r="AT35" i="1"/>
  <c r="Y35" i="1"/>
  <c r="X35" i="1"/>
  <c r="Z35" i="1" s="1"/>
  <c r="T35" i="1"/>
  <c r="AQ35" i="1" s="1"/>
  <c r="Q35" i="1"/>
  <c r="P35" i="1"/>
  <c r="F35" i="1"/>
  <c r="M35" i="1" s="1"/>
  <c r="AU34" i="1"/>
  <c r="AT34" i="1"/>
  <c r="AC34" i="1"/>
  <c r="AF34" i="1" s="1"/>
  <c r="Y34" i="1"/>
  <c r="X34" i="1"/>
  <c r="Z34" i="1" s="1"/>
  <c r="T34" i="1"/>
  <c r="AQ34" i="1" s="1"/>
  <c r="S34" i="1"/>
  <c r="AP34" i="1" s="1"/>
  <c r="P34" i="1"/>
  <c r="Q34" i="1" s="1"/>
  <c r="F34" i="1"/>
  <c r="AU33" i="1"/>
  <c r="AT33" i="1"/>
  <c r="AP33" i="1"/>
  <c r="AF33" i="1"/>
  <c r="AD33" i="1"/>
  <c r="Y33" i="1"/>
  <c r="Z33" i="1" s="1"/>
  <c r="X33" i="1"/>
  <c r="S33" i="1"/>
  <c r="P33" i="1"/>
  <c r="Q33" i="1" s="1"/>
  <c r="M33" i="1"/>
  <c r="I33" i="1"/>
  <c r="F33" i="1"/>
  <c r="AC33" i="1" s="1"/>
  <c r="AU32" i="1"/>
  <c r="AT32" i="1"/>
  <c r="AC32" i="1"/>
  <c r="AF32" i="1" s="1"/>
  <c r="AA32" i="1"/>
  <c r="Y32" i="1"/>
  <c r="X32" i="1"/>
  <c r="Z32" i="1" s="1"/>
  <c r="T32" i="1"/>
  <c r="AQ32" i="1" s="1"/>
  <c r="Q32" i="1"/>
  <c r="P32" i="1"/>
  <c r="U32" i="1" s="1"/>
  <c r="F32" i="1"/>
  <c r="AU31" i="1"/>
  <c r="AT31" i="1"/>
  <c r="AK31" i="1"/>
  <c r="AC31" i="1"/>
  <c r="AF31" i="1" s="1"/>
  <c r="AG31" i="1" s="1"/>
  <c r="Y31" i="1"/>
  <c r="T31" i="1" s="1"/>
  <c r="AQ31" i="1" s="1"/>
  <c r="X31" i="1"/>
  <c r="P31" i="1"/>
  <c r="Q31" i="1" s="1"/>
  <c r="M31" i="1"/>
  <c r="F31" i="1"/>
  <c r="AU30" i="1"/>
  <c r="AT30" i="1"/>
  <c r="Z30" i="1"/>
  <c r="AA30" i="1" s="1"/>
  <c r="Y30" i="1"/>
  <c r="X30" i="1"/>
  <c r="U30" i="1"/>
  <c r="V30" i="1" s="1"/>
  <c r="T30" i="1"/>
  <c r="AQ30" i="1" s="1"/>
  <c r="S30" i="1"/>
  <c r="AP30" i="1" s="1"/>
  <c r="P30" i="1"/>
  <c r="Q30" i="1" s="1"/>
  <c r="F30" i="1"/>
  <c r="AC30" i="1" s="1"/>
  <c r="AF30" i="1" s="1"/>
  <c r="AU29" i="1"/>
  <c r="AT29" i="1"/>
  <c r="AQ29" i="1"/>
  <c r="AG29" i="1"/>
  <c r="AF29" i="1"/>
  <c r="AK29" i="1" s="1"/>
  <c r="AC29" i="1"/>
  <c r="AD29" i="1" s="1"/>
  <c r="Z29" i="1"/>
  <c r="Y29" i="1"/>
  <c r="X29" i="1"/>
  <c r="T29" i="1"/>
  <c r="S29" i="1"/>
  <c r="AP29" i="1" s="1"/>
  <c r="P29" i="1"/>
  <c r="U29" i="1" s="1"/>
  <c r="V29" i="1" s="1"/>
  <c r="F29" i="1"/>
  <c r="AU28" i="1"/>
  <c r="AT28" i="1"/>
  <c r="AA28" i="1"/>
  <c r="Y28" i="1"/>
  <c r="X28" i="1"/>
  <c r="Z28" i="1" s="1"/>
  <c r="T28" i="1"/>
  <c r="AQ28" i="1" s="1"/>
  <c r="Q28" i="1"/>
  <c r="P28" i="1"/>
  <c r="U28" i="1" s="1"/>
  <c r="F28" i="1"/>
  <c r="M28" i="1" s="1"/>
  <c r="AU27" i="1"/>
  <c r="AT27" i="1"/>
  <c r="AP27" i="1"/>
  <c r="Y27" i="1"/>
  <c r="T27" i="1" s="1"/>
  <c r="AQ27" i="1" s="1"/>
  <c r="X27" i="1"/>
  <c r="S27" i="1"/>
  <c r="P27" i="1"/>
  <c r="Q27" i="1" s="1"/>
  <c r="F27" i="1"/>
  <c r="AC27" i="1" s="1"/>
  <c r="AF27" i="1" s="1"/>
  <c r="AU26" i="1"/>
  <c r="AT26" i="1"/>
  <c r="AQ26" i="1"/>
  <c r="Z26" i="1"/>
  <c r="Y26" i="1"/>
  <c r="X26" i="1"/>
  <c r="T26" i="1"/>
  <c r="S26" i="1"/>
  <c r="AP26" i="1" s="1"/>
  <c r="P26" i="1"/>
  <c r="Q26" i="1" s="1"/>
  <c r="F26" i="1"/>
  <c r="M26" i="1" s="1"/>
  <c r="AU25" i="1"/>
  <c r="AT25" i="1"/>
  <c r="AC25" i="1"/>
  <c r="AF25" i="1" s="1"/>
  <c r="AG25" i="1" s="1"/>
  <c r="Y25" i="1"/>
  <c r="X25" i="1"/>
  <c r="T25" i="1"/>
  <c r="AQ25" i="1" s="1"/>
  <c r="Q25" i="1"/>
  <c r="P25" i="1"/>
  <c r="F25" i="1"/>
  <c r="AU24" i="1"/>
  <c r="AT24" i="1"/>
  <c r="AC24" i="1"/>
  <c r="Y24" i="1"/>
  <c r="T24" i="1" s="1"/>
  <c r="AQ24" i="1" s="1"/>
  <c r="X24" i="1"/>
  <c r="S24" i="1"/>
  <c r="AP24" i="1" s="1"/>
  <c r="P24" i="1"/>
  <c r="Q24" i="1" s="1"/>
  <c r="F24" i="1"/>
  <c r="AU23" i="1"/>
  <c r="AT23" i="1"/>
  <c r="AQ23" i="1"/>
  <c r="AC23" i="1"/>
  <c r="AF23" i="1" s="1"/>
  <c r="Y23" i="1"/>
  <c r="T23" i="1" s="1"/>
  <c r="X23" i="1"/>
  <c r="S23" i="1"/>
  <c r="AP23" i="1" s="1"/>
  <c r="P23" i="1"/>
  <c r="Q23" i="1" s="1"/>
  <c r="F23" i="1"/>
  <c r="AU22" i="1"/>
  <c r="AT22" i="1"/>
  <c r="AQ22" i="1"/>
  <c r="AC22" i="1"/>
  <c r="AF22" i="1" s="1"/>
  <c r="Y22" i="1"/>
  <c r="T22" i="1" s="1"/>
  <c r="X22" i="1"/>
  <c r="S22" i="1"/>
  <c r="AP22" i="1" s="1"/>
  <c r="P22" i="1"/>
  <c r="Q22" i="1" s="1"/>
  <c r="F22" i="1"/>
  <c r="AU21" i="1"/>
  <c r="AT21" i="1"/>
  <c r="AP21" i="1"/>
  <c r="Z21" i="1"/>
  <c r="U21" i="1" s="1"/>
  <c r="V21" i="1" s="1"/>
  <c r="Y21" i="1"/>
  <c r="X21" i="1"/>
  <c r="T21" i="1"/>
  <c r="AQ21" i="1" s="1"/>
  <c r="S21" i="1"/>
  <c r="P21" i="1"/>
  <c r="Q21" i="1" s="1"/>
  <c r="M21" i="1"/>
  <c r="F21" i="1"/>
  <c r="AC21" i="1" s="1"/>
  <c r="AF21" i="1" s="1"/>
  <c r="AU20" i="1"/>
  <c r="AT20" i="1"/>
  <c r="AK20" i="1"/>
  <c r="AC20" i="1"/>
  <c r="AF20" i="1" s="1"/>
  <c r="AG20" i="1" s="1"/>
  <c r="Z20" i="1"/>
  <c r="AA20" i="1" s="1"/>
  <c r="Y20" i="1"/>
  <c r="X20" i="1"/>
  <c r="T20" i="1"/>
  <c r="AQ20" i="1" s="1"/>
  <c r="S20" i="1"/>
  <c r="AP20" i="1" s="1"/>
  <c r="P20" i="1"/>
  <c r="U20" i="1" s="1"/>
  <c r="V20" i="1" s="1"/>
  <c r="F20" i="1"/>
  <c r="AU19" i="1"/>
  <c r="AT19" i="1"/>
  <c r="AA19" i="1"/>
  <c r="Y19" i="1"/>
  <c r="X19" i="1"/>
  <c r="Z19" i="1" s="1"/>
  <c r="T19" i="1"/>
  <c r="AQ19" i="1" s="1"/>
  <c r="Q19" i="1"/>
  <c r="P19" i="1"/>
  <c r="U19" i="1" s="1"/>
  <c r="AR19" i="1" s="1"/>
  <c r="F19" i="1"/>
  <c r="M19" i="1" s="1"/>
  <c r="AU18" i="1"/>
  <c r="AT18" i="1"/>
  <c r="AQ18" i="1"/>
  <c r="AC18" i="1"/>
  <c r="AF18" i="1" s="1"/>
  <c r="Y18" i="1"/>
  <c r="T18" i="1" s="1"/>
  <c r="X18" i="1"/>
  <c r="Z18" i="1" s="1"/>
  <c r="S18" i="1"/>
  <c r="P18" i="1"/>
  <c r="Q18" i="1" s="1"/>
  <c r="F18" i="1"/>
  <c r="B18" i="1"/>
  <c r="AU17" i="1"/>
  <c r="AT17" i="1"/>
  <c r="AQ17" i="1"/>
  <c r="AA17" i="1"/>
  <c r="Z17" i="1"/>
  <c r="Y17" i="1"/>
  <c r="X17" i="1"/>
  <c r="AP17" i="1" s="1"/>
  <c r="P17" i="1"/>
  <c r="Q17" i="1" s="1"/>
  <c r="M17" i="1"/>
  <c r="F17" i="1"/>
  <c r="AC17" i="1" s="1"/>
  <c r="AF17" i="1" s="1"/>
  <c r="AU16" i="1"/>
  <c r="AT16" i="1"/>
  <c r="AQ16" i="1"/>
  <c r="AF16" i="1"/>
  <c r="AC16" i="1"/>
  <c r="AD16" i="1" s="1"/>
  <c r="AA16" i="1"/>
  <c r="Z16" i="1"/>
  <c r="Y16" i="1"/>
  <c r="X16" i="1"/>
  <c r="T16" i="1"/>
  <c r="S16" i="1"/>
  <c r="AP16" i="1" s="1"/>
  <c r="Q16" i="1"/>
  <c r="P16" i="1"/>
  <c r="F16" i="1"/>
  <c r="AU15" i="1"/>
  <c r="AT15" i="1"/>
  <c r="AR15" i="1"/>
  <c r="AQ15" i="1"/>
  <c r="AP15" i="1"/>
  <c r="AG15" i="1"/>
  <c r="AA15" i="1"/>
  <c r="V15" i="1"/>
  <c r="Q15" i="1"/>
  <c r="Y14" i="1"/>
  <c r="X14" i="1"/>
  <c r="T14" i="1"/>
  <c r="O14" i="1"/>
  <c r="N14" i="1"/>
  <c r="E14" i="1"/>
  <c r="E197" i="1" s="1"/>
  <c r="D14" i="1"/>
  <c r="AU13" i="1"/>
  <c r="AR13" i="1"/>
  <c r="AQ13" i="1"/>
  <c r="AG13" i="1"/>
  <c r="AA13" i="1"/>
  <c r="V13" i="1"/>
  <c r="N13" i="1"/>
  <c r="AP13" i="1" s="1"/>
  <c r="AU12" i="1"/>
  <c r="AT12" i="1"/>
  <c r="AR12" i="1"/>
  <c r="AQ12" i="1"/>
  <c r="AP12" i="1"/>
  <c r="AG12" i="1"/>
  <c r="AA12" i="1"/>
  <c r="V12" i="1"/>
  <c r="Q12" i="1"/>
  <c r="AU11" i="1"/>
  <c r="AT11" i="1"/>
  <c r="AR11" i="1"/>
  <c r="AQ11" i="1"/>
  <c r="AP11" i="1"/>
  <c r="AG11" i="1"/>
  <c r="AA11" i="1"/>
  <c r="V11" i="1"/>
  <c r="Q11" i="1"/>
  <c r="AU10" i="1"/>
  <c r="AT10" i="1"/>
  <c r="AR10" i="1"/>
  <c r="AQ10" i="1"/>
  <c r="AP10" i="1"/>
  <c r="AG10" i="1"/>
  <c r="AA10" i="1"/>
  <c r="V10" i="1"/>
  <c r="Q10" i="1"/>
  <c r="H10" i="1"/>
  <c r="B10" i="1"/>
  <c r="B13" i="1" s="1"/>
  <c r="AU9" i="1"/>
  <c r="AT9" i="1"/>
  <c r="AR9" i="1"/>
  <c r="AQ9" i="1"/>
  <c r="AP9" i="1"/>
  <c r="AG9" i="1"/>
  <c r="AA9" i="1"/>
  <c r="V9" i="1"/>
  <c r="Q9" i="1"/>
  <c r="AU8" i="1"/>
  <c r="AT8" i="1"/>
  <c r="AR8" i="1"/>
  <c r="AQ8" i="1"/>
  <c r="AP8" i="1"/>
  <c r="AG8" i="1"/>
  <c r="AA8" i="1"/>
  <c r="V8" i="1"/>
  <c r="Q8" i="1"/>
  <c r="AU7" i="1"/>
  <c r="AT7" i="1"/>
  <c r="AR7" i="1"/>
  <c r="AQ7" i="1"/>
  <c r="AP7" i="1"/>
  <c r="AG7" i="1"/>
  <c r="AA7" i="1"/>
  <c r="V7" i="1"/>
  <c r="Q7" i="1"/>
  <c r="I7" i="1"/>
  <c r="K13" i="1" s="1"/>
  <c r="B7" i="1"/>
  <c r="AU6" i="1"/>
  <c r="AT6" i="1"/>
  <c r="AC6" i="1"/>
  <c r="AC14" i="1" s="1"/>
  <c r="Y6" i="1"/>
  <c r="X6" i="1"/>
  <c r="Z6" i="1" s="1"/>
  <c r="Z14" i="1" s="1"/>
  <c r="T6" i="1"/>
  <c r="AQ6" i="1" s="1"/>
  <c r="Q6" i="1"/>
  <c r="P6" i="1"/>
  <c r="U6" i="1" s="1"/>
  <c r="U14" i="1" s="1"/>
  <c r="I6" i="1"/>
  <c r="F6" i="1"/>
  <c r="AA2" i="1"/>
  <c r="V2" i="1"/>
  <c r="Q1" i="1"/>
  <c r="U17" i="1" l="1"/>
  <c r="AR17" i="1" s="1"/>
  <c r="AK17" i="1"/>
  <c r="AG17" i="1"/>
  <c r="AK30" i="1"/>
  <c r="AG30" i="1"/>
  <c r="V41" i="1"/>
  <c r="AR41" i="1"/>
  <c r="AK54" i="1"/>
  <c r="AG54" i="1"/>
  <c r="AK52" i="1"/>
  <c r="AG52" i="1"/>
  <c r="AK39" i="1"/>
  <c r="AG39" i="1"/>
  <c r="AK50" i="1"/>
  <c r="AG50" i="1"/>
  <c r="V28" i="1"/>
  <c r="AK34" i="1"/>
  <c r="AG34" i="1"/>
  <c r="AK38" i="1"/>
  <c r="AG38" i="1"/>
  <c r="V45" i="1"/>
  <c r="AK48" i="1"/>
  <c r="AG48" i="1"/>
  <c r="N197" i="1"/>
  <c r="AP18" i="1"/>
  <c r="AK21" i="1"/>
  <c r="AG21" i="1"/>
  <c r="AK27" i="1"/>
  <c r="AG27" i="1"/>
  <c r="AR29" i="1"/>
  <c r="Z39" i="1"/>
  <c r="S39" i="1"/>
  <c r="AP39" i="1" s="1"/>
  <c r="AK60" i="1"/>
  <c r="AG60" i="1"/>
  <c r="AG72" i="1"/>
  <c r="AK72" i="1"/>
  <c r="AK89" i="1"/>
  <c r="AG89" i="1"/>
  <c r="AK94" i="1"/>
  <c r="AG94" i="1"/>
  <c r="AK137" i="1"/>
  <c r="AG137" i="1"/>
  <c r="AQ14" i="1"/>
  <c r="F43" i="1"/>
  <c r="M43" i="1" s="1"/>
  <c r="Y43" i="1"/>
  <c r="AA18" i="1"/>
  <c r="AR20" i="1"/>
  <c r="AD21" i="1"/>
  <c r="AF24" i="1"/>
  <c r="AD24" i="1"/>
  <c r="AK25" i="1"/>
  <c r="Q29" i="1"/>
  <c r="AA35" i="1"/>
  <c r="AQ45" i="1"/>
  <c r="AA57" i="1"/>
  <c r="AR62" i="1"/>
  <c r="AA62" i="1"/>
  <c r="AK77" i="1"/>
  <c r="AG77" i="1"/>
  <c r="AR79" i="1"/>
  <c r="AA79" i="1"/>
  <c r="U79" i="1"/>
  <c r="V79" i="1" s="1"/>
  <c r="U90" i="1"/>
  <c r="V90" i="1" s="1"/>
  <c r="AA118" i="1"/>
  <c r="U118" i="1"/>
  <c r="V118" i="1" s="1"/>
  <c r="V122" i="1"/>
  <c r="AF122" i="1"/>
  <c r="AD122" i="1"/>
  <c r="Z148" i="1"/>
  <c r="S148" i="1"/>
  <c r="AP148" i="1" s="1"/>
  <c r="Z152" i="1"/>
  <c r="S152" i="1"/>
  <c r="AP152" i="1" s="1"/>
  <c r="M6" i="1"/>
  <c r="F14" i="1"/>
  <c r="S6" i="1"/>
  <c r="D197" i="1"/>
  <c r="N219" i="1" s="1"/>
  <c r="AT14" i="1"/>
  <c r="P43" i="1"/>
  <c r="Q43" i="1" s="1"/>
  <c r="U16" i="1"/>
  <c r="AD17" i="1"/>
  <c r="Q20" i="1"/>
  <c r="U25" i="1"/>
  <c r="V25" i="1" s="1"/>
  <c r="Z25" i="1"/>
  <c r="S25" i="1"/>
  <c r="AP25" i="1" s="1"/>
  <c r="Z27" i="1"/>
  <c r="AG32" i="1"/>
  <c r="AK32" i="1"/>
  <c r="U33" i="1"/>
  <c r="V33" i="1" s="1"/>
  <c r="AK33" i="1"/>
  <c r="AG33" i="1"/>
  <c r="M40" i="1"/>
  <c r="AC40" i="1"/>
  <c r="AF40" i="1" s="1"/>
  <c r="X43" i="1"/>
  <c r="F82" i="1"/>
  <c r="M82" i="1" s="1"/>
  <c r="AC45" i="1"/>
  <c r="Z46" i="1"/>
  <c r="T46" i="1"/>
  <c r="AQ46" i="1" s="1"/>
  <c r="AK55" i="1"/>
  <c r="AG55" i="1"/>
  <c r="U57" i="1"/>
  <c r="V57" i="1" s="1"/>
  <c r="AK57" i="1"/>
  <c r="AG57" i="1"/>
  <c r="Z58" i="1"/>
  <c r="T58" i="1"/>
  <c r="AQ58" i="1" s="1"/>
  <c r="AK59" i="1"/>
  <c r="AG59" i="1"/>
  <c r="AR61" i="1"/>
  <c r="AA61" i="1"/>
  <c r="Z63" i="1"/>
  <c r="T63" i="1"/>
  <c r="AQ63" i="1" s="1"/>
  <c r="Z67" i="1"/>
  <c r="T67" i="1"/>
  <c r="AQ67" i="1" s="1"/>
  <c r="AG68" i="1"/>
  <c r="AK68" i="1"/>
  <c r="AK76" i="1"/>
  <c r="AG76" i="1"/>
  <c r="AA76" i="1"/>
  <c r="X124" i="1"/>
  <c r="Z109" i="1"/>
  <c r="S109" i="1"/>
  <c r="AK110" i="1"/>
  <c r="AG110" i="1"/>
  <c r="AR119" i="1"/>
  <c r="AA119" i="1"/>
  <c r="U119" i="1"/>
  <c r="V119" i="1" s="1"/>
  <c r="AF6" i="1"/>
  <c r="AD6" i="1"/>
  <c r="X197" i="1"/>
  <c r="AC19" i="1"/>
  <c r="AC43" i="1" s="1"/>
  <c r="AR21" i="1"/>
  <c r="AA21" i="1"/>
  <c r="AK23" i="1"/>
  <c r="AG23" i="1"/>
  <c r="AR28" i="1"/>
  <c r="AR33" i="1"/>
  <c r="AA33" i="1"/>
  <c r="Q37" i="1"/>
  <c r="AK37" i="1"/>
  <c r="AG37" i="1"/>
  <c r="Q78" i="1"/>
  <c r="U78" i="1"/>
  <c r="V78" i="1" s="1"/>
  <c r="Z80" i="1"/>
  <c r="S80" i="1"/>
  <c r="AP80" i="1" s="1"/>
  <c r="Q85" i="1"/>
  <c r="U85" i="1"/>
  <c r="V85" i="1" s="1"/>
  <c r="AK86" i="1"/>
  <c r="AG86" i="1"/>
  <c r="AA88" i="1"/>
  <c r="U88" i="1"/>
  <c r="V88" i="1" s="1"/>
  <c r="Z95" i="1"/>
  <c r="T95" i="1"/>
  <c r="AQ95" i="1" s="1"/>
  <c r="AF127" i="1"/>
  <c r="AD127" i="1"/>
  <c r="AA14" i="1"/>
  <c r="AK16" i="1"/>
  <c r="AG16" i="1"/>
  <c r="AA29" i="1"/>
  <c r="AR30" i="1"/>
  <c r="Z82" i="1"/>
  <c r="AA45" i="1"/>
  <c r="AA66" i="1"/>
  <c r="AG70" i="1"/>
  <c r="AK70" i="1"/>
  <c r="AA6" i="1"/>
  <c r="AR6" i="1"/>
  <c r="AU14" i="1"/>
  <c r="AK18" i="1"/>
  <c r="AG18" i="1"/>
  <c r="AK22" i="1"/>
  <c r="AG22" i="1"/>
  <c r="AC28" i="1"/>
  <c r="Z31" i="1"/>
  <c r="S31" i="1"/>
  <c r="AP31" i="1" s="1"/>
  <c r="S35" i="1"/>
  <c r="AP35" i="1" s="1"/>
  <c r="Z37" i="1"/>
  <c r="T37" i="1"/>
  <c r="AQ37" i="1" s="1"/>
  <c r="Z38" i="1"/>
  <c r="S38" i="1"/>
  <c r="AP38" i="1" s="1"/>
  <c r="V40" i="1"/>
  <c r="AT43" i="1"/>
  <c r="AR45" i="1"/>
  <c r="Q46" i="1"/>
  <c r="U46" i="1"/>
  <c r="V46" i="1" s="1"/>
  <c r="AK47" i="1"/>
  <c r="AG47" i="1"/>
  <c r="AK49" i="1"/>
  <c r="AG49" i="1"/>
  <c r="AK51" i="1"/>
  <c r="AG51" i="1"/>
  <c r="AK53" i="1"/>
  <c r="AG53" i="1"/>
  <c r="AK58" i="1"/>
  <c r="AG58" i="1"/>
  <c r="Z60" i="1"/>
  <c r="T60" i="1"/>
  <c r="AQ60" i="1" s="1"/>
  <c r="AK65" i="1"/>
  <c r="AG65" i="1"/>
  <c r="AG74" i="1"/>
  <c r="AK74" i="1"/>
  <c r="AA75" i="1"/>
  <c r="U75" i="1"/>
  <c r="V75" i="1" s="1"/>
  <c r="AR75" i="1"/>
  <c r="AF87" i="1"/>
  <c r="AD87" i="1"/>
  <c r="AR91" i="1"/>
  <c r="AA91" i="1"/>
  <c r="AA102" i="1"/>
  <c r="AR102" i="1"/>
  <c r="U102" i="1"/>
  <c r="V102" i="1" s="1"/>
  <c r="U26" i="1"/>
  <c r="V26" i="1" s="1"/>
  <c r="AD27" i="1"/>
  <c r="AR32" i="1"/>
  <c r="AA34" i="1"/>
  <c r="U36" i="1"/>
  <c r="V36" i="1" s="1"/>
  <c r="P82" i="1"/>
  <c r="Q82" i="1" s="1"/>
  <c r="Q45" i="1"/>
  <c r="AA47" i="1"/>
  <c r="AA48" i="1"/>
  <c r="AA49" i="1"/>
  <c r="AR49" i="1"/>
  <c r="AA50" i="1"/>
  <c r="AA51" i="1"/>
  <c r="AA52" i="1"/>
  <c r="AA53" i="1"/>
  <c r="AR53" i="1"/>
  <c r="AA54" i="1"/>
  <c r="AA55" i="1"/>
  <c r="AA59" i="1"/>
  <c r="AR65" i="1"/>
  <c r="AA65" i="1"/>
  <c r="AK75" i="1"/>
  <c r="AG75" i="1"/>
  <c r="Q76" i="1"/>
  <c r="U76" i="1"/>
  <c r="V76" i="1" s="1"/>
  <c r="Y97" i="1"/>
  <c r="T84" i="1"/>
  <c r="AP97" i="1"/>
  <c r="AK102" i="1"/>
  <c r="AG102" i="1"/>
  <c r="Z103" i="1"/>
  <c r="S103" i="1"/>
  <c r="AP103" i="1" s="1"/>
  <c r="AA114" i="1"/>
  <c r="AK130" i="1"/>
  <c r="AG130" i="1"/>
  <c r="S19" i="1"/>
  <c r="S43" i="1" s="1"/>
  <c r="AP43" i="1" s="1"/>
  <c r="Z22" i="1"/>
  <c r="Z23" i="1"/>
  <c r="Z24" i="1"/>
  <c r="AA26" i="1"/>
  <c r="S28" i="1"/>
  <c r="AP28" i="1" s="1"/>
  <c r="AD31" i="1"/>
  <c r="S32" i="1"/>
  <c r="AP32" i="1" s="1"/>
  <c r="T33" i="1"/>
  <c r="AQ33" i="1" s="1"/>
  <c r="U35" i="1"/>
  <c r="V35" i="1" s="1"/>
  <c r="AC35" i="1"/>
  <c r="AA36" i="1"/>
  <c r="AR40" i="1"/>
  <c r="Y82" i="1"/>
  <c r="U62" i="1"/>
  <c r="V62" i="1" s="1"/>
  <c r="AR64" i="1"/>
  <c r="U66" i="1"/>
  <c r="V66" i="1" s="1"/>
  <c r="AA77" i="1"/>
  <c r="U77" i="1"/>
  <c r="AA78" i="1"/>
  <c r="AK79" i="1"/>
  <c r="AG79" i="1"/>
  <c r="U80" i="1"/>
  <c r="V80" i="1" s="1"/>
  <c r="AK80" i="1"/>
  <c r="AG80" i="1"/>
  <c r="AA85" i="1"/>
  <c r="AR85" i="1"/>
  <c r="Z90" i="1"/>
  <c r="S90" i="1"/>
  <c r="AP90" i="1" s="1"/>
  <c r="AK101" i="1"/>
  <c r="AG101" i="1"/>
  <c r="Z101" i="1"/>
  <c r="T101" i="1"/>
  <c r="AQ101" i="1" s="1"/>
  <c r="AA105" i="1"/>
  <c r="V112" i="1"/>
  <c r="AR112" i="1"/>
  <c r="Z120" i="1"/>
  <c r="U120" i="1" s="1"/>
  <c r="V120" i="1" s="1"/>
  <c r="T120" i="1"/>
  <c r="AQ120" i="1" s="1"/>
  <c r="AC56" i="1"/>
  <c r="U58" i="1"/>
  <c r="V58" i="1" s="1"/>
  <c r="U59" i="1"/>
  <c r="V59" i="1" s="1"/>
  <c r="U60" i="1"/>
  <c r="V60" i="1" s="1"/>
  <c r="U65" i="1"/>
  <c r="V65" i="1" s="1"/>
  <c r="U67" i="1"/>
  <c r="V67" i="1" s="1"/>
  <c r="U68" i="1"/>
  <c r="V68" i="1" s="1"/>
  <c r="U69" i="1"/>
  <c r="V69" i="1" s="1"/>
  <c r="AR69" i="1"/>
  <c r="U70" i="1"/>
  <c r="V70" i="1" s="1"/>
  <c r="U71" i="1"/>
  <c r="V71" i="1" s="1"/>
  <c r="AR71" i="1"/>
  <c r="U72" i="1"/>
  <c r="V72" i="1" s="1"/>
  <c r="U73" i="1"/>
  <c r="V73" i="1" s="1"/>
  <c r="AR73" i="1"/>
  <c r="U74" i="1"/>
  <c r="V74" i="1" s="1"/>
  <c r="AD79" i="1"/>
  <c r="AC97" i="1"/>
  <c r="AD97" i="1" s="1"/>
  <c r="AK88" i="1"/>
  <c r="AG88" i="1"/>
  <c r="AR92" i="1"/>
  <c r="U93" i="1"/>
  <c r="V93" i="1" s="1"/>
  <c r="AP99" i="1"/>
  <c r="Q101" i="1"/>
  <c r="U101" i="1"/>
  <c r="V101" i="1" s="1"/>
  <c r="AF103" i="1"/>
  <c r="AD103" i="1"/>
  <c r="F124" i="1"/>
  <c r="AC109" i="1"/>
  <c r="Z110" i="1"/>
  <c r="S110" i="1"/>
  <c r="AP110" i="1" s="1"/>
  <c r="AR111" i="1"/>
  <c r="AA111" i="1"/>
  <c r="AF114" i="1"/>
  <c r="AD114" i="1"/>
  <c r="AF115" i="1"/>
  <c r="AD115" i="1"/>
  <c r="P124" i="1"/>
  <c r="Q124" i="1" s="1"/>
  <c r="U126" i="1"/>
  <c r="Z135" i="1"/>
  <c r="S135" i="1"/>
  <c r="AP135" i="1" s="1"/>
  <c r="Z147" i="1"/>
  <c r="S147" i="1"/>
  <c r="AP147" i="1" s="1"/>
  <c r="Z151" i="1"/>
  <c r="S151" i="1"/>
  <c r="AP151" i="1" s="1"/>
  <c r="AT13" i="1"/>
  <c r="P14" i="1"/>
  <c r="U18" i="1"/>
  <c r="V18" i="1" s="1"/>
  <c r="U22" i="1"/>
  <c r="V22" i="1" s="1"/>
  <c r="U23" i="1"/>
  <c r="V23" i="1" s="1"/>
  <c r="U24" i="1"/>
  <c r="V24" i="1" s="1"/>
  <c r="AC26" i="1"/>
  <c r="U34" i="1"/>
  <c r="V34" i="1" s="1"/>
  <c r="U38" i="1"/>
  <c r="V38" i="1" s="1"/>
  <c r="U39" i="1"/>
  <c r="V39" i="1" s="1"/>
  <c r="AC41" i="1"/>
  <c r="AU43" i="1"/>
  <c r="U47" i="1"/>
  <c r="V47" i="1" s="1"/>
  <c r="U48" i="1"/>
  <c r="V48" i="1" s="1"/>
  <c r="U49" i="1"/>
  <c r="V49" i="1" s="1"/>
  <c r="U50" i="1"/>
  <c r="V50" i="1" s="1"/>
  <c r="U51" i="1"/>
  <c r="V51" i="1" s="1"/>
  <c r="U52" i="1"/>
  <c r="V52" i="1" s="1"/>
  <c r="U53" i="1"/>
  <c r="V53" i="1" s="1"/>
  <c r="U54" i="1"/>
  <c r="V54" i="1" s="1"/>
  <c r="U55" i="1"/>
  <c r="V55" i="1" s="1"/>
  <c r="AG62" i="1"/>
  <c r="AG64" i="1"/>
  <c r="AG66" i="1"/>
  <c r="T76" i="1"/>
  <c r="AQ76" i="1" s="1"/>
  <c r="T78" i="1"/>
  <c r="AQ78" i="1" s="1"/>
  <c r="F97" i="1"/>
  <c r="AF84" i="1"/>
  <c r="T85" i="1"/>
  <c r="AQ85" i="1" s="1"/>
  <c r="S87" i="1"/>
  <c r="AA93" i="1"/>
  <c r="V94" i="1"/>
  <c r="AR94" i="1"/>
  <c r="S97" i="1"/>
  <c r="AA104" i="1"/>
  <c r="P105" i="1"/>
  <c r="AP105" i="1"/>
  <c r="S105" i="1"/>
  <c r="AT105" i="1"/>
  <c r="AG116" i="1"/>
  <c r="AK116" i="1"/>
  <c r="AA117" i="1"/>
  <c r="T124" i="1"/>
  <c r="AQ124" i="1" s="1"/>
  <c r="Q126" i="1"/>
  <c r="AK129" i="1"/>
  <c r="Z138" i="1"/>
  <c r="T138" i="1"/>
  <c r="AQ138" i="1" s="1"/>
  <c r="AA140" i="1"/>
  <c r="AA141" i="1"/>
  <c r="AK146" i="1"/>
  <c r="AG146" i="1"/>
  <c r="T146" i="1"/>
  <c r="AQ146" i="1" s="1"/>
  <c r="Z146" i="1"/>
  <c r="Z150" i="1"/>
  <c r="S150" i="1"/>
  <c r="AP150" i="1" s="1"/>
  <c r="Z121" i="1"/>
  <c r="S121" i="1"/>
  <c r="AP121" i="1" s="1"/>
  <c r="AF142" i="1"/>
  <c r="AD142" i="1"/>
  <c r="Q13" i="1"/>
  <c r="S82" i="1"/>
  <c r="AP82" i="1" s="1"/>
  <c r="X82" i="1"/>
  <c r="AP45" i="1"/>
  <c r="AF61" i="1"/>
  <c r="P97" i="1"/>
  <c r="Q97" i="1" s="1"/>
  <c r="X97" i="1"/>
  <c r="Z84" i="1"/>
  <c r="U86" i="1"/>
  <c r="V86" i="1" s="1"/>
  <c r="Z86" i="1"/>
  <c r="T88" i="1"/>
  <c r="AQ88" i="1" s="1"/>
  <c r="Z89" i="1"/>
  <c r="AG90" i="1"/>
  <c r="S92" i="1"/>
  <c r="AP92" i="1" s="1"/>
  <c r="AG95" i="1"/>
  <c r="Z99" i="1"/>
  <c r="X107" i="1"/>
  <c r="N107" i="1"/>
  <c r="P104" i="1"/>
  <c r="P107" i="1" s="1"/>
  <c r="Q107" i="1" s="1"/>
  <c r="S104" i="1"/>
  <c r="AP104" i="1" s="1"/>
  <c r="AF105" i="1"/>
  <c r="AG105" i="1" s="1"/>
  <c r="AQ105" i="1"/>
  <c r="T105" i="1"/>
  <c r="T107" i="1" s="1"/>
  <c r="AU105" i="1"/>
  <c r="F107" i="1"/>
  <c r="S111" i="1"/>
  <c r="AP111" i="1" s="1"/>
  <c r="AR113" i="1"/>
  <c r="AA113" i="1"/>
  <c r="Y124" i="1"/>
  <c r="Z115" i="1"/>
  <c r="S115" i="1"/>
  <c r="AP115" i="1" s="1"/>
  <c r="AG119" i="1"/>
  <c r="AK121" i="1"/>
  <c r="AG121" i="1"/>
  <c r="Z127" i="1"/>
  <c r="S127" i="1"/>
  <c r="X132" i="1"/>
  <c r="U129" i="1"/>
  <c r="V129" i="1" s="1"/>
  <c r="Z129" i="1"/>
  <c r="S129" i="1"/>
  <c r="AP129" i="1" s="1"/>
  <c r="T132" i="1"/>
  <c r="AQ132" i="1" s="1"/>
  <c r="P159" i="1"/>
  <c r="Q159" i="1" s="1"/>
  <c r="U134" i="1"/>
  <c r="AR134" i="1"/>
  <c r="Q138" i="1"/>
  <c r="AK138" i="1"/>
  <c r="AG138" i="1"/>
  <c r="M139" i="1"/>
  <c r="AC139" i="1"/>
  <c r="AD140" i="1"/>
  <c r="AF140" i="1"/>
  <c r="U140" i="1"/>
  <c r="V140" i="1" s="1"/>
  <c r="AK141" i="1"/>
  <c r="AG141" i="1"/>
  <c r="U141" i="1"/>
  <c r="V141" i="1" s="1"/>
  <c r="AD141" i="1"/>
  <c r="Z149" i="1"/>
  <c r="S149" i="1"/>
  <c r="AP149" i="1" s="1"/>
  <c r="Z153" i="1"/>
  <c r="S153" i="1"/>
  <c r="AP153" i="1" s="1"/>
  <c r="U100" i="1"/>
  <c r="O107" i="1"/>
  <c r="AF104" i="1"/>
  <c r="AG104" i="1" s="1"/>
  <c r="AQ104" i="1"/>
  <c r="AU104" i="1"/>
  <c r="U114" i="1"/>
  <c r="V114" i="1" s="1"/>
  <c r="AR116" i="1"/>
  <c r="U128" i="1"/>
  <c r="V128" i="1" s="1"/>
  <c r="Q135" i="1"/>
  <c r="AK135" i="1"/>
  <c r="AG135" i="1"/>
  <c r="AF136" i="1"/>
  <c r="AD136" i="1"/>
  <c r="V139" i="1"/>
  <c r="Z143" i="1"/>
  <c r="U143" i="1" s="1"/>
  <c r="V143" i="1" s="1"/>
  <c r="T143" i="1"/>
  <c r="AQ143" i="1" s="1"/>
  <c r="Z144" i="1"/>
  <c r="S144" i="1"/>
  <c r="AP144" i="1" s="1"/>
  <c r="AR145" i="1"/>
  <c r="AG162" i="1"/>
  <c r="AK162" i="1"/>
  <c r="Z167" i="1"/>
  <c r="S167" i="1"/>
  <c r="AP167" i="1" s="1"/>
  <c r="AK175" i="1"/>
  <c r="AG175" i="1"/>
  <c r="Z178" i="1"/>
  <c r="S178" i="1"/>
  <c r="AP178" i="1" s="1"/>
  <c r="Q190" i="1"/>
  <c r="U190" i="1"/>
  <c r="AF99" i="1"/>
  <c r="AC107" i="1"/>
  <c r="AD107" i="1" s="1"/>
  <c r="AD99" i="1"/>
  <c r="AC105" i="1"/>
  <c r="U111" i="1"/>
  <c r="U117" i="1"/>
  <c r="V117" i="1" s="1"/>
  <c r="AK120" i="1"/>
  <c r="AG120" i="1"/>
  <c r="F132" i="1"/>
  <c r="AR128" i="1"/>
  <c r="Z142" i="1"/>
  <c r="U142" i="1" s="1"/>
  <c r="V142" i="1" s="1"/>
  <c r="S142" i="1"/>
  <c r="AP142" i="1" s="1"/>
  <c r="Q143" i="1"/>
  <c r="AK143" i="1"/>
  <c r="AG143" i="1"/>
  <c r="AK147" i="1"/>
  <c r="AG147" i="1"/>
  <c r="AK148" i="1"/>
  <c r="AG148" i="1"/>
  <c r="AK149" i="1"/>
  <c r="AG149" i="1"/>
  <c r="AK150" i="1"/>
  <c r="AG150" i="1"/>
  <c r="AK151" i="1"/>
  <c r="AG151" i="1"/>
  <c r="AK152" i="1"/>
  <c r="AG152" i="1"/>
  <c r="AK153" i="1"/>
  <c r="AG153" i="1"/>
  <c r="E159" i="1"/>
  <c r="F154" i="1"/>
  <c r="AC154" i="1" s="1"/>
  <c r="AF154" i="1" s="1"/>
  <c r="AG154" i="1" s="1"/>
  <c r="AG164" i="1"/>
  <c r="AK164" i="1"/>
  <c r="Z169" i="1"/>
  <c r="S169" i="1"/>
  <c r="AP169" i="1" s="1"/>
  <c r="AP173" i="1"/>
  <c r="AC186" i="1"/>
  <c r="AF173" i="1"/>
  <c r="AD173" i="1"/>
  <c r="Q176" i="1"/>
  <c r="AK179" i="1"/>
  <c r="AG179" i="1"/>
  <c r="U103" i="1"/>
  <c r="U109" i="1"/>
  <c r="U110" i="1"/>
  <c r="V110" i="1" s="1"/>
  <c r="AC112" i="1"/>
  <c r="AF112" i="1" s="1"/>
  <c r="AC118" i="1"/>
  <c r="AF118" i="1" s="1"/>
  <c r="U121" i="1"/>
  <c r="V121" i="1" s="1"/>
  <c r="AC126" i="1"/>
  <c r="U127" i="1"/>
  <c r="V127" i="1" s="1"/>
  <c r="AP134" i="1"/>
  <c r="S159" i="1"/>
  <c r="AP159" i="1" s="1"/>
  <c r="X159" i="1"/>
  <c r="AD134" i="1"/>
  <c r="V136" i="1"/>
  <c r="U137" i="1"/>
  <c r="U145" i="1"/>
  <c r="V145" i="1" s="1"/>
  <c r="AD146" i="1"/>
  <c r="O159" i="1"/>
  <c r="I136" i="1"/>
  <c r="AQ154" i="1"/>
  <c r="AF155" i="1"/>
  <c r="AG155" i="1" s="1"/>
  <c r="AQ155" i="1"/>
  <c r="AU156" i="1"/>
  <c r="AF156" i="1"/>
  <c r="AG156" i="1" s="1"/>
  <c r="AT159" i="1"/>
  <c r="Q161" i="1"/>
  <c r="P171" i="1"/>
  <c r="Q171" i="1" s="1"/>
  <c r="U161" i="1"/>
  <c r="Z163" i="1"/>
  <c r="S163" i="1"/>
  <c r="AP163" i="1" s="1"/>
  <c r="AG166" i="1"/>
  <c r="AK166" i="1"/>
  <c r="AQ99" i="1"/>
  <c r="M126" i="1"/>
  <c r="M134" i="1"/>
  <c r="AF134" i="1"/>
  <c r="AA145" i="1"/>
  <c r="P154" i="1"/>
  <c r="AU154" i="1"/>
  <c r="P155" i="1"/>
  <c r="AU155" i="1"/>
  <c r="T156" i="1"/>
  <c r="AQ156" i="1" s="1"/>
  <c r="AR161" i="1"/>
  <c r="Z165" i="1"/>
  <c r="S165" i="1"/>
  <c r="AP165" i="1" s="1"/>
  <c r="AG168" i="1"/>
  <c r="AK168" i="1"/>
  <c r="AA174" i="1"/>
  <c r="Q192" i="1"/>
  <c r="U192" i="1"/>
  <c r="P156" i="1"/>
  <c r="U163" i="1"/>
  <c r="V163" i="1" s="1"/>
  <c r="U167" i="1"/>
  <c r="U169" i="1"/>
  <c r="Z175" i="1"/>
  <c r="S175" i="1"/>
  <c r="AP175" i="1" s="1"/>
  <c r="U178" i="1"/>
  <c r="AK183" i="1"/>
  <c r="AG183" i="1"/>
  <c r="Y159" i="1"/>
  <c r="U144" i="1"/>
  <c r="V144" i="1" s="1"/>
  <c r="AC145" i="1"/>
  <c r="AC159" i="1" s="1"/>
  <c r="U147" i="1"/>
  <c r="U148" i="1"/>
  <c r="U149" i="1"/>
  <c r="V149" i="1" s="1"/>
  <c r="U150" i="1"/>
  <c r="V150" i="1" s="1"/>
  <c r="U153" i="1"/>
  <c r="AA161" i="1"/>
  <c r="AR162" i="1"/>
  <c r="AA162" i="1"/>
  <c r="AG163" i="1"/>
  <c r="AK163" i="1"/>
  <c r="AR164" i="1"/>
  <c r="AA164" i="1"/>
  <c r="AG165" i="1"/>
  <c r="AK165" i="1"/>
  <c r="AA166" i="1"/>
  <c r="AG167" i="1"/>
  <c r="AK167" i="1"/>
  <c r="AA168" i="1"/>
  <c r="X186" i="1"/>
  <c r="Z173" i="1"/>
  <c r="U174" i="1"/>
  <c r="V174" i="1" s="1"/>
  <c r="Z176" i="1"/>
  <c r="S176" i="1"/>
  <c r="AP176" i="1" s="1"/>
  <c r="AK178" i="1"/>
  <c r="AG178" i="1"/>
  <c r="F186" i="1"/>
  <c r="S195" i="1"/>
  <c r="AP188" i="1"/>
  <c r="AF188" i="1"/>
  <c r="AC195" i="1"/>
  <c r="AD195" i="1" s="1"/>
  <c r="AD188" i="1"/>
  <c r="Q191" i="1"/>
  <c r="U191" i="1"/>
  <c r="AA193" i="1"/>
  <c r="S154" i="1"/>
  <c r="AP154" i="1" s="1"/>
  <c r="S155" i="1"/>
  <c r="AP155" i="1" s="1"/>
  <c r="AC171" i="1"/>
  <c r="AD171" i="1" s="1"/>
  <c r="U162" i="1"/>
  <c r="V162" i="1" s="1"/>
  <c r="U164" i="1"/>
  <c r="V164" i="1" s="1"/>
  <c r="U166" i="1"/>
  <c r="V166" i="1" s="1"/>
  <c r="U168" i="1"/>
  <c r="V168" i="1" s="1"/>
  <c r="U173" i="1"/>
  <c r="Q175" i="1"/>
  <c r="AK177" i="1"/>
  <c r="AG177" i="1"/>
  <c r="AA183" i="1"/>
  <c r="AR183" i="1"/>
  <c r="P220" i="1"/>
  <c r="P157" i="1"/>
  <c r="AF161" i="1"/>
  <c r="AQ161" i="1"/>
  <c r="Q162" i="1"/>
  <c r="Q163" i="1"/>
  <c r="Q164" i="1"/>
  <c r="Q165" i="1"/>
  <c r="Q166" i="1"/>
  <c r="Q167" i="1"/>
  <c r="Q168" i="1"/>
  <c r="Q169" i="1"/>
  <c r="AQ171" i="1"/>
  <c r="Q173" i="1"/>
  <c r="Z177" i="1"/>
  <c r="AK180" i="1"/>
  <c r="AG180" i="1"/>
  <c r="AR182" i="1"/>
  <c r="V184" i="1"/>
  <c r="AA184" i="1"/>
  <c r="AR184" i="1"/>
  <c r="P186" i="1"/>
  <c r="Q186" i="1" s="1"/>
  <c r="AG190" i="1"/>
  <c r="AG191" i="1"/>
  <c r="AG192" i="1"/>
  <c r="AQ195" i="1"/>
  <c r="S157" i="1"/>
  <c r="AP157" i="1" s="1"/>
  <c r="AT157" i="1"/>
  <c r="T186" i="1"/>
  <c r="Y186" i="1"/>
  <c r="Y197" i="1" s="1"/>
  <c r="S177" i="1"/>
  <c r="AP177" i="1" s="1"/>
  <c r="V180" i="1"/>
  <c r="AA180" i="1"/>
  <c r="AR180" i="1"/>
  <c r="S184" i="1"/>
  <c r="AP184" i="1" s="1"/>
  <c r="AC184" i="1"/>
  <c r="AF184" i="1" s="1"/>
  <c r="AR189" i="1"/>
  <c r="Q206" i="1"/>
  <c r="Q210" i="1"/>
  <c r="Q214" i="1"/>
  <c r="T157" i="1"/>
  <c r="AQ157" i="1" s="1"/>
  <c r="V179" i="1"/>
  <c r="AA179" i="1"/>
  <c r="AR179" i="1"/>
  <c r="P195" i="1"/>
  <c r="Q195" i="1" s="1"/>
  <c r="Z188" i="1"/>
  <c r="X195" i="1"/>
  <c r="AK193" i="1"/>
  <c r="AG193" i="1"/>
  <c r="N220" i="1"/>
  <c r="Q209" i="1"/>
  <c r="Q213" i="1"/>
  <c r="M186" i="1"/>
  <c r="U193" i="1"/>
  <c r="V193" i="1" s="1"/>
  <c r="Q205" i="1"/>
  <c r="AT186" i="1"/>
  <c r="U188" i="1"/>
  <c r="AU195" i="1"/>
  <c r="V17" i="1" l="1"/>
  <c r="AD43" i="1"/>
  <c r="U195" i="1"/>
  <c r="V195" i="1" s="1"/>
  <c r="V188" i="1"/>
  <c r="AA176" i="1"/>
  <c r="AA175" i="1"/>
  <c r="AR115" i="1"/>
  <c r="AA115" i="1"/>
  <c r="Z107" i="1"/>
  <c r="AA99" i="1"/>
  <c r="AA89" i="1"/>
  <c r="AR89" i="1"/>
  <c r="AR146" i="1"/>
  <c r="AA146" i="1"/>
  <c r="U146" i="1"/>
  <c r="V146" i="1" s="1"/>
  <c r="P197" i="1"/>
  <c r="Q14" i="1"/>
  <c r="AR135" i="1"/>
  <c r="AA135" i="1"/>
  <c r="AR24" i="1"/>
  <c r="AA24" i="1"/>
  <c r="AR114" i="1"/>
  <c r="AR55" i="1"/>
  <c r="AK87" i="1"/>
  <c r="AG87" i="1"/>
  <c r="AA38" i="1"/>
  <c r="AR38" i="1"/>
  <c r="AA80" i="1"/>
  <c r="AR80" i="1"/>
  <c r="AA63" i="1"/>
  <c r="AR27" i="1"/>
  <c r="AA27" i="1"/>
  <c r="U27" i="1"/>
  <c r="V27" i="1" s="1"/>
  <c r="U43" i="1"/>
  <c r="AR16" i="1"/>
  <c r="V16" i="1"/>
  <c r="AP6" i="1"/>
  <c r="S14" i="1"/>
  <c r="AA152" i="1"/>
  <c r="AR152" i="1"/>
  <c r="AK122" i="1"/>
  <c r="AG122" i="1"/>
  <c r="AQ186" i="1"/>
  <c r="V191" i="1"/>
  <c r="AR191" i="1"/>
  <c r="AR166" i="1"/>
  <c r="Q156" i="1"/>
  <c r="U156" i="1"/>
  <c r="AA165" i="1"/>
  <c r="AG134" i="1"/>
  <c r="AK134" i="1"/>
  <c r="AR163" i="1"/>
  <c r="AA163" i="1"/>
  <c r="AG118" i="1"/>
  <c r="AK118" i="1"/>
  <c r="AD186" i="1"/>
  <c r="AR169" i="1"/>
  <c r="AA169" i="1"/>
  <c r="AK99" i="1"/>
  <c r="AF107" i="1"/>
  <c r="AG107" i="1" s="1"/>
  <c r="AG99" i="1"/>
  <c r="AR138" i="1"/>
  <c r="AA138" i="1"/>
  <c r="U132" i="1"/>
  <c r="V132" i="1" s="1"/>
  <c r="V126" i="1"/>
  <c r="AR126" i="1"/>
  <c r="AR34" i="1"/>
  <c r="AR31" i="1"/>
  <c r="AA31" i="1"/>
  <c r="AA109" i="1"/>
  <c r="AR109" i="1"/>
  <c r="Z124" i="1"/>
  <c r="H13" i="1"/>
  <c r="S171" i="1"/>
  <c r="AP171" i="1" s="1"/>
  <c r="Z186" i="1"/>
  <c r="AR173" i="1"/>
  <c r="AA173" i="1"/>
  <c r="Z171" i="1"/>
  <c r="U152" i="1"/>
  <c r="V152" i="1" s="1"/>
  <c r="V148" i="1"/>
  <c r="V178" i="1"/>
  <c r="V167" i="1"/>
  <c r="V192" i="1"/>
  <c r="AR192" i="1"/>
  <c r="V161" i="1"/>
  <c r="U115" i="1"/>
  <c r="V115" i="1" s="1"/>
  <c r="V103" i="1"/>
  <c r="U99" i="1"/>
  <c r="AA178" i="1"/>
  <c r="AR178" i="1"/>
  <c r="AR167" i="1"/>
  <c r="AA167" i="1"/>
  <c r="Z159" i="1"/>
  <c r="AP127" i="1"/>
  <c r="S132" i="1"/>
  <c r="AP132" i="1" s="1"/>
  <c r="AK142" i="1"/>
  <c r="AG142" i="1"/>
  <c r="AR117" i="1"/>
  <c r="AD41" i="1"/>
  <c r="AF41" i="1"/>
  <c r="U31" i="1"/>
  <c r="V31" i="1" s="1"/>
  <c r="AA147" i="1"/>
  <c r="AR147" i="1"/>
  <c r="AK114" i="1"/>
  <c r="AG114" i="1"/>
  <c r="AA110" i="1"/>
  <c r="AR110" i="1"/>
  <c r="AG103" i="1"/>
  <c r="AK103" i="1"/>
  <c r="S107" i="1"/>
  <c r="AP107" i="1" s="1"/>
  <c r="V92" i="1"/>
  <c r="AA22" i="1"/>
  <c r="AR22" i="1"/>
  <c r="AR103" i="1"/>
  <c r="AA103" i="1"/>
  <c r="T97" i="1"/>
  <c r="AQ97" i="1" s="1"/>
  <c r="AQ84" i="1"/>
  <c r="AR59" i="1"/>
  <c r="AR54" i="1"/>
  <c r="AR52" i="1"/>
  <c r="AR50" i="1"/>
  <c r="AR48" i="1"/>
  <c r="AA37" i="1"/>
  <c r="AF28" i="1"/>
  <c r="AD28" i="1"/>
  <c r="AR66" i="1"/>
  <c r="T43" i="1"/>
  <c r="AR14" i="1"/>
  <c r="AR88" i="1"/>
  <c r="U37" i="1"/>
  <c r="V37" i="1" s="1"/>
  <c r="AF14" i="1"/>
  <c r="AK6" i="1"/>
  <c r="AK14" i="1" s="1"/>
  <c r="AG6" i="1"/>
  <c r="AA67" i="1"/>
  <c r="AR67" i="1"/>
  <c r="AA58" i="1"/>
  <c r="AR58" i="1"/>
  <c r="AC82" i="1"/>
  <c r="AD82" i="1" s="1"/>
  <c r="AF45" i="1"/>
  <c r="AA148" i="1"/>
  <c r="AR148" i="1"/>
  <c r="AR118" i="1"/>
  <c r="AR18" i="1"/>
  <c r="AA177" i="1"/>
  <c r="AD145" i="1"/>
  <c r="AF145" i="1"/>
  <c r="AU159" i="1"/>
  <c r="AF186" i="1"/>
  <c r="AG186" i="1" s="1"/>
  <c r="AG173" i="1"/>
  <c r="AK173" i="1"/>
  <c r="AK186" i="1" s="1"/>
  <c r="AG136" i="1"/>
  <c r="AK136" i="1"/>
  <c r="AU107" i="1"/>
  <c r="AQ107" i="1"/>
  <c r="Q104" i="1"/>
  <c r="U104" i="1"/>
  <c r="AK61" i="1"/>
  <c r="AG61" i="1"/>
  <c r="Q105" i="1"/>
  <c r="U105" i="1"/>
  <c r="AA151" i="1"/>
  <c r="AG115" i="1"/>
  <c r="AK115" i="1"/>
  <c r="Z43" i="1"/>
  <c r="AR51" i="1"/>
  <c r="AR47" i="1"/>
  <c r="AA82" i="1"/>
  <c r="AK97" i="1"/>
  <c r="S124" i="1"/>
  <c r="AP124" i="1" s="1"/>
  <c r="AP109" i="1"/>
  <c r="T82" i="1"/>
  <c r="AQ82" i="1" s="1"/>
  <c r="N201" i="1"/>
  <c r="U177" i="1"/>
  <c r="V177" i="1" s="1"/>
  <c r="AK161" i="1"/>
  <c r="AK171" i="1" s="1"/>
  <c r="AF171" i="1"/>
  <c r="AG171" i="1" s="1"/>
  <c r="AG161" i="1"/>
  <c r="U175" i="1"/>
  <c r="V175" i="1" s="1"/>
  <c r="AF195" i="1"/>
  <c r="AG195" i="1" s="1"/>
  <c r="AG188" i="1"/>
  <c r="AK188" i="1"/>
  <c r="AK195" i="1" s="1"/>
  <c r="AR168" i="1"/>
  <c r="V153" i="1"/>
  <c r="V169" i="1"/>
  <c r="AR174" i="1"/>
  <c r="Q155" i="1"/>
  <c r="U155" i="1"/>
  <c r="V109" i="1"/>
  <c r="U124" i="1"/>
  <c r="V124" i="1" s="1"/>
  <c r="U176" i="1"/>
  <c r="V176" i="1" s="1"/>
  <c r="AR142" i="1"/>
  <c r="AA142" i="1"/>
  <c r="V111" i="1"/>
  <c r="AR143" i="1"/>
  <c r="AA143" i="1"/>
  <c r="AR100" i="1"/>
  <c r="V100" i="1"/>
  <c r="AA153" i="1"/>
  <c r="AR153" i="1"/>
  <c r="AK140" i="1"/>
  <c r="AG140" i="1"/>
  <c r="AT107" i="1"/>
  <c r="U89" i="1"/>
  <c r="V89" i="1" s="1"/>
  <c r="AA84" i="1"/>
  <c r="Z97" i="1"/>
  <c r="AA121" i="1"/>
  <c r="AR121" i="1"/>
  <c r="AR141" i="1"/>
  <c r="AF97" i="1"/>
  <c r="AG97" i="1" s="1"/>
  <c r="AG84" i="1"/>
  <c r="AR120" i="1"/>
  <c r="AA120" i="1"/>
  <c r="V77" i="1"/>
  <c r="AR77" i="1"/>
  <c r="AF35" i="1"/>
  <c r="AD35" i="1"/>
  <c r="AA23" i="1"/>
  <c r="AR23" i="1"/>
  <c r="AR60" i="1"/>
  <c r="AA60" i="1"/>
  <c r="AG127" i="1"/>
  <c r="AK127" i="1"/>
  <c r="AA46" i="1"/>
  <c r="AR46" i="1"/>
  <c r="AG40" i="1"/>
  <c r="AK40" i="1"/>
  <c r="AR26" i="1"/>
  <c r="AR57" i="1"/>
  <c r="AR36" i="1"/>
  <c r="V6" i="1"/>
  <c r="V32" i="1"/>
  <c r="AK184" i="1"/>
  <c r="AG184" i="1"/>
  <c r="Z195" i="1"/>
  <c r="AR188" i="1"/>
  <c r="AA188" i="1"/>
  <c r="U157" i="1"/>
  <c r="Q157" i="1"/>
  <c r="V173" i="1"/>
  <c r="U186" i="1"/>
  <c r="AR193" i="1"/>
  <c r="AP195" i="1"/>
  <c r="U151" i="1"/>
  <c r="V151" i="1" s="1"/>
  <c r="V147" i="1"/>
  <c r="T159" i="1"/>
  <c r="AQ159" i="1" s="1"/>
  <c r="U165" i="1"/>
  <c r="V165" i="1" s="1"/>
  <c r="Q154" i="1"/>
  <c r="U154" i="1"/>
  <c r="F159" i="1"/>
  <c r="M159" i="1" s="1"/>
  <c r="V137" i="1"/>
  <c r="AR137" i="1"/>
  <c r="AD126" i="1"/>
  <c r="AF126" i="1"/>
  <c r="AC132" i="1"/>
  <c r="AD132" i="1" s="1"/>
  <c r="AG112" i="1"/>
  <c r="AK112" i="1"/>
  <c r="S186" i="1"/>
  <c r="AP186" i="1" s="1"/>
  <c r="V190" i="1"/>
  <c r="AR190" i="1"/>
  <c r="AR144" i="1"/>
  <c r="AA144" i="1"/>
  <c r="U135" i="1"/>
  <c r="V135" i="1" s="1"/>
  <c r="U84" i="1"/>
  <c r="AR84" i="1" s="1"/>
  <c r="AA149" i="1"/>
  <c r="AR149" i="1"/>
  <c r="AF139" i="1"/>
  <c r="AD139" i="1"/>
  <c r="U138" i="1"/>
  <c r="V138" i="1" s="1"/>
  <c r="V134" i="1"/>
  <c r="AR129" i="1"/>
  <c r="AA129" i="1"/>
  <c r="AR127" i="1"/>
  <c r="AA127" i="1"/>
  <c r="AA86" i="1"/>
  <c r="AR86" i="1"/>
  <c r="Z132" i="1"/>
  <c r="AA150" i="1"/>
  <c r="AR150" i="1"/>
  <c r="AR140" i="1"/>
  <c r="AP87" i="1"/>
  <c r="V87" i="1"/>
  <c r="AD26" i="1"/>
  <c r="AF26" i="1"/>
  <c r="AC124" i="1"/>
  <c r="AD124" i="1" s="1"/>
  <c r="AF109" i="1"/>
  <c r="AR93" i="1"/>
  <c r="AR74" i="1"/>
  <c r="AR72" i="1"/>
  <c r="AR70" i="1"/>
  <c r="AR68" i="1"/>
  <c r="U63" i="1"/>
  <c r="V63" i="1" s="1"/>
  <c r="AF56" i="1"/>
  <c r="AD56" i="1"/>
  <c r="AA101" i="1"/>
  <c r="AR101" i="1"/>
  <c r="AA90" i="1"/>
  <c r="AR90" i="1"/>
  <c r="AR78" i="1"/>
  <c r="AP19" i="1"/>
  <c r="V19" i="1"/>
  <c r="AA95" i="1"/>
  <c r="U95" i="1"/>
  <c r="V95" i="1" s="1"/>
  <c r="AF19" i="1"/>
  <c r="AD19" i="1"/>
  <c r="AR76" i="1"/>
  <c r="AR25" i="1"/>
  <c r="AA25" i="1"/>
  <c r="AR35" i="1"/>
  <c r="AG24" i="1"/>
  <c r="AK24" i="1"/>
  <c r="O197" i="1"/>
  <c r="AA39" i="1"/>
  <c r="AR39" i="1"/>
  <c r="M14" i="1"/>
  <c r="AD14" i="1"/>
  <c r="AQ43" i="1" l="1"/>
  <c r="T197" i="1"/>
  <c r="O201" i="1"/>
  <c r="AQ197" i="1"/>
  <c r="AK19" i="1"/>
  <c r="AG19" i="1"/>
  <c r="AF43" i="1"/>
  <c r="AG43" i="1" s="1"/>
  <c r="AR155" i="1"/>
  <c r="V155" i="1"/>
  <c r="AR151" i="1"/>
  <c r="AR186" i="1"/>
  <c r="AA186" i="1"/>
  <c r="S197" i="1"/>
  <c r="AP197" i="1" s="1"/>
  <c r="AP14" i="1"/>
  <c r="V14" i="1"/>
  <c r="V43" i="1"/>
  <c r="Q197" i="1"/>
  <c r="P201" i="1"/>
  <c r="Q201" i="1" s="1"/>
  <c r="AR107" i="1"/>
  <c r="AA107" i="1"/>
  <c r="V84" i="1"/>
  <c r="U97" i="1"/>
  <c r="V97" i="1" s="1"/>
  <c r="AG35" i="1"/>
  <c r="AK35" i="1"/>
  <c r="AG14" i="1"/>
  <c r="AK56" i="1"/>
  <c r="AG56" i="1"/>
  <c r="AR132" i="1"/>
  <c r="AA132" i="1"/>
  <c r="U159" i="1"/>
  <c r="V159" i="1" s="1"/>
  <c r="AF132" i="1"/>
  <c r="AG132" i="1" s="1"/>
  <c r="AK126" i="1"/>
  <c r="AK132" i="1" s="1"/>
  <c r="AG126" i="1"/>
  <c r="AR157" i="1"/>
  <c r="V157" i="1"/>
  <c r="AR124" i="1"/>
  <c r="AA124" i="1"/>
  <c r="AR95" i="1"/>
  <c r="AK26" i="1"/>
  <c r="AG26" i="1"/>
  <c r="AR154" i="1"/>
  <c r="V154" i="1"/>
  <c r="V186" i="1"/>
  <c r="AR97" i="1"/>
  <c r="AA97" i="1"/>
  <c r="AR43" i="1"/>
  <c r="AA43" i="1"/>
  <c r="Z197" i="1"/>
  <c r="AK145" i="1"/>
  <c r="AG145" i="1"/>
  <c r="U82" i="1"/>
  <c r="AK28" i="1"/>
  <c r="AG28" i="1"/>
  <c r="AA159" i="1"/>
  <c r="U171" i="1"/>
  <c r="V171" i="1" s="1"/>
  <c r="AA171" i="1"/>
  <c r="AK107" i="1"/>
  <c r="AK159" i="1"/>
  <c r="AR165" i="1"/>
  <c r="AR63" i="1"/>
  <c r="AR176" i="1"/>
  <c r="AC197" i="1"/>
  <c r="AD197" i="1" s="1"/>
  <c r="V105" i="1"/>
  <c r="AR105" i="1"/>
  <c r="V104" i="1"/>
  <c r="AR104" i="1"/>
  <c r="AK45" i="1"/>
  <c r="AF82" i="1"/>
  <c r="AG82" i="1" s="1"/>
  <c r="AG45" i="1"/>
  <c r="AK41" i="1"/>
  <c r="AG41" i="1"/>
  <c r="V99" i="1"/>
  <c r="U107" i="1"/>
  <c r="V107" i="1" s="1"/>
  <c r="V156" i="1"/>
  <c r="AR156" i="1"/>
  <c r="AK109" i="1"/>
  <c r="AK124" i="1" s="1"/>
  <c r="AG109" i="1"/>
  <c r="AF124" i="1"/>
  <c r="AG124" i="1" s="1"/>
  <c r="AG139" i="1"/>
  <c r="AK139" i="1"/>
  <c r="AA195" i="1"/>
  <c r="AR195" i="1"/>
  <c r="AR177" i="1"/>
  <c r="AR37" i="1"/>
  <c r="F197" i="1"/>
  <c r="M197" i="1" s="1"/>
  <c r="AF159" i="1"/>
  <c r="AG159" i="1" s="1"/>
  <c r="AR99" i="1"/>
  <c r="AR175" i="1"/>
  <c r="AD159" i="1"/>
  <c r="AR171" i="1" l="1"/>
  <c r="AR159" i="1"/>
  <c r="V82" i="1"/>
  <c r="AR82" i="1"/>
  <c r="M201" i="1"/>
  <c r="AF197" i="1"/>
  <c r="AG197" i="1" s="1"/>
  <c r="AA197" i="1"/>
  <c r="AK82" i="1"/>
  <c r="U197" i="1"/>
  <c r="V197" i="1" s="1"/>
  <c r="AK43" i="1"/>
  <c r="AK197" i="1" s="1"/>
  <c r="AR197" i="1" l="1"/>
</calcChain>
</file>

<file path=xl/sharedStrings.xml><?xml version="1.0" encoding="utf-8"?>
<sst xmlns="http://schemas.openxmlformats.org/spreadsheetml/2006/main" count="219" uniqueCount="176">
  <si>
    <t>DOCUMENT D'ANALYSE DU CONTRÔLE BUDGETAIRE A FIN</t>
  </si>
  <si>
    <t>CHANTIER</t>
  </si>
  <si>
    <t>Dépenses au 30/04/16</t>
  </si>
  <si>
    <t>RAD au 01/05/2016</t>
  </si>
  <si>
    <t>BUDGET RECALE</t>
  </si>
  <si>
    <t>CUMUL M</t>
  </si>
  <si>
    <t>MOIS M</t>
  </si>
  <si>
    <t>CUMULE M-1</t>
  </si>
  <si>
    <t xml:space="preserve">RESTE A </t>
  </si>
  <si>
    <t>PROJECTION FIN DE CHANTIER</t>
  </si>
  <si>
    <t>DEPENSES FIN CHANTIER B0</t>
  </si>
  <si>
    <t>ECART FIN DE CHANTIER B0/RECALAGE</t>
  </si>
  <si>
    <t>AVANCEMENT</t>
  </si>
  <si>
    <t>DEPENSES</t>
  </si>
  <si>
    <t>RESULTAT</t>
  </si>
  <si>
    <t>%</t>
  </si>
  <si>
    <t>DEPENSER</t>
  </si>
  <si>
    <t>Dépense 3236,50€</t>
  </si>
  <si>
    <t>01</t>
  </si>
  <si>
    <t>MAIN D'ŒUVRE</t>
  </si>
  <si>
    <t>M O Travaux Direct Chantier</t>
  </si>
  <si>
    <t>993,50 hrs Avancement accès secondaire (267+726,5)</t>
  </si>
  <si>
    <t>8hrs MAD grue et compagnons</t>
  </si>
  <si>
    <t>267,00hrs Avancement St Lazare</t>
  </si>
  <si>
    <t>Heures budget</t>
  </si>
  <si>
    <t>Heures avancées</t>
  </si>
  <si>
    <t>Heures réalisées</t>
  </si>
  <si>
    <t>140,00hrs Constat protection cable et supension cloison</t>
  </si>
  <si>
    <t>150,00hrs Constat démolition cloison sup</t>
  </si>
  <si>
    <t>1004,00hrs OS11 Longrine étais lourd</t>
  </si>
  <si>
    <t>THM</t>
  </si>
  <si>
    <t>Tx Horaire moyen</t>
  </si>
  <si>
    <t>60hrs Avancement PCC</t>
  </si>
  <si>
    <t>10hrs constat bordures + capots</t>
  </si>
  <si>
    <t xml:space="preserve"> Total 2632,50hrs</t>
  </si>
  <si>
    <t>Ecart : 604hrs dont 156 hrs accès principal et 456hrs sur retard secondaire</t>
  </si>
  <si>
    <t>02</t>
  </si>
  <si>
    <t>MATERIEL</t>
  </si>
  <si>
    <t>INTERNE</t>
  </si>
  <si>
    <t>Citernes diverses</t>
  </si>
  <si>
    <t>Compresseurs, cuve à fioul, groupe,,</t>
  </si>
  <si>
    <t>2 jours de centrale injections affectation PCC</t>
  </si>
  <si>
    <t>Camionnettes et balayeuse</t>
  </si>
  <si>
    <t>Matériel de bétonnage</t>
  </si>
  <si>
    <t>Location coffrage</t>
  </si>
  <si>
    <t>1 mois de coffrage DB + 15 jours Asc Peri + 1mois coffrage SGB (retard planning)</t>
  </si>
  <si>
    <t>Armoires élec</t>
  </si>
  <si>
    <t>Matériel hydraulique DB pour St Lazare 580€ (OS11)</t>
  </si>
  <si>
    <t>Base vie (conteneur, toilette,,)</t>
  </si>
  <si>
    <t>OK</t>
  </si>
  <si>
    <t>Echafaudages</t>
  </si>
  <si>
    <t>780€ echafo St Lazare + 520€ passerelle PCC problème affectation + 500€ echafo secondaire mois sup (retard planning)</t>
  </si>
  <si>
    <t>Balayeuses</t>
  </si>
  <si>
    <t>Matériel de pompage béton</t>
  </si>
  <si>
    <t>Matériels terrassement</t>
  </si>
  <si>
    <t>NC rabottage parment béton 2200€  + 2,5 Jours mini pelle (brH) avec chauffeur 1600€</t>
  </si>
  <si>
    <t>Sanitaires</t>
  </si>
  <si>
    <t>Manitou et Nacelles</t>
  </si>
  <si>
    <t>Petit matériel divers</t>
  </si>
  <si>
    <t>600€ 1 mois supplémentaire pompe imergée (retard planning) + 300€ loc matériel topo affecté sur cht</t>
  </si>
  <si>
    <t>03</t>
  </si>
  <si>
    <t xml:space="preserve">MATERIEL </t>
  </si>
  <si>
    <t>EXTERNE</t>
  </si>
  <si>
    <t>Levage</t>
  </si>
  <si>
    <t>1 mois à 5 semaines soit 2500E sup + 1 semaine grue supplémentaire 3000€ + 1j 80T 1575€</t>
  </si>
  <si>
    <t>Location étaiement</t>
  </si>
  <si>
    <t>2000€ Etaiéments sur voirie Sud AS + Etaiement Godon facture 8679€</t>
  </si>
  <si>
    <t>Groupe élec</t>
  </si>
  <si>
    <t>Transfert de matériel</t>
  </si>
  <si>
    <t>Bennes + droit de décharge</t>
  </si>
  <si>
    <t>Repli matériel accès principal et secondaire 6 bennes supplémentaires 1800€ dont 3 PCC -900€</t>
  </si>
  <si>
    <t>04</t>
  </si>
  <si>
    <t>MATERIAUX &amp;</t>
  </si>
  <si>
    <t>FOURNITURES</t>
  </si>
  <si>
    <t>Drainage</t>
  </si>
  <si>
    <t>Aciers et métaux</t>
  </si>
  <si>
    <t>Bétons</t>
  </si>
  <si>
    <t>poutre Préfa accès secondaire facture préfall 5337€ (réclamation désorganisation)</t>
  </si>
  <si>
    <t>Bois et CP</t>
  </si>
  <si>
    <t>Pb affectation, PCC</t>
  </si>
  <si>
    <t>Equipement oa (préfa, dalles, appuis)</t>
  </si>
  <si>
    <t>Divers consommables</t>
  </si>
  <si>
    <t>3500€ ciment injections Pb avancement + 600€ baches St Lazare + 600€ chevilles buton St Lazare (OS)</t>
  </si>
  <si>
    <t>05</t>
  </si>
  <si>
    <t>ENERGIES &amp;</t>
  </si>
  <si>
    <t>Carburant</t>
  </si>
  <si>
    <t>CONSOMMABLES</t>
  </si>
  <si>
    <t>Electricité</t>
  </si>
  <si>
    <t>Compteur principal pour Lot Aménagement - TS</t>
  </si>
  <si>
    <t>Eau</t>
  </si>
  <si>
    <t>Raccordement divers</t>
  </si>
  <si>
    <t>Téléphone</t>
  </si>
  <si>
    <t>06</t>
  </si>
  <si>
    <t>FRAIS DE</t>
  </si>
  <si>
    <t>Consommables coffrage</t>
  </si>
  <si>
    <t>Commande hydrogflant sans avancement 540€</t>
  </si>
  <si>
    <t>Frais d'instal et repli</t>
  </si>
  <si>
    <t>Transport</t>
  </si>
  <si>
    <t>Produit de décoffrage</t>
  </si>
  <si>
    <t>Produit de ragréage</t>
  </si>
  <si>
    <t>Repro et papet</t>
  </si>
  <si>
    <t>07</t>
  </si>
  <si>
    <t>ENCADREMENT</t>
  </si>
  <si>
    <t>Encadrement</t>
  </si>
  <si>
    <t xml:space="preserve">8600€ Antonio + 2750 Charles + 1450€ Natalia </t>
  </si>
  <si>
    <t>NDF</t>
  </si>
  <si>
    <t>08</t>
  </si>
  <si>
    <t>S/TRAITANT GO</t>
  </si>
  <si>
    <t>Etudes CTE</t>
  </si>
  <si>
    <t>Traitement des déchets (ECOBTP)</t>
  </si>
  <si>
    <t>Etancheité (DEG)</t>
  </si>
  <si>
    <t>Etancheité</t>
  </si>
  <si>
    <t>Armatures EMCA</t>
  </si>
  <si>
    <t>Auscultations (ITMSOIL)</t>
  </si>
  <si>
    <t>Emprise et GBA (KROMMGROUP)</t>
  </si>
  <si>
    <t>Injections (BOTTE)</t>
  </si>
  <si>
    <t>Pieux Berlinoises (BOTTE)</t>
  </si>
  <si>
    <t>Laboratoire Béton (ESIRIS)</t>
  </si>
  <si>
    <t>Epreuves de convenance</t>
  </si>
  <si>
    <t>Puits blindés (PVM)</t>
  </si>
  <si>
    <t>Peinture sur boiseries</t>
  </si>
  <si>
    <t>Serrurrerie Issue de secours (SAML)</t>
  </si>
  <si>
    <t>Protection Incendie (ISOSTAF)</t>
  </si>
  <si>
    <t>Maçonneries (A définir)</t>
  </si>
  <si>
    <t>Sciage corniches (PSD?)</t>
  </si>
  <si>
    <t>Anti Graffiti</t>
  </si>
  <si>
    <t>Remblais Chaussées</t>
  </si>
  <si>
    <t>A controler et analyser</t>
  </si>
  <si>
    <t>Assainissement</t>
  </si>
  <si>
    <t>09</t>
  </si>
  <si>
    <t>S/T CET - CES</t>
  </si>
  <si>
    <t>Geotechnique Tunnel</t>
  </si>
  <si>
    <t>Etudes Issue de secours provisoire</t>
  </si>
  <si>
    <t>Etudes Faisabilité Carottage Dalles</t>
  </si>
  <si>
    <t>OS Cordes Optiques</t>
  </si>
  <si>
    <t>Carottages locaux LC112 et LC101</t>
  </si>
  <si>
    <t>Epreuves OA</t>
  </si>
  <si>
    <t>Etudes Stabilité BAM</t>
  </si>
  <si>
    <t>Démolition HEB accès secondaire berlinoise existante</t>
  </si>
  <si>
    <t>S/T Terrassement PICHETA</t>
  </si>
  <si>
    <t>10</t>
  </si>
  <si>
    <t>ACHAT DE</t>
  </si>
  <si>
    <t>Fabrication menuiserie</t>
  </si>
  <si>
    <t>Achat matériel</t>
  </si>
  <si>
    <t>Assurance Decennale</t>
  </si>
  <si>
    <t>Fabrication serrurerie</t>
  </si>
  <si>
    <t>PCC</t>
  </si>
  <si>
    <t>MO &amp; Encadrement PCC</t>
  </si>
  <si>
    <t>Matériels PCC</t>
  </si>
  <si>
    <t>Machine injection 525€ + benne 900€</t>
  </si>
  <si>
    <t>Matériaux PCC</t>
  </si>
  <si>
    <t>bois CP 850€</t>
  </si>
  <si>
    <t>S/T PCC</t>
  </si>
  <si>
    <t>HONORAIRES</t>
  </si>
  <si>
    <t xml:space="preserve">Delta Budget/Réel Auscultation </t>
  </si>
  <si>
    <t>DIVERS</t>
  </si>
  <si>
    <t>Dépenses Cordes Optiques</t>
  </si>
  <si>
    <t>11</t>
  </si>
  <si>
    <t>Dépenses Tests Caméras</t>
  </si>
  <si>
    <t>Dépenses Caméras</t>
  </si>
  <si>
    <t>Dépenses Piézomètre</t>
  </si>
  <si>
    <t>Travaux divers station</t>
  </si>
  <si>
    <t>CUMUL M-1</t>
  </si>
  <si>
    <t>MONTANT M</t>
  </si>
  <si>
    <t>MO</t>
  </si>
  <si>
    <t>ENCAD</t>
  </si>
  <si>
    <t>FOU</t>
  </si>
  <si>
    <t>MAT</t>
  </si>
  <si>
    <t>BETO</t>
  </si>
  <si>
    <t>ST GO</t>
  </si>
  <si>
    <t>ENC PCC</t>
  </si>
  <si>
    <t>MO PCC</t>
  </si>
  <si>
    <t>MTX PCC</t>
  </si>
  <si>
    <t>MAT PCC</t>
  </si>
  <si>
    <t>BET PCC</t>
  </si>
  <si>
    <t>ST PCC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</si>
</sst>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[$-40C]d\-mmm\-yy;@"/>
    <numFmt numFmtId="165" formatCode="[$-40C]mmm\-yy;@"/>
    <numFmt numFmtId="166" formatCode="[$-40C]mmmm\-yy;@"/>
    <numFmt numFmtId="167" formatCode="#,##0.00_ ;[Red]\-#,##0.00\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10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0"/>
      <color rgb="FFFF0000"/>
      <name val="Arial"/>
      <family val="2"/>
    </font>
    <font>
      <sz val="10"/>
      <color indexed="10"/>
      <name val="Calibri"/>
      <family val="2"/>
    </font>
    <font>
      <b/>
      <sz val="10"/>
      <color indexed="8"/>
      <name val="Calibri"/>
      <family val="2"/>
    </font>
    <font>
      <b/>
      <sz val="10"/>
      <color indexed="9"/>
      <name val="Calibri"/>
      <family val="2"/>
    </font>
    <font>
      <b/>
      <sz val="10"/>
      <color rgb="FFFF0000"/>
      <name val="Calibri"/>
      <family val="2"/>
    </font>
    <font>
      <b/>
      <u/>
      <sz val="10"/>
      <name val="Calibri"/>
      <family val="2"/>
    </font>
    <font>
      <sz val="10"/>
      <color indexed="9"/>
      <name val="Calibri"/>
      <family val="2"/>
    </font>
    <font>
      <sz val="8"/>
      <name val="Tahoma"/>
      <family val="2"/>
    </font>
    <font>
      <b/>
      <sz val="10"/>
      <color indexed="18"/>
      <name val="Calibri"/>
      <family val="2"/>
    </font>
    <font>
      <b/>
      <sz val="10"/>
      <color rgb="FFFFFF00"/>
      <name val="Calibri"/>
      <family val="2"/>
    </font>
    <font>
      <sz val="10"/>
      <color rgb="FFFFFF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8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2" fillId="2" borderId="0">
      <alignment vertical="center"/>
    </xf>
  </cellStyleXfs>
  <cellXfs count="391">
    <xf numFmtId="0" fontId="0" fillId="0" borderId="0" xfId="0"/>
    <xf numFmtId="0" fontId="2" fillId="0" borderId="0" xfId="0" applyFont="1" applyAlignment="1" applyProtection="1">
      <alignment horizontal="left"/>
    </xf>
    <xf numFmtId="0" fontId="3" fillId="0" borderId="0" xfId="0" applyFont="1" applyProtection="1"/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9" fontId="4" fillId="0" borderId="0" xfId="2" applyFont="1" applyBorder="1" applyAlignment="1" applyProtection="1">
      <alignment horizontal="center"/>
    </xf>
    <xf numFmtId="164" fontId="5" fillId="0" borderId="0" xfId="3" applyNumberFormat="1" applyFont="1" applyBorder="1" applyAlignment="1">
      <alignment horizontal="center"/>
    </xf>
    <xf numFmtId="9" fontId="6" fillId="0" borderId="0" xfId="2" applyFont="1" applyFill="1" applyBorder="1" applyAlignment="1" applyProtection="1">
      <alignment horizontal="center"/>
    </xf>
    <xf numFmtId="4" fontId="3" fillId="0" borderId="0" xfId="0" applyNumberFormat="1" applyFont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165" fontId="2" fillId="0" borderId="0" xfId="0" applyNumberFormat="1" applyFont="1" applyAlignment="1" applyProtection="1">
      <alignment horizontal="left"/>
    </xf>
    <xf numFmtId="9" fontId="6" fillId="2" borderId="0" xfId="2" applyFont="1" applyFill="1" applyBorder="1" applyAlignment="1" applyProtection="1">
      <alignment horizontal="center"/>
    </xf>
    <xf numFmtId="43" fontId="2" fillId="2" borderId="0" xfId="1" applyFont="1" applyFill="1" applyBorder="1" applyAlignment="1" applyProtection="1">
      <alignment horizontal="left"/>
    </xf>
    <xf numFmtId="43" fontId="2" fillId="0" borderId="0" xfId="1" applyFont="1" applyAlignment="1" applyProtection="1">
      <alignment horizontal="left"/>
    </xf>
    <xf numFmtId="43" fontId="3" fillId="2" borderId="0" xfId="1" applyFont="1" applyFill="1" applyBorder="1" applyProtection="1"/>
    <xf numFmtId="43" fontId="3" fillId="0" borderId="0" xfId="1" applyFont="1" applyProtection="1"/>
    <xf numFmtId="9" fontId="3" fillId="0" borderId="0" xfId="1" applyNumberFormat="1" applyFont="1" applyBorder="1" applyProtection="1"/>
    <xf numFmtId="0" fontId="3" fillId="0" borderId="0" xfId="0" applyFont="1" applyFill="1" applyProtection="1"/>
    <xf numFmtId="4" fontId="2" fillId="0" borderId="0" xfId="0" applyNumberFormat="1" applyFont="1" applyAlignment="1" applyProtection="1">
      <alignment horizontal="left"/>
    </xf>
    <xf numFmtId="0" fontId="4" fillId="0" borderId="1" xfId="0" applyFont="1" applyBorder="1" applyAlignment="1" applyProtection="1">
      <alignment vertical="center" wrapText="1"/>
    </xf>
    <xf numFmtId="0" fontId="4" fillId="0" borderId="0" xfId="0" applyFont="1" applyBorder="1" applyAlignment="1" applyProtection="1">
      <alignment horizontal="center"/>
    </xf>
    <xf numFmtId="0" fontId="7" fillId="0" borderId="0" xfId="0" applyFont="1" applyAlignment="1" applyProtection="1">
      <alignment horizontal="center"/>
    </xf>
    <xf numFmtId="9" fontId="7" fillId="2" borderId="0" xfId="2" applyFont="1" applyFill="1" applyBorder="1" applyAlignment="1" applyProtection="1">
      <alignment horizontal="left"/>
    </xf>
    <xf numFmtId="9" fontId="7" fillId="0" borderId="0" xfId="2" applyFont="1" applyFill="1" applyBorder="1" applyAlignment="1" applyProtection="1">
      <alignment horizontal="left"/>
    </xf>
    <xf numFmtId="4" fontId="3" fillId="0" borderId="0" xfId="0" applyNumberFormat="1" applyFont="1" applyAlignment="1" applyProtection="1">
      <alignment horizontal="right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left"/>
    </xf>
    <xf numFmtId="17" fontId="4" fillId="0" borderId="1" xfId="0" applyNumberFormat="1" applyFont="1" applyBorder="1" applyAlignment="1" applyProtection="1">
      <alignment horizontal="left"/>
    </xf>
    <xf numFmtId="17" fontId="4" fillId="0" borderId="12" xfId="0" applyNumberFormat="1" applyFont="1" applyBorder="1" applyAlignment="1" applyProtection="1">
      <alignment horizontal="left"/>
    </xf>
    <xf numFmtId="17" fontId="4" fillId="0" borderId="0" xfId="0" applyNumberFormat="1" applyFont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4" fillId="0" borderId="14" xfId="0" applyFont="1" applyBorder="1" applyAlignment="1" applyProtection="1">
      <alignment horizontal="center"/>
    </xf>
    <xf numFmtId="166" fontId="4" fillId="0" borderId="16" xfId="0" applyNumberFormat="1" applyFont="1" applyBorder="1" applyAlignment="1" applyProtection="1">
      <alignment horizontal="center"/>
    </xf>
    <xf numFmtId="166" fontId="4" fillId="0" borderId="17" xfId="0" applyNumberFormat="1" applyFont="1" applyBorder="1" applyAlignment="1" applyProtection="1">
      <alignment horizontal="center"/>
    </xf>
    <xf numFmtId="0" fontId="4" fillId="0" borderId="18" xfId="0" applyFont="1" applyFill="1" applyBorder="1" applyAlignment="1" applyProtection="1">
      <alignment horizontal="center" vertical="center" wrapText="1"/>
    </xf>
    <xf numFmtId="0" fontId="4" fillId="0" borderId="17" xfId="0" applyFont="1" applyBorder="1" applyAlignment="1" applyProtection="1">
      <alignment horizontal="center"/>
    </xf>
    <xf numFmtId="166" fontId="4" fillId="0" borderId="5" xfId="0" applyNumberFormat="1" applyFont="1" applyBorder="1" applyAlignment="1" applyProtection="1">
      <alignment horizontal="center"/>
    </xf>
    <xf numFmtId="166" fontId="4" fillId="0" borderId="18" xfId="0" applyNumberFormat="1" applyFont="1" applyBorder="1" applyAlignment="1" applyProtection="1">
      <alignment horizontal="center"/>
    </xf>
    <xf numFmtId="43" fontId="4" fillId="2" borderId="0" xfId="1" applyFont="1" applyFill="1" applyBorder="1" applyAlignment="1" applyProtection="1">
      <alignment horizontal="center"/>
    </xf>
    <xf numFmtId="0" fontId="9" fillId="7" borderId="0" xfId="0" applyFont="1" applyFill="1" applyProtection="1"/>
    <xf numFmtId="0" fontId="3" fillId="7" borderId="0" xfId="0" applyFont="1" applyFill="1" applyProtection="1"/>
    <xf numFmtId="0" fontId="4" fillId="0" borderId="8" xfId="0" applyFont="1" applyBorder="1" applyAlignment="1" applyProtection="1">
      <alignment horizontal="center"/>
    </xf>
    <xf numFmtId="0" fontId="3" fillId="0" borderId="9" xfId="0" applyFont="1" applyBorder="1" applyProtection="1"/>
    <xf numFmtId="0" fontId="6" fillId="0" borderId="9" xfId="0" applyFont="1" applyBorder="1" applyAlignment="1" applyProtection="1">
      <alignment horizontal="center"/>
    </xf>
    <xf numFmtId="0" fontId="6" fillId="0" borderId="11" xfId="0" applyFont="1" applyBorder="1" applyAlignment="1" applyProtection="1">
      <alignment horizontal="center"/>
    </xf>
    <xf numFmtId="0" fontId="6" fillId="0" borderId="22" xfId="0" applyFont="1" applyBorder="1" applyAlignment="1" applyProtection="1">
      <alignment horizontal="center"/>
      <protection locked="0"/>
    </xf>
    <xf numFmtId="0" fontId="6" fillId="0" borderId="22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3" fillId="0" borderId="9" xfId="0" applyFont="1" applyBorder="1" applyAlignment="1" applyProtection="1">
      <alignment horizontal="center"/>
    </xf>
    <xf numFmtId="4" fontId="3" fillId="0" borderId="4" xfId="0" applyNumberFormat="1" applyFont="1" applyBorder="1" applyAlignment="1" applyProtection="1">
      <alignment horizontal="center"/>
    </xf>
    <xf numFmtId="43" fontId="3" fillId="0" borderId="23" xfId="1" applyFont="1" applyBorder="1" applyProtection="1"/>
    <xf numFmtId="9" fontId="3" fillId="0" borderId="18" xfId="1" applyNumberFormat="1" applyFont="1" applyBorder="1" applyProtection="1"/>
    <xf numFmtId="9" fontId="3" fillId="0" borderId="24" xfId="1" applyNumberFormat="1" applyFont="1" applyFill="1" applyBorder="1" applyProtection="1"/>
    <xf numFmtId="4" fontId="3" fillId="0" borderId="24" xfId="0" applyNumberFormat="1" applyFont="1" applyBorder="1" applyAlignment="1" applyProtection="1">
      <alignment horizontal="center"/>
    </xf>
    <xf numFmtId="0" fontId="3" fillId="0" borderId="24" xfId="0" applyFont="1" applyBorder="1" applyAlignment="1" applyProtection="1">
      <alignment horizontal="center"/>
    </xf>
    <xf numFmtId="4" fontId="3" fillId="0" borderId="23" xfId="0" applyNumberFormat="1" applyFont="1" applyBorder="1" applyAlignment="1" applyProtection="1">
      <alignment horizontal="right"/>
    </xf>
    <xf numFmtId="43" fontId="3" fillId="0" borderId="24" xfId="1" applyFont="1" applyBorder="1" applyProtection="1"/>
    <xf numFmtId="43" fontId="3" fillId="0" borderId="10" xfId="1" applyFont="1" applyBorder="1" applyProtection="1"/>
    <xf numFmtId="43" fontId="3" fillId="0" borderId="22" xfId="1" applyFont="1" applyBorder="1" applyProtection="1"/>
    <xf numFmtId="0" fontId="10" fillId="0" borderId="23" xfId="0" quotePrefix="1" applyFont="1" applyBorder="1" applyAlignment="1" applyProtection="1">
      <alignment horizontal="center"/>
    </xf>
    <xf numFmtId="0" fontId="10" fillId="0" borderId="0" xfId="0" applyFont="1" applyBorder="1" applyProtection="1"/>
    <xf numFmtId="3" fontId="2" fillId="0" borderId="0" xfId="0" applyNumberFormat="1" applyFont="1" applyBorder="1" applyAlignment="1" applyProtection="1">
      <alignment horizontal="center"/>
    </xf>
    <xf numFmtId="4" fontId="4" fillId="0" borderId="22" xfId="0" applyNumberFormat="1" applyFont="1" applyBorder="1" applyProtection="1"/>
    <xf numFmtId="4" fontId="7" fillId="0" borderId="25" xfId="0" applyNumberFormat="1" applyFont="1" applyFill="1" applyBorder="1" applyAlignment="1" applyProtection="1">
      <alignment horizontal="right"/>
      <protection locked="0"/>
    </xf>
    <xf numFmtId="4" fontId="7" fillId="0" borderId="25" xfId="0" applyNumberFormat="1" applyFont="1" applyFill="1" applyBorder="1" applyAlignment="1" applyProtection="1">
      <alignment horizontal="right"/>
    </xf>
    <xf numFmtId="4" fontId="4" fillId="0" borderId="23" xfId="0" applyNumberFormat="1" applyFont="1" applyBorder="1" applyProtection="1"/>
    <xf numFmtId="0" fontId="4" fillId="0" borderId="0" xfId="0" applyFont="1" applyBorder="1" applyAlignment="1" applyProtection="1">
      <alignment horizontal="left"/>
    </xf>
    <xf numFmtId="4" fontId="4" fillId="0" borderId="18" xfId="0" applyNumberFormat="1" applyFont="1" applyBorder="1" applyAlignment="1" applyProtection="1">
      <alignment horizontal="center"/>
    </xf>
    <xf numFmtId="9" fontId="10" fillId="0" borderId="0" xfId="2" quotePrefix="1" applyFont="1" applyBorder="1" applyAlignment="1" applyProtection="1">
      <alignment horizontal="center"/>
    </xf>
    <xf numFmtId="4" fontId="4" fillId="0" borderId="26" xfId="0" applyNumberFormat="1" applyFont="1" applyBorder="1" applyProtection="1"/>
    <xf numFmtId="4" fontId="4" fillId="0" borderId="27" xfId="0" applyNumberFormat="1" applyFont="1" applyBorder="1" applyAlignment="1" applyProtection="1">
      <alignment horizontal="right"/>
    </xf>
    <xf numFmtId="43" fontId="4" fillId="0" borderId="28" xfId="1" applyFont="1" applyBorder="1" applyAlignment="1" applyProtection="1">
      <alignment horizontal="center"/>
    </xf>
    <xf numFmtId="9" fontId="4" fillId="0" borderId="27" xfId="1" applyNumberFormat="1" applyFont="1" applyBorder="1" applyAlignment="1" applyProtection="1">
      <alignment horizontal="center"/>
    </xf>
    <xf numFmtId="9" fontId="4" fillId="0" borderId="24" xfId="1" applyNumberFormat="1" applyFont="1" applyFill="1" applyBorder="1" applyAlignment="1" applyProtection="1">
      <alignment horizontal="center"/>
    </xf>
    <xf numFmtId="43" fontId="4" fillId="0" borderId="26" xfId="1" applyFont="1" applyBorder="1" applyAlignment="1" applyProtection="1">
      <alignment horizontal="center"/>
    </xf>
    <xf numFmtId="43" fontId="4" fillId="7" borderId="28" xfId="1" applyFont="1" applyFill="1" applyBorder="1" applyAlignment="1" applyProtection="1">
      <alignment horizontal="center"/>
    </xf>
    <xf numFmtId="43" fontId="4" fillId="2" borderId="0" xfId="1" applyFont="1" applyFill="1" applyBorder="1" applyProtection="1"/>
    <xf numFmtId="43" fontId="4" fillId="0" borderId="29" xfId="1" applyFont="1" applyBorder="1" applyAlignment="1" applyProtection="1">
      <alignment horizontal="center"/>
    </xf>
    <xf numFmtId="9" fontId="3" fillId="0" borderId="30" xfId="1" applyNumberFormat="1" applyFont="1" applyBorder="1" applyAlignment="1" applyProtection="1">
      <alignment horizontal="center"/>
    </xf>
    <xf numFmtId="0" fontId="4" fillId="0" borderId="0" xfId="0" applyFont="1" applyFill="1" applyProtection="1"/>
    <xf numFmtId="43" fontId="4" fillId="0" borderId="31" xfId="1" applyFont="1" applyBorder="1" applyAlignment="1" applyProtection="1">
      <alignment horizontal="center"/>
    </xf>
    <xf numFmtId="0" fontId="4" fillId="0" borderId="0" xfId="0" applyFont="1" applyProtection="1"/>
    <xf numFmtId="43" fontId="4" fillId="0" borderId="25" xfId="1" applyFont="1" applyBorder="1" applyAlignment="1" applyProtection="1">
      <alignment horizontal="center"/>
    </xf>
    <xf numFmtId="167" fontId="4" fillId="0" borderId="25" xfId="1" applyNumberFormat="1" applyFont="1" applyBorder="1" applyAlignment="1" applyProtection="1">
      <alignment horizontal="center"/>
    </xf>
    <xf numFmtId="0" fontId="9" fillId="8" borderId="32" xfId="0" applyFont="1" applyFill="1" applyBorder="1" applyProtection="1"/>
    <xf numFmtId="0" fontId="4" fillId="8" borderId="32" xfId="0" applyFont="1" applyFill="1" applyBorder="1" applyProtection="1"/>
    <xf numFmtId="43" fontId="4" fillId="0" borderId="0" xfId="0" applyNumberFormat="1" applyFont="1" applyProtection="1"/>
    <xf numFmtId="43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4" fontId="4" fillId="0" borderId="0" xfId="0" applyNumberFormat="1" applyFont="1" applyProtection="1">
      <protection locked="0"/>
    </xf>
    <xf numFmtId="0" fontId="4" fillId="0" borderId="23" xfId="0" applyFont="1" applyBorder="1" applyAlignment="1" applyProtection="1">
      <alignment horizontal="center"/>
    </xf>
    <xf numFmtId="4" fontId="4" fillId="0" borderId="0" xfId="0" applyNumberFormat="1" applyFont="1" applyBorder="1" applyAlignment="1" applyProtection="1">
      <alignment horizontal="center"/>
    </xf>
    <xf numFmtId="3" fontId="2" fillId="0" borderId="33" xfId="0" applyNumberFormat="1" applyFont="1" applyBorder="1" applyAlignment="1" applyProtection="1">
      <alignment horizontal="center"/>
    </xf>
    <xf numFmtId="4" fontId="4" fillId="0" borderId="25" xfId="0" applyNumberFormat="1" applyFont="1" applyBorder="1" applyAlignment="1" applyProtection="1">
      <alignment horizontal="right"/>
      <protection locked="0"/>
    </xf>
    <xf numFmtId="4" fontId="4" fillId="0" borderId="31" xfId="0" applyNumberFormat="1" applyFont="1" applyBorder="1" applyAlignment="1" applyProtection="1">
      <alignment horizontal="right"/>
    </xf>
    <xf numFmtId="0" fontId="4" fillId="0" borderId="33" xfId="0" applyFont="1" applyBorder="1" applyAlignment="1" applyProtection="1">
      <alignment horizontal="left"/>
    </xf>
    <xf numFmtId="4" fontId="4" fillId="0" borderId="27" xfId="0" applyNumberFormat="1" applyFont="1" applyBorder="1" applyAlignment="1" applyProtection="1">
      <alignment horizontal="center"/>
    </xf>
    <xf numFmtId="9" fontId="4" fillId="0" borderId="30" xfId="1" applyNumberFormat="1" applyFont="1" applyBorder="1" applyAlignment="1" applyProtection="1">
      <alignment horizontal="center"/>
    </xf>
    <xf numFmtId="43" fontId="4" fillId="0" borderId="34" xfId="1" applyFont="1" applyBorder="1" applyAlignment="1" applyProtection="1">
      <alignment horizontal="center"/>
    </xf>
    <xf numFmtId="43" fontId="4" fillId="0" borderId="35" xfId="1" applyFont="1" applyBorder="1" applyAlignment="1" applyProtection="1">
      <alignment horizontal="center"/>
    </xf>
    <xf numFmtId="167" fontId="4" fillId="0" borderId="35" xfId="1" applyNumberFormat="1" applyFont="1" applyBorder="1" applyAlignment="1" applyProtection="1">
      <alignment horizontal="center"/>
    </xf>
    <xf numFmtId="0" fontId="9" fillId="9" borderId="0" xfId="0" applyFont="1" applyFill="1" applyBorder="1" applyProtection="1"/>
    <xf numFmtId="0" fontId="4" fillId="0" borderId="0" xfId="0" applyFont="1" applyBorder="1" applyProtection="1"/>
    <xf numFmtId="0" fontId="4" fillId="10" borderId="36" xfId="0" applyFont="1" applyFill="1" applyBorder="1" applyAlignment="1" applyProtection="1">
      <alignment horizontal="center"/>
    </xf>
    <xf numFmtId="0" fontId="4" fillId="0" borderId="23" xfId="0" applyFont="1" applyBorder="1" applyAlignment="1" applyProtection="1">
      <alignment horizontal="center"/>
      <protection locked="0"/>
    </xf>
    <xf numFmtId="4" fontId="4" fillId="0" borderId="37" xfId="0" applyNumberFormat="1" applyFont="1" applyFill="1" applyBorder="1" applyAlignment="1" applyProtection="1">
      <alignment horizontal="center"/>
      <protection locked="0"/>
    </xf>
    <xf numFmtId="4" fontId="4" fillId="0" borderId="25" xfId="0" applyNumberFormat="1" applyFont="1" applyBorder="1" applyAlignment="1" applyProtection="1">
      <alignment horizontal="right"/>
    </xf>
    <xf numFmtId="0" fontId="4" fillId="0" borderId="23" xfId="0" applyFont="1" applyBorder="1" applyProtection="1"/>
    <xf numFmtId="0" fontId="4" fillId="0" borderId="16" xfId="0" applyFont="1" applyBorder="1" applyAlignment="1" applyProtection="1">
      <alignment horizontal="center"/>
    </xf>
    <xf numFmtId="4" fontId="4" fillId="10" borderId="37" xfId="0" applyNumberFormat="1" applyFont="1" applyFill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4" fontId="7" fillId="0" borderId="38" xfId="0" applyNumberFormat="1" applyFont="1" applyBorder="1" applyAlignment="1" applyProtection="1">
      <alignment horizontal="right"/>
    </xf>
    <xf numFmtId="4" fontId="7" fillId="0" borderId="0" xfId="0" applyNumberFormat="1" applyFont="1" applyBorder="1" applyAlignment="1" applyProtection="1">
      <alignment horizontal="right"/>
    </xf>
    <xf numFmtId="4" fontId="4" fillId="0" borderId="37" xfId="0" applyNumberFormat="1" applyFont="1" applyFill="1" applyBorder="1" applyAlignment="1" applyProtection="1">
      <alignment horizontal="center"/>
    </xf>
    <xf numFmtId="4" fontId="3" fillId="0" borderId="15" xfId="0" applyNumberFormat="1" applyFont="1" applyBorder="1" applyAlignment="1" applyProtection="1">
      <alignment horizontal="center"/>
    </xf>
    <xf numFmtId="4" fontId="4" fillId="0" borderId="39" xfId="0" applyNumberFormat="1" applyFont="1" applyBorder="1" applyProtection="1"/>
    <xf numFmtId="4" fontId="3" fillId="0" borderId="40" xfId="0" applyNumberFormat="1" applyFont="1" applyBorder="1" applyAlignment="1" applyProtection="1">
      <alignment horizontal="right"/>
    </xf>
    <xf numFmtId="43" fontId="3" fillId="0" borderId="41" xfId="1" applyFont="1" applyBorder="1" applyProtection="1"/>
    <xf numFmtId="9" fontId="3" fillId="0" borderId="40" xfId="1" applyNumberFormat="1" applyFont="1" applyBorder="1" applyAlignment="1" applyProtection="1">
      <alignment horizontal="center"/>
    </xf>
    <xf numFmtId="4" fontId="3" fillId="0" borderId="39" xfId="0" applyNumberFormat="1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center"/>
    </xf>
    <xf numFmtId="4" fontId="3" fillId="0" borderId="41" xfId="0" applyNumberFormat="1" applyFont="1" applyBorder="1" applyAlignment="1" applyProtection="1">
      <alignment horizontal="right"/>
    </xf>
    <xf numFmtId="43" fontId="3" fillId="0" borderId="42" xfId="1" applyFont="1" applyBorder="1" applyProtection="1"/>
    <xf numFmtId="9" fontId="3" fillId="0" borderId="43" xfId="1" applyNumberFormat="1" applyFont="1" applyBorder="1" applyProtection="1"/>
    <xf numFmtId="43" fontId="3" fillId="0" borderId="44" xfId="1" applyFont="1" applyBorder="1" applyProtection="1"/>
    <xf numFmtId="43" fontId="3" fillId="0" borderId="38" xfId="1" applyFont="1" applyBorder="1" applyProtection="1"/>
    <xf numFmtId="167" fontId="3" fillId="0" borderId="38" xfId="1" applyNumberFormat="1" applyFont="1" applyBorder="1" applyProtection="1"/>
    <xf numFmtId="0" fontId="9" fillId="0" borderId="0" xfId="0" applyFont="1" applyProtection="1"/>
    <xf numFmtId="0" fontId="2" fillId="0" borderId="0" xfId="0" applyFont="1" applyAlignment="1" applyProtection="1">
      <alignment horizontal="center"/>
    </xf>
    <xf numFmtId="4" fontId="8" fillId="3" borderId="0" xfId="0" applyNumberFormat="1" applyFont="1" applyFill="1" applyAlignment="1" applyProtection="1">
      <alignment horizontal="center"/>
    </xf>
    <xf numFmtId="4" fontId="8" fillId="0" borderId="0" xfId="0" applyNumberFormat="1" applyFont="1" applyFill="1" applyAlignment="1" applyProtection="1">
      <alignment horizontal="center"/>
    </xf>
    <xf numFmtId="4" fontId="4" fillId="0" borderId="0" xfId="0" applyNumberFormat="1" applyFont="1" applyAlignment="1" applyProtection="1">
      <alignment horizontal="center"/>
    </xf>
    <xf numFmtId="43" fontId="8" fillId="3" borderId="17" xfId="1" applyFont="1" applyFill="1" applyBorder="1" applyAlignment="1" applyProtection="1">
      <alignment horizontal="center"/>
    </xf>
    <xf numFmtId="43" fontId="8" fillId="3" borderId="7" xfId="1" applyFont="1" applyFill="1" applyBorder="1" applyAlignment="1" applyProtection="1">
      <alignment horizontal="center"/>
    </xf>
    <xf numFmtId="43" fontId="8" fillId="3" borderId="6" xfId="1" applyFont="1" applyFill="1" applyBorder="1" applyAlignment="1" applyProtection="1">
      <alignment horizontal="center"/>
    </xf>
    <xf numFmtId="9" fontId="8" fillId="3" borderId="7" xfId="1" applyNumberFormat="1" applyFont="1" applyFill="1" applyBorder="1" applyAlignment="1" applyProtection="1">
      <alignment horizontal="center"/>
    </xf>
    <xf numFmtId="9" fontId="8" fillId="0" borderId="0" xfId="1" applyNumberFormat="1" applyFont="1" applyFill="1" applyBorder="1" applyAlignment="1" applyProtection="1">
      <alignment horizontal="center"/>
    </xf>
    <xf numFmtId="43" fontId="8" fillId="3" borderId="5" xfId="1" applyFont="1" applyFill="1" applyBorder="1" applyAlignment="1" applyProtection="1">
      <alignment horizontal="center"/>
    </xf>
    <xf numFmtId="43" fontId="8" fillId="2" borderId="0" xfId="1" applyFont="1" applyFill="1" applyBorder="1" applyAlignment="1" applyProtection="1">
      <alignment horizontal="center"/>
    </xf>
    <xf numFmtId="43" fontId="8" fillId="3" borderId="23" xfId="1" applyFont="1" applyFill="1" applyBorder="1" applyAlignment="1" applyProtection="1">
      <alignment horizontal="center"/>
    </xf>
    <xf numFmtId="9" fontId="11" fillId="3" borderId="18" xfId="1" applyNumberFormat="1" applyFont="1" applyFill="1" applyBorder="1" applyAlignment="1" applyProtection="1">
      <alignment horizontal="center"/>
    </xf>
    <xf numFmtId="43" fontId="8" fillId="3" borderId="0" xfId="1" applyFont="1" applyFill="1" applyAlignment="1" applyProtection="1">
      <alignment horizontal="center"/>
    </xf>
    <xf numFmtId="167" fontId="8" fillId="3" borderId="0" xfId="1" applyNumberFormat="1" applyFont="1" applyFill="1" applyAlignment="1" applyProtection="1">
      <alignment horizontal="center"/>
    </xf>
    <xf numFmtId="0" fontId="4" fillId="7" borderId="0" xfId="0" applyFont="1" applyFill="1" applyProtection="1"/>
    <xf numFmtId="4" fontId="3" fillId="0" borderId="9" xfId="0" applyNumberFormat="1" applyFont="1" applyBorder="1" applyAlignment="1" applyProtection="1">
      <alignment horizontal="center"/>
    </xf>
    <xf numFmtId="4" fontId="3" fillId="0" borderId="45" xfId="0" applyNumberFormat="1" applyFont="1" applyBorder="1" applyAlignment="1" applyProtection="1">
      <alignment horizontal="right"/>
    </xf>
    <xf numFmtId="4" fontId="3" fillId="0" borderId="30" xfId="0" applyNumberFormat="1" applyFont="1" applyBorder="1" applyAlignment="1" applyProtection="1">
      <alignment horizontal="right"/>
    </xf>
    <xf numFmtId="9" fontId="3" fillId="0" borderId="18" xfId="1" applyNumberFormat="1" applyFont="1" applyBorder="1" applyAlignment="1" applyProtection="1">
      <alignment horizontal="center"/>
    </xf>
    <xf numFmtId="4" fontId="3" fillId="0" borderId="45" xfId="0" applyNumberFormat="1" applyFont="1" applyBorder="1" applyAlignment="1" applyProtection="1">
      <alignment horizontal="center"/>
    </xf>
    <xf numFmtId="0" fontId="3" fillId="0" borderId="45" xfId="0" applyFont="1" applyBorder="1" applyAlignment="1" applyProtection="1">
      <alignment horizontal="center"/>
    </xf>
    <xf numFmtId="4" fontId="3" fillId="0" borderId="29" xfId="0" applyNumberFormat="1" applyFont="1" applyBorder="1" applyAlignment="1" applyProtection="1">
      <alignment horizontal="right"/>
    </xf>
    <xf numFmtId="43" fontId="3" fillId="0" borderId="29" xfId="1" applyFont="1" applyBorder="1" applyProtection="1"/>
    <xf numFmtId="43" fontId="3" fillId="0" borderId="8" xfId="1" applyFont="1" applyBorder="1" applyProtection="1"/>
    <xf numFmtId="9" fontId="3" fillId="0" borderId="4" xfId="1" applyNumberFormat="1" applyFont="1" applyBorder="1" applyProtection="1"/>
    <xf numFmtId="43" fontId="3" fillId="0" borderId="3" xfId="1" applyFont="1" applyBorder="1" applyProtection="1"/>
    <xf numFmtId="167" fontId="3" fillId="0" borderId="3" xfId="1" applyNumberFormat="1" applyFont="1" applyBorder="1" applyProtection="1"/>
    <xf numFmtId="0" fontId="10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" fontId="4" fillId="0" borderId="0" xfId="0" applyNumberFormat="1" applyFont="1" applyBorder="1" applyAlignment="1" applyProtection="1">
      <alignment horizontal="right"/>
    </xf>
    <xf numFmtId="0" fontId="10" fillId="0" borderId="8" xfId="0" quotePrefix="1" applyFont="1" applyBorder="1" applyAlignment="1" applyProtection="1">
      <alignment horizontal="center"/>
    </xf>
    <xf numFmtId="0" fontId="10" fillId="0" borderId="9" xfId="0" applyFont="1" applyBorder="1" applyAlignment="1" applyProtection="1">
      <alignment horizontal="center"/>
    </xf>
    <xf numFmtId="0" fontId="2" fillId="0" borderId="9" xfId="0" applyFont="1" applyBorder="1" applyAlignment="1" applyProtection="1">
      <alignment horizontal="center"/>
    </xf>
    <xf numFmtId="0" fontId="4" fillId="0" borderId="9" xfId="0" applyFont="1" applyBorder="1" applyAlignment="1" applyProtection="1">
      <alignment horizontal="left"/>
    </xf>
    <xf numFmtId="4" fontId="4" fillId="0" borderId="4" xfId="0" applyNumberFormat="1" applyFont="1" applyBorder="1" applyAlignment="1" applyProtection="1">
      <alignment horizontal="center"/>
    </xf>
    <xf numFmtId="43" fontId="4" fillId="0" borderId="45" xfId="1" applyFont="1" applyBorder="1" applyAlignment="1" applyProtection="1">
      <alignment horizontal="center"/>
    </xf>
    <xf numFmtId="167" fontId="4" fillId="0" borderId="45" xfId="1" applyNumberFormat="1" applyFont="1" applyBorder="1" applyAlignment="1" applyProtection="1">
      <alignment horizontal="center"/>
    </xf>
    <xf numFmtId="0" fontId="10" fillId="0" borderId="23" xfId="0" applyFont="1" applyBorder="1" applyAlignment="1" applyProtection="1">
      <alignment horizontal="center"/>
    </xf>
    <xf numFmtId="0" fontId="2" fillId="0" borderId="33" xfId="0" applyFont="1" applyBorder="1" applyAlignment="1" applyProtection="1">
      <alignment horizontal="center"/>
    </xf>
    <xf numFmtId="4" fontId="4" fillId="0" borderId="35" xfId="0" applyNumberFormat="1" applyFont="1" applyBorder="1" applyAlignment="1" applyProtection="1">
      <alignment horizontal="right"/>
    </xf>
    <xf numFmtId="4" fontId="4" fillId="0" borderId="34" xfId="0" applyNumberFormat="1" applyFont="1" applyBorder="1" applyAlignment="1" applyProtection="1">
      <alignment horizontal="right"/>
    </xf>
    <xf numFmtId="0" fontId="10" fillId="0" borderId="8" xfId="0" applyFont="1" applyBorder="1" applyAlignment="1" applyProtection="1">
      <alignment horizontal="center"/>
    </xf>
    <xf numFmtId="0" fontId="2" fillId="0" borderId="46" xfId="0" applyFont="1" applyBorder="1" applyAlignment="1" applyProtection="1">
      <alignment horizontal="center"/>
    </xf>
    <xf numFmtId="0" fontId="4" fillId="0" borderId="46" xfId="0" applyFont="1" applyBorder="1" applyAlignment="1" applyProtection="1">
      <alignment horizontal="left"/>
    </xf>
    <xf numFmtId="4" fontId="4" fillId="0" borderId="47" xfId="0" applyNumberFormat="1" applyFont="1" applyBorder="1" applyAlignment="1" applyProtection="1">
      <alignment horizontal="center"/>
    </xf>
    <xf numFmtId="9" fontId="10" fillId="0" borderId="0" xfId="2" applyFont="1" applyBorder="1" applyAlignment="1" applyProtection="1">
      <alignment horizontal="center"/>
    </xf>
    <xf numFmtId="167" fontId="4" fillId="0" borderId="26" xfId="1" applyNumberFormat="1" applyFont="1" applyBorder="1" applyAlignment="1" applyProtection="1">
      <alignment horizontal="center"/>
    </xf>
    <xf numFmtId="43" fontId="4" fillId="0" borderId="26" xfId="1" applyFont="1" applyFill="1" applyBorder="1" applyAlignment="1" applyProtection="1">
      <alignment horizontal="center"/>
    </xf>
    <xf numFmtId="43" fontId="4" fillId="0" borderId="28" xfId="1" applyFont="1" applyFill="1" applyBorder="1" applyAlignment="1" applyProtection="1">
      <alignment horizontal="center"/>
    </xf>
    <xf numFmtId="43" fontId="4" fillId="0" borderId="0" xfId="0" applyNumberFormat="1" applyFont="1" applyBorder="1" applyAlignment="1" applyProtection="1">
      <alignment horizontal="center"/>
    </xf>
    <xf numFmtId="0" fontId="9" fillId="9" borderId="0" xfId="0" applyFont="1" applyFill="1" applyProtection="1"/>
    <xf numFmtId="43" fontId="4" fillId="9" borderId="28" xfId="1" applyFont="1" applyFill="1" applyBorder="1" applyAlignment="1" applyProtection="1">
      <alignment horizontal="center"/>
    </xf>
    <xf numFmtId="0" fontId="4" fillId="0" borderId="1" xfId="0" applyFont="1" applyBorder="1" applyProtection="1"/>
    <xf numFmtId="0" fontId="2" fillId="0" borderId="1" xfId="0" applyFont="1" applyBorder="1" applyAlignment="1" applyProtection="1">
      <alignment horizontal="center"/>
    </xf>
    <xf numFmtId="4" fontId="2" fillId="0" borderId="21" xfId="0" applyNumberFormat="1" applyFont="1" applyBorder="1" applyAlignment="1" applyProtection="1">
      <alignment horizontal="center"/>
    </xf>
    <xf numFmtId="0" fontId="2" fillId="0" borderId="21" xfId="0" applyFont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center"/>
    </xf>
    <xf numFmtId="4" fontId="4" fillId="0" borderId="39" xfId="0" applyNumberFormat="1" applyFont="1" applyBorder="1" applyAlignment="1" applyProtection="1">
      <alignment horizontal="right"/>
    </xf>
    <xf numFmtId="4" fontId="4" fillId="0" borderId="40" xfId="0" applyNumberFormat="1" applyFont="1" applyBorder="1" applyAlignment="1" applyProtection="1">
      <alignment horizontal="right"/>
    </xf>
    <xf numFmtId="43" fontId="4" fillId="0" borderId="23" xfId="1" applyFont="1" applyBorder="1" applyAlignment="1" applyProtection="1">
      <alignment horizontal="center"/>
    </xf>
    <xf numFmtId="9" fontId="4" fillId="0" borderId="18" xfId="1" applyNumberFormat="1" applyFont="1" applyBorder="1" applyAlignment="1" applyProtection="1">
      <alignment horizontal="center"/>
    </xf>
    <xf numFmtId="4" fontId="4" fillId="0" borderId="39" xfId="0" applyNumberFormat="1" applyFont="1" applyBorder="1" applyAlignment="1" applyProtection="1">
      <alignment horizontal="center"/>
    </xf>
    <xf numFmtId="0" fontId="4" fillId="0" borderId="39" xfId="0" applyFont="1" applyBorder="1" applyAlignment="1" applyProtection="1">
      <alignment horizontal="center"/>
    </xf>
    <xf numFmtId="4" fontId="4" fillId="0" borderId="41" xfId="0" applyNumberFormat="1" applyFont="1" applyBorder="1" applyAlignment="1" applyProtection="1">
      <alignment horizontal="right"/>
    </xf>
    <xf numFmtId="43" fontId="4" fillId="0" borderId="41" xfId="1" applyFont="1" applyBorder="1" applyProtection="1"/>
    <xf numFmtId="43" fontId="4" fillId="0" borderId="48" xfId="1" applyFont="1" applyBorder="1" applyProtection="1"/>
    <xf numFmtId="9" fontId="3" fillId="0" borderId="49" xfId="1" applyNumberFormat="1" applyFont="1" applyBorder="1" applyProtection="1"/>
    <xf numFmtId="43" fontId="4" fillId="0" borderId="37" xfId="1" applyFont="1" applyBorder="1" applyProtection="1"/>
    <xf numFmtId="167" fontId="4" fillId="0" borderId="37" xfId="1" applyNumberFormat="1" applyFont="1" applyBorder="1" applyProtection="1"/>
    <xf numFmtId="0" fontId="3" fillId="0" borderId="0" xfId="0" applyFont="1" applyBorder="1" applyProtection="1"/>
    <xf numFmtId="0" fontId="3" fillId="0" borderId="0" xfId="0" applyFont="1" applyBorder="1" applyAlignment="1" applyProtection="1">
      <alignment horizontal="center"/>
    </xf>
    <xf numFmtId="4" fontId="3" fillId="0" borderId="0" xfId="0" applyNumberFormat="1" applyFont="1" applyBorder="1" applyAlignment="1" applyProtection="1">
      <alignment horizontal="center"/>
    </xf>
    <xf numFmtId="4" fontId="6" fillId="0" borderId="11" xfId="0" applyNumberFormat="1" applyFont="1" applyBorder="1" applyAlignment="1" applyProtection="1">
      <alignment horizontal="center"/>
    </xf>
    <xf numFmtId="0" fontId="2" fillId="0" borderId="50" xfId="0" applyFont="1" applyBorder="1" applyAlignment="1" applyProtection="1">
      <alignment horizontal="center"/>
    </xf>
    <xf numFmtId="0" fontId="4" fillId="0" borderId="50" xfId="0" applyFont="1" applyBorder="1" applyAlignment="1" applyProtection="1">
      <alignment horizontal="left"/>
    </xf>
    <xf numFmtId="4" fontId="4" fillId="0" borderId="30" xfId="0" applyNumberFormat="1" applyFont="1" applyBorder="1" applyAlignment="1" applyProtection="1">
      <alignment horizontal="center"/>
    </xf>
    <xf numFmtId="0" fontId="2" fillId="0" borderId="51" xfId="0" applyFont="1" applyBorder="1" applyAlignment="1" applyProtection="1">
      <alignment horizontal="center"/>
    </xf>
    <xf numFmtId="0" fontId="4" fillId="0" borderId="51" xfId="0" applyFont="1" applyBorder="1" applyAlignment="1" applyProtection="1">
      <alignment horizontal="left"/>
    </xf>
    <xf numFmtId="4" fontId="4" fillId="0" borderId="40" xfId="0" applyNumberFormat="1" applyFont="1" applyBorder="1" applyAlignment="1" applyProtection="1">
      <alignment horizontal="center"/>
    </xf>
    <xf numFmtId="4" fontId="4" fillId="0" borderId="1" xfId="0" applyNumberFormat="1" applyFont="1" applyBorder="1" applyAlignment="1" applyProtection="1">
      <alignment horizontal="center"/>
    </xf>
    <xf numFmtId="4" fontId="6" fillId="0" borderId="38" xfId="0" applyNumberFormat="1" applyFont="1" applyBorder="1" applyAlignment="1" applyProtection="1">
      <alignment horizontal="center"/>
    </xf>
    <xf numFmtId="0" fontId="6" fillId="0" borderId="38" xfId="0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4" fontId="3" fillId="0" borderId="39" xfId="0" applyNumberFormat="1" applyFont="1" applyBorder="1" applyAlignment="1" applyProtection="1">
      <alignment horizontal="right"/>
    </xf>
    <xf numFmtId="43" fontId="3" fillId="0" borderId="48" xfId="1" applyFont="1" applyBorder="1" applyProtection="1"/>
    <xf numFmtId="43" fontId="3" fillId="0" borderId="37" xfId="1" applyFont="1" applyBorder="1" applyProtection="1"/>
    <xf numFmtId="167" fontId="3" fillId="0" borderId="37" xfId="1" applyNumberFormat="1" applyFont="1" applyBorder="1" applyProtection="1"/>
    <xf numFmtId="0" fontId="4" fillId="0" borderId="0" xfId="0" applyFont="1" applyAlignment="1" applyProtection="1">
      <alignment horizontal="left"/>
    </xf>
    <xf numFmtId="4" fontId="7" fillId="0" borderId="0" xfId="0" applyNumberFormat="1" applyFont="1" applyFill="1" applyBorder="1" applyAlignment="1" applyProtection="1">
      <alignment horizontal="right"/>
    </xf>
    <xf numFmtId="4" fontId="4" fillId="0" borderId="35" xfId="0" applyNumberFormat="1" applyFont="1" applyBorder="1" applyProtection="1"/>
    <xf numFmtId="4" fontId="7" fillId="0" borderId="31" xfId="0" applyNumberFormat="1" applyFont="1" applyFill="1" applyBorder="1" applyAlignment="1" applyProtection="1">
      <alignment horizontal="right"/>
    </xf>
    <xf numFmtId="4" fontId="4" fillId="0" borderId="27" xfId="0" applyNumberFormat="1" applyFont="1" applyBorder="1" applyAlignment="1" applyProtection="1">
      <alignment horizontal="left"/>
    </xf>
    <xf numFmtId="43" fontId="9" fillId="7" borderId="28" xfId="1" applyFont="1" applyFill="1" applyBorder="1" applyAlignment="1" applyProtection="1">
      <alignment horizontal="center"/>
    </xf>
    <xf numFmtId="0" fontId="7" fillId="0" borderId="33" xfId="0" applyFont="1" applyBorder="1" applyAlignment="1" applyProtection="1">
      <alignment horizontal="left"/>
    </xf>
    <xf numFmtId="4" fontId="7" fillId="0" borderId="27" xfId="0" applyNumberFormat="1" applyFont="1" applyBorder="1" applyAlignment="1" applyProtection="1">
      <alignment horizontal="left"/>
    </xf>
    <xf numFmtId="0" fontId="3" fillId="0" borderId="1" xfId="0" applyFont="1" applyBorder="1" applyProtection="1"/>
    <xf numFmtId="4" fontId="6" fillId="0" borderId="21" xfId="0" applyNumberFormat="1" applyFont="1" applyBorder="1" applyAlignment="1" applyProtection="1">
      <alignment horizontal="center"/>
    </xf>
    <xf numFmtId="0" fontId="6" fillId="0" borderId="21" xfId="0" applyFont="1" applyBorder="1" applyAlignment="1" applyProtection="1">
      <alignment horizontal="center"/>
    </xf>
    <xf numFmtId="0" fontId="9" fillId="0" borderId="0" xfId="0" applyFont="1" applyBorder="1" applyProtection="1"/>
    <xf numFmtId="0" fontId="7" fillId="0" borderId="51" xfId="0" applyFont="1" applyBorder="1" applyAlignment="1" applyProtection="1">
      <alignment horizontal="left"/>
    </xf>
    <xf numFmtId="4" fontId="4" fillId="0" borderId="40" xfId="0" applyNumberFormat="1" applyFont="1" applyBorder="1" applyAlignment="1" applyProtection="1">
      <alignment horizontal="left"/>
    </xf>
    <xf numFmtId="4" fontId="3" fillId="0" borderId="39" xfId="0" applyNumberFormat="1" applyFont="1" applyFill="1" applyBorder="1" applyAlignment="1" applyProtection="1">
      <alignment horizontal="right"/>
    </xf>
    <xf numFmtId="4" fontId="3" fillId="0" borderId="45" xfId="0" applyNumberFormat="1" applyFont="1" applyFill="1" applyBorder="1" applyAlignment="1" applyProtection="1">
      <alignment horizontal="right"/>
    </xf>
    <xf numFmtId="0" fontId="7" fillId="0" borderId="50" xfId="0" applyFont="1" applyBorder="1" applyAlignment="1" applyProtection="1">
      <alignment horizontal="left"/>
    </xf>
    <xf numFmtId="4" fontId="4" fillId="0" borderId="30" xfId="0" applyNumberFormat="1" applyFont="1" applyBorder="1" applyAlignment="1" applyProtection="1">
      <alignment horizontal="left"/>
    </xf>
    <xf numFmtId="4" fontId="4" fillId="0" borderId="31" xfId="0" applyNumberFormat="1" applyFont="1" applyFill="1" applyBorder="1" applyAlignment="1" applyProtection="1">
      <alignment horizontal="right"/>
    </xf>
    <xf numFmtId="4" fontId="4" fillId="0" borderId="27" xfId="0" applyNumberFormat="1" applyFont="1" applyFill="1" applyBorder="1" applyAlignment="1" applyProtection="1">
      <alignment horizontal="right"/>
    </xf>
    <xf numFmtId="4" fontId="10" fillId="0" borderId="0" xfId="0" applyNumberFormat="1" applyFont="1" applyBorder="1" applyAlignment="1" applyProtection="1">
      <alignment horizontal="center"/>
    </xf>
    <xf numFmtId="0" fontId="13" fillId="0" borderId="0" xfId="4" applyFont="1" applyFill="1" applyAlignment="1" applyProtection="1">
      <alignment vertical="center"/>
      <protection locked="0"/>
    </xf>
    <xf numFmtId="10" fontId="4" fillId="0" borderId="0" xfId="2" applyNumberFormat="1" applyFont="1" applyBorder="1" applyProtection="1"/>
    <xf numFmtId="0" fontId="7" fillId="0" borderId="33" xfId="0" applyFont="1" applyBorder="1" applyAlignment="1" applyProtection="1"/>
    <xf numFmtId="0" fontId="7" fillId="0" borderId="27" xfId="0" applyFont="1" applyBorder="1" applyAlignment="1" applyProtection="1"/>
    <xf numFmtId="4" fontId="4" fillId="0" borderId="0" xfId="0" applyNumberFormat="1" applyFont="1" applyFill="1" applyBorder="1" applyAlignment="1" applyProtection="1">
      <alignment horizontal="right"/>
    </xf>
    <xf numFmtId="43" fontId="4" fillId="0" borderId="24" xfId="1" applyFont="1" applyBorder="1" applyAlignment="1" applyProtection="1">
      <alignment horizontal="center"/>
    </xf>
    <xf numFmtId="167" fontId="4" fillId="0" borderId="24" xfId="1" applyNumberFormat="1" applyFont="1" applyBorder="1" applyAlignment="1" applyProtection="1">
      <alignment horizontal="center"/>
    </xf>
    <xf numFmtId="9" fontId="3" fillId="0" borderId="4" xfId="1" applyNumberFormat="1" applyFont="1" applyBorder="1" applyAlignment="1" applyProtection="1">
      <alignment horizontal="center"/>
    </xf>
    <xf numFmtId="4" fontId="3" fillId="0" borderId="26" xfId="0" applyNumberFormat="1" applyFont="1" applyBorder="1" applyAlignment="1" applyProtection="1">
      <alignment horizontal="center"/>
    </xf>
    <xf numFmtId="0" fontId="3" fillId="0" borderId="26" xfId="0" applyFont="1" applyBorder="1" applyAlignment="1" applyProtection="1">
      <alignment horizontal="center"/>
    </xf>
    <xf numFmtId="4" fontId="3" fillId="0" borderId="28" xfId="0" applyNumberFormat="1" applyFont="1" applyBorder="1" applyAlignment="1" applyProtection="1">
      <alignment horizontal="right"/>
    </xf>
    <xf numFmtId="4" fontId="4" fillId="11" borderId="35" xfId="0" applyNumberFormat="1" applyFont="1" applyFill="1" applyBorder="1" applyProtection="1"/>
    <xf numFmtId="4" fontId="4" fillId="11" borderId="25" xfId="0" applyNumberFormat="1" applyFont="1" applyFill="1" applyBorder="1" applyAlignment="1" applyProtection="1">
      <alignment horizontal="right"/>
    </xf>
    <xf numFmtId="4" fontId="7" fillId="11" borderId="25" xfId="0" applyNumberFormat="1" applyFont="1" applyFill="1" applyBorder="1" applyAlignment="1" applyProtection="1">
      <alignment horizontal="right"/>
    </xf>
    <xf numFmtId="4" fontId="4" fillId="11" borderId="0" xfId="0" applyNumberFormat="1" applyFont="1" applyFill="1" applyBorder="1" applyAlignment="1" applyProtection="1">
      <alignment horizontal="right"/>
    </xf>
    <xf numFmtId="9" fontId="4" fillId="11" borderId="23" xfId="2" applyFont="1" applyFill="1" applyBorder="1" applyAlignment="1" applyProtection="1">
      <alignment horizontal="center"/>
    </xf>
    <xf numFmtId="0" fontId="2" fillId="11" borderId="33" xfId="0" applyFont="1" applyFill="1" applyBorder="1" applyAlignment="1" applyProtection="1">
      <alignment horizontal="center"/>
    </xf>
    <xf numFmtId="0" fontId="7" fillId="11" borderId="33" xfId="0" applyFont="1" applyFill="1" applyBorder="1" applyAlignment="1" applyProtection="1">
      <alignment horizontal="left"/>
    </xf>
    <xf numFmtId="4" fontId="4" fillId="11" borderId="27" xfId="0" applyNumberFormat="1" applyFont="1" applyFill="1" applyBorder="1" applyAlignment="1" applyProtection="1">
      <alignment horizontal="center"/>
    </xf>
    <xf numFmtId="9" fontId="4" fillId="11" borderId="0" xfId="2" applyFont="1" applyFill="1" applyBorder="1" applyAlignment="1" applyProtection="1">
      <alignment horizontal="center"/>
    </xf>
    <xf numFmtId="4" fontId="4" fillId="11" borderId="26" xfId="0" applyNumberFormat="1" applyFont="1" applyFill="1" applyBorder="1" applyProtection="1"/>
    <xf numFmtId="4" fontId="4" fillId="11" borderId="27" xfId="0" applyNumberFormat="1" applyFont="1" applyFill="1" applyBorder="1" applyAlignment="1" applyProtection="1">
      <alignment horizontal="right"/>
    </xf>
    <xf numFmtId="43" fontId="4" fillId="11" borderId="29" xfId="1" applyFont="1" applyFill="1" applyBorder="1" applyAlignment="1" applyProtection="1">
      <alignment horizontal="center"/>
    </xf>
    <xf numFmtId="9" fontId="4" fillId="11" borderId="30" xfId="1" applyNumberFormat="1" applyFont="1" applyFill="1" applyBorder="1" applyAlignment="1" applyProtection="1">
      <alignment horizontal="center"/>
    </xf>
    <xf numFmtId="43" fontId="4" fillId="11" borderId="26" xfId="1" applyFont="1" applyFill="1" applyBorder="1" applyAlignment="1" applyProtection="1">
      <alignment horizontal="center"/>
    </xf>
    <xf numFmtId="43" fontId="4" fillId="11" borderId="28" xfId="1" applyFont="1" applyFill="1" applyBorder="1" applyAlignment="1" applyProtection="1">
      <alignment horizontal="center"/>
    </xf>
    <xf numFmtId="43" fontId="4" fillId="11" borderId="0" xfId="1" applyFont="1" applyFill="1" applyBorder="1" applyAlignment="1" applyProtection="1">
      <alignment horizontal="center"/>
    </xf>
    <xf numFmtId="43" fontId="4" fillId="11" borderId="0" xfId="1" applyFont="1" applyFill="1" applyBorder="1" applyProtection="1"/>
    <xf numFmtId="9" fontId="3" fillId="11" borderId="30" xfId="1" applyNumberFormat="1" applyFont="1" applyFill="1" applyBorder="1" applyAlignment="1" applyProtection="1">
      <alignment horizontal="center"/>
    </xf>
    <xf numFmtId="0" fontId="4" fillId="11" borderId="0" xfId="0" applyFont="1" applyFill="1" applyProtection="1"/>
    <xf numFmtId="167" fontId="4" fillId="11" borderId="26" xfId="1" applyNumberFormat="1" applyFont="1" applyFill="1" applyBorder="1" applyAlignment="1" applyProtection="1">
      <alignment horizontal="center"/>
    </xf>
    <xf numFmtId="0" fontId="2" fillId="11" borderId="51" xfId="0" applyFont="1" applyFill="1" applyBorder="1" applyAlignment="1" applyProtection="1">
      <alignment horizontal="center"/>
    </xf>
    <xf numFmtId="0" fontId="7" fillId="11" borderId="51" xfId="0" applyFont="1" applyFill="1" applyBorder="1" applyAlignment="1" applyProtection="1">
      <alignment horizontal="left"/>
    </xf>
    <xf numFmtId="4" fontId="4" fillId="11" borderId="40" xfId="0" applyNumberFormat="1" applyFont="1" applyFill="1" applyBorder="1" applyAlignment="1" applyProtection="1">
      <alignment horizontal="center"/>
    </xf>
    <xf numFmtId="4" fontId="4" fillId="0" borderId="25" xfId="0" applyNumberFormat="1" applyFont="1" applyFill="1" applyBorder="1" applyAlignment="1" applyProtection="1">
      <alignment horizontal="right"/>
    </xf>
    <xf numFmtId="4" fontId="4" fillId="0" borderId="18" xfId="0" applyNumberFormat="1" applyFont="1" applyBorder="1" applyAlignment="1" applyProtection="1">
      <alignment horizontal="left"/>
    </xf>
    <xf numFmtId="43" fontId="8" fillId="3" borderId="16" xfId="1" applyFont="1" applyFill="1" applyBorder="1" applyAlignment="1" applyProtection="1">
      <alignment horizontal="center"/>
    </xf>
    <xf numFmtId="9" fontId="11" fillId="3" borderId="15" xfId="1" applyNumberFormat="1" applyFont="1" applyFill="1" applyBorder="1" applyAlignment="1" applyProtection="1">
      <alignment horizontal="center"/>
    </xf>
    <xf numFmtId="4" fontId="2" fillId="0" borderId="0" xfId="0" applyNumberFormat="1" applyFont="1" applyAlignment="1" applyProtection="1">
      <alignment horizontal="center"/>
    </xf>
    <xf numFmtId="4" fontId="4" fillId="0" borderId="0" xfId="0" applyNumberFormat="1" applyFont="1" applyAlignment="1" applyProtection="1">
      <alignment horizontal="right"/>
    </xf>
    <xf numFmtId="43" fontId="4" fillId="0" borderId="0" xfId="1" applyFont="1" applyAlignment="1" applyProtection="1">
      <alignment horizontal="right"/>
    </xf>
    <xf numFmtId="9" fontId="4" fillId="0" borderId="0" xfId="1" applyNumberFormat="1" applyFont="1" applyBorder="1" applyAlignment="1" applyProtection="1">
      <alignment horizontal="right"/>
    </xf>
    <xf numFmtId="9" fontId="4" fillId="0" borderId="0" xfId="1" applyNumberFormat="1" applyFont="1" applyFill="1" applyBorder="1" applyAlignment="1" applyProtection="1">
      <alignment horizontal="right"/>
    </xf>
    <xf numFmtId="43" fontId="4" fillId="2" borderId="0" xfId="1" applyFont="1" applyFill="1" applyBorder="1" applyAlignment="1" applyProtection="1">
      <alignment horizontal="right"/>
    </xf>
    <xf numFmtId="43" fontId="4" fillId="0" borderId="0" xfId="1" applyFont="1" applyProtection="1"/>
    <xf numFmtId="0" fontId="14" fillId="0" borderId="0" xfId="0" applyFont="1" applyBorder="1" applyAlignment="1" applyProtection="1">
      <alignment horizontal="center"/>
    </xf>
    <xf numFmtId="0" fontId="14" fillId="0" borderId="0" xfId="0" applyFont="1" applyBorder="1" applyProtection="1"/>
    <xf numFmtId="4" fontId="14" fillId="12" borderId="0" xfId="0" applyNumberFormat="1" applyFont="1" applyFill="1" applyBorder="1" applyAlignment="1" applyProtection="1">
      <alignment horizontal="right"/>
    </xf>
    <xf numFmtId="4" fontId="14" fillId="0" borderId="0" xfId="0" applyNumberFormat="1" applyFont="1" applyBorder="1" applyAlignment="1" applyProtection="1">
      <alignment horizontal="right"/>
    </xf>
    <xf numFmtId="0" fontId="14" fillId="12" borderId="0" xfId="0" applyFont="1" applyFill="1" applyBorder="1" applyProtection="1"/>
    <xf numFmtId="9" fontId="14" fillId="12" borderId="0" xfId="2" applyFont="1" applyFill="1" applyBorder="1" applyAlignment="1" applyProtection="1">
      <alignment horizontal="center"/>
    </xf>
    <xf numFmtId="9" fontId="14" fillId="12" borderId="0" xfId="0" applyNumberFormat="1" applyFont="1" applyFill="1" applyBorder="1" applyAlignment="1" applyProtection="1">
      <alignment horizontal="center"/>
    </xf>
    <xf numFmtId="9" fontId="14" fillId="0" borderId="0" xfId="0" applyNumberFormat="1" applyFont="1" applyFill="1" applyBorder="1" applyAlignment="1" applyProtection="1">
      <alignment horizontal="right"/>
    </xf>
    <xf numFmtId="4" fontId="14" fillId="2" borderId="0" xfId="0" applyNumberFormat="1" applyFont="1" applyFill="1" applyBorder="1" applyAlignment="1" applyProtection="1">
      <alignment horizontal="right"/>
    </xf>
    <xf numFmtId="43" fontId="14" fillId="2" borderId="0" xfId="1" applyFont="1" applyFill="1" applyBorder="1" applyAlignment="1" applyProtection="1">
      <alignment horizontal="right"/>
    </xf>
    <xf numFmtId="43" fontId="14" fillId="12" borderId="0" xfId="1" applyFont="1" applyFill="1" applyBorder="1" applyAlignment="1" applyProtection="1">
      <alignment horizontal="right"/>
    </xf>
    <xf numFmtId="9" fontId="14" fillId="12" borderId="0" xfId="2" applyNumberFormat="1" applyFont="1" applyFill="1" applyBorder="1" applyAlignment="1" applyProtection="1">
      <alignment horizontal="right"/>
    </xf>
    <xf numFmtId="0" fontId="14" fillId="0" borderId="0" xfId="0" applyFont="1" applyFill="1" applyBorder="1" applyProtection="1"/>
    <xf numFmtId="43" fontId="14" fillId="0" borderId="0" xfId="0" applyNumberFormat="1" applyFont="1" applyBorder="1" applyProtection="1"/>
    <xf numFmtId="43" fontId="14" fillId="0" borderId="0" xfId="0" applyNumberFormat="1" applyFont="1" applyBorder="1" applyProtection="1">
      <protection locked="0"/>
    </xf>
    <xf numFmtId="0" fontId="14" fillId="0" borderId="0" xfId="0" applyFont="1" applyProtection="1"/>
    <xf numFmtId="4" fontId="14" fillId="0" borderId="0" xfId="0" applyNumberFormat="1" applyFont="1" applyProtection="1"/>
    <xf numFmtId="9" fontId="14" fillId="0" borderId="0" xfId="2" applyFont="1" applyBorder="1" applyAlignment="1" applyProtection="1">
      <alignment horizontal="center"/>
    </xf>
    <xf numFmtId="9" fontId="14" fillId="0" borderId="0" xfId="0" applyNumberFormat="1" applyFont="1" applyBorder="1" applyProtection="1"/>
    <xf numFmtId="9" fontId="14" fillId="0" borderId="0" xfId="0" applyNumberFormat="1" applyFont="1" applyFill="1" applyBorder="1" applyProtection="1"/>
    <xf numFmtId="4" fontId="14" fillId="0" borderId="0" xfId="0" applyNumberFormat="1" applyFont="1" applyAlignment="1" applyProtection="1">
      <alignment horizontal="center"/>
    </xf>
    <xf numFmtId="0" fontId="14" fillId="0" borderId="0" xfId="0" applyFont="1" applyAlignment="1" applyProtection="1">
      <alignment horizontal="left"/>
    </xf>
    <xf numFmtId="4" fontId="14" fillId="0" borderId="0" xfId="0" applyNumberFormat="1" applyFont="1" applyAlignment="1" applyProtection="1">
      <alignment horizontal="right"/>
    </xf>
    <xf numFmtId="43" fontId="14" fillId="2" borderId="0" xfId="1" applyFont="1" applyFill="1" applyBorder="1" applyProtection="1"/>
    <xf numFmtId="43" fontId="14" fillId="0" borderId="0" xfId="1" applyFont="1" applyProtection="1"/>
    <xf numFmtId="9" fontId="15" fillId="0" borderId="0" xfId="1" applyNumberFormat="1" applyFont="1" applyBorder="1" applyProtection="1"/>
    <xf numFmtId="0" fontId="14" fillId="0" borderId="0" xfId="0" applyFont="1" applyFill="1" applyProtection="1"/>
    <xf numFmtId="4" fontId="14" fillId="0" borderId="0" xfId="0" applyNumberFormat="1" applyFont="1" applyBorder="1" applyProtection="1"/>
    <xf numFmtId="4" fontId="14" fillId="0" borderId="0" xfId="0" applyNumberFormat="1" applyFont="1" applyBorder="1" applyAlignment="1" applyProtection="1">
      <alignment horizontal="center"/>
    </xf>
    <xf numFmtId="0" fontId="14" fillId="0" borderId="0" xfId="0" applyFont="1" applyBorder="1" applyAlignment="1" applyProtection="1">
      <alignment horizontal="left"/>
    </xf>
    <xf numFmtId="43" fontId="14" fillId="0" borderId="0" xfId="1" applyFont="1" applyBorder="1" applyProtection="1"/>
    <xf numFmtId="4" fontId="14" fillId="2" borderId="0" xfId="0" applyNumberFormat="1" applyFont="1" applyFill="1" applyAlignment="1" applyProtection="1">
      <alignment horizontal="right"/>
    </xf>
    <xf numFmtId="0" fontId="14" fillId="12" borderId="5" xfId="0" applyFont="1" applyFill="1" applyBorder="1" applyProtection="1"/>
    <xf numFmtId="9" fontId="14" fillId="12" borderId="6" xfId="2" applyFont="1" applyFill="1" applyBorder="1" applyAlignment="1" applyProtection="1">
      <alignment horizontal="center"/>
    </xf>
    <xf numFmtId="4" fontId="14" fillId="12" borderId="6" xfId="0" applyNumberFormat="1" applyFont="1" applyFill="1" applyBorder="1" applyAlignment="1" applyProtection="1">
      <alignment horizontal="right"/>
    </xf>
    <xf numFmtId="9" fontId="14" fillId="12" borderId="7" xfId="0" applyNumberFormat="1" applyFont="1" applyFill="1" applyBorder="1" applyAlignment="1" applyProtection="1">
      <alignment horizontal="center"/>
    </xf>
    <xf numFmtId="4" fontId="4" fillId="0" borderId="0" xfId="0" applyNumberFormat="1" applyFont="1" applyProtection="1"/>
    <xf numFmtId="9" fontId="2" fillId="2" borderId="0" xfId="2" applyFont="1" applyFill="1" applyBorder="1" applyAlignment="1" applyProtection="1">
      <alignment horizontal="center"/>
    </xf>
    <xf numFmtId="9" fontId="2" fillId="0" borderId="0" xfId="2" applyFont="1" applyFill="1" applyBorder="1" applyAlignment="1" applyProtection="1">
      <alignment horizontal="center"/>
    </xf>
    <xf numFmtId="9" fontId="4" fillId="0" borderId="0" xfId="2" applyFont="1" applyBorder="1" applyAlignment="1" applyProtection="1">
      <alignment horizontal="center"/>
      <protection locked="0"/>
    </xf>
    <xf numFmtId="9" fontId="2" fillId="2" borderId="0" xfId="2" applyFont="1" applyFill="1" applyBorder="1" applyAlignment="1" applyProtection="1">
      <alignment horizontal="center"/>
      <protection locked="0"/>
    </xf>
    <xf numFmtId="9" fontId="2" fillId="0" borderId="0" xfId="2" applyFont="1" applyFill="1" applyBorder="1" applyAlignment="1" applyProtection="1">
      <alignment horizontal="center"/>
      <protection locked="0"/>
    </xf>
    <xf numFmtId="4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left"/>
      <protection locked="0"/>
    </xf>
    <xf numFmtId="4" fontId="4" fillId="0" borderId="0" xfId="0" applyNumberFormat="1" applyFont="1" applyAlignment="1" applyProtection="1">
      <alignment horizontal="right"/>
      <protection locked="0"/>
    </xf>
    <xf numFmtId="43" fontId="4" fillId="2" borderId="0" xfId="1" applyFont="1" applyFill="1" applyBorder="1" applyProtection="1">
      <protection locked="0"/>
    </xf>
    <xf numFmtId="43" fontId="4" fillId="0" borderId="0" xfId="1" applyFont="1" applyProtection="1">
      <protection locked="0"/>
    </xf>
    <xf numFmtId="9" fontId="3" fillId="0" borderId="0" xfId="1" applyNumberFormat="1" applyFont="1" applyBorder="1" applyProtection="1">
      <protection locked="0"/>
    </xf>
    <xf numFmtId="0" fontId="4" fillId="0" borderId="0" xfId="0" applyFont="1" applyFill="1" applyProtection="1">
      <protection locked="0"/>
    </xf>
    <xf numFmtId="9" fontId="6" fillId="2" borderId="0" xfId="2" applyFont="1" applyFill="1" applyBorder="1" applyAlignment="1" applyProtection="1">
      <alignment horizontal="center"/>
      <protection locked="0"/>
    </xf>
    <xf numFmtId="9" fontId="6" fillId="0" borderId="0" xfId="2" applyFont="1" applyFill="1" applyBorder="1" applyAlignment="1" applyProtection="1">
      <alignment horizontal="center"/>
      <protection locked="0"/>
    </xf>
    <xf numFmtId="4" fontId="3" fillId="0" borderId="0" xfId="0" applyNumberFormat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left"/>
      <protection locked="0"/>
    </xf>
    <xf numFmtId="4" fontId="3" fillId="0" borderId="0" xfId="0" applyNumberFormat="1" applyFont="1" applyAlignment="1" applyProtection="1">
      <alignment horizontal="right"/>
      <protection locked="0"/>
    </xf>
    <xf numFmtId="43" fontId="3" fillId="2" borderId="0" xfId="1" applyFont="1" applyFill="1" applyBorder="1" applyProtection="1">
      <protection locked="0"/>
    </xf>
    <xf numFmtId="43" fontId="3" fillId="0" borderId="0" xfId="1" applyFont="1" applyProtection="1">
      <protection locked="0"/>
    </xf>
    <xf numFmtId="0" fontId="3" fillId="0" borderId="0" xfId="0" applyFont="1" applyFill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2" fontId="3" fillId="0" borderId="3" xfId="0" applyNumberFormat="1" applyFont="1" applyBorder="1" applyAlignment="1" applyProtection="1">
      <alignment horizontal="right"/>
    </xf>
    <xf numFmtId="2" fontId="3" fillId="0" borderId="4" xfId="0" applyNumberFormat="1" applyFont="1" applyBorder="1" applyAlignment="1" applyProtection="1">
      <alignment horizontal="right"/>
    </xf>
    <xf numFmtId="2" fontId="4" fillId="0" borderId="26" xfId="0" applyNumberFormat="1" applyFont="1" applyBorder="1" applyProtection="1"/>
    <xf numFmtId="2" fontId="4" fillId="0" borderId="27" xfId="0" applyNumberFormat="1" applyFont="1" applyBorder="1" applyAlignment="1" applyProtection="1">
      <alignment horizontal="right"/>
    </xf>
    <xf numFmtId="2" fontId="4" fillId="0" borderId="39" xfId="0" applyNumberFormat="1" applyFont="1" applyBorder="1" applyProtection="1"/>
    <xf numFmtId="2" fontId="3" fillId="0" borderId="40" xfId="0" applyNumberFormat="1" applyFont="1" applyBorder="1" applyAlignment="1" applyProtection="1">
      <alignment horizontal="right"/>
    </xf>
    <xf numFmtId="2" fontId="8" fillId="3" borderId="17" xfId="1" applyNumberFormat="1" applyFont="1" applyFill="1" applyBorder="1" applyAlignment="1" applyProtection="1">
      <alignment horizontal="center"/>
    </xf>
    <xf numFmtId="2" fontId="8" fillId="3" borderId="7" xfId="1" applyNumberFormat="1" applyFont="1" applyFill="1" applyBorder="1" applyAlignment="1" applyProtection="1">
      <alignment horizontal="center"/>
    </xf>
    <xf numFmtId="2" fontId="3" fillId="0" borderId="45" xfId="0" applyNumberFormat="1" applyFont="1" applyBorder="1" applyAlignment="1" applyProtection="1">
      <alignment horizontal="right"/>
    </xf>
    <xf numFmtId="2" fontId="3" fillId="0" borderId="30" xfId="0" applyNumberFormat="1" applyFont="1" applyBorder="1" applyAlignment="1" applyProtection="1">
      <alignment horizontal="right"/>
    </xf>
    <xf numFmtId="2" fontId="4" fillId="0" borderId="39" xfId="0" applyNumberFormat="1" applyFont="1" applyBorder="1" applyAlignment="1" applyProtection="1">
      <alignment horizontal="right"/>
    </xf>
    <xf numFmtId="2" fontId="4" fillId="0" borderId="40" xfId="0" applyNumberFormat="1" applyFont="1" applyBorder="1" applyAlignment="1" applyProtection="1">
      <alignment horizontal="right"/>
    </xf>
    <xf numFmtId="2" fontId="3" fillId="0" borderId="39" xfId="0" applyNumberFormat="1" applyFont="1" applyBorder="1" applyAlignment="1" applyProtection="1">
      <alignment horizontal="right"/>
    </xf>
    <xf numFmtId="2" fontId="3" fillId="0" borderId="39" xfId="0" applyNumberFormat="1" applyFont="1" applyFill="1" applyBorder="1" applyAlignment="1" applyProtection="1">
      <alignment horizontal="right"/>
    </xf>
    <xf numFmtId="2" fontId="3" fillId="0" borderId="45" xfId="0" applyNumberFormat="1" applyFont="1" applyFill="1" applyBorder="1" applyAlignment="1" applyProtection="1">
      <alignment horizontal="right"/>
    </xf>
    <xf numFmtId="2" fontId="4" fillId="0" borderId="27" xfId="0" applyNumberFormat="1" applyFont="1" applyFill="1" applyBorder="1" applyAlignment="1" applyProtection="1">
      <alignment horizontal="right"/>
    </xf>
    <xf numFmtId="2" fontId="3" fillId="0" borderId="26" xfId="0" applyNumberFormat="1" applyFont="1" applyBorder="1" applyAlignment="1" applyProtection="1">
      <alignment horizontal="right"/>
    </xf>
    <xf numFmtId="2" fontId="3" fillId="0" borderId="27" xfId="0" applyNumberFormat="1" applyFont="1" applyBorder="1" applyAlignment="1" applyProtection="1">
      <alignment horizontal="right"/>
    </xf>
    <xf numFmtId="2" fontId="4" fillId="11" borderId="26" xfId="0" applyNumberFormat="1" applyFont="1" applyFill="1" applyBorder="1" applyProtection="1"/>
    <xf numFmtId="2" fontId="4" fillId="11" borderId="27" xfId="0" applyNumberFormat="1" applyFont="1" applyFill="1" applyBorder="1" applyAlignment="1" applyProtection="1">
      <alignment horizontal="right"/>
    </xf>
    <xf numFmtId="2" fontId="4" fillId="0" borderId="36" xfId="0" applyNumberFormat="1" applyFont="1" applyBorder="1" applyProtection="1"/>
    <xf numFmtId="4" fontId="4" fillId="11" borderId="0" xfId="0" applyNumberFormat="1" applyFont="1" applyFill="1" applyBorder="1" applyAlignment="1" applyProtection="1">
      <alignment horizontal="center" vertical="center"/>
    </xf>
    <xf numFmtId="43" fontId="8" fillId="6" borderId="5" xfId="1" applyFont="1" applyFill="1" applyBorder="1" applyAlignment="1" applyProtection="1">
      <alignment horizontal="center"/>
    </xf>
    <xf numFmtId="43" fontId="8" fillId="6" borderId="6" xfId="1" applyFont="1" applyFill="1" applyBorder="1" applyAlignment="1" applyProtection="1">
      <alignment horizontal="center"/>
    </xf>
    <xf numFmtId="43" fontId="8" fillId="6" borderId="7" xfId="1" applyFont="1" applyFill="1" applyBorder="1" applyAlignment="1" applyProtection="1">
      <alignment horizontal="center"/>
    </xf>
    <xf numFmtId="43" fontId="8" fillId="3" borderId="8" xfId="1" applyFont="1" applyFill="1" applyBorder="1" applyAlignment="1" applyProtection="1">
      <alignment horizontal="center"/>
    </xf>
    <xf numFmtId="43" fontId="8" fillId="3" borderId="4" xfId="1" applyFont="1" applyFill="1" applyBorder="1" applyAlignment="1" applyProtection="1">
      <alignment horizontal="center"/>
    </xf>
    <xf numFmtId="43" fontId="8" fillId="3" borderId="10" xfId="1" applyFont="1" applyFill="1" applyBorder="1" applyAlignment="1" applyProtection="1">
      <alignment horizontal="center" vertical="center" wrapText="1"/>
    </xf>
    <xf numFmtId="43" fontId="8" fillId="3" borderId="0" xfId="1" applyFont="1" applyFill="1" applyBorder="1" applyAlignment="1" applyProtection="1">
      <alignment horizontal="center" vertical="center" wrapText="1"/>
    </xf>
    <xf numFmtId="43" fontId="8" fillId="3" borderId="11" xfId="1" applyFont="1" applyFill="1" applyBorder="1" applyAlignment="1" applyProtection="1">
      <alignment horizontal="center" vertical="center" wrapText="1"/>
    </xf>
    <xf numFmtId="43" fontId="8" fillId="3" borderId="21" xfId="1" applyFont="1" applyFill="1" applyBorder="1" applyAlignment="1" applyProtection="1">
      <alignment horizontal="center" vertical="center" wrapText="1"/>
    </xf>
    <xf numFmtId="43" fontId="8" fillId="3" borderId="11" xfId="1" applyFont="1" applyFill="1" applyBorder="1" applyAlignment="1" applyProtection="1">
      <alignment horizontal="center" wrapText="1"/>
    </xf>
    <xf numFmtId="43" fontId="8" fillId="3" borderId="21" xfId="1" applyFont="1" applyFill="1" applyBorder="1" applyAlignment="1" applyProtection="1">
      <alignment horizontal="center" wrapText="1"/>
    </xf>
    <xf numFmtId="43" fontId="8" fillId="3" borderId="19" xfId="1" applyFont="1" applyFill="1" applyBorder="1" applyAlignment="1" applyProtection="1">
      <alignment horizontal="center"/>
    </xf>
    <xf numFmtId="43" fontId="8" fillId="3" borderId="20" xfId="1" applyFont="1" applyFill="1" applyBorder="1" applyAlignment="1" applyProtection="1">
      <alignment horizontal="center"/>
    </xf>
    <xf numFmtId="0" fontId="8" fillId="3" borderId="2" xfId="0" applyFont="1" applyFill="1" applyBorder="1" applyAlignment="1" applyProtection="1">
      <alignment horizontal="center" wrapText="1"/>
    </xf>
    <xf numFmtId="0" fontId="8" fillId="3" borderId="13" xfId="0" applyFont="1" applyFill="1" applyBorder="1" applyAlignment="1" applyProtection="1">
      <alignment horizontal="center" wrapText="1"/>
    </xf>
    <xf numFmtId="17" fontId="8" fillId="3" borderId="3" xfId="0" applyNumberFormat="1" applyFont="1" applyFill="1" applyBorder="1" applyAlignment="1" applyProtection="1">
      <alignment horizontal="center" vertical="center" wrapText="1"/>
      <protection locked="0"/>
    </xf>
    <xf numFmtId="17" fontId="8" fillId="3" borderId="14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4" xfId="0" applyFont="1" applyFill="1" applyBorder="1" applyAlignment="1" applyProtection="1">
      <alignment horizontal="center" vertical="center" wrapText="1"/>
    </xf>
    <xf numFmtId="0" fontId="8" fillId="3" borderId="15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8" fillId="4" borderId="5" xfId="0" applyFont="1" applyFill="1" applyBorder="1" applyAlignment="1" applyProtection="1">
      <alignment horizontal="center"/>
    </xf>
    <xf numFmtId="0" fontId="8" fillId="4" borderId="6" xfId="0" applyFont="1" applyFill="1" applyBorder="1" applyAlignment="1" applyProtection="1">
      <alignment horizontal="center"/>
    </xf>
    <xf numFmtId="0" fontId="8" fillId="4" borderId="7" xfId="0" applyFont="1" applyFill="1" applyBorder="1" applyAlignment="1" applyProtection="1">
      <alignment horizontal="center"/>
    </xf>
    <xf numFmtId="0" fontId="8" fillId="5" borderId="8" xfId="0" applyFont="1" applyFill="1" applyBorder="1" applyAlignment="1" applyProtection="1">
      <alignment horizontal="center"/>
    </xf>
    <xf numFmtId="0" fontId="8" fillId="5" borderId="9" xfId="0" applyFont="1" applyFill="1" applyBorder="1" applyAlignment="1" applyProtection="1">
      <alignment horizontal="center"/>
    </xf>
    <xf numFmtId="0" fontId="8" fillId="5" borderId="4" xfId="0" applyFont="1" applyFill="1" applyBorder="1" applyAlignment="1" applyProtection="1">
      <alignment horizontal="center"/>
    </xf>
  </cellXfs>
  <cellStyles count="5">
    <cellStyle name="Milliers" xfId="1" builtinId="3"/>
    <cellStyle name="Normal" xfId="0" builtinId="0"/>
    <cellStyle name="Normal 22" xfId="3"/>
    <cellStyle name="Normal_Budget Initial" xfId="4"/>
    <cellStyle name="Pourcentage" xfId="2" builtinId="5"/>
  </cellStyles>
  <dxfs count="39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33</xdr:col>
      <xdr:colOff>381000</xdr:colOff>
      <xdr:row>98</xdr:row>
      <xdr:rowOff>91440</xdr:rowOff>
    </xdr:from>
    <xdr:to>
      <xdr:col>33</xdr:col>
      <xdr:colOff>624840</xdr:colOff>
      <xdr:row>104</xdr:row>
      <xdr:rowOff>182880</xdr:rowOff>
    </xdr:to>
    <xdr:sp macro="" textlink="">
      <xdr:nvSpPr>
        <xdr:cNvPr id="2" name="AutoShape 26">
          <a:extLst>
            <a:ext uri="{FF2B5EF4-FFF2-40B4-BE49-F238E27FC236}">
              <a16:creationId xmlns:a16="http://schemas.microsoft.com/office/drawing/2014/main" xmlns="" id="{1B4AAFF7-AF7E-4D74-9337-BD989B0E5EE1}"/>
            </a:ext>
          </a:extLst>
        </xdr:cNvPr>
        <xdr:cNvSpPr>
          <a:spLocks/>
        </xdr:cNvSpPr>
      </xdr:nvSpPr>
      <xdr:spPr bwMode="auto">
        <a:xfrm>
          <a:off x="27652980" y="8404860"/>
          <a:ext cx="0" cy="70104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</xdr:col>
      <xdr:colOff>388620</xdr:colOff>
      <xdr:row>98</xdr:row>
      <xdr:rowOff>91440</xdr:rowOff>
    </xdr:from>
    <xdr:to>
      <xdr:col>30</xdr:col>
      <xdr:colOff>624840</xdr:colOff>
      <xdr:row>104</xdr:row>
      <xdr:rowOff>182880</xdr:rowOff>
    </xdr:to>
    <xdr:sp macro="" textlink="">
      <xdr:nvSpPr>
        <xdr:cNvPr id="3" name="AutoShape 26">
          <a:extLst>
            <a:ext uri="{FF2B5EF4-FFF2-40B4-BE49-F238E27FC236}">
              <a16:creationId xmlns:a16="http://schemas.microsoft.com/office/drawing/2014/main" xmlns="" id="{AC1B14C0-0F1E-4ACB-A42E-1CBFF15E143D}"/>
            </a:ext>
          </a:extLst>
        </xdr:cNvPr>
        <xdr:cNvSpPr>
          <a:spLocks/>
        </xdr:cNvSpPr>
      </xdr:nvSpPr>
      <xdr:spPr bwMode="auto">
        <a:xfrm>
          <a:off x="25374600" y="8404860"/>
          <a:ext cx="0" cy="70104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Bercy%2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IGC\Gestion_Compta\3543%20-%20Bercy\3%20-%20Gestion\2017\2017%2004\CB%20N16%20Chantier%20n354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Aleas"/>
      <sheetName val="Analyse"/>
      <sheetName val="RP"/>
    </sheetNames>
    <sheetDataSet>
      <sheetData sheetId="0">
        <row r="18">
          <cell r="D18">
            <v>42855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de Marge"/>
      <sheetName val="RP"/>
      <sheetName val="CE"/>
      <sheetName val="Analyse"/>
      <sheetName val="Aléas"/>
      <sheetName val="Rubrique Compta"/>
      <sheetName val="DEP-FOURNISSEURS"/>
      <sheetName val="Prov-Dépenses-RCT"/>
      <sheetName val="MO"/>
      <sheetName val="ENCADREMENT"/>
      <sheetName val="FOURNITURES"/>
      <sheetName val="MATERIEL"/>
      <sheetName val="BETON"/>
      <sheetName val="ST GO"/>
      <sheetName val="ENCADREMENT PCC"/>
      <sheetName val="MO PCC"/>
      <sheetName val="MATERIAUX PCC"/>
      <sheetName val="MATERIEL PCC"/>
      <sheetName val="BETON PCC"/>
      <sheetName val="ST PCC"/>
      <sheetName val="Code Analytique"/>
    </sheetNames>
    <sheetDataSet>
      <sheetData sheetId="0">
        <row r="1">
          <cell r="C1" t="str">
            <v>3543 Bercy</v>
          </cell>
        </row>
      </sheetData>
      <sheetData sheetId="1">
        <row r="41">
          <cell r="D41">
            <v>41791</v>
          </cell>
        </row>
      </sheetData>
      <sheetData sheetId="2"/>
      <sheetData sheetId="3">
        <row r="6">
          <cell r="J6">
            <v>101</v>
          </cell>
        </row>
        <row r="104">
          <cell r="J104">
            <v>506</v>
          </cell>
        </row>
        <row r="105">
          <cell r="J105">
            <v>599</v>
          </cell>
        </row>
        <row r="154">
          <cell r="J154">
            <v>821</v>
          </cell>
        </row>
        <row r="155">
          <cell r="J155">
            <v>822</v>
          </cell>
        </row>
        <row r="156">
          <cell r="J156">
            <v>823</v>
          </cell>
        </row>
        <row r="157">
          <cell r="J157">
            <v>824</v>
          </cell>
        </row>
      </sheetData>
      <sheetData sheetId="4"/>
      <sheetData sheetId="5"/>
      <sheetData sheetId="6">
        <row r="128">
          <cell r="F128">
            <v>89</v>
          </cell>
        </row>
        <row r="2857">
          <cell r="E2857">
            <v>101</v>
          </cell>
          <cell r="F2857">
            <v>1984494.1849999996</v>
          </cell>
        </row>
        <row r="2858">
          <cell r="E2858">
            <v>102</v>
          </cell>
          <cell r="F2858">
            <v>0</v>
          </cell>
        </row>
        <row r="2859">
          <cell r="E2859">
            <v>103</v>
          </cell>
          <cell r="F2859">
            <v>0</v>
          </cell>
        </row>
        <row r="2860">
          <cell r="E2860">
            <v>104</v>
          </cell>
          <cell r="F2860">
            <v>0</v>
          </cell>
        </row>
        <row r="2861">
          <cell r="E2861">
            <v>105</v>
          </cell>
          <cell r="F2861">
            <v>0</v>
          </cell>
        </row>
        <row r="2862">
          <cell r="E2862">
            <v>106</v>
          </cell>
          <cell r="F2862">
            <v>0</v>
          </cell>
        </row>
        <row r="2863">
          <cell r="E2863">
            <v>107</v>
          </cell>
          <cell r="F2863">
            <v>0</v>
          </cell>
        </row>
        <row r="2864">
          <cell r="E2864">
            <v>201</v>
          </cell>
          <cell r="F2864">
            <v>0</v>
          </cell>
        </row>
        <row r="2865">
          <cell r="E2865">
            <v>202</v>
          </cell>
          <cell r="F2865">
            <v>2581.86</v>
          </cell>
        </row>
        <row r="2866">
          <cell r="E2866">
            <v>203</v>
          </cell>
          <cell r="F2866">
            <v>0</v>
          </cell>
        </row>
        <row r="2867">
          <cell r="E2867">
            <v>204</v>
          </cell>
          <cell r="F2867">
            <v>35032.140000000007</v>
          </cell>
        </row>
        <row r="2868">
          <cell r="E2868">
            <v>205</v>
          </cell>
          <cell r="F2868">
            <v>0</v>
          </cell>
        </row>
        <row r="2869">
          <cell r="E2869">
            <v>206</v>
          </cell>
          <cell r="F2869">
            <v>0</v>
          </cell>
        </row>
        <row r="2870">
          <cell r="E2870">
            <v>207</v>
          </cell>
          <cell r="F2870">
            <v>0</v>
          </cell>
        </row>
        <row r="2871">
          <cell r="E2871">
            <v>208</v>
          </cell>
          <cell r="F2871">
            <v>0</v>
          </cell>
        </row>
        <row r="2872">
          <cell r="E2872">
            <v>209</v>
          </cell>
          <cell r="F2872">
            <v>0</v>
          </cell>
        </row>
        <row r="2873">
          <cell r="E2873">
            <v>210</v>
          </cell>
          <cell r="F2873">
            <v>0</v>
          </cell>
        </row>
        <row r="2874">
          <cell r="E2874">
            <v>211</v>
          </cell>
          <cell r="F2874">
            <v>20677</v>
          </cell>
        </row>
        <row r="2875">
          <cell r="E2875">
            <v>212</v>
          </cell>
          <cell r="F2875">
            <v>0</v>
          </cell>
        </row>
        <row r="2876">
          <cell r="E2876">
            <v>213</v>
          </cell>
          <cell r="F2876">
            <v>0</v>
          </cell>
        </row>
        <row r="2877">
          <cell r="E2877">
            <v>214</v>
          </cell>
          <cell r="F2877">
            <v>0</v>
          </cell>
        </row>
        <row r="2878">
          <cell r="E2878">
            <v>215</v>
          </cell>
          <cell r="F2878">
            <v>0</v>
          </cell>
        </row>
        <row r="2879">
          <cell r="E2879">
            <v>216</v>
          </cell>
          <cell r="F2879">
            <v>0</v>
          </cell>
        </row>
        <row r="2880">
          <cell r="E2880">
            <v>217</v>
          </cell>
          <cell r="F2880">
            <v>0</v>
          </cell>
        </row>
        <row r="2881">
          <cell r="E2881">
            <v>218</v>
          </cell>
          <cell r="F2881">
            <v>4807.9100000000008</v>
          </cell>
        </row>
        <row r="2882">
          <cell r="E2882">
            <v>219</v>
          </cell>
          <cell r="F2882">
            <v>0</v>
          </cell>
        </row>
        <row r="2883">
          <cell r="E2883">
            <v>220</v>
          </cell>
          <cell r="F2883">
            <v>0</v>
          </cell>
        </row>
        <row r="2884">
          <cell r="E2884">
            <v>221</v>
          </cell>
          <cell r="F2884">
            <v>82828.01999999996</v>
          </cell>
        </row>
        <row r="2885">
          <cell r="E2885">
            <v>222</v>
          </cell>
          <cell r="F2885">
            <v>0</v>
          </cell>
        </row>
        <row r="2886">
          <cell r="E2886">
            <v>223</v>
          </cell>
          <cell r="F2886">
            <v>0</v>
          </cell>
        </row>
        <row r="2887">
          <cell r="E2887">
            <v>224</v>
          </cell>
          <cell r="F2887">
            <v>14128.48</v>
          </cell>
        </row>
        <row r="2888">
          <cell r="E2888">
            <v>225</v>
          </cell>
          <cell r="F2888">
            <v>0</v>
          </cell>
        </row>
        <row r="2889">
          <cell r="E2889">
            <v>226</v>
          </cell>
          <cell r="F2889">
            <v>9156.7100000000028</v>
          </cell>
        </row>
        <row r="2890">
          <cell r="E2890">
            <v>227</v>
          </cell>
          <cell r="F2890">
            <v>0</v>
          </cell>
        </row>
        <row r="2891">
          <cell r="E2891">
            <v>228</v>
          </cell>
          <cell r="F2891">
            <v>0</v>
          </cell>
        </row>
        <row r="2892">
          <cell r="E2892">
            <v>229</v>
          </cell>
          <cell r="F2892">
            <v>0</v>
          </cell>
        </row>
        <row r="2893">
          <cell r="E2893">
            <v>230</v>
          </cell>
          <cell r="F2893">
            <v>23683.179999999997</v>
          </cell>
        </row>
        <row r="2894">
          <cell r="E2894">
            <v>231</v>
          </cell>
          <cell r="F2894">
            <v>1280</v>
          </cell>
        </row>
        <row r="2895">
          <cell r="E2895">
            <v>232</v>
          </cell>
          <cell r="F2895">
            <v>0</v>
          </cell>
        </row>
        <row r="2896">
          <cell r="E2896">
            <v>233</v>
          </cell>
          <cell r="F2896">
            <v>20314.659999999996</v>
          </cell>
        </row>
        <row r="2897">
          <cell r="E2897">
            <v>234</v>
          </cell>
          <cell r="F2897">
            <v>0</v>
          </cell>
        </row>
        <row r="2898">
          <cell r="E2898">
            <v>235</v>
          </cell>
          <cell r="F2898">
            <v>364568.02999999997</v>
          </cell>
        </row>
        <row r="2899">
          <cell r="E2899">
            <v>236</v>
          </cell>
          <cell r="F2899">
            <v>0</v>
          </cell>
        </row>
        <row r="2900">
          <cell r="E2900">
            <v>237</v>
          </cell>
          <cell r="F2900">
            <v>0</v>
          </cell>
        </row>
        <row r="2901">
          <cell r="E2901">
            <v>238</v>
          </cell>
          <cell r="F2901">
            <v>24334.12</v>
          </cell>
        </row>
        <row r="2902">
          <cell r="E2902">
            <v>299</v>
          </cell>
          <cell r="F2902">
            <v>52389.020000000004</v>
          </cell>
        </row>
        <row r="2903">
          <cell r="E2903">
            <v>301</v>
          </cell>
          <cell r="F2903">
            <v>0</v>
          </cell>
        </row>
        <row r="2904">
          <cell r="E2904">
            <v>302</v>
          </cell>
          <cell r="F2904">
            <v>0</v>
          </cell>
        </row>
        <row r="2905">
          <cell r="E2905">
            <v>303</v>
          </cell>
          <cell r="F2905">
            <v>0</v>
          </cell>
        </row>
        <row r="2906">
          <cell r="E2906">
            <v>304</v>
          </cell>
          <cell r="F2906">
            <v>0</v>
          </cell>
        </row>
        <row r="2907">
          <cell r="E2907">
            <v>305</v>
          </cell>
          <cell r="F2907">
            <v>0</v>
          </cell>
        </row>
        <row r="2908">
          <cell r="E2908">
            <v>306</v>
          </cell>
          <cell r="F2908">
            <v>0</v>
          </cell>
        </row>
        <row r="2909">
          <cell r="E2909">
            <v>307</v>
          </cell>
          <cell r="F2909">
            <v>0</v>
          </cell>
        </row>
        <row r="2910">
          <cell r="E2910">
            <v>308</v>
          </cell>
          <cell r="F2910">
            <v>0</v>
          </cell>
        </row>
        <row r="2911">
          <cell r="E2911">
            <v>309</v>
          </cell>
          <cell r="F2911">
            <v>0</v>
          </cell>
        </row>
        <row r="2912">
          <cell r="E2912">
            <v>310</v>
          </cell>
          <cell r="F2912">
            <v>0</v>
          </cell>
        </row>
        <row r="2913">
          <cell r="E2913">
            <v>311</v>
          </cell>
          <cell r="F2913">
            <v>0</v>
          </cell>
        </row>
        <row r="2914">
          <cell r="E2914">
            <v>312</v>
          </cell>
          <cell r="F2914">
            <v>285086.54999999993</v>
          </cell>
        </row>
        <row r="2915">
          <cell r="E2915">
            <v>313</v>
          </cell>
          <cell r="F2915">
            <v>0</v>
          </cell>
        </row>
        <row r="2916">
          <cell r="E2916">
            <v>314</v>
          </cell>
          <cell r="F2916">
            <v>0</v>
          </cell>
        </row>
        <row r="2917">
          <cell r="E2917">
            <v>315</v>
          </cell>
          <cell r="F2917">
            <v>0</v>
          </cell>
        </row>
        <row r="2918">
          <cell r="E2918">
            <v>316</v>
          </cell>
          <cell r="F2918">
            <v>0</v>
          </cell>
        </row>
        <row r="2919">
          <cell r="E2919">
            <v>317</v>
          </cell>
          <cell r="F2919">
            <v>55517.009999999995</v>
          </cell>
        </row>
        <row r="2920">
          <cell r="E2920">
            <v>318</v>
          </cell>
          <cell r="F2920">
            <v>0</v>
          </cell>
        </row>
        <row r="2921">
          <cell r="E2921">
            <v>319</v>
          </cell>
          <cell r="F2921">
            <v>0</v>
          </cell>
        </row>
        <row r="2922">
          <cell r="E2922">
            <v>320</v>
          </cell>
          <cell r="F2922">
            <v>0</v>
          </cell>
        </row>
        <row r="2923">
          <cell r="E2923">
            <v>321</v>
          </cell>
          <cell r="F2923">
            <v>0</v>
          </cell>
        </row>
        <row r="2924">
          <cell r="E2924">
            <v>322</v>
          </cell>
          <cell r="F2924">
            <v>0</v>
          </cell>
        </row>
        <row r="2925">
          <cell r="E2925">
            <v>323</v>
          </cell>
          <cell r="F2925">
            <v>0</v>
          </cell>
        </row>
        <row r="2926">
          <cell r="E2926">
            <v>324</v>
          </cell>
          <cell r="F2926">
            <v>0</v>
          </cell>
        </row>
        <row r="2927">
          <cell r="E2927">
            <v>325</v>
          </cell>
          <cell r="F2927">
            <v>0</v>
          </cell>
        </row>
        <row r="2928">
          <cell r="E2928">
            <v>326</v>
          </cell>
          <cell r="F2928">
            <v>0</v>
          </cell>
        </row>
        <row r="2929">
          <cell r="E2929">
            <v>327</v>
          </cell>
          <cell r="F2929">
            <v>0</v>
          </cell>
        </row>
        <row r="2930">
          <cell r="E2930">
            <v>328</v>
          </cell>
          <cell r="F2930">
            <v>0</v>
          </cell>
        </row>
        <row r="2931">
          <cell r="E2931">
            <v>329</v>
          </cell>
          <cell r="F2931">
            <v>0</v>
          </cell>
        </row>
        <row r="2932">
          <cell r="E2932">
            <v>330</v>
          </cell>
          <cell r="F2932">
            <v>0</v>
          </cell>
        </row>
        <row r="2933">
          <cell r="E2933">
            <v>331</v>
          </cell>
          <cell r="F2933">
            <v>16060</v>
          </cell>
        </row>
        <row r="2934">
          <cell r="E2934">
            <v>332</v>
          </cell>
          <cell r="F2934">
            <v>0</v>
          </cell>
        </row>
        <row r="2935">
          <cell r="E2935">
            <v>333</v>
          </cell>
          <cell r="F2935">
            <v>0</v>
          </cell>
        </row>
        <row r="2936">
          <cell r="E2936">
            <v>334</v>
          </cell>
          <cell r="F2936">
            <v>0</v>
          </cell>
        </row>
        <row r="2937">
          <cell r="E2937">
            <v>335</v>
          </cell>
          <cell r="F2937">
            <v>100568.71999999999</v>
          </cell>
        </row>
        <row r="2938">
          <cell r="E2938">
            <v>399</v>
          </cell>
          <cell r="F2938">
            <v>342.72</v>
          </cell>
        </row>
        <row r="2939">
          <cell r="E2939">
            <v>401</v>
          </cell>
          <cell r="F2939">
            <v>0</v>
          </cell>
        </row>
        <row r="2940">
          <cell r="E2940">
            <v>402</v>
          </cell>
          <cell r="F2940">
            <v>0</v>
          </cell>
        </row>
        <row r="2941">
          <cell r="E2941">
            <v>403</v>
          </cell>
          <cell r="F2941">
            <v>106827.51666666666</v>
          </cell>
        </row>
        <row r="2942">
          <cell r="E2942">
            <v>404</v>
          </cell>
          <cell r="F2942">
            <v>457197.97</v>
          </cell>
        </row>
        <row r="2943">
          <cell r="E2943">
            <v>405</v>
          </cell>
          <cell r="F2943">
            <v>34277.919999999998</v>
          </cell>
        </row>
        <row r="2944">
          <cell r="E2944">
            <v>406</v>
          </cell>
          <cell r="F2944">
            <v>0</v>
          </cell>
        </row>
        <row r="2945">
          <cell r="E2945">
            <v>407</v>
          </cell>
          <cell r="F2945">
            <v>0</v>
          </cell>
        </row>
        <row r="2946">
          <cell r="E2946">
            <v>408</v>
          </cell>
          <cell r="F2946">
            <v>0</v>
          </cell>
        </row>
        <row r="2947">
          <cell r="E2947">
            <v>409</v>
          </cell>
          <cell r="F2947">
            <v>0</v>
          </cell>
        </row>
        <row r="2948">
          <cell r="E2948">
            <v>410</v>
          </cell>
          <cell r="F2948">
            <v>0</v>
          </cell>
        </row>
        <row r="2949">
          <cell r="E2949">
            <v>411</v>
          </cell>
          <cell r="F2949">
            <v>0</v>
          </cell>
        </row>
        <row r="2950">
          <cell r="E2950">
            <v>412</v>
          </cell>
          <cell r="F2950">
            <v>0</v>
          </cell>
        </row>
        <row r="2951">
          <cell r="E2951">
            <v>413</v>
          </cell>
          <cell r="F2951">
            <v>0</v>
          </cell>
        </row>
        <row r="2952">
          <cell r="E2952">
            <v>499</v>
          </cell>
          <cell r="F2952">
            <v>166209.10999999996</v>
          </cell>
        </row>
        <row r="2953">
          <cell r="E2953">
            <v>501</v>
          </cell>
          <cell r="F2953">
            <v>7353.99</v>
          </cell>
        </row>
        <row r="2954">
          <cell r="E2954">
            <v>502</v>
          </cell>
          <cell r="F2954">
            <v>27003.34</v>
          </cell>
        </row>
        <row r="2955">
          <cell r="E2955">
            <v>503</v>
          </cell>
          <cell r="F2955">
            <v>17473.23</v>
          </cell>
        </row>
        <row r="2956">
          <cell r="E2956">
            <v>504</v>
          </cell>
          <cell r="F2956">
            <v>0</v>
          </cell>
        </row>
        <row r="2957">
          <cell r="E2957">
            <v>505</v>
          </cell>
          <cell r="F2957">
            <v>827.50000000000011</v>
          </cell>
        </row>
        <row r="2958">
          <cell r="E2958">
            <v>506</v>
          </cell>
          <cell r="F2958">
            <v>0</v>
          </cell>
        </row>
        <row r="2959">
          <cell r="E2959">
            <v>599</v>
          </cell>
          <cell r="F2959">
            <v>0</v>
          </cell>
        </row>
        <row r="2960">
          <cell r="E2960">
            <v>601</v>
          </cell>
          <cell r="F2960">
            <v>0</v>
          </cell>
        </row>
        <row r="2961">
          <cell r="E2961">
            <v>602</v>
          </cell>
          <cell r="F2961">
            <v>0</v>
          </cell>
        </row>
        <row r="2962">
          <cell r="E2962">
            <v>603</v>
          </cell>
          <cell r="F2962">
            <v>28514.099999999995</v>
          </cell>
        </row>
        <row r="2963">
          <cell r="E2963">
            <v>604</v>
          </cell>
          <cell r="F2963">
            <v>0</v>
          </cell>
        </row>
        <row r="2964">
          <cell r="E2964">
            <v>605</v>
          </cell>
          <cell r="F2964">
            <v>11859.830000000002</v>
          </cell>
        </row>
        <row r="2965">
          <cell r="E2965">
            <v>606</v>
          </cell>
          <cell r="F2965">
            <v>0</v>
          </cell>
        </row>
        <row r="2966">
          <cell r="E2966">
            <v>607</v>
          </cell>
          <cell r="F2966">
            <v>25167.5</v>
          </cell>
        </row>
        <row r="2967">
          <cell r="E2967">
            <v>608</v>
          </cell>
          <cell r="F2967">
            <v>0</v>
          </cell>
        </row>
        <row r="2968">
          <cell r="E2968">
            <v>609</v>
          </cell>
          <cell r="F2968">
            <v>0</v>
          </cell>
        </row>
        <row r="2969">
          <cell r="E2969">
            <v>610</v>
          </cell>
          <cell r="F2969">
            <v>0</v>
          </cell>
        </row>
        <row r="2970">
          <cell r="E2970">
            <v>611</v>
          </cell>
          <cell r="F2970">
            <v>0</v>
          </cell>
        </row>
        <row r="2971">
          <cell r="E2971">
            <v>612</v>
          </cell>
          <cell r="F2971">
            <v>1265.0999999999999</v>
          </cell>
        </row>
        <row r="2972">
          <cell r="E2972">
            <v>613</v>
          </cell>
          <cell r="F2972">
            <v>0</v>
          </cell>
        </row>
        <row r="2973">
          <cell r="E2973">
            <v>614</v>
          </cell>
          <cell r="F2973">
            <v>0</v>
          </cell>
        </row>
        <row r="2974">
          <cell r="E2974">
            <v>615</v>
          </cell>
          <cell r="F2974">
            <v>0</v>
          </cell>
        </row>
        <row r="2975">
          <cell r="E2975">
            <v>616</v>
          </cell>
          <cell r="F2975">
            <v>0</v>
          </cell>
        </row>
        <row r="2976">
          <cell r="E2976">
            <v>617</v>
          </cell>
          <cell r="F2976">
            <v>9865.7799999999988</v>
          </cell>
        </row>
        <row r="2977">
          <cell r="E2977">
            <v>618</v>
          </cell>
          <cell r="F2977">
            <v>0</v>
          </cell>
        </row>
        <row r="2978">
          <cell r="E2978">
            <v>701</v>
          </cell>
          <cell r="F2978">
            <v>1012792.4699999988</v>
          </cell>
        </row>
        <row r="2979">
          <cell r="E2979">
            <v>702</v>
          </cell>
          <cell r="F2979">
            <v>0</v>
          </cell>
        </row>
        <row r="2980">
          <cell r="E2980">
            <v>703</v>
          </cell>
          <cell r="F2980">
            <v>0</v>
          </cell>
        </row>
        <row r="2981">
          <cell r="E2981">
            <v>704</v>
          </cell>
          <cell r="F2981">
            <v>0</v>
          </cell>
        </row>
        <row r="2982">
          <cell r="E2982">
            <v>705</v>
          </cell>
          <cell r="F2982">
            <v>0</v>
          </cell>
        </row>
        <row r="2983">
          <cell r="E2983">
            <v>801</v>
          </cell>
          <cell r="F2983">
            <v>129320.5</v>
          </cell>
        </row>
        <row r="2984">
          <cell r="E2984">
            <v>802</v>
          </cell>
          <cell r="F2984">
            <v>7539.4600000000009</v>
          </cell>
        </row>
        <row r="2985">
          <cell r="E2985">
            <v>803</v>
          </cell>
          <cell r="F2985">
            <v>98074.15</v>
          </cell>
        </row>
        <row r="2986">
          <cell r="E2986">
            <v>804</v>
          </cell>
          <cell r="F2986">
            <v>0</v>
          </cell>
        </row>
        <row r="2987">
          <cell r="E2987">
            <v>805</v>
          </cell>
          <cell r="F2987">
            <v>437854.60000000003</v>
          </cell>
        </row>
        <row r="2988">
          <cell r="E2988">
            <v>806</v>
          </cell>
          <cell r="F2988">
            <v>123778.75</v>
          </cell>
        </row>
        <row r="2989">
          <cell r="E2989">
            <v>807</v>
          </cell>
          <cell r="F2989">
            <v>54391.8</v>
          </cell>
        </row>
        <row r="2990">
          <cell r="E2990">
            <v>808</v>
          </cell>
          <cell r="F2990">
            <v>0</v>
          </cell>
        </row>
        <row r="2991">
          <cell r="E2991">
            <v>809</v>
          </cell>
          <cell r="F2991">
            <v>967134.19000000006</v>
          </cell>
        </row>
        <row r="2992">
          <cell r="E2992">
            <v>810</v>
          </cell>
          <cell r="F2992">
            <v>6280.4</v>
          </cell>
        </row>
        <row r="2993">
          <cell r="E2993">
            <v>811</v>
          </cell>
          <cell r="F2993">
            <v>0</v>
          </cell>
        </row>
        <row r="2994">
          <cell r="E2994">
            <v>812</v>
          </cell>
          <cell r="F2994">
            <v>480774.96</v>
          </cell>
        </row>
        <row r="2995">
          <cell r="E2995">
            <v>813</v>
          </cell>
          <cell r="F2995">
            <v>0</v>
          </cell>
        </row>
        <row r="2996">
          <cell r="E2996">
            <v>814</v>
          </cell>
          <cell r="F2996">
            <v>13020</v>
          </cell>
        </row>
        <row r="2997">
          <cell r="E2997">
            <v>815</v>
          </cell>
          <cell r="F2997">
            <v>15121.63</v>
          </cell>
        </row>
        <row r="2998">
          <cell r="E2998">
            <v>816</v>
          </cell>
          <cell r="F2998">
            <v>3800</v>
          </cell>
        </row>
        <row r="2999">
          <cell r="E2999">
            <v>817</v>
          </cell>
          <cell r="F2999">
            <v>318632.02</v>
          </cell>
        </row>
        <row r="3000">
          <cell r="E3000">
            <v>818</v>
          </cell>
          <cell r="F3000">
            <v>0</v>
          </cell>
        </row>
        <row r="3001">
          <cell r="E3001">
            <v>819</v>
          </cell>
          <cell r="F3001">
            <v>81262.75</v>
          </cell>
        </row>
        <row r="3002">
          <cell r="E3002">
            <v>820</v>
          </cell>
          <cell r="F3002">
            <v>-20</v>
          </cell>
        </row>
        <row r="3003">
          <cell r="E3003">
            <v>821</v>
          </cell>
          <cell r="F3003">
            <v>0</v>
          </cell>
        </row>
        <row r="3004">
          <cell r="E3004">
            <v>822</v>
          </cell>
          <cell r="F3004">
            <v>0</v>
          </cell>
        </row>
        <row r="3005">
          <cell r="E3005">
            <v>823</v>
          </cell>
          <cell r="F3005">
            <v>0</v>
          </cell>
        </row>
        <row r="3006">
          <cell r="E3006">
            <v>824</v>
          </cell>
          <cell r="F3006">
            <v>0</v>
          </cell>
        </row>
        <row r="3007">
          <cell r="E3007">
            <v>901</v>
          </cell>
          <cell r="F3007">
            <v>3850</v>
          </cell>
        </row>
        <row r="3008">
          <cell r="E3008">
            <v>902</v>
          </cell>
          <cell r="F3008">
            <v>12900</v>
          </cell>
        </row>
        <row r="3009">
          <cell r="E3009">
            <v>903</v>
          </cell>
          <cell r="F3009">
            <v>4500</v>
          </cell>
        </row>
        <row r="3010">
          <cell r="E3010">
            <v>904</v>
          </cell>
          <cell r="F3010">
            <v>0</v>
          </cell>
        </row>
        <row r="3011">
          <cell r="E3011">
            <v>905</v>
          </cell>
          <cell r="F3011">
            <v>10549.4</v>
          </cell>
        </row>
        <row r="3012">
          <cell r="E3012">
            <v>906</v>
          </cell>
          <cell r="F3012">
            <v>0</v>
          </cell>
        </row>
        <row r="3013">
          <cell r="E3013">
            <v>907</v>
          </cell>
          <cell r="F3013">
            <v>11600</v>
          </cell>
        </row>
        <row r="3014">
          <cell r="E3014">
            <v>908</v>
          </cell>
          <cell r="F3014">
            <v>3000.67</v>
          </cell>
        </row>
        <row r="3015">
          <cell r="E3015">
            <v>909</v>
          </cell>
          <cell r="F3015">
            <v>0</v>
          </cell>
        </row>
        <row r="3016">
          <cell r="E3016">
            <v>910</v>
          </cell>
          <cell r="F3016">
            <v>248644.43000000002</v>
          </cell>
        </row>
        <row r="3017">
          <cell r="E3017">
            <v>911</v>
          </cell>
          <cell r="F3017">
            <v>0</v>
          </cell>
        </row>
        <row r="3018">
          <cell r="E3018">
            <v>912</v>
          </cell>
          <cell r="F3018">
            <v>0</v>
          </cell>
        </row>
        <row r="3019">
          <cell r="E3019">
            <v>913</v>
          </cell>
          <cell r="F3019">
            <v>0</v>
          </cell>
        </row>
        <row r="3020">
          <cell r="E3020">
            <v>914</v>
          </cell>
          <cell r="F3020">
            <v>0</v>
          </cell>
        </row>
        <row r="3021">
          <cell r="E3021">
            <v>915</v>
          </cell>
          <cell r="F3021">
            <v>0</v>
          </cell>
        </row>
        <row r="3022">
          <cell r="E3022">
            <v>916</v>
          </cell>
          <cell r="F3022">
            <v>0</v>
          </cell>
        </row>
        <row r="3023">
          <cell r="E3023">
            <v>917</v>
          </cell>
          <cell r="F3023">
            <v>0</v>
          </cell>
        </row>
        <row r="3024">
          <cell r="E3024">
            <v>918</v>
          </cell>
          <cell r="F3024">
            <v>0</v>
          </cell>
        </row>
        <row r="3025">
          <cell r="E3025">
            <v>919</v>
          </cell>
          <cell r="F3025">
            <v>0</v>
          </cell>
        </row>
        <row r="3026">
          <cell r="E3026">
            <v>920</v>
          </cell>
          <cell r="F3026">
            <v>0</v>
          </cell>
        </row>
        <row r="3027">
          <cell r="E3027">
            <v>1001</v>
          </cell>
          <cell r="F3027">
            <v>41618.783333333333</v>
          </cell>
        </row>
        <row r="3028">
          <cell r="E3028">
            <v>1002</v>
          </cell>
          <cell r="F3028">
            <v>0</v>
          </cell>
        </row>
        <row r="3029">
          <cell r="E3029">
            <v>1003</v>
          </cell>
          <cell r="F3029">
            <v>0</v>
          </cell>
        </row>
        <row r="3030">
          <cell r="E3030">
            <v>1004</v>
          </cell>
          <cell r="F3030">
            <v>0</v>
          </cell>
        </row>
        <row r="3031">
          <cell r="E3031">
            <v>1005</v>
          </cell>
          <cell r="F3031">
            <v>22491.019999999993</v>
          </cell>
        </row>
        <row r="3032">
          <cell r="E3032">
            <v>1006</v>
          </cell>
          <cell r="F3032">
            <v>0</v>
          </cell>
        </row>
        <row r="3033">
          <cell r="E3033">
            <v>1007</v>
          </cell>
          <cell r="F3033">
            <v>0</v>
          </cell>
        </row>
        <row r="3034">
          <cell r="E3034">
            <v>1008</v>
          </cell>
          <cell r="F3034">
            <v>0</v>
          </cell>
        </row>
        <row r="3035">
          <cell r="E3035">
            <v>1009</v>
          </cell>
          <cell r="F3035">
            <v>0</v>
          </cell>
        </row>
        <row r="3036">
          <cell r="E3036">
            <v>1010</v>
          </cell>
          <cell r="F3036">
            <v>0</v>
          </cell>
        </row>
        <row r="3037">
          <cell r="E3037">
            <v>1011</v>
          </cell>
          <cell r="F3037">
            <v>126635.83499999999</v>
          </cell>
        </row>
        <row r="3038">
          <cell r="E3038">
            <v>1012</v>
          </cell>
          <cell r="F3038">
            <v>43314.009999999987</v>
          </cell>
        </row>
        <row r="3039">
          <cell r="E3039">
            <v>1013</v>
          </cell>
          <cell r="F3039">
            <v>38187.51</v>
          </cell>
        </row>
        <row r="3040">
          <cell r="E3040">
            <v>1014</v>
          </cell>
          <cell r="F3040">
            <v>140183.15999999997</v>
          </cell>
        </row>
        <row r="3041">
          <cell r="E3041">
            <v>1100</v>
          </cell>
          <cell r="F3041">
            <v>0</v>
          </cell>
        </row>
        <row r="3042">
          <cell r="E3042">
            <v>1101</v>
          </cell>
          <cell r="F3042">
            <v>0</v>
          </cell>
        </row>
        <row r="3043">
          <cell r="E3043">
            <v>1102</v>
          </cell>
          <cell r="F3043">
            <v>68571</v>
          </cell>
        </row>
        <row r="3044">
          <cell r="E3044">
            <v>1103</v>
          </cell>
          <cell r="F3044">
            <v>16893.089999999997</v>
          </cell>
        </row>
        <row r="3045">
          <cell r="E3045">
            <v>1104</v>
          </cell>
          <cell r="F3045">
            <v>41062.03</v>
          </cell>
        </row>
        <row r="3046">
          <cell r="E3046">
            <v>1105</v>
          </cell>
          <cell r="F3046">
            <v>0</v>
          </cell>
        </row>
        <row r="3047">
          <cell r="E3047">
            <v>1106</v>
          </cell>
          <cell r="F3047">
            <v>2419.8000000000002</v>
          </cell>
        </row>
        <row r="3048">
          <cell r="E3048">
            <v>1201</v>
          </cell>
          <cell r="F3048">
            <v>0</v>
          </cell>
        </row>
        <row r="3049">
          <cell r="E3049">
            <v>1202</v>
          </cell>
          <cell r="F3049">
            <v>0</v>
          </cell>
        </row>
        <row r="3050">
          <cell r="E3050">
            <v>1203</v>
          </cell>
          <cell r="F3050">
            <v>0</v>
          </cell>
        </row>
        <row r="3051">
          <cell r="E3051">
            <v>1204</v>
          </cell>
          <cell r="F3051">
            <v>0</v>
          </cell>
        </row>
        <row r="3052">
          <cell r="E3052">
            <v>1205</v>
          </cell>
          <cell r="F3052">
            <v>0</v>
          </cell>
        </row>
        <row r="3053">
          <cell r="E3053">
            <v>1206</v>
          </cell>
          <cell r="F3053">
            <v>0</v>
          </cell>
        </row>
        <row r="3054">
          <cell r="E3054">
            <v>1301</v>
          </cell>
          <cell r="F3054">
            <v>0</v>
          </cell>
        </row>
        <row r="3055">
          <cell r="E3055">
            <v>1401</v>
          </cell>
          <cell r="F3055">
            <v>0</v>
          </cell>
        </row>
        <row r="3056">
          <cell r="E3056">
            <v>1501</v>
          </cell>
          <cell r="F3056">
            <v>0</v>
          </cell>
        </row>
        <row r="3057">
          <cell r="E3057">
            <v>1601</v>
          </cell>
          <cell r="F3057">
            <v>0</v>
          </cell>
        </row>
        <row r="3058">
          <cell r="E3058">
            <v>1701</v>
          </cell>
          <cell r="F3058">
            <v>0</v>
          </cell>
        </row>
      </sheetData>
      <sheetData sheetId="7">
        <row r="162">
          <cell r="E162">
            <v>101</v>
          </cell>
          <cell r="F162">
            <v>27270</v>
          </cell>
        </row>
        <row r="163">
          <cell r="E163">
            <v>102</v>
          </cell>
          <cell r="F163">
            <v>0</v>
          </cell>
        </row>
        <row r="164">
          <cell r="E164">
            <v>103</v>
          </cell>
          <cell r="F164">
            <v>0</v>
          </cell>
        </row>
        <row r="165">
          <cell r="E165">
            <v>104</v>
          </cell>
          <cell r="F165">
            <v>0</v>
          </cell>
        </row>
        <row r="166">
          <cell r="E166">
            <v>105</v>
          </cell>
          <cell r="F166">
            <v>0</v>
          </cell>
        </row>
        <row r="167">
          <cell r="E167">
            <v>106</v>
          </cell>
          <cell r="F167">
            <v>0</v>
          </cell>
        </row>
        <row r="168">
          <cell r="E168">
            <v>107</v>
          </cell>
          <cell r="F168">
            <v>0</v>
          </cell>
        </row>
        <row r="169">
          <cell r="E169">
            <v>201</v>
          </cell>
          <cell r="F169">
            <v>0</v>
          </cell>
        </row>
        <row r="170">
          <cell r="E170">
            <v>202</v>
          </cell>
          <cell r="F170">
            <v>0</v>
          </cell>
        </row>
        <row r="171">
          <cell r="E171">
            <v>203</v>
          </cell>
          <cell r="F171">
            <v>0</v>
          </cell>
        </row>
        <row r="172">
          <cell r="E172">
            <v>204</v>
          </cell>
          <cell r="F172">
            <v>722</v>
          </cell>
        </row>
        <row r="173">
          <cell r="E173">
            <v>205</v>
          </cell>
          <cell r="F173">
            <v>0</v>
          </cell>
        </row>
        <row r="174">
          <cell r="E174">
            <v>206</v>
          </cell>
          <cell r="F174">
            <v>0</v>
          </cell>
        </row>
        <row r="175">
          <cell r="E175">
            <v>207</v>
          </cell>
          <cell r="F175">
            <v>0</v>
          </cell>
        </row>
        <row r="176">
          <cell r="E176">
            <v>208</v>
          </cell>
          <cell r="F176">
            <v>0</v>
          </cell>
        </row>
        <row r="177">
          <cell r="E177">
            <v>209</v>
          </cell>
          <cell r="F177">
            <v>0</v>
          </cell>
        </row>
        <row r="178">
          <cell r="E178">
            <v>210</v>
          </cell>
          <cell r="F178">
            <v>0</v>
          </cell>
        </row>
        <row r="179">
          <cell r="E179">
            <v>211</v>
          </cell>
          <cell r="F179">
            <v>880</v>
          </cell>
        </row>
        <row r="180">
          <cell r="E180">
            <v>212</v>
          </cell>
          <cell r="F180">
            <v>0</v>
          </cell>
        </row>
        <row r="181">
          <cell r="E181">
            <v>213</v>
          </cell>
          <cell r="F181">
            <v>0</v>
          </cell>
        </row>
        <row r="182">
          <cell r="E182">
            <v>214</v>
          </cell>
          <cell r="F182">
            <v>0</v>
          </cell>
        </row>
        <row r="183">
          <cell r="E183">
            <v>215</v>
          </cell>
          <cell r="F183">
            <v>0</v>
          </cell>
        </row>
        <row r="184">
          <cell r="E184">
            <v>216</v>
          </cell>
          <cell r="F184">
            <v>0</v>
          </cell>
        </row>
        <row r="185">
          <cell r="E185">
            <v>217</v>
          </cell>
          <cell r="F185">
            <v>0</v>
          </cell>
        </row>
        <row r="186">
          <cell r="E186">
            <v>218</v>
          </cell>
          <cell r="F186">
            <v>0</v>
          </cell>
        </row>
        <row r="187">
          <cell r="E187">
            <v>219</v>
          </cell>
          <cell r="F187">
            <v>0</v>
          </cell>
        </row>
        <row r="188">
          <cell r="E188">
            <v>220</v>
          </cell>
          <cell r="F188">
            <v>0</v>
          </cell>
        </row>
        <row r="189">
          <cell r="E189">
            <v>221</v>
          </cell>
          <cell r="F189">
            <v>0</v>
          </cell>
        </row>
        <row r="190">
          <cell r="E190">
            <v>222</v>
          </cell>
          <cell r="F190">
            <v>0</v>
          </cell>
        </row>
        <row r="191">
          <cell r="E191">
            <v>223</v>
          </cell>
          <cell r="F191">
            <v>0</v>
          </cell>
        </row>
        <row r="192">
          <cell r="E192">
            <v>224</v>
          </cell>
          <cell r="F192">
            <v>0</v>
          </cell>
        </row>
        <row r="193">
          <cell r="E193">
            <v>225</v>
          </cell>
          <cell r="F193">
            <v>0</v>
          </cell>
        </row>
        <row r="194">
          <cell r="E194">
            <v>226</v>
          </cell>
          <cell r="F194">
            <v>700</v>
          </cell>
        </row>
        <row r="195">
          <cell r="E195">
            <v>227</v>
          </cell>
          <cell r="F195">
            <v>0</v>
          </cell>
        </row>
        <row r="196">
          <cell r="E196">
            <v>228</v>
          </cell>
          <cell r="F196">
            <v>0</v>
          </cell>
        </row>
        <row r="197">
          <cell r="E197">
            <v>229</v>
          </cell>
          <cell r="F197">
            <v>0</v>
          </cell>
        </row>
        <row r="198">
          <cell r="E198">
            <v>230</v>
          </cell>
          <cell r="F198">
            <v>0</v>
          </cell>
        </row>
        <row r="199">
          <cell r="E199">
            <v>231</v>
          </cell>
          <cell r="F199">
            <v>0</v>
          </cell>
        </row>
        <row r="200">
          <cell r="E200">
            <v>232</v>
          </cell>
          <cell r="F200">
            <v>0</v>
          </cell>
        </row>
        <row r="201">
          <cell r="E201">
            <v>233</v>
          </cell>
          <cell r="F201">
            <v>0</v>
          </cell>
        </row>
        <row r="202">
          <cell r="E202">
            <v>234</v>
          </cell>
          <cell r="F202">
            <v>0</v>
          </cell>
        </row>
        <row r="203">
          <cell r="E203">
            <v>235</v>
          </cell>
          <cell r="F203">
            <v>5180</v>
          </cell>
        </row>
        <row r="204">
          <cell r="E204">
            <v>236</v>
          </cell>
          <cell r="F204">
            <v>0</v>
          </cell>
        </row>
        <row r="205">
          <cell r="E205">
            <v>237</v>
          </cell>
          <cell r="F205">
            <v>0</v>
          </cell>
        </row>
        <row r="206">
          <cell r="E206">
            <v>238</v>
          </cell>
          <cell r="F206">
            <v>0</v>
          </cell>
        </row>
        <row r="207">
          <cell r="E207">
            <v>299</v>
          </cell>
          <cell r="F207">
            <v>1669.7</v>
          </cell>
        </row>
        <row r="208">
          <cell r="E208">
            <v>301</v>
          </cell>
          <cell r="F208">
            <v>0</v>
          </cell>
        </row>
        <row r="209">
          <cell r="E209">
            <v>302</v>
          </cell>
          <cell r="F209">
            <v>0</v>
          </cell>
        </row>
        <row r="210">
          <cell r="E210">
            <v>303</v>
          </cell>
          <cell r="F210">
            <v>0</v>
          </cell>
        </row>
        <row r="211">
          <cell r="E211">
            <v>304</v>
          </cell>
          <cell r="F211">
            <v>0</v>
          </cell>
        </row>
        <row r="212">
          <cell r="E212">
            <v>305</v>
          </cell>
          <cell r="F212">
            <v>0</v>
          </cell>
        </row>
        <row r="213">
          <cell r="E213">
            <v>306</v>
          </cell>
          <cell r="F213">
            <v>0</v>
          </cell>
        </row>
        <row r="214">
          <cell r="E214">
            <v>307</v>
          </cell>
          <cell r="F214">
            <v>0</v>
          </cell>
        </row>
        <row r="215">
          <cell r="E215">
            <v>308</v>
          </cell>
          <cell r="F215">
            <v>0</v>
          </cell>
        </row>
        <row r="216">
          <cell r="E216">
            <v>309</v>
          </cell>
          <cell r="F216">
            <v>0</v>
          </cell>
        </row>
        <row r="217">
          <cell r="E217">
            <v>310</v>
          </cell>
          <cell r="F217">
            <v>0</v>
          </cell>
        </row>
        <row r="218">
          <cell r="E218">
            <v>311</v>
          </cell>
          <cell r="F218">
            <v>0</v>
          </cell>
        </row>
        <row r="219">
          <cell r="E219">
            <v>312</v>
          </cell>
          <cell r="F219">
            <v>3672.6000000000004</v>
          </cell>
        </row>
        <row r="220">
          <cell r="E220">
            <v>313</v>
          </cell>
          <cell r="F220">
            <v>0</v>
          </cell>
        </row>
        <row r="221">
          <cell r="E221">
            <v>314</v>
          </cell>
          <cell r="F221">
            <v>0</v>
          </cell>
        </row>
        <row r="222">
          <cell r="E222">
            <v>315</v>
          </cell>
          <cell r="F222">
            <v>0</v>
          </cell>
        </row>
        <row r="223">
          <cell r="E223">
            <v>316</v>
          </cell>
          <cell r="F223">
            <v>0</v>
          </cell>
        </row>
        <row r="224">
          <cell r="E224">
            <v>317</v>
          </cell>
          <cell r="F224">
            <v>4519</v>
          </cell>
        </row>
        <row r="225">
          <cell r="E225">
            <v>318</v>
          </cell>
          <cell r="F225">
            <v>0</v>
          </cell>
        </row>
        <row r="226">
          <cell r="E226">
            <v>319</v>
          </cell>
          <cell r="F226">
            <v>0</v>
          </cell>
        </row>
        <row r="227">
          <cell r="E227">
            <v>320</v>
          </cell>
          <cell r="F227">
            <v>0</v>
          </cell>
        </row>
        <row r="228">
          <cell r="E228">
            <v>321</v>
          </cell>
          <cell r="F228">
            <v>0</v>
          </cell>
        </row>
        <row r="229">
          <cell r="E229">
            <v>322</v>
          </cell>
          <cell r="F229">
            <v>0</v>
          </cell>
        </row>
        <row r="230">
          <cell r="E230">
            <v>323</v>
          </cell>
          <cell r="F230">
            <v>0</v>
          </cell>
        </row>
        <row r="231">
          <cell r="E231">
            <v>324</v>
          </cell>
          <cell r="F231">
            <v>0</v>
          </cell>
        </row>
        <row r="232">
          <cell r="E232">
            <v>325</v>
          </cell>
          <cell r="F232">
            <v>0</v>
          </cell>
        </row>
        <row r="233">
          <cell r="E233">
            <v>326</v>
          </cell>
          <cell r="F233">
            <v>0</v>
          </cell>
        </row>
        <row r="234">
          <cell r="E234">
            <v>327</v>
          </cell>
          <cell r="F234">
            <v>0</v>
          </cell>
        </row>
        <row r="235">
          <cell r="E235">
            <v>328</v>
          </cell>
          <cell r="F235">
            <v>0</v>
          </cell>
        </row>
        <row r="236">
          <cell r="E236">
            <v>329</v>
          </cell>
          <cell r="F236">
            <v>0</v>
          </cell>
        </row>
        <row r="237">
          <cell r="E237">
            <v>330</v>
          </cell>
          <cell r="F237">
            <v>0</v>
          </cell>
        </row>
        <row r="238">
          <cell r="E238">
            <v>331</v>
          </cell>
          <cell r="F238">
            <v>0</v>
          </cell>
        </row>
        <row r="239">
          <cell r="E239">
            <v>332</v>
          </cell>
          <cell r="F239">
            <v>0</v>
          </cell>
        </row>
        <row r="240">
          <cell r="E240">
            <v>333</v>
          </cell>
          <cell r="F240">
            <v>0</v>
          </cell>
        </row>
        <row r="241">
          <cell r="E241">
            <v>334</v>
          </cell>
          <cell r="F241">
            <v>0</v>
          </cell>
        </row>
        <row r="242">
          <cell r="E242">
            <v>335</v>
          </cell>
          <cell r="F242">
            <v>1644</v>
          </cell>
        </row>
        <row r="243">
          <cell r="E243">
            <v>399</v>
          </cell>
          <cell r="F243">
            <v>0</v>
          </cell>
        </row>
        <row r="244">
          <cell r="E244">
            <v>401</v>
          </cell>
          <cell r="F244">
            <v>0</v>
          </cell>
        </row>
        <row r="245">
          <cell r="E245">
            <v>402</v>
          </cell>
          <cell r="F245">
            <v>0</v>
          </cell>
        </row>
        <row r="246">
          <cell r="E246">
            <v>403</v>
          </cell>
          <cell r="F246">
            <v>0</v>
          </cell>
        </row>
        <row r="247">
          <cell r="E247">
            <v>404</v>
          </cell>
          <cell r="F247">
            <v>0</v>
          </cell>
        </row>
        <row r="248">
          <cell r="E248">
            <v>405</v>
          </cell>
          <cell r="F248">
            <v>0</v>
          </cell>
        </row>
        <row r="249">
          <cell r="E249">
            <v>406</v>
          </cell>
          <cell r="F249">
            <v>0</v>
          </cell>
        </row>
        <row r="250">
          <cell r="E250">
            <v>407</v>
          </cell>
          <cell r="F250">
            <v>0</v>
          </cell>
        </row>
        <row r="251">
          <cell r="E251">
            <v>408</v>
          </cell>
          <cell r="F251">
            <v>0</v>
          </cell>
        </row>
        <row r="252">
          <cell r="E252">
            <v>409</v>
          </cell>
          <cell r="F252">
            <v>0</v>
          </cell>
        </row>
        <row r="253">
          <cell r="E253">
            <v>410</v>
          </cell>
          <cell r="F253">
            <v>0</v>
          </cell>
        </row>
        <row r="254">
          <cell r="E254">
            <v>411</v>
          </cell>
          <cell r="F254">
            <v>0</v>
          </cell>
        </row>
        <row r="255">
          <cell r="E255">
            <v>412</v>
          </cell>
          <cell r="F255">
            <v>0</v>
          </cell>
        </row>
        <row r="256">
          <cell r="E256">
            <v>413</v>
          </cell>
          <cell r="F256">
            <v>0</v>
          </cell>
        </row>
        <row r="257">
          <cell r="E257">
            <v>499</v>
          </cell>
          <cell r="F257">
            <v>10598.72</v>
          </cell>
        </row>
        <row r="258">
          <cell r="E258">
            <v>501</v>
          </cell>
          <cell r="F258">
            <v>0</v>
          </cell>
        </row>
        <row r="259">
          <cell r="E259">
            <v>502</v>
          </cell>
          <cell r="F259">
            <v>0</v>
          </cell>
        </row>
        <row r="260">
          <cell r="E260">
            <v>503</v>
          </cell>
          <cell r="F260">
            <v>166.32</v>
          </cell>
        </row>
        <row r="261">
          <cell r="E261">
            <v>504</v>
          </cell>
          <cell r="F261">
            <v>0</v>
          </cell>
        </row>
        <row r="262">
          <cell r="E262">
            <v>505</v>
          </cell>
          <cell r="F262">
            <v>0</v>
          </cell>
        </row>
        <row r="263">
          <cell r="E263">
            <v>506</v>
          </cell>
          <cell r="F263">
            <v>0</v>
          </cell>
        </row>
        <row r="264">
          <cell r="E264">
            <v>599</v>
          </cell>
          <cell r="F264">
            <v>0</v>
          </cell>
        </row>
        <row r="265">
          <cell r="E265">
            <v>601</v>
          </cell>
          <cell r="F265">
            <v>0</v>
          </cell>
        </row>
        <row r="266">
          <cell r="E266">
            <v>602</v>
          </cell>
          <cell r="F266">
            <v>0</v>
          </cell>
        </row>
        <row r="267">
          <cell r="E267">
            <v>603</v>
          </cell>
          <cell r="F267">
            <v>1834.8200000000002</v>
          </cell>
        </row>
        <row r="268">
          <cell r="E268">
            <v>604</v>
          </cell>
          <cell r="F268">
            <v>0</v>
          </cell>
        </row>
        <row r="269">
          <cell r="E269">
            <v>605</v>
          </cell>
          <cell r="F269">
            <v>0</v>
          </cell>
        </row>
        <row r="270">
          <cell r="E270">
            <v>606</v>
          </cell>
          <cell r="F270">
            <v>0</v>
          </cell>
        </row>
        <row r="271">
          <cell r="E271">
            <v>607</v>
          </cell>
          <cell r="F271">
            <v>1470</v>
          </cell>
        </row>
        <row r="272">
          <cell r="E272">
            <v>608</v>
          </cell>
          <cell r="F272">
            <v>0</v>
          </cell>
        </row>
        <row r="273">
          <cell r="E273">
            <v>609</v>
          </cell>
          <cell r="F273">
            <v>0</v>
          </cell>
        </row>
        <row r="274">
          <cell r="E274">
            <v>610</v>
          </cell>
          <cell r="F274">
            <v>0</v>
          </cell>
        </row>
        <row r="275">
          <cell r="E275">
            <v>611</v>
          </cell>
          <cell r="F275">
            <v>0</v>
          </cell>
        </row>
        <row r="276">
          <cell r="E276">
            <v>612</v>
          </cell>
          <cell r="F276">
            <v>0</v>
          </cell>
        </row>
        <row r="277">
          <cell r="E277">
            <v>613</v>
          </cell>
          <cell r="F277">
            <v>0</v>
          </cell>
        </row>
        <row r="278">
          <cell r="E278">
            <v>614</v>
          </cell>
          <cell r="F278">
            <v>0</v>
          </cell>
        </row>
        <row r="279">
          <cell r="E279">
            <v>615</v>
          </cell>
          <cell r="F279">
            <v>0</v>
          </cell>
        </row>
        <row r="280">
          <cell r="E280">
            <v>616</v>
          </cell>
          <cell r="F280">
            <v>0</v>
          </cell>
        </row>
        <row r="281">
          <cell r="E281">
            <v>617</v>
          </cell>
          <cell r="F281">
            <v>0</v>
          </cell>
        </row>
        <row r="282">
          <cell r="E282">
            <v>618</v>
          </cell>
          <cell r="F282">
            <v>0</v>
          </cell>
        </row>
        <row r="283">
          <cell r="E283">
            <v>701</v>
          </cell>
          <cell r="F283">
            <v>0</v>
          </cell>
        </row>
        <row r="284">
          <cell r="E284">
            <v>702</v>
          </cell>
          <cell r="F284">
            <v>0</v>
          </cell>
        </row>
        <row r="285">
          <cell r="E285">
            <v>703</v>
          </cell>
          <cell r="F285">
            <v>0</v>
          </cell>
        </row>
        <row r="286">
          <cell r="E286">
            <v>704</v>
          </cell>
          <cell r="F286">
            <v>0</v>
          </cell>
        </row>
        <row r="287">
          <cell r="E287">
            <v>705</v>
          </cell>
          <cell r="F287">
            <v>0</v>
          </cell>
        </row>
        <row r="288">
          <cell r="E288">
            <v>801</v>
          </cell>
          <cell r="F288">
            <v>16280</v>
          </cell>
        </row>
        <row r="289">
          <cell r="E289">
            <v>802</v>
          </cell>
          <cell r="F289">
            <v>0</v>
          </cell>
        </row>
        <row r="290">
          <cell r="E290">
            <v>803</v>
          </cell>
          <cell r="F290">
            <v>14562.300000000003</v>
          </cell>
        </row>
        <row r="291">
          <cell r="E291">
            <v>804</v>
          </cell>
          <cell r="F291">
            <v>0</v>
          </cell>
        </row>
        <row r="292">
          <cell r="E292">
            <v>805</v>
          </cell>
          <cell r="F292">
            <v>8868.4599999999627</v>
          </cell>
        </row>
        <row r="293">
          <cell r="E293">
            <v>806</v>
          </cell>
          <cell r="F293">
            <v>0</v>
          </cell>
        </row>
        <row r="294">
          <cell r="E294">
            <v>807</v>
          </cell>
          <cell r="F294">
            <v>0</v>
          </cell>
        </row>
        <row r="295">
          <cell r="E295">
            <v>808</v>
          </cell>
          <cell r="F295">
            <v>0</v>
          </cell>
        </row>
        <row r="296">
          <cell r="E296">
            <v>809</v>
          </cell>
          <cell r="F296">
            <v>-1000</v>
          </cell>
        </row>
        <row r="297">
          <cell r="E297">
            <v>810</v>
          </cell>
          <cell r="F297">
            <v>0</v>
          </cell>
        </row>
        <row r="298">
          <cell r="E298">
            <v>811</v>
          </cell>
          <cell r="F298">
            <v>0</v>
          </cell>
        </row>
        <row r="299">
          <cell r="E299">
            <v>812</v>
          </cell>
          <cell r="F299">
            <v>37658.280000000028</v>
          </cell>
        </row>
        <row r="300">
          <cell r="E300">
            <v>813</v>
          </cell>
          <cell r="F300">
            <v>0</v>
          </cell>
        </row>
        <row r="301">
          <cell r="E301">
            <v>814</v>
          </cell>
          <cell r="F301">
            <v>0</v>
          </cell>
        </row>
        <row r="302">
          <cell r="E302">
            <v>815</v>
          </cell>
          <cell r="F302">
            <v>0</v>
          </cell>
        </row>
        <row r="303">
          <cell r="E303">
            <v>816</v>
          </cell>
          <cell r="F303">
            <v>0</v>
          </cell>
        </row>
        <row r="304">
          <cell r="E304">
            <v>817</v>
          </cell>
          <cell r="F304">
            <v>68317.91</v>
          </cell>
        </row>
        <row r="305">
          <cell r="E305">
            <v>818</v>
          </cell>
          <cell r="F305">
            <v>0</v>
          </cell>
        </row>
        <row r="306">
          <cell r="E306">
            <v>819</v>
          </cell>
          <cell r="F306">
            <v>0</v>
          </cell>
        </row>
        <row r="307">
          <cell r="E307">
            <v>820</v>
          </cell>
          <cell r="F307">
            <v>0</v>
          </cell>
        </row>
        <row r="308">
          <cell r="E308">
            <v>821</v>
          </cell>
          <cell r="F308">
            <v>0</v>
          </cell>
        </row>
        <row r="309">
          <cell r="E309">
            <v>822</v>
          </cell>
          <cell r="F309">
            <v>0</v>
          </cell>
        </row>
        <row r="310">
          <cell r="E310">
            <v>823</v>
          </cell>
          <cell r="F310">
            <v>0</v>
          </cell>
        </row>
        <row r="311">
          <cell r="E311">
            <v>824</v>
          </cell>
          <cell r="F311">
            <v>0</v>
          </cell>
        </row>
        <row r="312">
          <cell r="E312">
            <v>901</v>
          </cell>
          <cell r="F312">
            <v>0</v>
          </cell>
        </row>
        <row r="313">
          <cell r="E313">
            <v>902</v>
          </cell>
          <cell r="F313">
            <v>0</v>
          </cell>
        </row>
        <row r="314">
          <cell r="E314">
            <v>903</v>
          </cell>
          <cell r="F314">
            <v>0</v>
          </cell>
        </row>
        <row r="315">
          <cell r="E315">
            <v>904</v>
          </cell>
          <cell r="F315">
            <v>0</v>
          </cell>
        </row>
        <row r="316">
          <cell r="E316">
            <v>905</v>
          </cell>
          <cell r="F316">
            <v>0</v>
          </cell>
        </row>
        <row r="317">
          <cell r="E317">
            <v>906</v>
          </cell>
          <cell r="F317">
            <v>0</v>
          </cell>
        </row>
        <row r="318">
          <cell r="E318">
            <v>907</v>
          </cell>
          <cell r="F318">
            <v>0</v>
          </cell>
        </row>
        <row r="319">
          <cell r="E319">
            <v>908</v>
          </cell>
          <cell r="F319">
            <v>0</v>
          </cell>
        </row>
        <row r="320">
          <cell r="E320">
            <v>909</v>
          </cell>
          <cell r="F320">
            <v>0</v>
          </cell>
        </row>
        <row r="321">
          <cell r="E321">
            <v>910</v>
          </cell>
          <cell r="F321">
            <v>0</v>
          </cell>
        </row>
        <row r="322">
          <cell r="E322">
            <v>911</v>
          </cell>
          <cell r="F322">
            <v>0</v>
          </cell>
        </row>
        <row r="323">
          <cell r="E323">
            <v>912</v>
          </cell>
          <cell r="F323">
            <v>0</v>
          </cell>
        </row>
        <row r="324">
          <cell r="E324">
            <v>913</v>
          </cell>
          <cell r="F324">
            <v>0</v>
          </cell>
        </row>
        <row r="325">
          <cell r="E325">
            <v>914</v>
          </cell>
          <cell r="F325">
            <v>0</v>
          </cell>
        </row>
        <row r="326">
          <cell r="E326">
            <v>915</v>
          </cell>
          <cell r="F326">
            <v>0</v>
          </cell>
        </row>
        <row r="327">
          <cell r="E327">
            <v>916</v>
          </cell>
          <cell r="F327">
            <v>0</v>
          </cell>
        </row>
        <row r="328">
          <cell r="E328">
            <v>917</v>
          </cell>
          <cell r="F328">
            <v>0</v>
          </cell>
        </row>
        <row r="329">
          <cell r="E329">
            <v>918</v>
          </cell>
          <cell r="F329">
            <v>0</v>
          </cell>
        </row>
        <row r="330">
          <cell r="E330">
            <v>919</v>
          </cell>
          <cell r="F330">
            <v>0</v>
          </cell>
        </row>
        <row r="331">
          <cell r="E331">
            <v>920</v>
          </cell>
          <cell r="F331">
            <v>0</v>
          </cell>
        </row>
        <row r="332">
          <cell r="E332">
            <v>1001</v>
          </cell>
          <cell r="F332">
            <v>0</v>
          </cell>
        </row>
        <row r="333">
          <cell r="E333">
            <v>1002</v>
          </cell>
          <cell r="F333">
            <v>0</v>
          </cell>
        </row>
        <row r="334">
          <cell r="E334">
            <v>1003</v>
          </cell>
          <cell r="F334">
            <v>0</v>
          </cell>
        </row>
        <row r="335">
          <cell r="E335">
            <v>1004</v>
          </cell>
          <cell r="F335">
            <v>0</v>
          </cell>
        </row>
        <row r="336">
          <cell r="E336">
            <v>1005</v>
          </cell>
          <cell r="F336">
            <v>0</v>
          </cell>
        </row>
        <row r="337">
          <cell r="E337">
            <v>1006</v>
          </cell>
          <cell r="F337">
            <v>0</v>
          </cell>
        </row>
        <row r="338">
          <cell r="E338">
            <v>1007</v>
          </cell>
          <cell r="F338">
            <v>0</v>
          </cell>
        </row>
        <row r="339">
          <cell r="E339">
            <v>1008</v>
          </cell>
          <cell r="F339">
            <v>0</v>
          </cell>
        </row>
        <row r="340">
          <cell r="E340">
            <v>1009</v>
          </cell>
          <cell r="F340">
            <v>0</v>
          </cell>
        </row>
        <row r="341">
          <cell r="E341">
            <v>1010</v>
          </cell>
          <cell r="F341">
            <v>0</v>
          </cell>
        </row>
        <row r="342">
          <cell r="E342">
            <v>1011</v>
          </cell>
          <cell r="F342">
            <v>0</v>
          </cell>
        </row>
        <row r="343">
          <cell r="E343">
            <v>1012</v>
          </cell>
          <cell r="F343">
            <v>0</v>
          </cell>
        </row>
        <row r="344">
          <cell r="E344">
            <v>1013</v>
          </cell>
          <cell r="F344">
            <v>0</v>
          </cell>
        </row>
        <row r="345">
          <cell r="E345">
            <v>1014</v>
          </cell>
          <cell r="F345">
            <v>21505.15</v>
          </cell>
        </row>
        <row r="346">
          <cell r="E346">
            <v>1100</v>
          </cell>
          <cell r="F346">
            <v>0</v>
          </cell>
        </row>
        <row r="347">
          <cell r="E347">
            <v>1101</v>
          </cell>
          <cell r="F347">
            <v>0</v>
          </cell>
        </row>
        <row r="348">
          <cell r="E348">
            <v>1102</v>
          </cell>
          <cell r="F348">
            <v>0</v>
          </cell>
        </row>
        <row r="349">
          <cell r="E349">
            <v>1103</v>
          </cell>
          <cell r="F349">
            <v>-5378</v>
          </cell>
        </row>
        <row r="350">
          <cell r="E350">
            <v>1104</v>
          </cell>
          <cell r="F350">
            <v>0</v>
          </cell>
        </row>
        <row r="351">
          <cell r="E351">
            <v>1105</v>
          </cell>
          <cell r="F351">
            <v>0</v>
          </cell>
        </row>
        <row r="352">
          <cell r="E352">
            <v>1201</v>
          </cell>
          <cell r="F352">
            <v>0</v>
          </cell>
        </row>
        <row r="353">
          <cell r="E353">
            <v>1202</v>
          </cell>
          <cell r="F353">
            <v>0</v>
          </cell>
        </row>
        <row r="354">
          <cell r="E354">
            <v>1203</v>
          </cell>
          <cell r="F354">
            <v>0</v>
          </cell>
        </row>
        <row r="355">
          <cell r="E355">
            <v>1204</v>
          </cell>
          <cell r="F355">
            <v>0</v>
          </cell>
        </row>
        <row r="356">
          <cell r="E356">
            <v>1205</v>
          </cell>
          <cell r="F356">
            <v>0</v>
          </cell>
        </row>
        <row r="357">
          <cell r="E357">
            <v>1206</v>
          </cell>
          <cell r="F357">
            <v>0</v>
          </cell>
        </row>
        <row r="358">
          <cell r="E358">
            <v>1301</v>
          </cell>
          <cell r="F358">
            <v>0</v>
          </cell>
        </row>
        <row r="359">
          <cell r="E359">
            <v>1401</v>
          </cell>
          <cell r="F359">
            <v>0</v>
          </cell>
        </row>
        <row r="360">
          <cell r="E360">
            <v>1501</v>
          </cell>
          <cell r="F360">
            <v>0</v>
          </cell>
        </row>
        <row r="361">
          <cell r="E361">
            <v>1601</v>
          </cell>
          <cell r="F361">
            <v>0</v>
          </cell>
        </row>
        <row r="362">
          <cell r="E362">
            <v>1701</v>
          </cell>
          <cell r="F362">
            <v>0</v>
          </cell>
        </row>
      </sheetData>
      <sheetData sheetId="8">
        <row r="8">
          <cell r="U8">
            <v>3840</v>
          </cell>
          <cell r="AC8">
            <v>101</v>
          </cell>
          <cell r="AE8">
            <v>130560</v>
          </cell>
        </row>
        <row r="10">
          <cell r="U10">
            <v>2880</v>
          </cell>
          <cell r="AC10">
            <v>101</v>
          </cell>
          <cell r="AE10">
            <v>97920</v>
          </cell>
        </row>
        <row r="12">
          <cell r="U12">
            <v>1820</v>
          </cell>
          <cell r="AC12">
            <v>101</v>
          </cell>
          <cell r="AE12">
            <v>61880</v>
          </cell>
        </row>
        <row r="14">
          <cell r="U14">
            <v>90</v>
          </cell>
          <cell r="AC14">
            <v>101</v>
          </cell>
          <cell r="AE14">
            <v>3060</v>
          </cell>
        </row>
        <row r="16">
          <cell r="U16">
            <v>8630</v>
          </cell>
        </row>
        <row r="17">
          <cell r="U17" t="str">
            <v>Total heure</v>
          </cell>
        </row>
        <row r="21">
          <cell r="U21">
            <v>0</v>
          </cell>
          <cell r="AC21">
            <v>101</v>
          </cell>
          <cell r="AE21">
            <v>0</v>
          </cell>
        </row>
        <row r="23">
          <cell r="U23">
            <v>0</v>
          </cell>
          <cell r="AC23">
            <v>101</v>
          </cell>
          <cell r="AE23">
            <v>0</v>
          </cell>
        </row>
        <row r="25">
          <cell r="U25">
            <v>0</v>
          </cell>
          <cell r="AC25">
            <v>101</v>
          </cell>
          <cell r="AE25">
            <v>0</v>
          </cell>
        </row>
        <row r="27">
          <cell r="U27">
            <v>0</v>
          </cell>
        </row>
        <row r="28">
          <cell r="U28" t="str">
            <v>Total heure</v>
          </cell>
        </row>
        <row r="32">
          <cell r="U32">
            <v>240</v>
          </cell>
          <cell r="AC32">
            <v>101</v>
          </cell>
          <cell r="AE32">
            <v>0</v>
          </cell>
        </row>
        <row r="34">
          <cell r="U34">
            <v>2240</v>
          </cell>
          <cell r="AC34">
            <v>101</v>
          </cell>
          <cell r="AE34">
            <v>0</v>
          </cell>
        </row>
        <row r="36">
          <cell r="U36">
            <v>60</v>
          </cell>
          <cell r="AC36">
            <v>101</v>
          </cell>
          <cell r="AE36">
            <v>0</v>
          </cell>
        </row>
        <row r="38">
          <cell r="U38">
            <v>2540</v>
          </cell>
        </row>
        <row r="39">
          <cell r="U39" t="str">
            <v>Total heure</v>
          </cell>
        </row>
        <row r="43">
          <cell r="U43">
            <v>182</v>
          </cell>
          <cell r="AC43">
            <v>101</v>
          </cell>
          <cell r="AE43">
            <v>0</v>
          </cell>
        </row>
        <row r="45">
          <cell r="U45">
            <v>480</v>
          </cell>
          <cell r="AC45">
            <v>101</v>
          </cell>
          <cell r="AE45">
            <v>0</v>
          </cell>
        </row>
        <row r="47">
          <cell r="U47">
            <v>1200</v>
          </cell>
          <cell r="AC47">
            <v>101</v>
          </cell>
          <cell r="AE47">
            <v>0</v>
          </cell>
        </row>
        <row r="49">
          <cell r="U49">
            <v>45.5</v>
          </cell>
          <cell r="AC49">
            <v>101</v>
          </cell>
          <cell r="AE49">
            <v>0</v>
          </cell>
        </row>
        <row r="51">
          <cell r="U51">
            <v>1907.5</v>
          </cell>
        </row>
        <row r="52">
          <cell r="U52" t="str">
            <v>Total heure</v>
          </cell>
        </row>
        <row r="56">
          <cell r="U56">
            <v>182</v>
          </cell>
          <cell r="AC56">
            <v>101</v>
          </cell>
          <cell r="AE56">
            <v>0</v>
          </cell>
        </row>
        <row r="58">
          <cell r="U58">
            <v>320</v>
          </cell>
          <cell r="AC58">
            <v>101</v>
          </cell>
          <cell r="AE58">
            <v>0</v>
          </cell>
        </row>
        <row r="60">
          <cell r="U60">
            <v>1400</v>
          </cell>
          <cell r="AC60">
            <v>101</v>
          </cell>
          <cell r="AE60">
            <v>0</v>
          </cell>
        </row>
        <row r="62">
          <cell r="U62">
            <v>91</v>
          </cell>
          <cell r="AC62">
            <v>101</v>
          </cell>
          <cell r="AE62">
            <v>0</v>
          </cell>
        </row>
        <row r="64">
          <cell r="U64">
            <v>1993</v>
          </cell>
        </row>
        <row r="65">
          <cell r="U65" t="str">
            <v>Total heure</v>
          </cell>
        </row>
        <row r="69">
          <cell r="U69">
            <v>1800</v>
          </cell>
          <cell r="AC69">
            <v>101</v>
          </cell>
          <cell r="AE69">
            <v>61200</v>
          </cell>
        </row>
        <row r="71">
          <cell r="U71">
            <v>1600</v>
          </cell>
          <cell r="AC71">
            <v>101</v>
          </cell>
          <cell r="AE71">
            <v>54400</v>
          </cell>
        </row>
        <row r="73">
          <cell r="U73">
            <v>720</v>
          </cell>
          <cell r="AC73">
            <v>101</v>
          </cell>
          <cell r="AE73">
            <v>24480</v>
          </cell>
        </row>
        <row r="75">
          <cell r="U75">
            <v>80</v>
          </cell>
          <cell r="AC75">
            <v>101</v>
          </cell>
          <cell r="AE75">
            <v>2720</v>
          </cell>
        </row>
        <row r="77">
          <cell r="U77">
            <v>4200</v>
          </cell>
        </row>
        <row r="78">
          <cell r="U78" t="str">
            <v>Total heure</v>
          </cell>
        </row>
        <row r="82">
          <cell r="U82">
            <v>1320</v>
          </cell>
          <cell r="AC82">
            <v>910</v>
          </cell>
          <cell r="AE82">
            <v>44880</v>
          </cell>
        </row>
        <row r="84">
          <cell r="U84">
            <v>1000</v>
          </cell>
          <cell r="AC84">
            <v>101</v>
          </cell>
          <cell r="AE84">
            <v>34000</v>
          </cell>
        </row>
        <row r="86">
          <cell r="U86">
            <v>320</v>
          </cell>
          <cell r="AC86">
            <v>910</v>
          </cell>
          <cell r="AE86">
            <v>10880</v>
          </cell>
        </row>
        <row r="88">
          <cell r="U88">
            <v>560</v>
          </cell>
          <cell r="AC88">
            <v>101</v>
          </cell>
          <cell r="AE88">
            <v>19040</v>
          </cell>
        </row>
        <row r="90">
          <cell r="U90">
            <v>320</v>
          </cell>
          <cell r="AC90">
            <v>910</v>
          </cell>
          <cell r="AE90">
            <v>10880</v>
          </cell>
        </row>
        <row r="92">
          <cell r="U92">
            <v>2680</v>
          </cell>
          <cell r="AC92">
            <v>101</v>
          </cell>
          <cell r="AE92">
            <v>91120</v>
          </cell>
        </row>
        <row r="94">
          <cell r="U94">
            <v>1800</v>
          </cell>
          <cell r="AC94">
            <v>101</v>
          </cell>
          <cell r="AE94">
            <v>56678</v>
          </cell>
        </row>
        <row r="96">
          <cell r="U96">
            <v>2400</v>
          </cell>
          <cell r="AC96">
            <v>101</v>
          </cell>
          <cell r="AE96">
            <v>79101</v>
          </cell>
        </row>
        <row r="98">
          <cell r="U98">
            <v>240</v>
          </cell>
          <cell r="AC98">
            <v>101</v>
          </cell>
          <cell r="AE98">
            <v>8160</v>
          </cell>
        </row>
        <row r="100">
          <cell r="U100">
            <v>80</v>
          </cell>
          <cell r="AC100">
            <v>101</v>
          </cell>
          <cell r="AE100">
            <v>0</v>
          </cell>
        </row>
        <row r="102">
          <cell r="U102">
            <v>10720</v>
          </cell>
        </row>
        <row r="103">
          <cell r="U103" t="str">
            <v>Total heure</v>
          </cell>
        </row>
        <row r="107">
          <cell r="U107">
            <v>2800</v>
          </cell>
          <cell r="V107">
            <v>95200</v>
          </cell>
          <cell r="AC107">
            <v>101</v>
          </cell>
          <cell r="AE107">
            <v>0</v>
          </cell>
        </row>
        <row r="109">
          <cell r="U109">
            <v>1080</v>
          </cell>
          <cell r="V109">
            <v>36720</v>
          </cell>
          <cell r="AC109">
            <v>101</v>
          </cell>
          <cell r="AE109">
            <v>0</v>
          </cell>
        </row>
        <row r="111">
          <cell r="U111">
            <v>480</v>
          </cell>
          <cell r="V111">
            <v>16320</v>
          </cell>
          <cell r="AC111">
            <v>101</v>
          </cell>
          <cell r="AE111">
            <v>0</v>
          </cell>
        </row>
        <row r="113">
          <cell r="U113">
            <v>80</v>
          </cell>
          <cell r="V113">
            <v>2720</v>
          </cell>
          <cell r="AC113">
            <v>101</v>
          </cell>
          <cell r="AE113">
            <v>0</v>
          </cell>
        </row>
        <row r="115">
          <cell r="U115">
            <v>4440</v>
          </cell>
          <cell r="V115">
            <v>150960</v>
          </cell>
        </row>
        <row r="116">
          <cell r="U116" t="str">
            <v>Total heure</v>
          </cell>
          <cell r="V116" t="str">
            <v>Total €</v>
          </cell>
        </row>
        <row r="120">
          <cell r="U120">
            <v>273</v>
          </cell>
          <cell r="V120">
            <v>9282</v>
          </cell>
          <cell r="AC120">
            <v>101</v>
          </cell>
          <cell r="AE120">
            <v>6800</v>
          </cell>
        </row>
        <row r="122">
          <cell r="U122">
            <v>760</v>
          </cell>
          <cell r="V122">
            <v>25840</v>
          </cell>
          <cell r="AC122">
            <v>101</v>
          </cell>
          <cell r="AE122">
            <v>0</v>
          </cell>
        </row>
        <row r="124">
          <cell r="U124">
            <v>1120</v>
          </cell>
          <cell r="V124">
            <v>38080</v>
          </cell>
          <cell r="AC124">
            <v>101</v>
          </cell>
          <cell r="AE124">
            <v>18156</v>
          </cell>
        </row>
        <row r="126">
          <cell r="U126">
            <v>0</v>
          </cell>
          <cell r="V126">
            <v>0</v>
          </cell>
          <cell r="AC126">
            <v>101</v>
          </cell>
          <cell r="AE126">
            <v>0</v>
          </cell>
        </row>
        <row r="128">
          <cell r="U128">
            <v>1120</v>
          </cell>
          <cell r="V128">
            <v>38080</v>
          </cell>
          <cell r="AC128">
            <v>101</v>
          </cell>
          <cell r="AE128">
            <v>0</v>
          </cell>
        </row>
        <row r="130">
          <cell r="U130">
            <v>91</v>
          </cell>
          <cell r="V130">
            <v>3094</v>
          </cell>
          <cell r="AC130">
            <v>101</v>
          </cell>
          <cell r="AE130">
            <v>0</v>
          </cell>
        </row>
        <row r="132">
          <cell r="U132">
            <v>3364</v>
          </cell>
          <cell r="V132">
            <v>114376</v>
          </cell>
        </row>
        <row r="133">
          <cell r="U133" t="str">
            <v>Total heure</v>
          </cell>
          <cell r="V133" t="str">
            <v>Total €</v>
          </cell>
        </row>
        <row r="137">
          <cell r="U137">
            <v>320</v>
          </cell>
          <cell r="V137">
            <v>10880</v>
          </cell>
          <cell r="AC137">
            <v>101</v>
          </cell>
          <cell r="AE137">
            <v>0</v>
          </cell>
        </row>
        <row r="139">
          <cell r="V139">
            <v>10880</v>
          </cell>
        </row>
        <row r="141">
          <cell r="V141">
            <v>1295893</v>
          </cell>
          <cell r="AE141">
            <v>815915</v>
          </cell>
          <cell r="AH141">
            <v>9078</v>
          </cell>
          <cell r="AK141">
            <v>806837</v>
          </cell>
        </row>
        <row r="143">
          <cell r="V143">
            <v>1295893</v>
          </cell>
        </row>
        <row r="145">
          <cell r="V145">
            <v>51835.72</v>
          </cell>
        </row>
      </sheetData>
      <sheetData sheetId="9">
        <row r="8">
          <cell r="Z8">
            <v>54000</v>
          </cell>
          <cell r="AC8">
            <v>701</v>
          </cell>
          <cell r="AE8">
            <v>27000</v>
          </cell>
        </row>
        <row r="9">
          <cell r="Z9">
            <v>38000</v>
          </cell>
          <cell r="AC9">
            <v>701</v>
          </cell>
          <cell r="AE9">
            <v>20000</v>
          </cell>
        </row>
        <row r="10">
          <cell r="Z10">
            <v>0</v>
          </cell>
          <cell r="AC10">
            <v>701</v>
          </cell>
          <cell r="AE10">
            <v>0</v>
          </cell>
        </row>
        <row r="11">
          <cell r="Z11">
            <v>20500</v>
          </cell>
          <cell r="AC11">
            <v>701</v>
          </cell>
          <cell r="AE11">
            <v>11000</v>
          </cell>
        </row>
        <row r="12">
          <cell r="Z12">
            <v>8200</v>
          </cell>
          <cell r="AC12">
            <v>701</v>
          </cell>
          <cell r="AE12">
            <v>4400</v>
          </cell>
        </row>
        <row r="13">
          <cell r="Z13">
            <v>641050</v>
          </cell>
          <cell r="AE13">
            <v>399750</v>
          </cell>
          <cell r="AH13">
            <v>26275</v>
          </cell>
          <cell r="AK13">
            <v>373475</v>
          </cell>
        </row>
        <row r="15">
          <cell r="Z15">
            <v>641050</v>
          </cell>
        </row>
      </sheetData>
      <sheetData sheetId="10">
        <row r="6">
          <cell r="E6">
            <v>5700</v>
          </cell>
          <cell r="AC6">
            <v>617</v>
          </cell>
          <cell r="AE6">
            <v>3600</v>
          </cell>
        </row>
        <row r="7">
          <cell r="E7">
            <v>7600</v>
          </cell>
          <cell r="AC7">
            <v>617</v>
          </cell>
          <cell r="AE7">
            <v>4800</v>
          </cell>
        </row>
        <row r="8">
          <cell r="E8">
            <v>1900</v>
          </cell>
          <cell r="AC8">
            <v>617</v>
          </cell>
          <cell r="AE8">
            <v>1200</v>
          </cell>
        </row>
        <row r="9">
          <cell r="AE9">
            <v>0</v>
          </cell>
        </row>
        <row r="10">
          <cell r="E10">
            <v>5000</v>
          </cell>
          <cell r="AC10">
            <v>605</v>
          </cell>
          <cell r="AE10">
            <v>500</v>
          </cell>
        </row>
        <row r="11">
          <cell r="E11">
            <v>15200</v>
          </cell>
          <cell r="AC11">
            <v>502</v>
          </cell>
          <cell r="AE11">
            <v>8800</v>
          </cell>
        </row>
        <row r="12">
          <cell r="E12">
            <v>7600</v>
          </cell>
          <cell r="AC12">
            <v>503</v>
          </cell>
          <cell r="AE12">
            <v>4000</v>
          </cell>
        </row>
        <row r="13">
          <cell r="AE13">
            <v>0</v>
          </cell>
        </row>
        <row r="14">
          <cell r="E14">
            <v>11400</v>
          </cell>
          <cell r="AC14">
            <v>501</v>
          </cell>
          <cell r="AE14">
            <v>6600</v>
          </cell>
        </row>
        <row r="15">
          <cell r="E15">
            <v>13680</v>
          </cell>
          <cell r="AC15">
            <v>499</v>
          </cell>
          <cell r="AE15">
            <v>8640</v>
          </cell>
        </row>
        <row r="16">
          <cell r="AE16">
            <v>0</v>
          </cell>
        </row>
        <row r="17">
          <cell r="AE17">
            <v>0</v>
          </cell>
        </row>
        <row r="18">
          <cell r="E18">
            <v>14025</v>
          </cell>
          <cell r="AC18">
            <v>335</v>
          </cell>
          <cell r="AE18">
            <v>14025</v>
          </cell>
        </row>
        <row r="19">
          <cell r="E19">
            <v>31195</v>
          </cell>
          <cell r="AC19">
            <v>910</v>
          </cell>
          <cell r="AE19">
            <v>31195</v>
          </cell>
        </row>
        <row r="20">
          <cell r="AE20">
            <v>0</v>
          </cell>
        </row>
        <row r="21">
          <cell r="AE21">
            <v>0</v>
          </cell>
        </row>
        <row r="22">
          <cell r="E22">
            <v>2850</v>
          </cell>
          <cell r="AC22">
            <v>403</v>
          </cell>
          <cell r="AE22">
            <v>1800</v>
          </cell>
        </row>
        <row r="23">
          <cell r="E23">
            <v>12906</v>
          </cell>
          <cell r="AC23">
            <v>403</v>
          </cell>
          <cell r="AE23">
            <v>13000</v>
          </cell>
        </row>
        <row r="24">
          <cell r="E24">
            <v>850.86400000000003</v>
          </cell>
          <cell r="AC24">
            <v>403</v>
          </cell>
          <cell r="AE24">
            <v>710</v>
          </cell>
        </row>
        <row r="25">
          <cell r="E25">
            <v>3800</v>
          </cell>
          <cell r="AC25">
            <v>403</v>
          </cell>
          <cell r="AE25">
            <v>2000</v>
          </cell>
        </row>
        <row r="26">
          <cell r="AE26">
            <v>0</v>
          </cell>
        </row>
        <row r="27">
          <cell r="AE27">
            <v>0</v>
          </cell>
        </row>
        <row r="28">
          <cell r="E28">
            <v>9500</v>
          </cell>
          <cell r="AC28">
            <v>1001</v>
          </cell>
          <cell r="AE28">
            <v>6000</v>
          </cell>
        </row>
        <row r="29">
          <cell r="E29">
            <v>3800</v>
          </cell>
          <cell r="AC29">
            <v>1001</v>
          </cell>
          <cell r="AE29">
            <v>2600</v>
          </cell>
        </row>
        <row r="30">
          <cell r="E30">
            <v>6300</v>
          </cell>
          <cell r="AC30">
            <v>1001</v>
          </cell>
          <cell r="AE30">
            <v>6300</v>
          </cell>
        </row>
        <row r="31">
          <cell r="E31">
            <v>6400</v>
          </cell>
          <cell r="AC31">
            <v>1001</v>
          </cell>
          <cell r="AE31">
            <v>6400</v>
          </cell>
        </row>
        <row r="32">
          <cell r="E32">
            <v>9000</v>
          </cell>
          <cell r="AC32">
            <v>1001</v>
          </cell>
          <cell r="AE32">
            <v>6750</v>
          </cell>
        </row>
        <row r="33">
          <cell r="AE33">
            <v>0</v>
          </cell>
        </row>
        <row r="34">
          <cell r="AE34">
            <v>0</v>
          </cell>
        </row>
        <row r="35">
          <cell r="E35">
            <v>9500</v>
          </cell>
          <cell r="AC35">
            <v>603</v>
          </cell>
          <cell r="AE35">
            <v>6175</v>
          </cell>
        </row>
        <row r="36">
          <cell r="E36">
            <v>2125</v>
          </cell>
          <cell r="AC36">
            <v>603</v>
          </cell>
          <cell r="AE36">
            <v>1700</v>
          </cell>
        </row>
        <row r="37">
          <cell r="E37">
            <v>1225</v>
          </cell>
          <cell r="AC37">
            <v>603</v>
          </cell>
          <cell r="AE37">
            <v>750</v>
          </cell>
        </row>
        <row r="38">
          <cell r="E38">
            <v>24418</v>
          </cell>
          <cell r="AC38">
            <v>603</v>
          </cell>
          <cell r="AE38">
            <v>15950</v>
          </cell>
        </row>
        <row r="39">
          <cell r="E39">
            <v>1700</v>
          </cell>
          <cell r="AC39">
            <v>603</v>
          </cell>
          <cell r="AE39">
            <v>765</v>
          </cell>
        </row>
        <row r="40">
          <cell r="E40">
            <v>1120</v>
          </cell>
          <cell r="AC40">
            <v>603</v>
          </cell>
          <cell r="AE40">
            <v>840</v>
          </cell>
        </row>
        <row r="41">
          <cell r="E41">
            <v>7500</v>
          </cell>
          <cell r="AC41">
            <v>603</v>
          </cell>
          <cell r="AE41">
            <v>4125</v>
          </cell>
        </row>
        <row r="42">
          <cell r="AE42">
            <v>0</v>
          </cell>
        </row>
        <row r="43">
          <cell r="AE43">
            <v>0</v>
          </cell>
        </row>
        <row r="44">
          <cell r="E44">
            <v>20900</v>
          </cell>
          <cell r="AC44">
            <v>499</v>
          </cell>
          <cell r="AE44">
            <v>13200</v>
          </cell>
        </row>
        <row r="45">
          <cell r="E45">
            <v>4200</v>
          </cell>
          <cell r="AC45">
            <v>499</v>
          </cell>
          <cell r="AE45">
            <v>4200</v>
          </cell>
        </row>
        <row r="46">
          <cell r="E46">
            <v>275</v>
          </cell>
          <cell r="AC46">
            <v>499</v>
          </cell>
          <cell r="AE46">
            <v>165</v>
          </cell>
        </row>
        <row r="47">
          <cell r="E47">
            <v>25000</v>
          </cell>
          <cell r="AC47">
            <v>499</v>
          </cell>
          <cell r="AE47">
            <v>13750.000000000002</v>
          </cell>
        </row>
        <row r="48">
          <cell r="E48">
            <v>25000</v>
          </cell>
          <cell r="AC48">
            <v>499</v>
          </cell>
          <cell r="AE48">
            <v>12500</v>
          </cell>
        </row>
        <row r="49">
          <cell r="E49">
            <v>480</v>
          </cell>
          <cell r="AC49">
            <v>499</v>
          </cell>
          <cell r="AE49">
            <v>240</v>
          </cell>
        </row>
        <row r="50">
          <cell r="E50">
            <v>11570</v>
          </cell>
          <cell r="AC50">
            <v>499</v>
          </cell>
          <cell r="AE50">
            <v>6000</v>
          </cell>
        </row>
        <row r="51">
          <cell r="E51">
            <v>10000</v>
          </cell>
          <cell r="AC51">
            <v>499</v>
          </cell>
          <cell r="AE51">
            <v>5000</v>
          </cell>
        </row>
        <row r="52">
          <cell r="E52">
            <v>9500</v>
          </cell>
          <cell r="AC52">
            <v>499</v>
          </cell>
          <cell r="AE52">
            <v>5225</v>
          </cell>
        </row>
        <row r="53">
          <cell r="E53">
            <v>1318.2</v>
          </cell>
          <cell r="AC53">
            <v>499</v>
          </cell>
          <cell r="AE53">
            <v>507</v>
          </cell>
        </row>
        <row r="54">
          <cell r="E54">
            <v>9500</v>
          </cell>
          <cell r="AC54">
            <v>499</v>
          </cell>
          <cell r="AE54">
            <v>6000</v>
          </cell>
        </row>
        <row r="55">
          <cell r="AE55">
            <v>0</v>
          </cell>
        </row>
        <row r="56">
          <cell r="AE56">
            <v>0</v>
          </cell>
        </row>
        <row r="57">
          <cell r="E57">
            <v>9500</v>
          </cell>
          <cell r="AC57">
            <v>299</v>
          </cell>
          <cell r="AE57">
            <v>6500</v>
          </cell>
        </row>
        <row r="58">
          <cell r="E58">
            <v>4750</v>
          </cell>
          <cell r="AC58">
            <v>299</v>
          </cell>
          <cell r="AE58">
            <v>3250</v>
          </cell>
        </row>
        <row r="59">
          <cell r="E59">
            <v>2000</v>
          </cell>
          <cell r="AC59">
            <v>299</v>
          </cell>
          <cell r="AE59">
            <v>1400</v>
          </cell>
        </row>
        <row r="62">
          <cell r="E62">
            <v>350288.06400000001</v>
          </cell>
          <cell r="AE62">
            <v>153802</v>
          </cell>
          <cell r="AH62">
            <v>4615.0000000000018</v>
          </cell>
          <cell r="AK62">
            <v>149187</v>
          </cell>
        </row>
        <row r="69">
          <cell r="AE69">
            <v>189152.61</v>
          </cell>
        </row>
      </sheetData>
      <sheetData sheetId="11">
        <row r="6">
          <cell r="AC6">
            <v>226</v>
          </cell>
          <cell r="AE6">
            <v>1072.5</v>
          </cell>
        </row>
        <row r="8">
          <cell r="AC8">
            <v>226</v>
          </cell>
          <cell r="AE8">
            <v>713.79</v>
          </cell>
        </row>
        <row r="10">
          <cell r="AC10">
            <v>202</v>
          </cell>
          <cell r="AE10">
            <v>1210</v>
          </cell>
        </row>
        <row r="12">
          <cell r="AC12">
            <v>202</v>
          </cell>
          <cell r="AE12">
            <v>1890</v>
          </cell>
        </row>
        <row r="14">
          <cell r="AC14">
            <v>607</v>
          </cell>
          <cell r="AE14">
            <v>12600</v>
          </cell>
        </row>
        <row r="16">
          <cell r="AC16">
            <v>607</v>
          </cell>
          <cell r="AE16">
            <v>7650</v>
          </cell>
        </row>
        <row r="18">
          <cell r="AC18">
            <v>607</v>
          </cell>
          <cell r="AE18">
            <v>3520</v>
          </cell>
        </row>
        <row r="20">
          <cell r="AC20">
            <v>211</v>
          </cell>
          <cell r="AE20">
            <v>9900</v>
          </cell>
        </row>
        <row r="22">
          <cell r="AC22">
            <v>211</v>
          </cell>
          <cell r="AE22">
            <v>6050</v>
          </cell>
        </row>
        <row r="24">
          <cell r="AC24">
            <v>235</v>
          </cell>
          <cell r="AE24">
            <v>1250</v>
          </cell>
        </row>
        <row r="26">
          <cell r="AC26">
            <v>299</v>
          </cell>
          <cell r="AE26">
            <v>6600</v>
          </cell>
        </row>
        <row r="28">
          <cell r="AC28">
            <v>226</v>
          </cell>
          <cell r="AE28">
            <v>3960</v>
          </cell>
        </row>
        <row r="30">
          <cell r="AC30">
            <v>224</v>
          </cell>
          <cell r="AE30">
            <v>7700</v>
          </cell>
        </row>
        <row r="35">
          <cell r="AC35">
            <v>312</v>
          </cell>
          <cell r="AE35">
            <v>42500</v>
          </cell>
        </row>
        <row r="37">
          <cell r="AC37">
            <v>204</v>
          </cell>
          <cell r="AE37">
            <v>2250</v>
          </cell>
        </row>
        <row r="39">
          <cell r="AC39">
            <v>204</v>
          </cell>
          <cell r="AE39">
            <v>800</v>
          </cell>
        </row>
        <row r="41">
          <cell r="AC41">
            <v>204</v>
          </cell>
          <cell r="AE41">
            <v>2200</v>
          </cell>
        </row>
        <row r="43">
          <cell r="AC43">
            <v>299</v>
          </cell>
          <cell r="AE43">
            <v>400</v>
          </cell>
        </row>
        <row r="45">
          <cell r="AC45">
            <v>299</v>
          </cell>
          <cell r="AE45">
            <v>2250</v>
          </cell>
        </row>
        <row r="47">
          <cell r="AC47">
            <v>299</v>
          </cell>
          <cell r="AE47">
            <v>3000</v>
          </cell>
        </row>
        <row r="49">
          <cell r="AC49">
            <v>230</v>
          </cell>
          <cell r="AE49">
            <v>1250</v>
          </cell>
        </row>
        <row r="51">
          <cell r="AC51">
            <v>230</v>
          </cell>
          <cell r="AE51">
            <v>2500</v>
          </cell>
        </row>
        <row r="53">
          <cell r="AC53">
            <v>221</v>
          </cell>
          <cell r="AE53">
            <v>5000</v>
          </cell>
        </row>
        <row r="55">
          <cell r="AC55">
            <v>221</v>
          </cell>
          <cell r="AE55">
            <v>7680</v>
          </cell>
        </row>
        <row r="57">
          <cell r="AC57">
            <v>317</v>
          </cell>
          <cell r="AE57">
            <v>6900</v>
          </cell>
        </row>
        <row r="59">
          <cell r="AC59">
            <v>317</v>
          </cell>
          <cell r="AE59">
            <v>3750</v>
          </cell>
        </row>
        <row r="61">
          <cell r="AC61">
            <v>235</v>
          </cell>
          <cell r="AE61">
            <v>0</v>
          </cell>
        </row>
        <row r="63">
          <cell r="AC63">
            <v>235</v>
          </cell>
          <cell r="AE63">
            <v>6370</v>
          </cell>
        </row>
        <row r="65">
          <cell r="AC65">
            <v>226</v>
          </cell>
          <cell r="AE65">
            <v>900</v>
          </cell>
        </row>
        <row r="67">
          <cell r="AC67">
            <v>335</v>
          </cell>
          <cell r="AE67">
            <v>1050</v>
          </cell>
        </row>
        <row r="69">
          <cell r="AC69">
            <v>335</v>
          </cell>
          <cell r="AE69">
            <v>6000</v>
          </cell>
        </row>
        <row r="74">
          <cell r="AC74">
            <v>312</v>
          </cell>
          <cell r="AE74">
            <v>0</v>
          </cell>
        </row>
        <row r="76">
          <cell r="AE76">
            <v>450</v>
          </cell>
        </row>
        <row r="78">
          <cell r="AC78">
            <v>204</v>
          </cell>
          <cell r="AE78">
            <v>0</v>
          </cell>
        </row>
        <row r="80">
          <cell r="AC80">
            <v>204</v>
          </cell>
          <cell r="AE80">
            <v>440</v>
          </cell>
        </row>
        <row r="82">
          <cell r="AC82">
            <v>299</v>
          </cell>
          <cell r="AE82">
            <v>0</v>
          </cell>
        </row>
        <row r="84">
          <cell r="AC84">
            <v>299</v>
          </cell>
          <cell r="AE84">
            <v>0</v>
          </cell>
        </row>
        <row r="86">
          <cell r="AC86">
            <v>299</v>
          </cell>
          <cell r="AE86">
            <v>0</v>
          </cell>
        </row>
        <row r="88">
          <cell r="AC88">
            <v>230</v>
          </cell>
          <cell r="AE88">
            <v>0</v>
          </cell>
        </row>
        <row r="90">
          <cell r="AC90">
            <v>230</v>
          </cell>
          <cell r="AE90">
            <v>0</v>
          </cell>
        </row>
        <row r="92">
          <cell r="AC92">
            <v>221</v>
          </cell>
          <cell r="AE92">
            <v>0</v>
          </cell>
        </row>
        <row r="94">
          <cell r="AC94">
            <v>317</v>
          </cell>
          <cell r="AE94">
            <v>0</v>
          </cell>
        </row>
        <row r="96">
          <cell r="AC96">
            <v>317</v>
          </cell>
          <cell r="AE96">
            <v>0</v>
          </cell>
        </row>
        <row r="98">
          <cell r="AC98">
            <v>235</v>
          </cell>
          <cell r="AE98">
            <v>0</v>
          </cell>
        </row>
        <row r="100">
          <cell r="AC100">
            <v>235</v>
          </cell>
          <cell r="AE100">
            <v>0</v>
          </cell>
        </row>
        <row r="102">
          <cell r="AC102">
            <v>335</v>
          </cell>
          <cell r="AE102">
            <v>105</v>
          </cell>
        </row>
        <row r="104">
          <cell r="AC104">
            <v>335</v>
          </cell>
          <cell r="AE104">
            <v>300</v>
          </cell>
        </row>
        <row r="109">
          <cell r="AC109">
            <v>312</v>
          </cell>
          <cell r="AE109">
            <v>12500</v>
          </cell>
        </row>
        <row r="111">
          <cell r="AC111">
            <v>204</v>
          </cell>
          <cell r="AE111">
            <v>0</v>
          </cell>
        </row>
        <row r="113">
          <cell r="AC113">
            <v>204</v>
          </cell>
          <cell r="AE113">
            <v>0</v>
          </cell>
        </row>
        <row r="115">
          <cell r="AC115">
            <v>230</v>
          </cell>
          <cell r="AE115">
            <v>0</v>
          </cell>
        </row>
        <row r="117">
          <cell r="AC117">
            <v>221</v>
          </cell>
          <cell r="AE117">
            <v>0</v>
          </cell>
        </row>
        <row r="119">
          <cell r="AC119">
            <v>317</v>
          </cell>
          <cell r="AE119">
            <v>0</v>
          </cell>
        </row>
        <row r="121">
          <cell r="AC121">
            <v>317</v>
          </cell>
          <cell r="AE121">
            <v>0</v>
          </cell>
        </row>
        <row r="123">
          <cell r="AC123">
            <v>235</v>
          </cell>
          <cell r="AE123">
            <v>0</v>
          </cell>
        </row>
        <row r="125">
          <cell r="AC125">
            <v>235</v>
          </cell>
          <cell r="AE125">
            <v>0</v>
          </cell>
        </row>
        <row r="127">
          <cell r="AC127">
            <v>335</v>
          </cell>
          <cell r="AE127">
            <v>105</v>
          </cell>
        </row>
        <row r="129">
          <cell r="AC129">
            <v>335</v>
          </cell>
          <cell r="AE129">
            <v>450</v>
          </cell>
        </row>
        <row r="136">
          <cell r="AC136">
            <v>312</v>
          </cell>
          <cell r="AE136">
            <v>10000</v>
          </cell>
        </row>
        <row r="138">
          <cell r="AC138">
            <v>204</v>
          </cell>
          <cell r="AE138">
            <v>450</v>
          </cell>
        </row>
        <row r="140">
          <cell r="AC140">
            <v>204</v>
          </cell>
          <cell r="AE140">
            <v>0</v>
          </cell>
        </row>
        <row r="142">
          <cell r="AC142">
            <v>230</v>
          </cell>
          <cell r="AE142">
            <v>250</v>
          </cell>
        </row>
        <row r="144">
          <cell r="AC144">
            <v>221</v>
          </cell>
          <cell r="AE144">
            <v>0</v>
          </cell>
        </row>
        <row r="146">
          <cell r="AC146">
            <v>317</v>
          </cell>
          <cell r="AE146">
            <v>0</v>
          </cell>
        </row>
        <row r="148">
          <cell r="AC148">
            <v>317</v>
          </cell>
          <cell r="AE148">
            <v>0</v>
          </cell>
        </row>
        <row r="150">
          <cell r="AC150">
            <v>235</v>
          </cell>
          <cell r="AE150">
            <v>0</v>
          </cell>
        </row>
        <row r="152">
          <cell r="AC152">
            <v>235</v>
          </cell>
          <cell r="AE152">
            <v>0</v>
          </cell>
        </row>
        <row r="154">
          <cell r="AC154">
            <v>335</v>
          </cell>
          <cell r="AE154">
            <v>0</v>
          </cell>
        </row>
        <row r="156">
          <cell r="AC156">
            <v>335</v>
          </cell>
          <cell r="AE156">
            <v>0</v>
          </cell>
        </row>
        <row r="161">
          <cell r="AC161">
            <v>312</v>
          </cell>
          <cell r="AE161">
            <v>27900</v>
          </cell>
        </row>
        <row r="163">
          <cell r="AC163">
            <v>312</v>
          </cell>
          <cell r="AE163">
            <v>10000</v>
          </cell>
        </row>
        <row r="165">
          <cell r="AC165">
            <v>204</v>
          </cell>
          <cell r="AE165">
            <v>1350</v>
          </cell>
        </row>
        <row r="167">
          <cell r="AC167">
            <v>299</v>
          </cell>
          <cell r="AE167">
            <v>240</v>
          </cell>
        </row>
        <row r="169">
          <cell r="AC169">
            <v>299</v>
          </cell>
          <cell r="AE169">
            <v>1350</v>
          </cell>
        </row>
        <row r="171">
          <cell r="AC171">
            <v>299</v>
          </cell>
          <cell r="AE171">
            <v>1800</v>
          </cell>
        </row>
        <row r="173">
          <cell r="AC173">
            <v>230</v>
          </cell>
          <cell r="AE173">
            <v>750</v>
          </cell>
        </row>
        <row r="175">
          <cell r="AC175">
            <v>230</v>
          </cell>
          <cell r="AE175">
            <v>1500</v>
          </cell>
        </row>
        <row r="177">
          <cell r="AC177">
            <v>221</v>
          </cell>
          <cell r="AE177">
            <v>3473.7224999999999</v>
          </cell>
        </row>
        <row r="179">
          <cell r="AC179">
            <v>221</v>
          </cell>
          <cell r="AE179">
            <v>1120</v>
          </cell>
        </row>
        <row r="181">
          <cell r="AC181">
            <v>317</v>
          </cell>
          <cell r="AE181">
            <v>5280</v>
          </cell>
        </row>
        <row r="183">
          <cell r="AC183">
            <v>317</v>
          </cell>
          <cell r="AE183">
            <v>1350</v>
          </cell>
        </row>
        <row r="185">
          <cell r="AC185">
            <v>235</v>
          </cell>
          <cell r="AE185">
            <v>0</v>
          </cell>
        </row>
        <row r="187">
          <cell r="AC187">
            <v>235</v>
          </cell>
          <cell r="AE187">
            <v>2800</v>
          </cell>
        </row>
        <row r="189">
          <cell r="AC189">
            <v>335</v>
          </cell>
          <cell r="AE189">
            <v>630</v>
          </cell>
        </row>
        <row r="191">
          <cell r="AC191">
            <v>335</v>
          </cell>
          <cell r="AE191">
            <v>3600</v>
          </cell>
        </row>
        <row r="196">
          <cell r="AC196">
            <v>312</v>
          </cell>
          <cell r="AE196">
            <v>64500</v>
          </cell>
        </row>
        <row r="198">
          <cell r="AC198">
            <v>204</v>
          </cell>
          <cell r="AE198">
            <v>2398.5</v>
          </cell>
        </row>
        <row r="200">
          <cell r="AC200">
            <v>204</v>
          </cell>
          <cell r="AE200">
            <v>1600</v>
          </cell>
        </row>
        <row r="202">
          <cell r="AC202">
            <v>299</v>
          </cell>
          <cell r="AE202">
            <v>560</v>
          </cell>
        </row>
        <row r="204">
          <cell r="AC204">
            <v>299</v>
          </cell>
          <cell r="AE204">
            <v>2250</v>
          </cell>
        </row>
        <row r="206">
          <cell r="AC206">
            <v>299</v>
          </cell>
          <cell r="AE206">
            <v>1800</v>
          </cell>
        </row>
        <row r="208">
          <cell r="AC208">
            <v>230</v>
          </cell>
          <cell r="AE208">
            <v>1525</v>
          </cell>
        </row>
        <row r="210">
          <cell r="AC210">
            <v>230</v>
          </cell>
          <cell r="AE210">
            <v>2650</v>
          </cell>
        </row>
        <row r="212">
          <cell r="AC212">
            <v>221</v>
          </cell>
          <cell r="AE212">
            <v>3473.7224999999999</v>
          </cell>
        </row>
        <row r="214">
          <cell r="AC214">
            <v>221</v>
          </cell>
          <cell r="AE214">
            <v>3920</v>
          </cell>
        </row>
        <row r="216">
          <cell r="AC216">
            <v>317</v>
          </cell>
          <cell r="AE216">
            <v>4400</v>
          </cell>
        </row>
        <row r="218">
          <cell r="AC218">
            <v>317</v>
          </cell>
          <cell r="AE218">
            <v>2475</v>
          </cell>
        </row>
        <row r="220">
          <cell r="AC220">
            <v>235</v>
          </cell>
          <cell r="AE220">
            <v>19950</v>
          </cell>
        </row>
        <row r="222">
          <cell r="AC222">
            <v>910</v>
          </cell>
          <cell r="AE222">
            <v>5600</v>
          </cell>
        </row>
        <row r="224">
          <cell r="AC224">
            <v>910</v>
          </cell>
          <cell r="AE224">
            <v>23450</v>
          </cell>
        </row>
        <row r="226">
          <cell r="AC226">
            <v>910</v>
          </cell>
          <cell r="AE226">
            <v>5600</v>
          </cell>
        </row>
        <row r="228">
          <cell r="AC228">
            <v>910</v>
          </cell>
          <cell r="AE228">
            <v>28000</v>
          </cell>
        </row>
        <row r="230">
          <cell r="AC230">
            <v>910</v>
          </cell>
          <cell r="AE230">
            <v>117450</v>
          </cell>
        </row>
        <row r="232">
          <cell r="AC232">
            <v>335</v>
          </cell>
          <cell r="AE232">
            <v>1207.5</v>
          </cell>
        </row>
        <row r="234">
          <cell r="AC234">
            <v>335</v>
          </cell>
          <cell r="AE234">
            <v>6600</v>
          </cell>
        </row>
        <row r="239">
          <cell r="AC239">
            <v>312</v>
          </cell>
          <cell r="AE239">
            <v>10000</v>
          </cell>
        </row>
        <row r="241">
          <cell r="AC241">
            <v>204</v>
          </cell>
          <cell r="AE241">
            <v>450</v>
          </cell>
        </row>
        <row r="243">
          <cell r="AC243">
            <v>204</v>
          </cell>
          <cell r="AE243">
            <v>800</v>
          </cell>
        </row>
        <row r="245">
          <cell r="AC245">
            <v>299</v>
          </cell>
          <cell r="AE245">
            <v>0</v>
          </cell>
        </row>
        <row r="247">
          <cell r="AC247">
            <v>299</v>
          </cell>
          <cell r="AE247">
            <v>900</v>
          </cell>
        </row>
        <row r="249">
          <cell r="AC249">
            <v>299</v>
          </cell>
          <cell r="AE249">
            <v>1200</v>
          </cell>
        </row>
        <row r="251">
          <cell r="AC251">
            <v>230</v>
          </cell>
          <cell r="AE251">
            <v>0</v>
          </cell>
        </row>
        <row r="253">
          <cell r="AC253">
            <v>230</v>
          </cell>
          <cell r="AE253">
            <v>0</v>
          </cell>
        </row>
        <row r="255">
          <cell r="AC255">
            <v>221</v>
          </cell>
          <cell r="AE255">
            <v>0</v>
          </cell>
        </row>
        <row r="257">
          <cell r="AC257">
            <v>317</v>
          </cell>
          <cell r="AE257">
            <v>0</v>
          </cell>
        </row>
        <row r="259">
          <cell r="AC259">
            <v>317</v>
          </cell>
          <cell r="AE259">
            <v>0</v>
          </cell>
        </row>
        <row r="261">
          <cell r="AC261">
            <v>235</v>
          </cell>
          <cell r="AE261">
            <v>0</v>
          </cell>
        </row>
        <row r="263">
          <cell r="AC263">
            <v>235</v>
          </cell>
          <cell r="AE263">
            <v>0</v>
          </cell>
        </row>
        <row r="265">
          <cell r="AC265">
            <v>335</v>
          </cell>
          <cell r="AE265">
            <v>0</v>
          </cell>
        </row>
        <row r="267">
          <cell r="AC267">
            <v>335</v>
          </cell>
          <cell r="AE267">
            <v>1200</v>
          </cell>
        </row>
        <row r="274">
          <cell r="AC274">
            <v>204</v>
          </cell>
          <cell r="AE274">
            <v>800</v>
          </cell>
        </row>
        <row r="276">
          <cell r="AC276">
            <v>317</v>
          </cell>
          <cell r="AE276">
            <v>0</v>
          </cell>
        </row>
        <row r="281">
          <cell r="AC281">
            <v>312</v>
          </cell>
        </row>
        <row r="283">
          <cell r="AC283">
            <v>204</v>
          </cell>
          <cell r="AE283">
            <v>0</v>
          </cell>
        </row>
        <row r="285">
          <cell r="AC285">
            <v>235</v>
          </cell>
          <cell r="AE285">
            <v>1400</v>
          </cell>
        </row>
        <row r="287">
          <cell r="AC287">
            <v>335</v>
          </cell>
          <cell r="AE287">
            <v>0</v>
          </cell>
        </row>
        <row r="289">
          <cell r="AC289">
            <v>335</v>
          </cell>
          <cell r="AE289">
            <v>0</v>
          </cell>
        </row>
        <row r="291">
          <cell r="AE291">
            <v>563269.73499999999</v>
          </cell>
          <cell r="AH291">
            <v>19595.39</v>
          </cell>
          <cell r="AK291">
            <v>543674.34499999997</v>
          </cell>
        </row>
      </sheetData>
      <sheetData sheetId="12">
        <row r="5">
          <cell r="E5">
            <v>11172</v>
          </cell>
          <cell r="AC5">
            <v>404</v>
          </cell>
          <cell r="AE5">
            <v>9405</v>
          </cell>
        </row>
        <row r="6">
          <cell r="E6">
            <v>217135.80000000002</v>
          </cell>
          <cell r="AC6">
            <v>404</v>
          </cell>
          <cell r="AE6">
            <v>172140</v>
          </cell>
        </row>
        <row r="7">
          <cell r="E7">
            <v>2992.5</v>
          </cell>
          <cell r="AC7">
            <v>404</v>
          </cell>
          <cell r="AE7">
            <v>1615</v>
          </cell>
        </row>
        <row r="8">
          <cell r="E8">
            <v>52069.5</v>
          </cell>
          <cell r="AC8">
            <v>404</v>
          </cell>
          <cell r="AE8">
            <v>47538</v>
          </cell>
        </row>
        <row r="9">
          <cell r="E9">
            <v>3132</v>
          </cell>
          <cell r="AC9">
            <v>404</v>
          </cell>
          <cell r="AE9">
            <v>2034</v>
          </cell>
        </row>
        <row r="10">
          <cell r="E10">
            <v>1004.2200000000001</v>
          </cell>
          <cell r="AC10">
            <v>404</v>
          </cell>
          <cell r="AE10">
            <v>762</v>
          </cell>
        </row>
        <row r="11">
          <cell r="E11">
            <v>1594</v>
          </cell>
          <cell r="AC11">
            <v>404</v>
          </cell>
          <cell r="AE11">
            <v>1594</v>
          </cell>
        </row>
        <row r="12">
          <cell r="E12">
            <v>15000</v>
          </cell>
          <cell r="AC12">
            <v>404</v>
          </cell>
          <cell r="AE12">
            <v>2500</v>
          </cell>
        </row>
        <row r="13">
          <cell r="E13">
            <v>5400</v>
          </cell>
          <cell r="AC13">
            <v>404</v>
          </cell>
          <cell r="AE13">
            <v>5400</v>
          </cell>
        </row>
        <row r="14">
          <cell r="E14">
            <v>1200</v>
          </cell>
          <cell r="AC14">
            <v>404</v>
          </cell>
          <cell r="AE14">
            <v>300</v>
          </cell>
        </row>
        <row r="15">
          <cell r="E15">
            <v>4095</v>
          </cell>
          <cell r="AC15">
            <v>404</v>
          </cell>
          <cell r="AE15">
            <v>4095</v>
          </cell>
        </row>
        <row r="19">
          <cell r="E19">
            <v>314795.02</v>
          </cell>
          <cell r="AE19">
            <v>247383</v>
          </cell>
          <cell r="AH19">
            <v>24273</v>
          </cell>
          <cell r="AK19">
            <v>223110</v>
          </cell>
        </row>
      </sheetData>
      <sheetData sheetId="13">
        <row r="60">
          <cell r="BC60">
            <v>866541.76107000001</v>
          </cell>
          <cell r="BF60">
            <v>105316.22</v>
          </cell>
          <cell r="BI60">
            <v>761225.54107000004</v>
          </cell>
        </row>
      </sheetData>
      <sheetData sheetId="14">
        <row r="7">
          <cell r="P7">
            <v>4300</v>
          </cell>
          <cell r="S7">
            <v>0</v>
          </cell>
          <cell r="V7">
            <v>4300</v>
          </cell>
        </row>
      </sheetData>
      <sheetData sheetId="15">
        <row r="24">
          <cell r="S24">
            <v>119340</v>
          </cell>
          <cell r="V24">
            <v>2040</v>
          </cell>
          <cell r="Y24">
            <v>117300</v>
          </cell>
        </row>
      </sheetData>
      <sheetData sheetId="16">
        <row r="56">
          <cell r="AE56">
            <v>27218.76</v>
          </cell>
          <cell r="AH56">
            <v>600</v>
          </cell>
          <cell r="AK56">
            <v>26618.76</v>
          </cell>
        </row>
      </sheetData>
      <sheetData sheetId="17">
        <row r="59">
          <cell r="S59">
            <v>51007.5</v>
          </cell>
          <cell r="V59">
            <v>590</v>
          </cell>
          <cell r="Y59">
            <v>50417.5</v>
          </cell>
        </row>
      </sheetData>
      <sheetData sheetId="18">
        <row r="15">
          <cell r="AE15">
            <v>10117.709999999999</v>
          </cell>
          <cell r="AH15">
            <v>275.58</v>
          </cell>
          <cell r="AK15">
            <v>9842.130000000001</v>
          </cell>
        </row>
      </sheetData>
      <sheetData sheetId="19">
        <row r="43">
          <cell r="BC43">
            <v>142993.20000000001</v>
          </cell>
          <cell r="BF43">
            <v>3929.2</v>
          </cell>
          <cell r="BI43">
            <v>139064</v>
          </cell>
        </row>
      </sheetData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Y861"/>
  <sheetViews>
    <sheetView tabSelected="1" topLeftCell="I56" zoomScaleNormal="100" workbookViewId="0">
      <selection activeCell="P10" sqref="P10"/>
    </sheetView>
  </sheetViews>
  <sheetFormatPr baseColWidth="10" defaultColWidth="11.42578125" defaultRowHeight="12.75" outlineLevelCol="1" x14ac:dyDescent="0.2"/>
  <cols>
    <col min="1" max="1" width="5.140625" style="3" hidden="1" customWidth="1"/>
    <col min="2" max="2" width="19" style="3" hidden="1" customWidth="1"/>
    <col min="3" max="3" width="8" style="3" customWidth="1" outlineLevel="1"/>
    <col min="4" max="4" width="19.42578125" style="3" customWidth="1"/>
    <col min="5" max="5" width="24.7109375" style="3" customWidth="1" outlineLevel="1"/>
    <col min="6" max="6" width="19.42578125" style="3" customWidth="1"/>
    <col min="7" max="7" width="2.140625" style="3" customWidth="1"/>
    <col min="8" max="8" width="20.42578125" style="3" customWidth="1"/>
    <col min="9" max="9" width="22" style="3" customWidth="1"/>
    <col min="10" max="10" width="7.7109375" style="3" customWidth="1"/>
    <col min="11" max="11" width="18.85546875" style="3" customWidth="1"/>
    <col min="12" max="12" width="27.28515625" style="3" customWidth="1"/>
    <col min="13" max="13" width="7.85546875" style="323" customWidth="1"/>
    <col min="14" max="16" width="21.85546875" style="3" customWidth="1"/>
    <col min="17" max="17" width="12.5703125" style="333" customWidth="1"/>
    <col min="18" max="18" width="1.85546875" style="334" customWidth="1"/>
    <col min="19" max="19" width="21.85546875" style="335" customWidth="1" outlineLevel="1"/>
    <col min="20" max="20" width="21.85546875" style="341" customWidth="1" outlineLevel="1"/>
    <col min="21" max="21" width="21.85546875" style="337" customWidth="1" outlineLevel="1"/>
    <col min="22" max="22" width="9.85546875" style="333" customWidth="1"/>
    <col min="23" max="23" width="1.85546875" style="338" customWidth="1"/>
    <col min="24" max="26" width="21.85546875" style="339" hidden="1" customWidth="1" outlineLevel="1"/>
    <col min="27" max="27" width="7.85546875" style="333" hidden="1" customWidth="1" outlineLevel="1"/>
    <col min="28" max="28" width="1.85546875" style="338" customWidth="1" collapsed="1"/>
    <col min="29" max="29" width="21.85546875" style="339" customWidth="1"/>
    <col min="30" max="30" width="8.85546875" style="331" customWidth="1"/>
    <col min="31" max="31" width="1.85546875" style="340" customWidth="1"/>
    <col min="32" max="32" width="21.85546875" style="339" customWidth="1"/>
    <col min="33" max="33" width="8.85546875" style="331" customWidth="1"/>
    <col min="34" max="34" width="2.42578125" style="3" customWidth="1"/>
    <col min="35" max="35" width="24.85546875" style="339" hidden="1" customWidth="1"/>
    <col min="36" max="36" width="3.28515625" style="3" hidden="1" customWidth="1"/>
    <col min="37" max="37" width="18" style="339" hidden="1" customWidth="1"/>
    <col min="38" max="40" width="11.42578125" style="3"/>
    <col min="41" max="41" width="73.85546875" style="3" customWidth="1"/>
    <col min="42" max="42" width="15" style="3" customWidth="1"/>
    <col min="43" max="43" width="15.42578125" style="3" customWidth="1"/>
    <col min="44" max="44" width="11.5703125" style="3" customWidth="1"/>
    <col min="45" max="45" width="11.42578125" style="3"/>
    <col min="46" max="46" width="13.85546875" style="3" customWidth="1"/>
    <col min="47" max="47" width="14.28515625" style="3" customWidth="1"/>
    <col min="48" max="49" width="11.5703125" style="3" customWidth="1"/>
    <col min="50" max="256" width="11.42578125" style="3"/>
    <col min="257" max="258" width="0" style="3" hidden="1" customWidth="1"/>
    <col min="259" max="259" width="8" style="3" customWidth="1"/>
    <col min="260" max="260" width="19.42578125" style="3" customWidth="1"/>
    <col min="261" max="261" width="24.7109375" style="3" customWidth="1"/>
    <col min="262" max="262" width="19.42578125" style="3" customWidth="1"/>
    <col min="263" max="263" width="2.140625" style="3" customWidth="1"/>
    <col min="264" max="264" width="20.42578125" style="3" customWidth="1"/>
    <col min="265" max="265" width="22" style="3" customWidth="1"/>
    <col min="266" max="266" width="7.7109375" style="3" customWidth="1"/>
    <col min="267" max="267" width="18.85546875" style="3" customWidth="1"/>
    <col min="268" max="268" width="27.28515625" style="3" customWidth="1"/>
    <col min="269" max="269" width="7.85546875" style="3" customWidth="1"/>
    <col min="270" max="272" width="21.85546875" style="3" customWidth="1"/>
    <col min="273" max="273" width="7.85546875" style="3" customWidth="1"/>
    <col min="274" max="274" width="1.85546875" style="3" customWidth="1"/>
    <col min="275" max="277" width="21.85546875" style="3" customWidth="1"/>
    <col min="278" max="278" width="7.85546875" style="3" customWidth="1"/>
    <col min="279" max="279" width="1.85546875" style="3" customWidth="1"/>
    <col min="280" max="283" width="0" style="3" hidden="1" customWidth="1"/>
    <col min="284" max="284" width="1.85546875" style="3" customWidth="1"/>
    <col min="285" max="285" width="21.85546875" style="3" customWidth="1"/>
    <col min="286" max="286" width="8.85546875" style="3" customWidth="1"/>
    <col min="287" max="287" width="1.85546875" style="3" customWidth="1"/>
    <col min="288" max="288" width="21.85546875" style="3" customWidth="1"/>
    <col min="289" max="289" width="8.85546875" style="3" customWidth="1"/>
    <col min="290" max="290" width="2.42578125" style="3" customWidth="1"/>
    <col min="291" max="293" width="0" style="3" hidden="1" customWidth="1"/>
    <col min="294" max="296" width="11.42578125" style="3"/>
    <col min="297" max="297" width="73.85546875" style="3" customWidth="1"/>
    <col min="298" max="298" width="15" style="3" customWidth="1"/>
    <col min="299" max="299" width="15.42578125" style="3" customWidth="1"/>
    <col min="300" max="300" width="11.5703125" style="3" customWidth="1"/>
    <col min="301" max="301" width="11.42578125" style="3"/>
    <col min="302" max="302" width="13.85546875" style="3" customWidth="1"/>
    <col min="303" max="303" width="14.28515625" style="3" customWidth="1"/>
    <col min="304" max="305" width="11.5703125" style="3" customWidth="1"/>
    <col min="306" max="512" width="11.42578125" style="3"/>
    <col min="513" max="514" width="0" style="3" hidden="1" customWidth="1"/>
    <col min="515" max="515" width="8" style="3" customWidth="1"/>
    <col min="516" max="516" width="19.42578125" style="3" customWidth="1"/>
    <col min="517" max="517" width="24.7109375" style="3" customWidth="1"/>
    <col min="518" max="518" width="19.42578125" style="3" customWidth="1"/>
    <col min="519" max="519" width="2.140625" style="3" customWidth="1"/>
    <col min="520" max="520" width="20.42578125" style="3" customWidth="1"/>
    <col min="521" max="521" width="22" style="3" customWidth="1"/>
    <col min="522" max="522" width="7.7109375" style="3" customWidth="1"/>
    <col min="523" max="523" width="18.85546875" style="3" customWidth="1"/>
    <col min="524" max="524" width="27.28515625" style="3" customWidth="1"/>
    <col min="525" max="525" width="7.85546875" style="3" customWidth="1"/>
    <col min="526" max="528" width="21.85546875" style="3" customWidth="1"/>
    <col min="529" max="529" width="7.85546875" style="3" customWidth="1"/>
    <col min="530" max="530" width="1.85546875" style="3" customWidth="1"/>
    <col min="531" max="533" width="21.85546875" style="3" customWidth="1"/>
    <col min="534" max="534" width="7.85546875" style="3" customWidth="1"/>
    <col min="535" max="535" width="1.85546875" style="3" customWidth="1"/>
    <col min="536" max="539" width="0" style="3" hidden="1" customWidth="1"/>
    <col min="540" max="540" width="1.85546875" style="3" customWidth="1"/>
    <col min="541" max="541" width="21.85546875" style="3" customWidth="1"/>
    <col min="542" max="542" width="8.85546875" style="3" customWidth="1"/>
    <col min="543" max="543" width="1.85546875" style="3" customWidth="1"/>
    <col min="544" max="544" width="21.85546875" style="3" customWidth="1"/>
    <col min="545" max="545" width="8.85546875" style="3" customWidth="1"/>
    <col min="546" max="546" width="2.42578125" style="3" customWidth="1"/>
    <col min="547" max="549" width="0" style="3" hidden="1" customWidth="1"/>
    <col min="550" max="552" width="11.42578125" style="3"/>
    <col min="553" max="553" width="73.85546875" style="3" customWidth="1"/>
    <col min="554" max="554" width="15" style="3" customWidth="1"/>
    <col min="555" max="555" width="15.42578125" style="3" customWidth="1"/>
    <col min="556" max="556" width="11.5703125" style="3" customWidth="1"/>
    <col min="557" max="557" width="11.42578125" style="3"/>
    <col min="558" max="558" width="13.85546875" style="3" customWidth="1"/>
    <col min="559" max="559" width="14.28515625" style="3" customWidth="1"/>
    <col min="560" max="561" width="11.5703125" style="3" customWidth="1"/>
    <col min="562" max="768" width="11.42578125" style="3"/>
    <col min="769" max="770" width="0" style="3" hidden="1" customWidth="1"/>
    <col min="771" max="771" width="8" style="3" customWidth="1"/>
    <col min="772" max="772" width="19.42578125" style="3" customWidth="1"/>
    <col min="773" max="773" width="24.7109375" style="3" customWidth="1"/>
    <col min="774" max="774" width="19.42578125" style="3" customWidth="1"/>
    <col min="775" max="775" width="2.140625" style="3" customWidth="1"/>
    <col min="776" max="776" width="20.42578125" style="3" customWidth="1"/>
    <col min="777" max="777" width="22" style="3" customWidth="1"/>
    <col min="778" max="778" width="7.7109375" style="3" customWidth="1"/>
    <col min="779" max="779" width="18.85546875" style="3" customWidth="1"/>
    <col min="780" max="780" width="27.28515625" style="3" customWidth="1"/>
    <col min="781" max="781" width="7.85546875" style="3" customWidth="1"/>
    <col min="782" max="784" width="21.85546875" style="3" customWidth="1"/>
    <col min="785" max="785" width="7.85546875" style="3" customWidth="1"/>
    <col min="786" max="786" width="1.85546875" style="3" customWidth="1"/>
    <col min="787" max="789" width="21.85546875" style="3" customWidth="1"/>
    <col min="790" max="790" width="7.85546875" style="3" customWidth="1"/>
    <col min="791" max="791" width="1.85546875" style="3" customWidth="1"/>
    <col min="792" max="795" width="0" style="3" hidden="1" customWidth="1"/>
    <col min="796" max="796" width="1.85546875" style="3" customWidth="1"/>
    <col min="797" max="797" width="21.85546875" style="3" customWidth="1"/>
    <col min="798" max="798" width="8.85546875" style="3" customWidth="1"/>
    <col min="799" max="799" width="1.85546875" style="3" customWidth="1"/>
    <col min="800" max="800" width="21.85546875" style="3" customWidth="1"/>
    <col min="801" max="801" width="8.85546875" style="3" customWidth="1"/>
    <col min="802" max="802" width="2.42578125" style="3" customWidth="1"/>
    <col min="803" max="805" width="0" style="3" hidden="1" customWidth="1"/>
    <col min="806" max="808" width="11.42578125" style="3"/>
    <col min="809" max="809" width="73.85546875" style="3" customWidth="1"/>
    <col min="810" max="810" width="15" style="3" customWidth="1"/>
    <col min="811" max="811" width="15.42578125" style="3" customWidth="1"/>
    <col min="812" max="812" width="11.5703125" style="3" customWidth="1"/>
    <col min="813" max="813" width="11.42578125" style="3"/>
    <col min="814" max="814" width="13.85546875" style="3" customWidth="1"/>
    <col min="815" max="815" width="14.28515625" style="3" customWidth="1"/>
    <col min="816" max="817" width="11.5703125" style="3" customWidth="1"/>
    <col min="818" max="1024" width="11.42578125" style="3"/>
    <col min="1025" max="1026" width="0" style="3" hidden="1" customWidth="1"/>
    <col min="1027" max="1027" width="8" style="3" customWidth="1"/>
    <col min="1028" max="1028" width="19.42578125" style="3" customWidth="1"/>
    <col min="1029" max="1029" width="24.7109375" style="3" customWidth="1"/>
    <col min="1030" max="1030" width="19.42578125" style="3" customWidth="1"/>
    <col min="1031" max="1031" width="2.140625" style="3" customWidth="1"/>
    <col min="1032" max="1032" width="20.42578125" style="3" customWidth="1"/>
    <col min="1033" max="1033" width="22" style="3" customWidth="1"/>
    <col min="1034" max="1034" width="7.7109375" style="3" customWidth="1"/>
    <col min="1035" max="1035" width="18.85546875" style="3" customWidth="1"/>
    <col min="1036" max="1036" width="27.28515625" style="3" customWidth="1"/>
    <col min="1037" max="1037" width="7.85546875" style="3" customWidth="1"/>
    <col min="1038" max="1040" width="21.85546875" style="3" customWidth="1"/>
    <col min="1041" max="1041" width="7.85546875" style="3" customWidth="1"/>
    <col min="1042" max="1042" width="1.85546875" style="3" customWidth="1"/>
    <col min="1043" max="1045" width="21.85546875" style="3" customWidth="1"/>
    <col min="1046" max="1046" width="7.85546875" style="3" customWidth="1"/>
    <col min="1047" max="1047" width="1.85546875" style="3" customWidth="1"/>
    <col min="1048" max="1051" width="0" style="3" hidden="1" customWidth="1"/>
    <col min="1052" max="1052" width="1.85546875" style="3" customWidth="1"/>
    <col min="1053" max="1053" width="21.85546875" style="3" customWidth="1"/>
    <col min="1054" max="1054" width="8.85546875" style="3" customWidth="1"/>
    <col min="1055" max="1055" width="1.85546875" style="3" customWidth="1"/>
    <col min="1056" max="1056" width="21.85546875" style="3" customWidth="1"/>
    <col min="1057" max="1057" width="8.85546875" style="3" customWidth="1"/>
    <col min="1058" max="1058" width="2.42578125" style="3" customWidth="1"/>
    <col min="1059" max="1061" width="0" style="3" hidden="1" customWidth="1"/>
    <col min="1062" max="1064" width="11.42578125" style="3"/>
    <col min="1065" max="1065" width="73.85546875" style="3" customWidth="1"/>
    <col min="1066" max="1066" width="15" style="3" customWidth="1"/>
    <col min="1067" max="1067" width="15.42578125" style="3" customWidth="1"/>
    <col min="1068" max="1068" width="11.5703125" style="3" customWidth="1"/>
    <col min="1069" max="1069" width="11.42578125" style="3"/>
    <col min="1070" max="1070" width="13.85546875" style="3" customWidth="1"/>
    <col min="1071" max="1071" width="14.28515625" style="3" customWidth="1"/>
    <col min="1072" max="1073" width="11.5703125" style="3" customWidth="1"/>
    <col min="1074" max="1280" width="11.42578125" style="3"/>
    <col min="1281" max="1282" width="0" style="3" hidden="1" customWidth="1"/>
    <col min="1283" max="1283" width="8" style="3" customWidth="1"/>
    <col min="1284" max="1284" width="19.42578125" style="3" customWidth="1"/>
    <col min="1285" max="1285" width="24.7109375" style="3" customWidth="1"/>
    <col min="1286" max="1286" width="19.42578125" style="3" customWidth="1"/>
    <col min="1287" max="1287" width="2.140625" style="3" customWidth="1"/>
    <col min="1288" max="1288" width="20.42578125" style="3" customWidth="1"/>
    <col min="1289" max="1289" width="22" style="3" customWidth="1"/>
    <col min="1290" max="1290" width="7.7109375" style="3" customWidth="1"/>
    <col min="1291" max="1291" width="18.85546875" style="3" customWidth="1"/>
    <col min="1292" max="1292" width="27.28515625" style="3" customWidth="1"/>
    <col min="1293" max="1293" width="7.85546875" style="3" customWidth="1"/>
    <col min="1294" max="1296" width="21.85546875" style="3" customWidth="1"/>
    <col min="1297" max="1297" width="7.85546875" style="3" customWidth="1"/>
    <col min="1298" max="1298" width="1.85546875" style="3" customWidth="1"/>
    <col min="1299" max="1301" width="21.85546875" style="3" customWidth="1"/>
    <col min="1302" max="1302" width="7.85546875" style="3" customWidth="1"/>
    <col min="1303" max="1303" width="1.85546875" style="3" customWidth="1"/>
    <col min="1304" max="1307" width="0" style="3" hidden="1" customWidth="1"/>
    <col min="1308" max="1308" width="1.85546875" style="3" customWidth="1"/>
    <col min="1309" max="1309" width="21.85546875" style="3" customWidth="1"/>
    <col min="1310" max="1310" width="8.85546875" style="3" customWidth="1"/>
    <col min="1311" max="1311" width="1.85546875" style="3" customWidth="1"/>
    <col min="1312" max="1312" width="21.85546875" style="3" customWidth="1"/>
    <col min="1313" max="1313" width="8.85546875" style="3" customWidth="1"/>
    <col min="1314" max="1314" width="2.42578125" style="3" customWidth="1"/>
    <col min="1315" max="1317" width="0" style="3" hidden="1" customWidth="1"/>
    <col min="1318" max="1320" width="11.42578125" style="3"/>
    <col min="1321" max="1321" width="73.85546875" style="3" customWidth="1"/>
    <col min="1322" max="1322" width="15" style="3" customWidth="1"/>
    <col min="1323" max="1323" width="15.42578125" style="3" customWidth="1"/>
    <col min="1324" max="1324" width="11.5703125" style="3" customWidth="1"/>
    <col min="1325" max="1325" width="11.42578125" style="3"/>
    <col min="1326" max="1326" width="13.85546875" style="3" customWidth="1"/>
    <col min="1327" max="1327" width="14.28515625" style="3" customWidth="1"/>
    <col min="1328" max="1329" width="11.5703125" style="3" customWidth="1"/>
    <col min="1330" max="1536" width="11.42578125" style="3"/>
    <col min="1537" max="1538" width="0" style="3" hidden="1" customWidth="1"/>
    <col min="1539" max="1539" width="8" style="3" customWidth="1"/>
    <col min="1540" max="1540" width="19.42578125" style="3" customWidth="1"/>
    <col min="1541" max="1541" width="24.7109375" style="3" customWidth="1"/>
    <col min="1542" max="1542" width="19.42578125" style="3" customWidth="1"/>
    <col min="1543" max="1543" width="2.140625" style="3" customWidth="1"/>
    <col min="1544" max="1544" width="20.42578125" style="3" customWidth="1"/>
    <col min="1545" max="1545" width="22" style="3" customWidth="1"/>
    <col min="1546" max="1546" width="7.7109375" style="3" customWidth="1"/>
    <col min="1547" max="1547" width="18.85546875" style="3" customWidth="1"/>
    <col min="1548" max="1548" width="27.28515625" style="3" customWidth="1"/>
    <col min="1549" max="1549" width="7.85546875" style="3" customWidth="1"/>
    <col min="1550" max="1552" width="21.85546875" style="3" customWidth="1"/>
    <col min="1553" max="1553" width="7.85546875" style="3" customWidth="1"/>
    <col min="1554" max="1554" width="1.85546875" style="3" customWidth="1"/>
    <col min="1555" max="1557" width="21.85546875" style="3" customWidth="1"/>
    <col min="1558" max="1558" width="7.85546875" style="3" customWidth="1"/>
    <col min="1559" max="1559" width="1.85546875" style="3" customWidth="1"/>
    <col min="1560" max="1563" width="0" style="3" hidden="1" customWidth="1"/>
    <col min="1564" max="1564" width="1.85546875" style="3" customWidth="1"/>
    <col min="1565" max="1565" width="21.85546875" style="3" customWidth="1"/>
    <col min="1566" max="1566" width="8.85546875" style="3" customWidth="1"/>
    <col min="1567" max="1567" width="1.85546875" style="3" customWidth="1"/>
    <col min="1568" max="1568" width="21.85546875" style="3" customWidth="1"/>
    <col min="1569" max="1569" width="8.85546875" style="3" customWidth="1"/>
    <col min="1570" max="1570" width="2.42578125" style="3" customWidth="1"/>
    <col min="1571" max="1573" width="0" style="3" hidden="1" customWidth="1"/>
    <col min="1574" max="1576" width="11.42578125" style="3"/>
    <col min="1577" max="1577" width="73.85546875" style="3" customWidth="1"/>
    <col min="1578" max="1578" width="15" style="3" customWidth="1"/>
    <col min="1579" max="1579" width="15.42578125" style="3" customWidth="1"/>
    <col min="1580" max="1580" width="11.5703125" style="3" customWidth="1"/>
    <col min="1581" max="1581" width="11.42578125" style="3"/>
    <col min="1582" max="1582" width="13.85546875" style="3" customWidth="1"/>
    <col min="1583" max="1583" width="14.28515625" style="3" customWidth="1"/>
    <col min="1584" max="1585" width="11.5703125" style="3" customWidth="1"/>
    <col min="1586" max="1792" width="11.42578125" style="3"/>
    <col min="1793" max="1794" width="0" style="3" hidden="1" customWidth="1"/>
    <col min="1795" max="1795" width="8" style="3" customWidth="1"/>
    <col min="1796" max="1796" width="19.42578125" style="3" customWidth="1"/>
    <col min="1797" max="1797" width="24.7109375" style="3" customWidth="1"/>
    <col min="1798" max="1798" width="19.42578125" style="3" customWidth="1"/>
    <col min="1799" max="1799" width="2.140625" style="3" customWidth="1"/>
    <col min="1800" max="1800" width="20.42578125" style="3" customWidth="1"/>
    <col min="1801" max="1801" width="22" style="3" customWidth="1"/>
    <col min="1802" max="1802" width="7.7109375" style="3" customWidth="1"/>
    <col min="1803" max="1803" width="18.85546875" style="3" customWidth="1"/>
    <col min="1804" max="1804" width="27.28515625" style="3" customWidth="1"/>
    <col min="1805" max="1805" width="7.85546875" style="3" customWidth="1"/>
    <col min="1806" max="1808" width="21.85546875" style="3" customWidth="1"/>
    <col min="1809" max="1809" width="7.85546875" style="3" customWidth="1"/>
    <col min="1810" max="1810" width="1.85546875" style="3" customWidth="1"/>
    <col min="1811" max="1813" width="21.85546875" style="3" customWidth="1"/>
    <col min="1814" max="1814" width="7.85546875" style="3" customWidth="1"/>
    <col min="1815" max="1815" width="1.85546875" style="3" customWidth="1"/>
    <col min="1816" max="1819" width="0" style="3" hidden="1" customWidth="1"/>
    <col min="1820" max="1820" width="1.85546875" style="3" customWidth="1"/>
    <col min="1821" max="1821" width="21.85546875" style="3" customWidth="1"/>
    <col min="1822" max="1822" width="8.85546875" style="3" customWidth="1"/>
    <col min="1823" max="1823" width="1.85546875" style="3" customWidth="1"/>
    <col min="1824" max="1824" width="21.85546875" style="3" customWidth="1"/>
    <col min="1825" max="1825" width="8.85546875" style="3" customWidth="1"/>
    <col min="1826" max="1826" width="2.42578125" style="3" customWidth="1"/>
    <col min="1827" max="1829" width="0" style="3" hidden="1" customWidth="1"/>
    <col min="1830" max="1832" width="11.42578125" style="3"/>
    <col min="1833" max="1833" width="73.85546875" style="3" customWidth="1"/>
    <col min="1834" max="1834" width="15" style="3" customWidth="1"/>
    <col min="1835" max="1835" width="15.42578125" style="3" customWidth="1"/>
    <col min="1836" max="1836" width="11.5703125" style="3" customWidth="1"/>
    <col min="1837" max="1837" width="11.42578125" style="3"/>
    <col min="1838" max="1838" width="13.85546875" style="3" customWidth="1"/>
    <col min="1839" max="1839" width="14.28515625" style="3" customWidth="1"/>
    <col min="1840" max="1841" width="11.5703125" style="3" customWidth="1"/>
    <col min="1842" max="2048" width="11.42578125" style="3"/>
    <col min="2049" max="2050" width="0" style="3" hidden="1" customWidth="1"/>
    <col min="2051" max="2051" width="8" style="3" customWidth="1"/>
    <col min="2052" max="2052" width="19.42578125" style="3" customWidth="1"/>
    <col min="2053" max="2053" width="24.7109375" style="3" customWidth="1"/>
    <col min="2054" max="2054" width="19.42578125" style="3" customWidth="1"/>
    <col min="2055" max="2055" width="2.140625" style="3" customWidth="1"/>
    <col min="2056" max="2056" width="20.42578125" style="3" customWidth="1"/>
    <col min="2057" max="2057" width="22" style="3" customWidth="1"/>
    <col min="2058" max="2058" width="7.7109375" style="3" customWidth="1"/>
    <col min="2059" max="2059" width="18.85546875" style="3" customWidth="1"/>
    <col min="2060" max="2060" width="27.28515625" style="3" customWidth="1"/>
    <col min="2061" max="2061" width="7.85546875" style="3" customWidth="1"/>
    <col min="2062" max="2064" width="21.85546875" style="3" customWidth="1"/>
    <col min="2065" max="2065" width="7.85546875" style="3" customWidth="1"/>
    <col min="2066" max="2066" width="1.85546875" style="3" customWidth="1"/>
    <col min="2067" max="2069" width="21.85546875" style="3" customWidth="1"/>
    <col min="2070" max="2070" width="7.85546875" style="3" customWidth="1"/>
    <col min="2071" max="2071" width="1.85546875" style="3" customWidth="1"/>
    <col min="2072" max="2075" width="0" style="3" hidden="1" customWidth="1"/>
    <col min="2076" max="2076" width="1.85546875" style="3" customWidth="1"/>
    <col min="2077" max="2077" width="21.85546875" style="3" customWidth="1"/>
    <col min="2078" max="2078" width="8.85546875" style="3" customWidth="1"/>
    <col min="2079" max="2079" width="1.85546875" style="3" customWidth="1"/>
    <col min="2080" max="2080" width="21.85546875" style="3" customWidth="1"/>
    <col min="2081" max="2081" width="8.85546875" style="3" customWidth="1"/>
    <col min="2082" max="2082" width="2.42578125" style="3" customWidth="1"/>
    <col min="2083" max="2085" width="0" style="3" hidden="1" customWidth="1"/>
    <col min="2086" max="2088" width="11.42578125" style="3"/>
    <col min="2089" max="2089" width="73.85546875" style="3" customWidth="1"/>
    <col min="2090" max="2090" width="15" style="3" customWidth="1"/>
    <col min="2091" max="2091" width="15.42578125" style="3" customWidth="1"/>
    <col min="2092" max="2092" width="11.5703125" style="3" customWidth="1"/>
    <col min="2093" max="2093" width="11.42578125" style="3"/>
    <col min="2094" max="2094" width="13.85546875" style="3" customWidth="1"/>
    <col min="2095" max="2095" width="14.28515625" style="3" customWidth="1"/>
    <col min="2096" max="2097" width="11.5703125" style="3" customWidth="1"/>
    <col min="2098" max="2304" width="11.42578125" style="3"/>
    <col min="2305" max="2306" width="0" style="3" hidden="1" customWidth="1"/>
    <col min="2307" max="2307" width="8" style="3" customWidth="1"/>
    <col min="2308" max="2308" width="19.42578125" style="3" customWidth="1"/>
    <col min="2309" max="2309" width="24.7109375" style="3" customWidth="1"/>
    <col min="2310" max="2310" width="19.42578125" style="3" customWidth="1"/>
    <col min="2311" max="2311" width="2.140625" style="3" customWidth="1"/>
    <col min="2312" max="2312" width="20.42578125" style="3" customWidth="1"/>
    <col min="2313" max="2313" width="22" style="3" customWidth="1"/>
    <col min="2314" max="2314" width="7.7109375" style="3" customWidth="1"/>
    <col min="2315" max="2315" width="18.85546875" style="3" customWidth="1"/>
    <col min="2316" max="2316" width="27.28515625" style="3" customWidth="1"/>
    <col min="2317" max="2317" width="7.85546875" style="3" customWidth="1"/>
    <col min="2318" max="2320" width="21.85546875" style="3" customWidth="1"/>
    <col min="2321" max="2321" width="7.85546875" style="3" customWidth="1"/>
    <col min="2322" max="2322" width="1.85546875" style="3" customWidth="1"/>
    <col min="2323" max="2325" width="21.85546875" style="3" customWidth="1"/>
    <col min="2326" max="2326" width="7.85546875" style="3" customWidth="1"/>
    <col min="2327" max="2327" width="1.85546875" style="3" customWidth="1"/>
    <col min="2328" max="2331" width="0" style="3" hidden="1" customWidth="1"/>
    <col min="2332" max="2332" width="1.85546875" style="3" customWidth="1"/>
    <col min="2333" max="2333" width="21.85546875" style="3" customWidth="1"/>
    <col min="2334" max="2334" width="8.85546875" style="3" customWidth="1"/>
    <col min="2335" max="2335" width="1.85546875" style="3" customWidth="1"/>
    <col min="2336" max="2336" width="21.85546875" style="3" customWidth="1"/>
    <col min="2337" max="2337" width="8.85546875" style="3" customWidth="1"/>
    <col min="2338" max="2338" width="2.42578125" style="3" customWidth="1"/>
    <col min="2339" max="2341" width="0" style="3" hidden="1" customWidth="1"/>
    <col min="2342" max="2344" width="11.42578125" style="3"/>
    <col min="2345" max="2345" width="73.85546875" style="3" customWidth="1"/>
    <col min="2346" max="2346" width="15" style="3" customWidth="1"/>
    <col min="2347" max="2347" width="15.42578125" style="3" customWidth="1"/>
    <col min="2348" max="2348" width="11.5703125" style="3" customWidth="1"/>
    <col min="2349" max="2349" width="11.42578125" style="3"/>
    <col min="2350" max="2350" width="13.85546875" style="3" customWidth="1"/>
    <col min="2351" max="2351" width="14.28515625" style="3" customWidth="1"/>
    <col min="2352" max="2353" width="11.5703125" style="3" customWidth="1"/>
    <col min="2354" max="2560" width="11.42578125" style="3"/>
    <col min="2561" max="2562" width="0" style="3" hidden="1" customWidth="1"/>
    <col min="2563" max="2563" width="8" style="3" customWidth="1"/>
    <col min="2564" max="2564" width="19.42578125" style="3" customWidth="1"/>
    <col min="2565" max="2565" width="24.7109375" style="3" customWidth="1"/>
    <col min="2566" max="2566" width="19.42578125" style="3" customWidth="1"/>
    <col min="2567" max="2567" width="2.140625" style="3" customWidth="1"/>
    <col min="2568" max="2568" width="20.42578125" style="3" customWidth="1"/>
    <col min="2569" max="2569" width="22" style="3" customWidth="1"/>
    <col min="2570" max="2570" width="7.7109375" style="3" customWidth="1"/>
    <col min="2571" max="2571" width="18.85546875" style="3" customWidth="1"/>
    <col min="2572" max="2572" width="27.28515625" style="3" customWidth="1"/>
    <col min="2573" max="2573" width="7.85546875" style="3" customWidth="1"/>
    <col min="2574" max="2576" width="21.85546875" style="3" customWidth="1"/>
    <col min="2577" max="2577" width="7.85546875" style="3" customWidth="1"/>
    <col min="2578" max="2578" width="1.85546875" style="3" customWidth="1"/>
    <col min="2579" max="2581" width="21.85546875" style="3" customWidth="1"/>
    <col min="2582" max="2582" width="7.85546875" style="3" customWidth="1"/>
    <col min="2583" max="2583" width="1.85546875" style="3" customWidth="1"/>
    <col min="2584" max="2587" width="0" style="3" hidden="1" customWidth="1"/>
    <col min="2588" max="2588" width="1.85546875" style="3" customWidth="1"/>
    <col min="2589" max="2589" width="21.85546875" style="3" customWidth="1"/>
    <col min="2590" max="2590" width="8.85546875" style="3" customWidth="1"/>
    <col min="2591" max="2591" width="1.85546875" style="3" customWidth="1"/>
    <col min="2592" max="2592" width="21.85546875" style="3" customWidth="1"/>
    <col min="2593" max="2593" width="8.85546875" style="3" customWidth="1"/>
    <col min="2594" max="2594" width="2.42578125" style="3" customWidth="1"/>
    <col min="2595" max="2597" width="0" style="3" hidden="1" customWidth="1"/>
    <col min="2598" max="2600" width="11.42578125" style="3"/>
    <col min="2601" max="2601" width="73.85546875" style="3" customWidth="1"/>
    <col min="2602" max="2602" width="15" style="3" customWidth="1"/>
    <col min="2603" max="2603" width="15.42578125" style="3" customWidth="1"/>
    <col min="2604" max="2604" width="11.5703125" style="3" customWidth="1"/>
    <col min="2605" max="2605" width="11.42578125" style="3"/>
    <col min="2606" max="2606" width="13.85546875" style="3" customWidth="1"/>
    <col min="2607" max="2607" width="14.28515625" style="3" customWidth="1"/>
    <col min="2608" max="2609" width="11.5703125" style="3" customWidth="1"/>
    <col min="2610" max="2816" width="11.42578125" style="3"/>
    <col min="2817" max="2818" width="0" style="3" hidden="1" customWidth="1"/>
    <col min="2819" max="2819" width="8" style="3" customWidth="1"/>
    <col min="2820" max="2820" width="19.42578125" style="3" customWidth="1"/>
    <col min="2821" max="2821" width="24.7109375" style="3" customWidth="1"/>
    <col min="2822" max="2822" width="19.42578125" style="3" customWidth="1"/>
    <col min="2823" max="2823" width="2.140625" style="3" customWidth="1"/>
    <col min="2824" max="2824" width="20.42578125" style="3" customWidth="1"/>
    <col min="2825" max="2825" width="22" style="3" customWidth="1"/>
    <col min="2826" max="2826" width="7.7109375" style="3" customWidth="1"/>
    <col min="2827" max="2827" width="18.85546875" style="3" customWidth="1"/>
    <col min="2828" max="2828" width="27.28515625" style="3" customWidth="1"/>
    <col min="2829" max="2829" width="7.85546875" style="3" customWidth="1"/>
    <col min="2830" max="2832" width="21.85546875" style="3" customWidth="1"/>
    <col min="2833" max="2833" width="7.85546875" style="3" customWidth="1"/>
    <col min="2834" max="2834" width="1.85546875" style="3" customWidth="1"/>
    <col min="2835" max="2837" width="21.85546875" style="3" customWidth="1"/>
    <col min="2838" max="2838" width="7.85546875" style="3" customWidth="1"/>
    <col min="2839" max="2839" width="1.85546875" style="3" customWidth="1"/>
    <col min="2840" max="2843" width="0" style="3" hidden="1" customWidth="1"/>
    <col min="2844" max="2844" width="1.85546875" style="3" customWidth="1"/>
    <col min="2845" max="2845" width="21.85546875" style="3" customWidth="1"/>
    <col min="2846" max="2846" width="8.85546875" style="3" customWidth="1"/>
    <col min="2847" max="2847" width="1.85546875" style="3" customWidth="1"/>
    <col min="2848" max="2848" width="21.85546875" style="3" customWidth="1"/>
    <col min="2849" max="2849" width="8.85546875" style="3" customWidth="1"/>
    <col min="2850" max="2850" width="2.42578125" style="3" customWidth="1"/>
    <col min="2851" max="2853" width="0" style="3" hidden="1" customWidth="1"/>
    <col min="2854" max="2856" width="11.42578125" style="3"/>
    <col min="2857" max="2857" width="73.85546875" style="3" customWidth="1"/>
    <col min="2858" max="2858" width="15" style="3" customWidth="1"/>
    <col min="2859" max="2859" width="15.42578125" style="3" customWidth="1"/>
    <col min="2860" max="2860" width="11.5703125" style="3" customWidth="1"/>
    <col min="2861" max="2861" width="11.42578125" style="3"/>
    <col min="2862" max="2862" width="13.85546875" style="3" customWidth="1"/>
    <col min="2863" max="2863" width="14.28515625" style="3" customWidth="1"/>
    <col min="2864" max="2865" width="11.5703125" style="3" customWidth="1"/>
    <col min="2866" max="3072" width="11.42578125" style="3"/>
    <col min="3073" max="3074" width="0" style="3" hidden="1" customWidth="1"/>
    <col min="3075" max="3075" width="8" style="3" customWidth="1"/>
    <col min="3076" max="3076" width="19.42578125" style="3" customWidth="1"/>
    <col min="3077" max="3077" width="24.7109375" style="3" customWidth="1"/>
    <col min="3078" max="3078" width="19.42578125" style="3" customWidth="1"/>
    <col min="3079" max="3079" width="2.140625" style="3" customWidth="1"/>
    <col min="3080" max="3080" width="20.42578125" style="3" customWidth="1"/>
    <col min="3081" max="3081" width="22" style="3" customWidth="1"/>
    <col min="3082" max="3082" width="7.7109375" style="3" customWidth="1"/>
    <col min="3083" max="3083" width="18.85546875" style="3" customWidth="1"/>
    <col min="3084" max="3084" width="27.28515625" style="3" customWidth="1"/>
    <col min="3085" max="3085" width="7.85546875" style="3" customWidth="1"/>
    <col min="3086" max="3088" width="21.85546875" style="3" customWidth="1"/>
    <col min="3089" max="3089" width="7.85546875" style="3" customWidth="1"/>
    <col min="3090" max="3090" width="1.85546875" style="3" customWidth="1"/>
    <col min="3091" max="3093" width="21.85546875" style="3" customWidth="1"/>
    <col min="3094" max="3094" width="7.85546875" style="3" customWidth="1"/>
    <col min="3095" max="3095" width="1.85546875" style="3" customWidth="1"/>
    <col min="3096" max="3099" width="0" style="3" hidden="1" customWidth="1"/>
    <col min="3100" max="3100" width="1.85546875" style="3" customWidth="1"/>
    <col min="3101" max="3101" width="21.85546875" style="3" customWidth="1"/>
    <col min="3102" max="3102" width="8.85546875" style="3" customWidth="1"/>
    <col min="3103" max="3103" width="1.85546875" style="3" customWidth="1"/>
    <col min="3104" max="3104" width="21.85546875" style="3" customWidth="1"/>
    <col min="3105" max="3105" width="8.85546875" style="3" customWidth="1"/>
    <col min="3106" max="3106" width="2.42578125" style="3" customWidth="1"/>
    <col min="3107" max="3109" width="0" style="3" hidden="1" customWidth="1"/>
    <col min="3110" max="3112" width="11.42578125" style="3"/>
    <col min="3113" max="3113" width="73.85546875" style="3" customWidth="1"/>
    <col min="3114" max="3114" width="15" style="3" customWidth="1"/>
    <col min="3115" max="3115" width="15.42578125" style="3" customWidth="1"/>
    <col min="3116" max="3116" width="11.5703125" style="3" customWidth="1"/>
    <col min="3117" max="3117" width="11.42578125" style="3"/>
    <col min="3118" max="3118" width="13.85546875" style="3" customWidth="1"/>
    <col min="3119" max="3119" width="14.28515625" style="3" customWidth="1"/>
    <col min="3120" max="3121" width="11.5703125" style="3" customWidth="1"/>
    <col min="3122" max="3328" width="11.42578125" style="3"/>
    <col min="3329" max="3330" width="0" style="3" hidden="1" customWidth="1"/>
    <col min="3331" max="3331" width="8" style="3" customWidth="1"/>
    <col min="3332" max="3332" width="19.42578125" style="3" customWidth="1"/>
    <col min="3333" max="3333" width="24.7109375" style="3" customWidth="1"/>
    <col min="3334" max="3334" width="19.42578125" style="3" customWidth="1"/>
    <col min="3335" max="3335" width="2.140625" style="3" customWidth="1"/>
    <col min="3336" max="3336" width="20.42578125" style="3" customWidth="1"/>
    <col min="3337" max="3337" width="22" style="3" customWidth="1"/>
    <col min="3338" max="3338" width="7.7109375" style="3" customWidth="1"/>
    <col min="3339" max="3339" width="18.85546875" style="3" customWidth="1"/>
    <col min="3340" max="3340" width="27.28515625" style="3" customWidth="1"/>
    <col min="3341" max="3341" width="7.85546875" style="3" customWidth="1"/>
    <col min="3342" max="3344" width="21.85546875" style="3" customWidth="1"/>
    <col min="3345" max="3345" width="7.85546875" style="3" customWidth="1"/>
    <col min="3346" max="3346" width="1.85546875" style="3" customWidth="1"/>
    <col min="3347" max="3349" width="21.85546875" style="3" customWidth="1"/>
    <col min="3350" max="3350" width="7.85546875" style="3" customWidth="1"/>
    <col min="3351" max="3351" width="1.85546875" style="3" customWidth="1"/>
    <col min="3352" max="3355" width="0" style="3" hidden="1" customWidth="1"/>
    <col min="3356" max="3356" width="1.85546875" style="3" customWidth="1"/>
    <col min="3357" max="3357" width="21.85546875" style="3" customWidth="1"/>
    <col min="3358" max="3358" width="8.85546875" style="3" customWidth="1"/>
    <col min="3359" max="3359" width="1.85546875" style="3" customWidth="1"/>
    <col min="3360" max="3360" width="21.85546875" style="3" customWidth="1"/>
    <col min="3361" max="3361" width="8.85546875" style="3" customWidth="1"/>
    <col min="3362" max="3362" width="2.42578125" style="3" customWidth="1"/>
    <col min="3363" max="3365" width="0" style="3" hidden="1" customWidth="1"/>
    <col min="3366" max="3368" width="11.42578125" style="3"/>
    <col min="3369" max="3369" width="73.85546875" style="3" customWidth="1"/>
    <col min="3370" max="3370" width="15" style="3" customWidth="1"/>
    <col min="3371" max="3371" width="15.42578125" style="3" customWidth="1"/>
    <col min="3372" max="3372" width="11.5703125" style="3" customWidth="1"/>
    <col min="3373" max="3373" width="11.42578125" style="3"/>
    <col min="3374" max="3374" width="13.85546875" style="3" customWidth="1"/>
    <col min="3375" max="3375" width="14.28515625" style="3" customWidth="1"/>
    <col min="3376" max="3377" width="11.5703125" style="3" customWidth="1"/>
    <col min="3378" max="3584" width="11.42578125" style="3"/>
    <col min="3585" max="3586" width="0" style="3" hidden="1" customWidth="1"/>
    <col min="3587" max="3587" width="8" style="3" customWidth="1"/>
    <col min="3588" max="3588" width="19.42578125" style="3" customWidth="1"/>
    <col min="3589" max="3589" width="24.7109375" style="3" customWidth="1"/>
    <col min="3590" max="3590" width="19.42578125" style="3" customWidth="1"/>
    <col min="3591" max="3591" width="2.140625" style="3" customWidth="1"/>
    <col min="3592" max="3592" width="20.42578125" style="3" customWidth="1"/>
    <col min="3593" max="3593" width="22" style="3" customWidth="1"/>
    <col min="3594" max="3594" width="7.7109375" style="3" customWidth="1"/>
    <col min="3595" max="3595" width="18.85546875" style="3" customWidth="1"/>
    <col min="3596" max="3596" width="27.28515625" style="3" customWidth="1"/>
    <col min="3597" max="3597" width="7.85546875" style="3" customWidth="1"/>
    <col min="3598" max="3600" width="21.85546875" style="3" customWidth="1"/>
    <col min="3601" max="3601" width="7.85546875" style="3" customWidth="1"/>
    <col min="3602" max="3602" width="1.85546875" style="3" customWidth="1"/>
    <col min="3603" max="3605" width="21.85546875" style="3" customWidth="1"/>
    <col min="3606" max="3606" width="7.85546875" style="3" customWidth="1"/>
    <col min="3607" max="3607" width="1.85546875" style="3" customWidth="1"/>
    <col min="3608" max="3611" width="0" style="3" hidden="1" customWidth="1"/>
    <col min="3612" max="3612" width="1.85546875" style="3" customWidth="1"/>
    <col min="3613" max="3613" width="21.85546875" style="3" customWidth="1"/>
    <col min="3614" max="3614" width="8.85546875" style="3" customWidth="1"/>
    <col min="3615" max="3615" width="1.85546875" style="3" customWidth="1"/>
    <col min="3616" max="3616" width="21.85546875" style="3" customWidth="1"/>
    <col min="3617" max="3617" width="8.85546875" style="3" customWidth="1"/>
    <col min="3618" max="3618" width="2.42578125" style="3" customWidth="1"/>
    <col min="3619" max="3621" width="0" style="3" hidden="1" customWidth="1"/>
    <col min="3622" max="3624" width="11.42578125" style="3"/>
    <col min="3625" max="3625" width="73.85546875" style="3" customWidth="1"/>
    <col min="3626" max="3626" width="15" style="3" customWidth="1"/>
    <col min="3627" max="3627" width="15.42578125" style="3" customWidth="1"/>
    <col min="3628" max="3628" width="11.5703125" style="3" customWidth="1"/>
    <col min="3629" max="3629" width="11.42578125" style="3"/>
    <col min="3630" max="3630" width="13.85546875" style="3" customWidth="1"/>
    <col min="3631" max="3631" width="14.28515625" style="3" customWidth="1"/>
    <col min="3632" max="3633" width="11.5703125" style="3" customWidth="1"/>
    <col min="3634" max="3840" width="11.42578125" style="3"/>
    <col min="3841" max="3842" width="0" style="3" hidden="1" customWidth="1"/>
    <col min="3843" max="3843" width="8" style="3" customWidth="1"/>
    <col min="3844" max="3844" width="19.42578125" style="3" customWidth="1"/>
    <col min="3845" max="3845" width="24.7109375" style="3" customWidth="1"/>
    <col min="3846" max="3846" width="19.42578125" style="3" customWidth="1"/>
    <col min="3847" max="3847" width="2.140625" style="3" customWidth="1"/>
    <col min="3848" max="3848" width="20.42578125" style="3" customWidth="1"/>
    <col min="3849" max="3849" width="22" style="3" customWidth="1"/>
    <col min="3850" max="3850" width="7.7109375" style="3" customWidth="1"/>
    <col min="3851" max="3851" width="18.85546875" style="3" customWidth="1"/>
    <col min="3852" max="3852" width="27.28515625" style="3" customWidth="1"/>
    <col min="3853" max="3853" width="7.85546875" style="3" customWidth="1"/>
    <col min="3854" max="3856" width="21.85546875" style="3" customWidth="1"/>
    <col min="3857" max="3857" width="7.85546875" style="3" customWidth="1"/>
    <col min="3858" max="3858" width="1.85546875" style="3" customWidth="1"/>
    <col min="3859" max="3861" width="21.85546875" style="3" customWidth="1"/>
    <col min="3862" max="3862" width="7.85546875" style="3" customWidth="1"/>
    <col min="3863" max="3863" width="1.85546875" style="3" customWidth="1"/>
    <col min="3864" max="3867" width="0" style="3" hidden="1" customWidth="1"/>
    <col min="3868" max="3868" width="1.85546875" style="3" customWidth="1"/>
    <col min="3869" max="3869" width="21.85546875" style="3" customWidth="1"/>
    <col min="3870" max="3870" width="8.85546875" style="3" customWidth="1"/>
    <col min="3871" max="3871" width="1.85546875" style="3" customWidth="1"/>
    <col min="3872" max="3872" width="21.85546875" style="3" customWidth="1"/>
    <col min="3873" max="3873" width="8.85546875" style="3" customWidth="1"/>
    <col min="3874" max="3874" width="2.42578125" style="3" customWidth="1"/>
    <col min="3875" max="3877" width="0" style="3" hidden="1" customWidth="1"/>
    <col min="3878" max="3880" width="11.42578125" style="3"/>
    <col min="3881" max="3881" width="73.85546875" style="3" customWidth="1"/>
    <col min="3882" max="3882" width="15" style="3" customWidth="1"/>
    <col min="3883" max="3883" width="15.42578125" style="3" customWidth="1"/>
    <col min="3884" max="3884" width="11.5703125" style="3" customWidth="1"/>
    <col min="3885" max="3885" width="11.42578125" style="3"/>
    <col min="3886" max="3886" width="13.85546875" style="3" customWidth="1"/>
    <col min="3887" max="3887" width="14.28515625" style="3" customWidth="1"/>
    <col min="3888" max="3889" width="11.5703125" style="3" customWidth="1"/>
    <col min="3890" max="4096" width="11.42578125" style="3"/>
    <col min="4097" max="4098" width="0" style="3" hidden="1" customWidth="1"/>
    <col min="4099" max="4099" width="8" style="3" customWidth="1"/>
    <col min="4100" max="4100" width="19.42578125" style="3" customWidth="1"/>
    <col min="4101" max="4101" width="24.7109375" style="3" customWidth="1"/>
    <col min="4102" max="4102" width="19.42578125" style="3" customWidth="1"/>
    <col min="4103" max="4103" width="2.140625" style="3" customWidth="1"/>
    <col min="4104" max="4104" width="20.42578125" style="3" customWidth="1"/>
    <col min="4105" max="4105" width="22" style="3" customWidth="1"/>
    <col min="4106" max="4106" width="7.7109375" style="3" customWidth="1"/>
    <col min="4107" max="4107" width="18.85546875" style="3" customWidth="1"/>
    <col min="4108" max="4108" width="27.28515625" style="3" customWidth="1"/>
    <col min="4109" max="4109" width="7.85546875" style="3" customWidth="1"/>
    <col min="4110" max="4112" width="21.85546875" style="3" customWidth="1"/>
    <col min="4113" max="4113" width="7.85546875" style="3" customWidth="1"/>
    <col min="4114" max="4114" width="1.85546875" style="3" customWidth="1"/>
    <col min="4115" max="4117" width="21.85546875" style="3" customWidth="1"/>
    <col min="4118" max="4118" width="7.85546875" style="3" customWidth="1"/>
    <col min="4119" max="4119" width="1.85546875" style="3" customWidth="1"/>
    <col min="4120" max="4123" width="0" style="3" hidden="1" customWidth="1"/>
    <col min="4124" max="4124" width="1.85546875" style="3" customWidth="1"/>
    <col min="4125" max="4125" width="21.85546875" style="3" customWidth="1"/>
    <col min="4126" max="4126" width="8.85546875" style="3" customWidth="1"/>
    <col min="4127" max="4127" width="1.85546875" style="3" customWidth="1"/>
    <col min="4128" max="4128" width="21.85546875" style="3" customWidth="1"/>
    <col min="4129" max="4129" width="8.85546875" style="3" customWidth="1"/>
    <col min="4130" max="4130" width="2.42578125" style="3" customWidth="1"/>
    <col min="4131" max="4133" width="0" style="3" hidden="1" customWidth="1"/>
    <col min="4134" max="4136" width="11.42578125" style="3"/>
    <col min="4137" max="4137" width="73.85546875" style="3" customWidth="1"/>
    <col min="4138" max="4138" width="15" style="3" customWidth="1"/>
    <col min="4139" max="4139" width="15.42578125" style="3" customWidth="1"/>
    <col min="4140" max="4140" width="11.5703125" style="3" customWidth="1"/>
    <col min="4141" max="4141" width="11.42578125" style="3"/>
    <col min="4142" max="4142" width="13.85546875" style="3" customWidth="1"/>
    <col min="4143" max="4143" width="14.28515625" style="3" customWidth="1"/>
    <col min="4144" max="4145" width="11.5703125" style="3" customWidth="1"/>
    <col min="4146" max="4352" width="11.42578125" style="3"/>
    <col min="4353" max="4354" width="0" style="3" hidden="1" customWidth="1"/>
    <col min="4355" max="4355" width="8" style="3" customWidth="1"/>
    <col min="4356" max="4356" width="19.42578125" style="3" customWidth="1"/>
    <col min="4357" max="4357" width="24.7109375" style="3" customWidth="1"/>
    <col min="4358" max="4358" width="19.42578125" style="3" customWidth="1"/>
    <col min="4359" max="4359" width="2.140625" style="3" customWidth="1"/>
    <col min="4360" max="4360" width="20.42578125" style="3" customWidth="1"/>
    <col min="4361" max="4361" width="22" style="3" customWidth="1"/>
    <col min="4362" max="4362" width="7.7109375" style="3" customWidth="1"/>
    <col min="4363" max="4363" width="18.85546875" style="3" customWidth="1"/>
    <col min="4364" max="4364" width="27.28515625" style="3" customWidth="1"/>
    <col min="4365" max="4365" width="7.85546875" style="3" customWidth="1"/>
    <col min="4366" max="4368" width="21.85546875" style="3" customWidth="1"/>
    <col min="4369" max="4369" width="7.85546875" style="3" customWidth="1"/>
    <col min="4370" max="4370" width="1.85546875" style="3" customWidth="1"/>
    <col min="4371" max="4373" width="21.85546875" style="3" customWidth="1"/>
    <col min="4374" max="4374" width="7.85546875" style="3" customWidth="1"/>
    <col min="4375" max="4375" width="1.85546875" style="3" customWidth="1"/>
    <col min="4376" max="4379" width="0" style="3" hidden="1" customWidth="1"/>
    <col min="4380" max="4380" width="1.85546875" style="3" customWidth="1"/>
    <col min="4381" max="4381" width="21.85546875" style="3" customWidth="1"/>
    <col min="4382" max="4382" width="8.85546875" style="3" customWidth="1"/>
    <col min="4383" max="4383" width="1.85546875" style="3" customWidth="1"/>
    <col min="4384" max="4384" width="21.85546875" style="3" customWidth="1"/>
    <col min="4385" max="4385" width="8.85546875" style="3" customWidth="1"/>
    <col min="4386" max="4386" width="2.42578125" style="3" customWidth="1"/>
    <col min="4387" max="4389" width="0" style="3" hidden="1" customWidth="1"/>
    <col min="4390" max="4392" width="11.42578125" style="3"/>
    <col min="4393" max="4393" width="73.85546875" style="3" customWidth="1"/>
    <col min="4394" max="4394" width="15" style="3" customWidth="1"/>
    <col min="4395" max="4395" width="15.42578125" style="3" customWidth="1"/>
    <col min="4396" max="4396" width="11.5703125" style="3" customWidth="1"/>
    <col min="4397" max="4397" width="11.42578125" style="3"/>
    <col min="4398" max="4398" width="13.85546875" style="3" customWidth="1"/>
    <col min="4399" max="4399" width="14.28515625" style="3" customWidth="1"/>
    <col min="4400" max="4401" width="11.5703125" style="3" customWidth="1"/>
    <col min="4402" max="4608" width="11.42578125" style="3"/>
    <col min="4609" max="4610" width="0" style="3" hidden="1" customWidth="1"/>
    <col min="4611" max="4611" width="8" style="3" customWidth="1"/>
    <col min="4612" max="4612" width="19.42578125" style="3" customWidth="1"/>
    <col min="4613" max="4613" width="24.7109375" style="3" customWidth="1"/>
    <col min="4614" max="4614" width="19.42578125" style="3" customWidth="1"/>
    <col min="4615" max="4615" width="2.140625" style="3" customWidth="1"/>
    <col min="4616" max="4616" width="20.42578125" style="3" customWidth="1"/>
    <col min="4617" max="4617" width="22" style="3" customWidth="1"/>
    <col min="4618" max="4618" width="7.7109375" style="3" customWidth="1"/>
    <col min="4619" max="4619" width="18.85546875" style="3" customWidth="1"/>
    <col min="4620" max="4620" width="27.28515625" style="3" customWidth="1"/>
    <col min="4621" max="4621" width="7.85546875" style="3" customWidth="1"/>
    <col min="4622" max="4624" width="21.85546875" style="3" customWidth="1"/>
    <col min="4625" max="4625" width="7.85546875" style="3" customWidth="1"/>
    <col min="4626" max="4626" width="1.85546875" style="3" customWidth="1"/>
    <col min="4627" max="4629" width="21.85546875" style="3" customWidth="1"/>
    <col min="4630" max="4630" width="7.85546875" style="3" customWidth="1"/>
    <col min="4631" max="4631" width="1.85546875" style="3" customWidth="1"/>
    <col min="4632" max="4635" width="0" style="3" hidden="1" customWidth="1"/>
    <col min="4636" max="4636" width="1.85546875" style="3" customWidth="1"/>
    <col min="4637" max="4637" width="21.85546875" style="3" customWidth="1"/>
    <col min="4638" max="4638" width="8.85546875" style="3" customWidth="1"/>
    <col min="4639" max="4639" width="1.85546875" style="3" customWidth="1"/>
    <col min="4640" max="4640" width="21.85546875" style="3" customWidth="1"/>
    <col min="4641" max="4641" width="8.85546875" style="3" customWidth="1"/>
    <col min="4642" max="4642" width="2.42578125" style="3" customWidth="1"/>
    <col min="4643" max="4645" width="0" style="3" hidden="1" customWidth="1"/>
    <col min="4646" max="4648" width="11.42578125" style="3"/>
    <col min="4649" max="4649" width="73.85546875" style="3" customWidth="1"/>
    <col min="4650" max="4650" width="15" style="3" customWidth="1"/>
    <col min="4651" max="4651" width="15.42578125" style="3" customWidth="1"/>
    <col min="4652" max="4652" width="11.5703125" style="3" customWidth="1"/>
    <col min="4653" max="4653" width="11.42578125" style="3"/>
    <col min="4654" max="4654" width="13.85546875" style="3" customWidth="1"/>
    <col min="4655" max="4655" width="14.28515625" style="3" customWidth="1"/>
    <col min="4656" max="4657" width="11.5703125" style="3" customWidth="1"/>
    <col min="4658" max="4864" width="11.42578125" style="3"/>
    <col min="4865" max="4866" width="0" style="3" hidden="1" customWidth="1"/>
    <col min="4867" max="4867" width="8" style="3" customWidth="1"/>
    <col min="4868" max="4868" width="19.42578125" style="3" customWidth="1"/>
    <col min="4869" max="4869" width="24.7109375" style="3" customWidth="1"/>
    <col min="4870" max="4870" width="19.42578125" style="3" customWidth="1"/>
    <col min="4871" max="4871" width="2.140625" style="3" customWidth="1"/>
    <col min="4872" max="4872" width="20.42578125" style="3" customWidth="1"/>
    <col min="4873" max="4873" width="22" style="3" customWidth="1"/>
    <col min="4874" max="4874" width="7.7109375" style="3" customWidth="1"/>
    <col min="4875" max="4875" width="18.85546875" style="3" customWidth="1"/>
    <col min="4876" max="4876" width="27.28515625" style="3" customWidth="1"/>
    <col min="4877" max="4877" width="7.85546875" style="3" customWidth="1"/>
    <col min="4878" max="4880" width="21.85546875" style="3" customWidth="1"/>
    <col min="4881" max="4881" width="7.85546875" style="3" customWidth="1"/>
    <col min="4882" max="4882" width="1.85546875" style="3" customWidth="1"/>
    <col min="4883" max="4885" width="21.85546875" style="3" customWidth="1"/>
    <col min="4886" max="4886" width="7.85546875" style="3" customWidth="1"/>
    <col min="4887" max="4887" width="1.85546875" style="3" customWidth="1"/>
    <col min="4888" max="4891" width="0" style="3" hidden="1" customWidth="1"/>
    <col min="4892" max="4892" width="1.85546875" style="3" customWidth="1"/>
    <col min="4893" max="4893" width="21.85546875" style="3" customWidth="1"/>
    <col min="4894" max="4894" width="8.85546875" style="3" customWidth="1"/>
    <col min="4895" max="4895" width="1.85546875" style="3" customWidth="1"/>
    <col min="4896" max="4896" width="21.85546875" style="3" customWidth="1"/>
    <col min="4897" max="4897" width="8.85546875" style="3" customWidth="1"/>
    <col min="4898" max="4898" width="2.42578125" style="3" customWidth="1"/>
    <col min="4899" max="4901" width="0" style="3" hidden="1" customWidth="1"/>
    <col min="4902" max="4904" width="11.42578125" style="3"/>
    <col min="4905" max="4905" width="73.85546875" style="3" customWidth="1"/>
    <col min="4906" max="4906" width="15" style="3" customWidth="1"/>
    <col min="4907" max="4907" width="15.42578125" style="3" customWidth="1"/>
    <col min="4908" max="4908" width="11.5703125" style="3" customWidth="1"/>
    <col min="4909" max="4909" width="11.42578125" style="3"/>
    <col min="4910" max="4910" width="13.85546875" style="3" customWidth="1"/>
    <col min="4911" max="4911" width="14.28515625" style="3" customWidth="1"/>
    <col min="4912" max="4913" width="11.5703125" style="3" customWidth="1"/>
    <col min="4914" max="5120" width="11.42578125" style="3"/>
    <col min="5121" max="5122" width="0" style="3" hidden="1" customWidth="1"/>
    <col min="5123" max="5123" width="8" style="3" customWidth="1"/>
    <col min="5124" max="5124" width="19.42578125" style="3" customWidth="1"/>
    <col min="5125" max="5125" width="24.7109375" style="3" customWidth="1"/>
    <col min="5126" max="5126" width="19.42578125" style="3" customWidth="1"/>
    <col min="5127" max="5127" width="2.140625" style="3" customWidth="1"/>
    <col min="5128" max="5128" width="20.42578125" style="3" customWidth="1"/>
    <col min="5129" max="5129" width="22" style="3" customWidth="1"/>
    <col min="5130" max="5130" width="7.7109375" style="3" customWidth="1"/>
    <col min="5131" max="5131" width="18.85546875" style="3" customWidth="1"/>
    <col min="5132" max="5132" width="27.28515625" style="3" customWidth="1"/>
    <col min="5133" max="5133" width="7.85546875" style="3" customWidth="1"/>
    <col min="5134" max="5136" width="21.85546875" style="3" customWidth="1"/>
    <col min="5137" max="5137" width="7.85546875" style="3" customWidth="1"/>
    <col min="5138" max="5138" width="1.85546875" style="3" customWidth="1"/>
    <col min="5139" max="5141" width="21.85546875" style="3" customWidth="1"/>
    <col min="5142" max="5142" width="7.85546875" style="3" customWidth="1"/>
    <col min="5143" max="5143" width="1.85546875" style="3" customWidth="1"/>
    <col min="5144" max="5147" width="0" style="3" hidden="1" customWidth="1"/>
    <col min="5148" max="5148" width="1.85546875" style="3" customWidth="1"/>
    <col min="5149" max="5149" width="21.85546875" style="3" customWidth="1"/>
    <col min="5150" max="5150" width="8.85546875" style="3" customWidth="1"/>
    <col min="5151" max="5151" width="1.85546875" style="3" customWidth="1"/>
    <col min="5152" max="5152" width="21.85546875" style="3" customWidth="1"/>
    <col min="5153" max="5153" width="8.85546875" style="3" customWidth="1"/>
    <col min="5154" max="5154" width="2.42578125" style="3" customWidth="1"/>
    <col min="5155" max="5157" width="0" style="3" hidden="1" customWidth="1"/>
    <col min="5158" max="5160" width="11.42578125" style="3"/>
    <col min="5161" max="5161" width="73.85546875" style="3" customWidth="1"/>
    <col min="5162" max="5162" width="15" style="3" customWidth="1"/>
    <col min="5163" max="5163" width="15.42578125" style="3" customWidth="1"/>
    <col min="5164" max="5164" width="11.5703125" style="3" customWidth="1"/>
    <col min="5165" max="5165" width="11.42578125" style="3"/>
    <col min="5166" max="5166" width="13.85546875" style="3" customWidth="1"/>
    <col min="5167" max="5167" width="14.28515625" style="3" customWidth="1"/>
    <col min="5168" max="5169" width="11.5703125" style="3" customWidth="1"/>
    <col min="5170" max="5376" width="11.42578125" style="3"/>
    <col min="5377" max="5378" width="0" style="3" hidden="1" customWidth="1"/>
    <col min="5379" max="5379" width="8" style="3" customWidth="1"/>
    <col min="5380" max="5380" width="19.42578125" style="3" customWidth="1"/>
    <col min="5381" max="5381" width="24.7109375" style="3" customWidth="1"/>
    <col min="5382" max="5382" width="19.42578125" style="3" customWidth="1"/>
    <col min="5383" max="5383" width="2.140625" style="3" customWidth="1"/>
    <col min="5384" max="5384" width="20.42578125" style="3" customWidth="1"/>
    <col min="5385" max="5385" width="22" style="3" customWidth="1"/>
    <col min="5386" max="5386" width="7.7109375" style="3" customWidth="1"/>
    <col min="5387" max="5387" width="18.85546875" style="3" customWidth="1"/>
    <col min="5388" max="5388" width="27.28515625" style="3" customWidth="1"/>
    <col min="5389" max="5389" width="7.85546875" style="3" customWidth="1"/>
    <col min="5390" max="5392" width="21.85546875" style="3" customWidth="1"/>
    <col min="5393" max="5393" width="7.85546875" style="3" customWidth="1"/>
    <col min="5394" max="5394" width="1.85546875" style="3" customWidth="1"/>
    <col min="5395" max="5397" width="21.85546875" style="3" customWidth="1"/>
    <col min="5398" max="5398" width="7.85546875" style="3" customWidth="1"/>
    <col min="5399" max="5399" width="1.85546875" style="3" customWidth="1"/>
    <col min="5400" max="5403" width="0" style="3" hidden="1" customWidth="1"/>
    <col min="5404" max="5404" width="1.85546875" style="3" customWidth="1"/>
    <col min="5405" max="5405" width="21.85546875" style="3" customWidth="1"/>
    <col min="5406" max="5406" width="8.85546875" style="3" customWidth="1"/>
    <col min="5407" max="5407" width="1.85546875" style="3" customWidth="1"/>
    <col min="5408" max="5408" width="21.85546875" style="3" customWidth="1"/>
    <col min="5409" max="5409" width="8.85546875" style="3" customWidth="1"/>
    <col min="5410" max="5410" width="2.42578125" style="3" customWidth="1"/>
    <col min="5411" max="5413" width="0" style="3" hidden="1" customWidth="1"/>
    <col min="5414" max="5416" width="11.42578125" style="3"/>
    <col min="5417" max="5417" width="73.85546875" style="3" customWidth="1"/>
    <col min="5418" max="5418" width="15" style="3" customWidth="1"/>
    <col min="5419" max="5419" width="15.42578125" style="3" customWidth="1"/>
    <col min="5420" max="5420" width="11.5703125" style="3" customWidth="1"/>
    <col min="5421" max="5421" width="11.42578125" style="3"/>
    <col min="5422" max="5422" width="13.85546875" style="3" customWidth="1"/>
    <col min="5423" max="5423" width="14.28515625" style="3" customWidth="1"/>
    <col min="5424" max="5425" width="11.5703125" style="3" customWidth="1"/>
    <col min="5426" max="5632" width="11.42578125" style="3"/>
    <col min="5633" max="5634" width="0" style="3" hidden="1" customWidth="1"/>
    <col min="5635" max="5635" width="8" style="3" customWidth="1"/>
    <col min="5636" max="5636" width="19.42578125" style="3" customWidth="1"/>
    <col min="5637" max="5637" width="24.7109375" style="3" customWidth="1"/>
    <col min="5638" max="5638" width="19.42578125" style="3" customWidth="1"/>
    <col min="5639" max="5639" width="2.140625" style="3" customWidth="1"/>
    <col min="5640" max="5640" width="20.42578125" style="3" customWidth="1"/>
    <col min="5641" max="5641" width="22" style="3" customWidth="1"/>
    <col min="5642" max="5642" width="7.7109375" style="3" customWidth="1"/>
    <col min="5643" max="5643" width="18.85546875" style="3" customWidth="1"/>
    <col min="5644" max="5644" width="27.28515625" style="3" customWidth="1"/>
    <col min="5645" max="5645" width="7.85546875" style="3" customWidth="1"/>
    <col min="5646" max="5648" width="21.85546875" style="3" customWidth="1"/>
    <col min="5649" max="5649" width="7.85546875" style="3" customWidth="1"/>
    <col min="5650" max="5650" width="1.85546875" style="3" customWidth="1"/>
    <col min="5651" max="5653" width="21.85546875" style="3" customWidth="1"/>
    <col min="5654" max="5654" width="7.85546875" style="3" customWidth="1"/>
    <col min="5655" max="5655" width="1.85546875" style="3" customWidth="1"/>
    <col min="5656" max="5659" width="0" style="3" hidden="1" customWidth="1"/>
    <col min="5660" max="5660" width="1.85546875" style="3" customWidth="1"/>
    <col min="5661" max="5661" width="21.85546875" style="3" customWidth="1"/>
    <col min="5662" max="5662" width="8.85546875" style="3" customWidth="1"/>
    <col min="5663" max="5663" width="1.85546875" style="3" customWidth="1"/>
    <col min="5664" max="5664" width="21.85546875" style="3" customWidth="1"/>
    <col min="5665" max="5665" width="8.85546875" style="3" customWidth="1"/>
    <col min="5666" max="5666" width="2.42578125" style="3" customWidth="1"/>
    <col min="5667" max="5669" width="0" style="3" hidden="1" customWidth="1"/>
    <col min="5670" max="5672" width="11.42578125" style="3"/>
    <col min="5673" max="5673" width="73.85546875" style="3" customWidth="1"/>
    <col min="5674" max="5674" width="15" style="3" customWidth="1"/>
    <col min="5675" max="5675" width="15.42578125" style="3" customWidth="1"/>
    <col min="5676" max="5676" width="11.5703125" style="3" customWidth="1"/>
    <col min="5677" max="5677" width="11.42578125" style="3"/>
    <col min="5678" max="5678" width="13.85546875" style="3" customWidth="1"/>
    <col min="5679" max="5679" width="14.28515625" style="3" customWidth="1"/>
    <col min="5680" max="5681" width="11.5703125" style="3" customWidth="1"/>
    <col min="5682" max="5888" width="11.42578125" style="3"/>
    <col min="5889" max="5890" width="0" style="3" hidden="1" customWidth="1"/>
    <col min="5891" max="5891" width="8" style="3" customWidth="1"/>
    <col min="5892" max="5892" width="19.42578125" style="3" customWidth="1"/>
    <col min="5893" max="5893" width="24.7109375" style="3" customWidth="1"/>
    <col min="5894" max="5894" width="19.42578125" style="3" customWidth="1"/>
    <col min="5895" max="5895" width="2.140625" style="3" customWidth="1"/>
    <col min="5896" max="5896" width="20.42578125" style="3" customWidth="1"/>
    <col min="5897" max="5897" width="22" style="3" customWidth="1"/>
    <col min="5898" max="5898" width="7.7109375" style="3" customWidth="1"/>
    <col min="5899" max="5899" width="18.85546875" style="3" customWidth="1"/>
    <col min="5900" max="5900" width="27.28515625" style="3" customWidth="1"/>
    <col min="5901" max="5901" width="7.85546875" style="3" customWidth="1"/>
    <col min="5902" max="5904" width="21.85546875" style="3" customWidth="1"/>
    <col min="5905" max="5905" width="7.85546875" style="3" customWidth="1"/>
    <col min="5906" max="5906" width="1.85546875" style="3" customWidth="1"/>
    <col min="5907" max="5909" width="21.85546875" style="3" customWidth="1"/>
    <col min="5910" max="5910" width="7.85546875" style="3" customWidth="1"/>
    <col min="5911" max="5911" width="1.85546875" style="3" customWidth="1"/>
    <col min="5912" max="5915" width="0" style="3" hidden="1" customWidth="1"/>
    <col min="5916" max="5916" width="1.85546875" style="3" customWidth="1"/>
    <col min="5917" max="5917" width="21.85546875" style="3" customWidth="1"/>
    <col min="5918" max="5918" width="8.85546875" style="3" customWidth="1"/>
    <col min="5919" max="5919" width="1.85546875" style="3" customWidth="1"/>
    <col min="5920" max="5920" width="21.85546875" style="3" customWidth="1"/>
    <col min="5921" max="5921" width="8.85546875" style="3" customWidth="1"/>
    <col min="5922" max="5922" width="2.42578125" style="3" customWidth="1"/>
    <col min="5923" max="5925" width="0" style="3" hidden="1" customWidth="1"/>
    <col min="5926" max="5928" width="11.42578125" style="3"/>
    <col min="5929" max="5929" width="73.85546875" style="3" customWidth="1"/>
    <col min="5930" max="5930" width="15" style="3" customWidth="1"/>
    <col min="5931" max="5931" width="15.42578125" style="3" customWidth="1"/>
    <col min="5932" max="5932" width="11.5703125" style="3" customWidth="1"/>
    <col min="5933" max="5933" width="11.42578125" style="3"/>
    <col min="5934" max="5934" width="13.85546875" style="3" customWidth="1"/>
    <col min="5935" max="5935" width="14.28515625" style="3" customWidth="1"/>
    <col min="5936" max="5937" width="11.5703125" style="3" customWidth="1"/>
    <col min="5938" max="6144" width="11.42578125" style="3"/>
    <col min="6145" max="6146" width="0" style="3" hidden="1" customWidth="1"/>
    <col min="6147" max="6147" width="8" style="3" customWidth="1"/>
    <col min="6148" max="6148" width="19.42578125" style="3" customWidth="1"/>
    <col min="6149" max="6149" width="24.7109375" style="3" customWidth="1"/>
    <col min="6150" max="6150" width="19.42578125" style="3" customWidth="1"/>
    <col min="6151" max="6151" width="2.140625" style="3" customWidth="1"/>
    <col min="6152" max="6152" width="20.42578125" style="3" customWidth="1"/>
    <col min="6153" max="6153" width="22" style="3" customWidth="1"/>
    <col min="6154" max="6154" width="7.7109375" style="3" customWidth="1"/>
    <col min="6155" max="6155" width="18.85546875" style="3" customWidth="1"/>
    <col min="6156" max="6156" width="27.28515625" style="3" customWidth="1"/>
    <col min="6157" max="6157" width="7.85546875" style="3" customWidth="1"/>
    <col min="6158" max="6160" width="21.85546875" style="3" customWidth="1"/>
    <col min="6161" max="6161" width="7.85546875" style="3" customWidth="1"/>
    <col min="6162" max="6162" width="1.85546875" style="3" customWidth="1"/>
    <col min="6163" max="6165" width="21.85546875" style="3" customWidth="1"/>
    <col min="6166" max="6166" width="7.85546875" style="3" customWidth="1"/>
    <col min="6167" max="6167" width="1.85546875" style="3" customWidth="1"/>
    <col min="6168" max="6171" width="0" style="3" hidden="1" customWidth="1"/>
    <col min="6172" max="6172" width="1.85546875" style="3" customWidth="1"/>
    <col min="6173" max="6173" width="21.85546875" style="3" customWidth="1"/>
    <col min="6174" max="6174" width="8.85546875" style="3" customWidth="1"/>
    <col min="6175" max="6175" width="1.85546875" style="3" customWidth="1"/>
    <col min="6176" max="6176" width="21.85546875" style="3" customWidth="1"/>
    <col min="6177" max="6177" width="8.85546875" style="3" customWidth="1"/>
    <col min="6178" max="6178" width="2.42578125" style="3" customWidth="1"/>
    <col min="6179" max="6181" width="0" style="3" hidden="1" customWidth="1"/>
    <col min="6182" max="6184" width="11.42578125" style="3"/>
    <col min="6185" max="6185" width="73.85546875" style="3" customWidth="1"/>
    <col min="6186" max="6186" width="15" style="3" customWidth="1"/>
    <col min="6187" max="6187" width="15.42578125" style="3" customWidth="1"/>
    <col min="6188" max="6188" width="11.5703125" style="3" customWidth="1"/>
    <col min="6189" max="6189" width="11.42578125" style="3"/>
    <col min="6190" max="6190" width="13.85546875" style="3" customWidth="1"/>
    <col min="6191" max="6191" width="14.28515625" style="3" customWidth="1"/>
    <col min="6192" max="6193" width="11.5703125" style="3" customWidth="1"/>
    <col min="6194" max="6400" width="11.42578125" style="3"/>
    <col min="6401" max="6402" width="0" style="3" hidden="1" customWidth="1"/>
    <col min="6403" max="6403" width="8" style="3" customWidth="1"/>
    <col min="6404" max="6404" width="19.42578125" style="3" customWidth="1"/>
    <col min="6405" max="6405" width="24.7109375" style="3" customWidth="1"/>
    <col min="6406" max="6406" width="19.42578125" style="3" customWidth="1"/>
    <col min="6407" max="6407" width="2.140625" style="3" customWidth="1"/>
    <col min="6408" max="6408" width="20.42578125" style="3" customWidth="1"/>
    <col min="6409" max="6409" width="22" style="3" customWidth="1"/>
    <col min="6410" max="6410" width="7.7109375" style="3" customWidth="1"/>
    <col min="6411" max="6411" width="18.85546875" style="3" customWidth="1"/>
    <col min="6412" max="6412" width="27.28515625" style="3" customWidth="1"/>
    <col min="6413" max="6413" width="7.85546875" style="3" customWidth="1"/>
    <col min="6414" max="6416" width="21.85546875" style="3" customWidth="1"/>
    <col min="6417" max="6417" width="7.85546875" style="3" customWidth="1"/>
    <col min="6418" max="6418" width="1.85546875" style="3" customWidth="1"/>
    <col min="6419" max="6421" width="21.85546875" style="3" customWidth="1"/>
    <col min="6422" max="6422" width="7.85546875" style="3" customWidth="1"/>
    <col min="6423" max="6423" width="1.85546875" style="3" customWidth="1"/>
    <col min="6424" max="6427" width="0" style="3" hidden="1" customWidth="1"/>
    <col min="6428" max="6428" width="1.85546875" style="3" customWidth="1"/>
    <col min="6429" max="6429" width="21.85546875" style="3" customWidth="1"/>
    <col min="6430" max="6430" width="8.85546875" style="3" customWidth="1"/>
    <col min="6431" max="6431" width="1.85546875" style="3" customWidth="1"/>
    <col min="6432" max="6432" width="21.85546875" style="3" customWidth="1"/>
    <col min="6433" max="6433" width="8.85546875" style="3" customWidth="1"/>
    <col min="6434" max="6434" width="2.42578125" style="3" customWidth="1"/>
    <col min="6435" max="6437" width="0" style="3" hidden="1" customWidth="1"/>
    <col min="6438" max="6440" width="11.42578125" style="3"/>
    <col min="6441" max="6441" width="73.85546875" style="3" customWidth="1"/>
    <col min="6442" max="6442" width="15" style="3" customWidth="1"/>
    <col min="6443" max="6443" width="15.42578125" style="3" customWidth="1"/>
    <col min="6444" max="6444" width="11.5703125" style="3" customWidth="1"/>
    <col min="6445" max="6445" width="11.42578125" style="3"/>
    <col min="6446" max="6446" width="13.85546875" style="3" customWidth="1"/>
    <col min="6447" max="6447" width="14.28515625" style="3" customWidth="1"/>
    <col min="6448" max="6449" width="11.5703125" style="3" customWidth="1"/>
    <col min="6450" max="6656" width="11.42578125" style="3"/>
    <col min="6657" max="6658" width="0" style="3" hidden="1" customWidth="1"/>
    <col min="6659" max="6659" width="8" style="3" customWidth="1"/>
    <col min="6660" max="6660" width="19.42578125" style="3" customWidth="1"/>
    <col min="6661" max="6661" width="24.7109375" style="3" customWidth="1"/>
    <col min="6662" max="6662" width="19.42578125" style="3" customWidth="1"/>
    <col min="6663" max="6663" width="2.140625" style="3" customWidth="1"/>
    <col min="6664" max="6664" width="20.42578125" style="3" customWidth="1"/>
    <col min="6665" max="6665" width="22" style="3" customWidth="1"/>
    <col min="6666" max="6666" width="7.7109375" style="3" customWidth="1"/>
    <col min="6667" max="6667" width="18.85546875" style="3" customWidth="1"/>
    <col min="6668" max="6668" width="27.28515625" style="3" customWidth="1"/>
    <col min="6669" max="6669" width="7.85546875" style="3" customWidth="1"/>
    <col min="6670" max="6672" width="21.85546875" style="3" customWidth="1"/>
    <col min="6673" max="6673" width="7.85546875" style="3" customWidth="1"/>
    <col min="6674" max="6674" width="1.85546875" style="3" customWidth="1"/>
    <col min="6675" max="6677" width="21.85546875" style="3" customWidth="1"/>
    <col min="6678" max="6678" width="7.85546875" style="3" customWidth="1"/>
    <col min="6679" max="6679" width="1.85546875" style="3" customWidth="1"/>
    <col min="6680" max="6683" width="0" style="3" hidden="1" customWidth="1"/>
    <col min="6684" max="6684" width="1.85546875" style="3" customWidth="1"/>
    <col min="6685" max="6685" width="21.85546875" style="3" customWidth="1"/>
    <col min="6686" max="6686" width="8.85546875" style="3" customWidth="1"/>
    <col min="6687" max="6687" width="1.85546875" style="3" customWidth="1"/>
    <col min="6688" max="6688" width="21.85546875" style="3" customWidth="1"/>
    <col min="6689" max="6689" width="8.85546875" style="3" customWidth="1"/>
    <col min="6690" max="6690" width="2.42578125" style="3" customWidth="1"/>
    <col min="6691" max="6693" width="0" style="3" hidden="1" customWidth="1"/>
    <col min="6694" max="6696" width="11.42578125" style="3"/>
    <col min="6697" max="6697" width="73.85546875" style="3" customWidth="1"/>
    <col min="6698" max="6698" width="15" style="3" customWidth="1"/>
    <col min="6699" max="6699" width="15.42578125" style="3" customWidth="1"/>
    <col min="6700" max="6700" width="11.5703125" style="3" customWidth="1"/>
    <col min="6701" max="6701" width="11.42578125" style="3"/>
    <col min="6702" max="6702" width="13.85546875" style="3" customWidth="1"/>
    <col min="6703" max="6703" width="14.28515625" style="3" customWidth="1"/>
    <col min="6704" max="6705" width="11.5703125" style="3" customWidth="1"/>
    <col min="6706" max="6912" width="11.42578125" style="3"/>
    <col min="6913" max="6914" width="0" style="3" hidden="1" customWidth="1"/>
    <col min="6915" max="6915" width="8" style="3" customWidth="1"/>
    <col min="6916" max="6916" width="19.42578125" style="3" customWidth="1"/>
    <col min="6917" max="6917" width="24.7109375" style="3" customWidth="1"/>
    <col min="6918" max="6918" width="19.42578125" style="3" customWidth="1"/>
    <col min="6919" max="6919" width="2.140625" style="3" customWidth="1"/>
    <col min="6920" max="6920" width="20.42578125" style="3" customWidth="1"/>
    <col min="6921" max="6921" width="22" style="3" customWidth="1"/>
    <col min="6922" max="6922" width="7.7109375" style="3" customWidth="1"/>
    <col min="6923" max="6923" width="18.85546875" style="3" customWidth="1"/>
    <col min="6924" max="6924" width="27.28515625" style="3" customWidth="1"/>
    <col min="6925" max="6925" width="7.85546875" style="3" customWidth="1"/>
    <col min="6926" max="6928" width="21.85546875" style="3" customWidth="1"/>
    <col min="6929" max="6929" width="7.85546875" style="3" customWidth="1"/>
    <col min="6930" max="6930" width="1.85546875" style="3" customWidth="1"/>
    <col min="6931" max="6933" width="21.85546875" style="3" customWidth="1"/>
    <col min="6934" max="6934" width="7.85546875" style="3" customWidth="1"/>
    <col min="6935" max="6935" width="1.85546875" style="3" customWidth="1"/>
    <col min="6936" max="6939" width="0" style="3" hidden="1" customWidth="1"/>
    <col min="6940" max="6940" width="1.85546875" style="3" customWidth="1"/>
    <col min="6941" max="6941" width="21.85546875" style="3" customWidth="1"/>
    <col min="6942" max="6942" width="8.85546875" style="3" customWidth="1"/>
    <col min="6943" max="6943" width="1.85546875" style="3" customWidth="1"/>
    <col min="6944" max="6944" width="21.85546875" style="3" customWidth="1"/>
    <col min="6945" max="6945" width="8.85546875" style="3" customWidth="1"/>
    <col min="6946" max="6946" width="2.42578125" style="3" customWidth="1"/>
    <col min="6947" max="6949" width="0" style="3" hidden="1" customWidth="1"/>
    <col min="6950" max="6952" width="11.42578125" style="3"/>
    <col min="6953" max="6953" width="73.85546875" style="3" customWidth="1"/>
    <col min="6954" max="6954" width="15" style="3" customWidth="1"/>
    <col min="6955" max="6955" width="15.42578125" style="3" customWidth="1"/>
    <col min="6956" max="6956" width="11.5703125" style="3" customWidth="1"/>
    <col min="6957" max="6957" width="11.42578125" style="3"/>
    <col min="6958" max="6958" width="13.85546875" style="3" customWidth="1"/>
    <col min="6959" max="6959" width="14.28515625" style="3" customWidth="1"/>
    <col min="6960" max="6961" width="11.5703125" style="3" customWidth="1"/>
    <col min="6962" max="7168" width="11.42578125" style="3"/>
    <col min="7169" max="7170" width="0" style="3" hidden="1" customWidth="1"/>
    <col min="7171" max="7171" width="8" style="3" customWidth="1"/>
    <col min="7172" max="7172" width="19.42578125" style="3" customWidth="1"/>
    <col min="7173" max="7173" width="24.7109375" style="3" customWidth="1"/>
    <col min="7174" max="7174" width="19.42578125" style="3" customWidth="1"/>
    <col min="7175" max="7175" width="2.140625" style="3" customWidth="1"/>
    <col min="7176" max="7176" width="20.42578125" style="3" customWidth="1"/>
    <col min="7177" max="7177" width="22" style="3" customWidth="1"/>
    <col min="7178" max="7178" width="7.7109375" style="3" customWidth="1"/>
    <col min="7179" max="7179" width="18.85546875" style="3" customWidth="1"/>
    <col min="7180" max="7180" width="27.28515625" style="3" customWidth="1"/>
    <col min="7181" max="7181" width="7.85546875" style="3" customWidth="1"/>
    <col min="7182" max="7184" width="21.85546875" style="3" customWidth="1"/>
    <col min="7185" max="7185" width="7.85546875" style="3" customWidth="1"/>
    <col min="7186" max="7186" width="1.85546875" style="3" customWidth="1"/>
    <col min="7187" max="7189" width="21.85546875" style="3" customWidth="1"/>
    <col min="7190" max="7190" width="7.85546875" style="3" customWidth="1"/>
    <col min="7191" max="7191" width="1.85546875" style="3" customWidth="1"/>
    <col min="7192" max="7195" width="0" style="3" hidden="1" customWidth="1"/>
    <col min="7196" max="7196" width="1.85546875" style="3" customWidth="1"/>
    <col min="7197" max="7197" width="21.85546875" style="3" customWidth="1"/>
    <col min="7198" max="7198" width="8.85546875" style="3" customWidth="1"/>
    <col min="7199" max="7199" width="1.85546875" style="3" customWidth="1"/>
    <col min="7200" max="7200" width="21.85546875" style="3" customWidth="1"/>
    <col min="7201" max="7201" width="8.85546875" style="3" customWidth="1"/>
    <col min="7202" max="7202" width="2.42578125" style="3" customWidth="1"/>
    <col min="7203" max="7205" width="0" style="3" hidden="1" customWidth="1"/>
    <col min="7206" max="7208" width="11.42578125" style="3"/>
    <col min="7209" max="7209" width="73.85546875" style="3" customWidth="1"/>
    <col min="7210" max="7210" width="15" style="3" customWidth="1"/>
    <col min="7211" max="7211" width="15.42578125" style="3" customWidth="1"/>
    <col min="7212" max="7212" width="11.5703125" style="3" customWidth="1"/>
    <col min="7213" max="7213" width="11.42578125" style="3"/>
    <col min="7214" max="7214" width="13.85546875" style="3" customWidth="1"/>
    <col min="7215" max="7215" width="14.28515625" style="3" customWidth="1"/>
    <col min="7216" max="7217" width="11.5703125" style="3" customWidth="1"/>
    <col min="7218" max="7424" width="11.42578125" style="3"/>
    <col min="7425" max="7426" width="0" style="3" hidden="1" customWidth="1"/>
    <col min="7427" max="7427" width="8" style="3" customWidth="1"/>
    <col min="7428" max="7428" width="19.42578125" style="3" customWidth="1"/>
    <col min="7429" max="7429" width="24.7109375" style="3" customWidth="1"/>
    <col min="7430" max="7430" width="19.42578125" style="3" customWidth="1"/>
    <col min="7431" max="7431" width="2.140625" style="3" customWidth="1"/>
    <col min="7432" max="7432" width="20.42578125" style="3" customWidth="1"/>
    <col min="7433" max="7433" width="22" style="3" customWidth="1"/>
    <col min="7434" max="7434" width="7.7109375" style="3" customWidth="1"/>
    <col min="7435" max="7435" width="18.85546875" style="3" customWidth="1"/>
    <col min="7436" max="7436" width="27.28515625" style="3" customWidth="1"/>
    <col min="7437" max="7437" width="7.85546875" style="3" customWidth="1"/>
    <col min="7438" max="7440" width="21.85546875" style="3" customWidth="1"/>
    <col min="7441" max="7441" width="7.85546875" style="3" customWidth="1"/>
    <col min="7442" max="7442" width="1.85546875" style="3" customWidth="1"/>
    <col min="7443" max="7445" width="21.85546875" style="3" customWidth="1"/>
    <col min="7446" max="7446" width="7.85546875" style="3" customWidth="1"/>
    <col min="7447" max="7447" width="1.85546875" style="3" customWidth="1"/>
    <col min="7448" max="7451" width="0" style="3" hidden="1" customWidth="1"/>
    <col min="7452" max="7452" width="1.85546875" style="3" customWidth="1"/>
    <col min="7453" max="7453" width="21.85546875" style="3" customWidth="1"/>
    <col min="7454" max="7454" width="8.85546875" style="3" customWidth="1"/>
    <col min="7455" max="7455" width="1.85546875" style="3" customWidth="1"/>
    <col min="7456" max="7456" width="21.85546875" style="3" customWidth="1"/>
    <col min="7457" max="7457" width="8.85546875" style="3" customWidth="1"/>
    <col min="7458" max="7458" width="2.42578125" style="3" customWidth="1"/>
    <col min="7459" max="7461" width="0" style="3" hidden="1" customWidth="1"/>
    <col min="7462" max="7464" width="11.42578125" style="3"/>
    <col min="7465" max="7465" width="73.85546875" style="3" customWidth="1"/>
    <col min="7466" max="7466" width="15" style="3" customWidth="1"/>
    <col min="7467" max="7467" width="15.42578125" style="3" customWidth="1"/>
    <col min="7468" max="7468" width="11.5703125" style="3" customWidth="1"/>
    <col min="7469" max="7469" width="11.42578125" style="3"/>
    <col min="7470" max="7470" width="13.85546875" style="3" customWidth="1"/>
    <col min="7471" max="7471" width="14.28515625" style="3" customWidth="1"/>
    <col min="7472" max="7473" width="11.5703125" style="3" customWidth="1"/>
    <col min="7474" max="7680" width="11.42578125" style="3"/>
    <col min="7681" max="7682" width="0" style="3" hidden="1" customWidth="1"/>
    <col min="7683" max="7683" width="8" style="3" customWidth="1"/>
    <col min="7684" max="7684" width="19.42578125" style="3" customWidth="1"/>
    <col min="7685" max="7685" width="24.7109375" style="3" customWidth="1"/>
    <col min="7686" max="7686" width="19.42578125" style="3" customWidth="1"/>
    <col min="7687" max="7687" width="2.140625" style="3" customWidth="1"/>
    <col min="7688" max="7688" width="20.42578125" style="3" customWidth="1"/>
    <col min="7689" max="7689" width="22" style="3" customWidth="1"/>
    <col min="7690" max="7690" width="7.7109375" style="3" customWidth="1"/>
    <col min="7691" max="7691" width="18.85546875" style="3" customWidth="1"/>
    <col min="7692" max="7692" width="27.28515625" style="3" customWidth="1"/>
    <col min="7693" max="7693" width="7.85546875" style="3" customWidth="1"/>
    <col min="7694" max="7696" width="21.85546875" style="3" customWidth="1"/>
    <col min="7697" max="7697" width="7.85546875" style="3" customWidth="1"/>
    <col min="7698" max="7698" width="1.85546875" style="3" customWidth="1"/>
    <col min="7699" max="7701" width="21.85546875" style="3" customWidth="1"/>
    <col min="7702" max="7702" width="7.85546875" style="3" customWidth="1"/>
    <col min="7703" max="7703" width="1.85546875" style="3" customWidth="1"/>
    <col min="7704" max="7707" width="0" style="3" hidden="1" customWidth="1"/>
    <col min="7708" max="7708" width="1.85546875" style="3" customWidth="1"/>
    <col min="7709" max="7709" width="21.85546875" style="3" customWidth="1"/>
    <col min="7710" max="7710" width="8.85546875" style="3" customWidth="1"/>
    <col min="7711" max="7711" width="1.85546875" style="3" customWidth="1"/>
    <col min="7712" max="7712" width="21.85546875" style="3" customWidth="1"/>
    <col min="7713" max="7713" width="8.85546875" style="3" customWidth="1"/>
    <col min="7714" max="7714" width="2.42578125" style="3" customWidth="1"/>
    <col min="7715" max="7717" width="0" style="3" hidden="1" customWidth="1"/>
    <col min="7718" max="7720" width="11.42578125" style="3"/>
    <col min="7721" max="7721" width="73.85546875" style="3" customWidth="1"/>
    <col min="7722" max="7722" width="15" style="3" customWidth="1"/>
    <col min="7723" max="7723" width="15.42578125" style="3" customWidth="1"/>
    <col min="7724" max="7724" width="11.5703125" style="3" customWidth="1"/>
    <col min="7725" max="7725" width="11.42578125" style="3"/>
    <col min="7726" max="7726" width="13.85546875" style="3" customWidth="1"/>
    <col min="7727" max="7727" width="14.28515625" style="3" customWidth="1"/>
    <col min="7728" max="7729" width="11.5703125" style="3" customWidth="1"/>
    <col min="7730" max="7936" width="11.42578125" style="3"/>
    <col min="7937" max="7938" width="0" style="3" hidden="1" customWidth="1"/>
    <col min="7939" max="7939" width="8" style="3" customWidth="1"/>
    <col min="7940" max="7940" width="19.42578125" style="3" customWidth="1"/>
    <col min="7941" max="7941" width="24.7109375" style="3" customWidth="1"/>
    <col min="7942" max="7942" width="19.42578125" style="3" customWidth="1"/>
    <col min="7943" max="7943" width="2.140625" style="3" customWidth="1"/>
    <col min="7944" max="7944" width="20.42578125" style="3" customWidth="1"/>
    <col min="7945" max="7945" width="22" style="3" customWidth="1"/>
    <col min="7946" max="7946" width="7.7109375" style="3" customWidth="1"/>
    <col min="7947" max="7947" width="18.85546875" style="3" customWidth="1"/>
    <col min="7948" max="7948" width="27.28515625" style="3" customWidth="1"/>
    <col min="7949" max="7949" width="7.85546875" style="3" customWidth="1"/>
    <col min="7950" max="7952" width="21.85546875" style="3" customWidth="1"/>
    <col min="7953" max="7953" width="7.85546875" style="3" customWidth="1"/>
    <col min="7954" max="7954" width="1.85546875" style="3" customWidth="1"/>
    <col min="7955" max="7957" width="21.85546875" style="3" customWidth="1"/>
    <col min="7958" max="7958" width="7.85546875" style="3" customWidth="1"/>
    <col min="7959" max="7959" width="1.85546875" style="3" customWidth="1"/>
    <col min="7960" max="7963" width="0" style="3" hidden="1" customWidth="1"/>
    <col min="7964" max="7964" width="1.85546875" style="3" customWidth="1"/>
    <col min="7965" max="7965" width="21.85546875" style="3" customWidth="1"/>
    <col min="7966" max="7966" width="8.85546875" style="3" customWidth="1"/>
    <col min="7967" max="7967" width="1.85546875" style="3" customWidth="1"/>
    <col min="7968" max="7968" width="21.85546875" style="3" customWidth="1"/>
    <col min="7969" max="7969" width="8.85546875" style="3" customWidth="1"/>
    <col min="7970" max="7970" width="2.42578125" style="3" customWidth="1"/>
    <col min="7971" max="7973" width="0" style="3" hidden="1" customWidth="1"/>
    <col min="7974" max="7976" width="11.42578125" style="3"/>
    <col min="7977" max="7977" width="73.85546875" style="3" customWidth="1"/>
    <col min="7978" max="7978" width="15" style="3" customWidth="1"/>
    <col min="7979" max="7979" width="15.42578125" style="3" customWidth="1"/>
    <col min="7980" max="7980" width="11.5703125" style="3" customWidth="1"/>
    <col min="7981" max="7981" width="11.42578125" style="3"/>
    <col min="7982" max="7982" width="13.85546875" style="3" customWidth="1"/>
    <col min="7983" max="7983" width="14.28515625" style="3" customWidth="1"/>
    <col min="7984" max="7985" width="11.5703125" style="3" customWidth="1"/>
    <col min="7986" max="8192" width="11.42578125" style="3"/>
    <col min="8193" max="8194" width="0" style="3" hidden="1" customWidth="1"/>
    <col min="8195" max="8195" width="8" style="3" customWidth="1"/>
    <col min="8196" max="8196" width="19.42578125" style="3" customWidth="1"/>
    <col min="8197" max="8197" width="24.7109375" style="3" customWidth="1"/>
    <col min="8198" max="8198" width="19.42578125" style="3" customWidth="1"/>
    <col min="8199" max="8199" width="2.140625" style="3" customWidth="1"/>
    <col min="8200" max="8200" width="20.42578125" style="3" customWidth="1"/>
    <col min="8201" max="8201" width="22" style="3" customWidth="1"/>
    <col min="8202" max="8202" width="7.7109375" style="3" customWidth="1"/>
    <col min="8203" max="8203" width="18.85546875" style="3" customWidth="1"/>
    <col min="8204" max="8204" width="27.28515625" style="3" customWidth="1"/>
    <col min="8205" max="8205" width="7.85546875" style="3" customWidth="1"/>
    <col min="8206" max="8208" width="21.85546875" style="3" customWidth="1"/>
    <col min="8209" max="8209" width="7.85546875" style="3" customWidth="1"/>
    <col min="8210" max="8210" width="1.85546875" style="3" customWidth="1"/>
    <col min="8211" max="8213" width="21.85546875" style="3" customWidth="1"/>
    <col min="8214" max="8214" width="7.85546875" style="3" customWidth="1"/>
    <col min="8215" max="8215" width="1.85546875" style="3" customWidth="1"/>
    <col min="8216" max="8219" width="0" style="3" hidden="1" customWidth="1"/>
    <col min="8220" max="8220" width="1.85546875" style="3" customWidth="1"/>
    <col min="8221" max="8221" width="21.85546875" style="3" customWidth="1"/>
    <col min="8222" max="8222" width="8.85546875" style="3" customWidth="1"/>
    <col min="8223" max="8223" width="1.85546875" style="3" customWidth="1"/>
    <col min="8224" max="8224" width="21.85546875" style="3" customWidth="1"/>
    <col min="8225" max="8225" width="8.85546875" style="3" customWidth="1"/>
    <col min="8226" max="8226" width="2.42578125" style="3" customWidth="1"/>
    <col min="8227" max="8229" width="0" style="3" hidden="1" customWidth="1"/>
    <col min="8230" max="8232" width="11.42578125" style="3"/>
    <col min="8233" max="8233" width="73.85546875" style="3" customWidth="1"/>
    <col min="8234" max="8234" width="15" style="3" customWidth="1"/>
    <col min="8235" max="8235" width="15.42578125" style="3" customWidth="1"/>
    <col min="8236" max="8236" width="11.5703125" style="3" customWidth="1"/>
    <col min="8237" max="8237" width="11.42578125" style="3"/>
    <col min="8238" max="8238" width="13.85546875" style="3" customWidth="1"/>
    <col min="8239" max="8239" width="14.28515625" style="3" customWidth="1"/>
    <col min="8240" max="8241" width="11.5703125" style="3" customWidth="1"/>
    <col min="8242" max="8448" width="11.42578125" style="3"/>
    <col min="8449" max="8450" width="0" style="3" hidden="1" customWidth="1"/>
    <col min="8451" max="8451" width="8" style="3" customWidth="1"/>
    <col min="8452" max="8452" width="19.42578125" style="3" customWidth="1"/>
    <col min="8453" max="8453" width="24.7109375" style="3" customWidth="1"/>
    <col min="8454" max="8454" width="19.42578125" style="3" customWidth="1"/>
    <col min="8455" max="8455" width="2.140625" style="3" customWidth="1"/>
    <col min="8456" max="8456" width="20.42578125" style="3" customWidth="1"/>
    <col min="8457" max="8457" width="22" style="3" customWidth="1"/>
    <col min="8458" max="8458" width="7.7109375" style="3" customWidth="1"/>
    <col min="8459" max="8459" width="18.85546875" style="3" customWidth="1"/>
    <col min="8460" max="8460" width="27.28515625" style="3" customWidth="1"/>
    <col min="8461" max="8461" width="7.85546875" style="3" customWidth="1"/>
    <col min="8462" max="8464" width="21.85546875" style="3" customWidth="1"/>
    <col min="8465" max="8465" width="7.85546875" style="3" customWidth="1"/>
    <col min="8466" max="8466" width="1.85546875" style="3" customWidth="1"/>
    <col min="8467" max="8469" width="21.85546875" style="3" customWidth="1"/>
    <col min="8470" max="8470" width="7.85546875" style="3" customWidth="1"/>
    <col min="8471" max="8471" width="1.85546875" style="3" customWidth="1"/>
    <col min="8472" max="8475" width="0" style="3" hidden="1" customWidth="1"/>
    <col min="8476" max="8476" width="1.85546875" style="3" customWidth="1"/>
    <col min="8477" max="8477" width="21.85546875" style="3" customWidth="1"/>
    <col min="8478" max="8478" width="8.85546875" style="3" customWidth="1"/>
    <col min="8479" max="8479" width="1.85546875" style="3" customWidth="1"/>
    <col min="8480" max="8480" width="21.85546875" style="3" customWidth="1"/>
    <col min="8481" max="8481" width="8.85546875" style="3" customWidth="1"/>
    <col min="8482" max="8482" width="2.42578125" style="3" customWidth="1"/>
    <col min="8483" max="8485" width="0" style="3" hidden="1" customWidth="1"/>
    <col min="8486" max="8488" width="11.42578125" style="3"/>
    <col min="8489" max="8489" width="73.85546875" style="3" customWidth="1"/>
    <col min="8490" max="8490" width="15" style="3" customWidth="1"/>
    <col min="8491" max="8491" width="15.42578125" style="3" customWidth="1"/>
    <col min="8492" max="8492" width="11.5703125" style="3" customWidth="1"/>
    <col min="8493" max="8493" width="11.42578125" style="3"/>
    <col min="8494" max="8494" width="13.85546875" style="3" customWidth="1"/>
    <col min="8495" max="8495" width="14.28515625" style="3" customWidth="1"/>
    <col min="8496" max="8497" width="11.5703125" style="3" customWidth="1"/>
    <col min="8498" max="8704" width="11.42578125" style="3"/>
    <col min="8705" max="8706" width="0" style="3" hidden="1" customWidth="1"/>
    <col min="8707" max="8707" width="8" style="3" customWidth="1"/>
    <col min="8708" max="8708" width="19.42578125" style="3" customWidth="1"/>
    <col min="8709" max="8709" width="24.7109375" style="3" customWidth="1"/>
    <col min="8710" max="8710" width="19.42578125" style="3" customWidth="1"/>
    <col min="8711" max="8711" width="2.140625" style="3" customWidth="1"/>
    <col min="8712" max="8712" width="20.42578125" style="3" customWidth="1"/>
    <col min="8713" max="8713" width="22" style="3" customWidth="1"/>
    <col min="8714" max="8714" width="7.7109375" style="3" customWidth="1"/>
    <col min="8715" max="8715" width="18.85546875" style="3" customWidth="1"/>
    <col min="8716" max="8716" width="27.28515625" style="3" customWidth="1"/>
    <col min="8717" max="8717" width="7.85546875" style="3" customWidth="1"/>
    <col min="8718" max="8720" width="21.85546875" style="3" customWidth="1"/>
    <col min="8721" max="8721" width="7.85546875" style="3" customWidth="1"/>
    <col min="8722" max="8722" width="1.85546875" style="3" customWidth="1"/>
    <col min="8723" max="8725" width="21.85546875" style="3" customWidth="1"/>
    <col min="8726" max="8726" width="7.85546875" style="3" customWidth="1"/>
    <col min="8727" max="8727" width="1.85546875" style="3" customWidth="1"/>
    <col min="8728" max="8731" width="0" style="3" hidden="1" customWidth="1"/>
    <col min="8732" max="8732" width="1.85546875" style="3" customWidth="1"/>
    <col min="8733" max="8733" width="21.85546875" style="3" customWidth="1"/>
    <col min="8734" max="8734" width="8.85546875" style="3" customWidth="1"/>
    <col min="8735" max="8735" width="1.85546875" style="3" customWidth="1"/>
    <col min="8736" max="8736" width="21.85546875" style="3" customWidth="1"/>
    <col min="8737" max="8737" width="8.85546875" style="3" customWidth="1"/>
    <col min="8738" max="8738" width="2.42578125" style="3" customWidth="1"/>
    <col min="8739" max="8741" width="0" style="3" hidden="1" customWidth="1"/>
    <col min="8742" max="8744" width="11.42578125" style="3"/>
    <col min="8745" max="8745" width="73.85546875" style="3" customWidth="1"/>
    <col min="8746" max="8746" width="15" style="3" customWidth="1"/>
    <col min="8747" max="8747" width="15.42578125" style="3" customWidth="1"/>
    <col min="8748" max="8748" width="11.5703125" style="3" customWidth="1"/>
    <col min="8749" max="8749" width="11.42578125" style="3"/>
    <col min="8750" max="8750" width="13.85546875" style="3" customWidth="1"/>
    <col min="8751" max="8751" width="14.28515625" style="3" customWidth="1"/>
    <col min="8752" max="8753" width="11.5703125" style="3" customWidth="1"/>
    <col min="8754" max="8960" width="11.42578125" style="3"/>
    <col min="8961" max="8962" width="0" style="3" hidden="1" customWidth="1"/>
    <col min="8963" max="8963" width="8" style="3" customWidth="1"/>
    <col min="8964" max="8964" width="19.42578125" style="3" customWidth="1"/>
    <col min="8965" max="8965" width="24.7109375" style="3" customWidth="1"/>
    <col min="8966" max="8966" width="19.42578125" style="3" customWidth="1"/>
    <col min="8967" max="8967" width="2.140625" style="3" customWidth="1"/>
    <col min="8968" max="8968" width="20.42578125" style="3" customWidth="1"/>
    <col min="8969" max="8969" width="22" style="3" customWidth="1"/>
    <col min="8970" max="8970" width="7.7109375" style="3" customWidth="1"/>
    <col min="8971" max="8971" width="18.85546875" style="3" customWidth="1"/>
    <col min="8972" max="8972" width="27.28515625" style="3" customWidth="1"/>
    <col min="8973" max="8973" width="7.85546875" style="3" customWidth="1"/>
    <col min="8974" max="8976" width="21.85546875" style="3" customWidth="1"/>
    <col min="8977" max="8977" width="7.85546875" style="3" customWidth="1"/>
    <col min="8978" max="8978" width="1.85546875" style="3" customWidth="1"/>
    <col min="8979" max="8981" width="21.85546875" style="3" customWidth="1"/>
    <col min="8982" max="8982" width="7.85546875" style="3" customWidth="1"/>
    <col min="8983" max="8983" width="1.85546875" style="3" customWidth="1"/>
    <col min="8984" max="8987" width="0" style="3" hidden="1" customWidth="1"/>
    <col min="8988" max="8988" width="1.85546875" style="3" customWidth="1"/>
    <col min="8989" max="8989" width="21.85546875" style="3" customWidth="1"/>
    <col min="8990" max="8990" width="8.85546875" style="3" customWidth="1"/>
    <col min="8991" max="8991" width="1.85546875" style="3" customWidth="1"/>
    <col min="8992" max="8992" width="21.85546875" style="3" customWidth="1"/>
    <col min="8993" max="8993" width="8.85546875" style="3" customWidth="1"/>
    <col min="8994" max="8994" width="2.42578125" style="3" customWidth="1"/>
    <col min="8995" max="8997" width="0" style="3" hidden="1" customWidth="1"/>
    <col min="8998" max="9000" width="11.42578125" style="3"/>
    <col min="9001" max="9001" width="73.85546875" style="3" customWidth="1"/>
    <col min="9002" max="9002" width="15" style="3" customWidth="1"/>
    <col min="9003" max="9003" width="15.42578125" style="3" customWidth="1"/>
    <col min="9004" max="9004" width="11.5703125" style="3" customWidth="1"/>
    <col min="9005" max="9005" width="11.42578125" style="3"/>
    <col min="9006" max="9006" width="13.85546875" style="3" customWidth="1"/>
    <col min="9007" max="9007" width="14.28515625" style="3" customWidth="1"/>
    <col min="9008" max="9009" width="11.5703125" style="3" customWidth="1"/>
    <col min="9010" max="9216" width="11.42578125" style="3"/>
    <col min="9217" max="9218" width="0" style="3" hidden="1" customWidth="1"/>
    <col min="9219" max="9219" width="8" style="3" customWidth="1"/>
    <col min="9220" max="9220" width="19.42578125" style="3" customWidth="1"/>
    <col min="9221" max="9221" width="24.7109375" style="3" customWidth="1"/>
    <col min="9222" max="9222" width="19.42578125" style="3" customWidth="1"/>
    <col min="9223" max="9223" width="2.140625" style="3" customWidth="1"/>
    <col min="9224" max="9224" width="20.42578125" style="3" customWidth="1"/>
    <col min="9225" max="9225" width="22" style="3" customWidth="1"/>
    <col min="9226" max="9226" width="7.7109375" style="3" customWidth="1"/>
    <col min="9227" max="9227" width="18.85546875" style="3" customWidth="1"/>
    <col min="9228" max="9228" width="27.28515625" style="3" customWidth="1"/>
    <col min="9229" max="9229" width="7.85546875" style="3" customWidth="1"/>
    <col min="9230" max="9232" width="21.85546875" style="3" customWidth="1"/>
    <col min="9233" max="9233" width="7.85546875" style="3" customWidth="1"/>
    <col min="9234" max="9234" width="1.85546875" style="3" customWidth="1"/>
    <col min="9235" max="9237" width="21.85546875" style="3" customWidth="1"/>
    <col min="9238" max="9238" width="7.85546875" style="3" customWidth="1"/>
    <col min="9239" max="9239" width="1.85546875" style="3" customWidth="1"/>
    <col min="9240" max="9243" width="0" style="3" hidden="1" customWidth="1"/>
    <col min="9244" max="9244" width="1.85546875" style="3" customWidth="1"/>
    <col min="9245" max="9245" width="21.85546875" style="3" customWidth="1"/>
    <col min="9246" max="9246" width="8.85546875" style="3" customWidth="1"/>
    <col min="9247" max="9247" width="1.85546875" style="3" customWidth="1"/>
    <col min="9248" max="9248" width="21.85546875" style="3" customWidth="1"/>
    <col min="9249" max="9249" width="8.85546875" style="3" customWidth="1"/>
    <col min="9250" max="9250" width="2.42578125" style="3" customWidth="1"/>
    <col min="9251" max="9253" width="0" style="3" hidden="1" customWidth="1"/>
    <col min="9254" max="9256" width="11.42578125" style="3"/>
    <col min="9257" max="9257" width="73.85546875" style="3" customWidth="1"/>
    <col min="9258" max="9258" width="15" style="3" customWidth="1"/>
    <col min="9259" max="9259" width="15.42578125" style="3" customWidth="1"/>
    <col min="9260" max="9260" width="11.5703125" style="3" customWidth="1"/>
    <col min="9261" max="9261" width="11.42578125" style="3"/>
    <col min="9262" max="9262" width="13.85546875" style="3" customWidth="1"/>
    <col min="9263" max="9263" width="14.28515625" style="3" customWidth="1"/>
    <col min="9264" max="9265" width="11.5703125" style="3" customWidth="1"/>
    <col min="9266" max="9472" width="11.42578125" style="3"/>
    <col min="9473" max="9474" width="0" style="3" hidden="1" customWidth="1"/>
    <col min="9475" max="9475" width="8" style="3" customWidth="1"/>
    <col min="9476" max="9476" width="19.42578125" style="3" customWidth="1"/>
    <col min="9477" max="9477" width="24.7109375" style="3" customWidth="1"/>
    <col min="9478" max="9478" width="19.42578125" style="3" customWidth="1"/>
    <col min="9479" max="9479" width="2.140625" style="3" customWidth="1"/>
    <col min="9480" max="9480" width="20.42578125" style="3" customWidth="1"/>
    <col min="9481" max="9481" width="22" style="3" customWidth="1"/>
    <col min="9482" max="9482" width="7.7109375" style="3" customWidth="1"/>
    <col min="9483" max="9483" width="18.85546875" style="3" customWidth="1"/>
    <col min="9484" max="9484" width="27.28515625" style="3" customWidth="1"/>
    <col min="9485" max="9485" width="7.85546875" style="3" customWidth="1"/>
    <col min="9486" max="9488" width="21.85546875" style="3" customWidth="1"/>
    <col min="9489" max="9489" width="7.85546875" style="3" customWidth="1"/>
    <col min="9490" max="9490" width="1.85546875" style="3" customWidth="1"/>
    <col min="9491" max="9493" width="21.85546875" style="3" customWidth="1"/>
    <col min="9494" max="9494" width="7.85546875" style="3" customWidth="1"/>
    <col min="9495" max="9495" width="1.85546875" style="3" customWidth="1"/>
    <col min="9496" max="9499" width="0" style="3" hidden="1" customWidth="1"/>
    <col min="9500" max="9500" width="1.85546875" style="3" customWidth="1"/>
    <col min="9501" max="9501" width="21.85546875" style="3" customWidth="1"/>
    <col min="9502" max="9502" width="8.85546875" style="3" customWidth="1"/>
    <col min="9503" max="9503" width="1.85546875" style="3" customWidth="1"/>
    <col min="9504" max="9504" width="21.85546875" style="3" customWidth="1"/>
    <col min="9505" max="9505" width="8.85546875" style="3" customWidth="1"/>
    <col min="9506" max="9506" width="2.42578125" style="3" customWidth="1"/>
    <col min="9507" max="9509" width="0" style="3" hidden="1" customWidth="1"/>
    <col min="9510" max="9512" width="11.42578125" style="3"/>
    <col min="9513" max="9513" width="73.85546875" style="3" customWidth="1"/>
    <col min="9514" max="9514" width="15" style="3" customWidth="1"/>
    <col min="9515" max="9515" width="15.42578125" style="3" customWidth="1"/>
    <col min="9516" max="9516" width="11.5703125" style="3" customWidth="1"/>
    <col min="9517" max="9517" width="11.42578125" style="3"/>
    <col min="9518" max="9518" width="13.85546875" style="3" customWidth="1"/>
    <col min="9519" max="9519" width="14.28515625" style="3" customWidth="1"/>
    <col min="9520" max="9521" width="11.5703125" style="3" customWidth="1"/>
    <col min="9522" max="9728" width="11.42578125" style="3"/>
    <col min="9729" max="9730" width="0" style="3" hidden="1" customWidth="1"/>
    <col min="9731" max="9731" width="8" style="3" customWidth="1"/>
    <col min="9732" max="9732" width="19.42578125" style="3" customWidth="1"/>
    <col min="9733" max="9733" width="24.7109375" style="3" customWidth="1"/>
    <col min="9734" max="9734" width="19.42578125" style="3" customWidth="1"/>
    <col min="9735" max="9735" width="2.140625" style="3" customWidth="1"/>
    <col min="9736" max="9736" width="20.42578125" style="3" customWidth="1"/>
    <col min="9737" max="9737" width="22" style="3" customWidth="1"/>
    <col min="9738" max="9738" width="7.7109375" style="3" customWidth="1"/>
    <col min="9739" max="9739" width="18.85546875" style="3" customWidth="1"/>
    <col min="9740" max="9740" width="27.28515625" style="3" customWidth="1"/>
    <col min="9741" max="9741" width="7.85546875" style="3" customWidth="1"/>
    <col min="9742" max="9744" width="21.85546875" style="3" customWidth="1"/>
    <col min="9745" max="9745" width="7.85546875" style="3" customWidth="1"/>
    <col min="9746" max="9746" width="1.85546875" style="3" customWidth="1"/>
    <col min="9747" max="9749" width="21.85546875" style="3" customWidth="1"/>
    <col min="9750" max="9750" width="7.85546875" style="3" customWidth="1"/>
    <col min="9751" max="9751" width="1.85546875" style="3" customWidth="1"/>
    <col min="9752" max="9755" width="0" style="3" hidden="1" customWidth="1"/>
    <col min="9756" max="9756" width="1.85546875" style="3" customWidth="1"/>
    <col min="9757" max="9757" width="21.85546875" style="3" customWidth="1"/>
    <col min="9758" max="9758" width="8.85546875" style="3" customWidth="1"/>
    <col min="9759" max="9759" width="1.85546875" style="3" customWidth="1"/>
    <col min="9760" max="9760" width="21.85546875" style="3" customWidth="1"/>
    <col min="9761" max="9761" width="8.85546875" style="3" customWidth="1"/>
    <col min="9762" max="9762" width="2.42578125" style="3" customWidth="1"/>
    <col min="9763" max="9765" width="0" style="3" hidden="1" customWidth="1"/>
    <col min="9766" max="9768" width="11.42578125" style="3"/>
    <col min="9769" max="9769" width="73.85546875" style="3" customWidth="1"/>
    <col min="9770" max="9770" width="15" style="3" customWidth="1"/>
    <col min="9771" max="9771" width="15.42578125" style="3" customWidth="1"/>
    <col min="9772" max="9772" width="11.5703125" style="3" customWidth="1"/>
    <col min="9773" max="9773" width="11.42578125" style="3"/>
    <col min="9774" max="9774" width="13.85546875" style="3" customWidth="1"/>
    <col min="9775" max="9775" width="14.28515625" style="3" customWidth="1"/>
    <col min="9776" max="9777" width="11.5703125" style="3" customWidth="1"/>
    <col min="9778" max="9984" width="11.42578125" style="3"/>
    <col min="9985" max="9986" width="0" style="3" hidden="1" customWidth="1"/>
    <col min="9987" max="9987" width="8" style="3" customWidth="1"/>
    <col min="9988" max="9988" width="19.42578125" style="3" customWidth="1"/>
    <col min="9989" max="9989" width="24.7109375" style="3" customWidth="1"/>
    <col min="9990" max="9990" width="19.42578125" style="3" customWidth="1"/>
    <col min="9991" max="9991" width="2.140625" style="3" customWidth="1"/>
    <col min="9992" max="9992" width="20.42578125" style="3" customWidth="1"/>
    <col min="9993" max="9993" width="22" style="3" customWidth="1"/>
    <col min="9994" max="9994" width="7.7109375" style="3" customWidth="1"/>
    <col min="9995" max="9995" width="18.85546875" style="3" customWidth="1"/>
    <col min="9996" max="9996" width="27.28515625" style="3" customWidth="1"/>
    <col min="9997" max="9997" width="7.85546875" style="3" customWidth="1"/>
    <col min="9998" max="10000" width="21.85546875" style="3" customWidth="1"/>
    <col min="10001" max="10001" width="7.85546875" style="3" customWidth="1"/>
    <col min="10002" max="10002" width="1.85546875" style="3" customWidth="1"/>
    <col min="10003" max="10005" width="21.85546875" style="3" customWidth="1"/>
    <col min="10006" max="10006" width="7.85546875" style="3" customWidth="1"/>
    <col min="10007" max="10007" width="1.85546875" style="3" customWidth="1"/>
    <col min="10008" max="10011" width="0" style="3" hidden="1" customWidth="1"/>
    <col min="10012" max="10012" width="1.85546875" style="3" customWidth="1"/>
    <col min="10013" max="10013" width="21.85546875" style="3" customWidth="1"/>
    <col min="10014" max="10014" width="8.85546875" style="3" customWidth="1"/>
    <col min="10015" max="10015" width="1.85546875" style="3" customWidth="1"/>
    <col min="10016" max="10016" width="21.85546875" style="3" customWidth="1"/>
    <col min="10017" max="10017" width="8.85546875" style="3" customWidth="1"/>
    <col min="10018" max="10018" width="2.42578125" style="3" customWidth="1"/>
    <col min="10019" max="10021" width="0" style="3" hidden="1" customWidth="1"/>
    <col min="10022" max="10024" width="11.42578125" style="3"/>
    <col min="10025" max="10025" width="73.85546875" style="3" customWidth="1"/>
    <col min="10026" max="10026" width="15" style="3" customWidth="1"/>
    <col min="10027" max="10027" width="15.42578125" style="3" customWidth="1"/>
    <col min="10028" max="10028" width="11.5703125" style="3" customWidth="1"/>
    <col min="10029" max="10029" width="11.42578125" style="3"/>
    <col min="10030" max="10030" width="13.85546875" style="3" customWidth="1"/>
    <col min="10031" max="10031" width="14.28515625" style="3" customWidth="1"/>
    <col min="10032" max="10033" width="11.5703125" style="3" customWidth="1"/>
    <col min="10034" max="10240" width="11.42578125" style="3"/>
    <col min="10241" max="10242" width="0" style="3" hidden="1" customWidth="1"/>
    <col min="10243" max="10243" width="8" style="3" customWidth="1"/>
    <col min="10244" max="10244" width="19.42578125" style="3" customWidth="1"/>
    <col min="10245" max="10245" width="24.7109375" style="3" customWidth="1"/>
    <col min="10246" max="10246" width="19.42578125" style="3" customWidth="1"/>
    <col min="10247" max="10247" width="2.140625" style="3" customWidth="1"/>
    <col min="10248" max="10248" width="20.42578125" style="3" customWidth="1"/>
    <col min="10249" max="10249" width="22" style="3" customWidth="1"/>
    <col min="10250" max="10250" width="7.7109375" style="3" customWidth="1"/>
    <col min="10251" max="10251" width="18.85546875" style="3" customWidth="1"/>
    <col min="10252" max="10252" width="27.28515625" style="3" customWidth="1"/>
    <col min="10253" max="10253" width="7.85546875" style="3" customWidth="1"/>
    <col min="10254" max="10256" width="21.85546875" style="3" customWidth="1"/>
    <col min="10257" max="10257" width="7.85546875" style="3" customWidth="1"/>
    <col min="10258" max="10258" width="1.85546875" style="3" customWidth="1"/>
    <col min="10259" max="10261" width="21.85546875" style="3" customWidth="1"/>
    <col min="10262" max="10262" width="7.85546875" style="3" customWidth="1"/>
    <col min="10263" max="10263" width="1.85546875" style="3" customWidth="1"/>
    <col min="10264" max="10267" width="0" style="3" hidden="1" customWidth="1"/>
    <col min="10268" max="10268" width="1.85546875" style="3" customWidth="1"/>
    <col min="10269" max="10269" width="21.85546875" style="3" customWidth="1"/>
    <col min="10270" max="10270" width="8.85546875" style="3" customWidth="1"/>
    <col min="10271" max="10271" width="1.85546875" style="3" customWidth="1"/>
    <col min="10272" max="10272" width="21.85546875" style="3" customWidth="1"/>
    <col min="10273" max="10273" width="8.85546875" style="3" customWidth="1"/>
    <col min="10274" max="10274" width="2.42578125" style="3" customWidth="1"/>
    <col min="10275" max="10277" width="0" style="3" hidden="1" customWidth="1"/>
    <col min="10278" max="10280" width="11.42578125" style="3"/>
    <col min="10281" max="10281" width="73.85546875" style="3" customWidth="1"/>
    <col min="10282" max="10282" width="15" style="3" customWidth="1"/>
    <col min="10283" max="10283" width="15.42578125" style="3" customWidth="1"/>
    <col min="10284" max="10284" width="11.5703125" style="3" customWidth="1"/>
    <col min="10285" max="10285" width="11.42578125" style="3"/>
    <col min="10286" max="10286" width="13.85546875" style="3" customWidth="1"/>
    <col min="10287" max="10287" width="14.28515625" style="3" customWidth="1"/>
    <col min="10288" max="10289" width="11.5703125" style="3" customWidth="1"/>
    <col min="10290" max="10496" width="11.42578125" style="3"/>
    <col min="10497" max="10498" width="0" style="3" hidden="1" customWidth="1"/>
    <col min="10499" max="10499" width="8" style="3" customWidth="1"/>
    <col min="10500" max="10500" width="19.42578125" style="3" customWidth="1"/>
    <col min="10501" max="10501" width="24.7109375" style="3" customWidth="1"/>
    <col min="10502" max="10502" width="19.42578125" style="3" customWidth="1"/>
    <col min="10503" max="10503" width="2.140625" style="3" customWidth="1"/>
    <col min="10504" max="10504" width="20.42578125" style="3" customWidth="1"/>
    <col min="10505" max="10505" width="22" style="3" customWidth="1"/>
    <col min="10506" max="10506" width="7.7109375" style="3" customWidth="1"/>
    <col min="10507" max="10507" width="18.85546875" style="3" customWidth="1"/>
    <col min="10508" max="10508" width="27.28515625" style="3" customWidth="1"/>
    <col min="10509" max="10509" width="7.85546875" style="3" customWidth="1"/>
    <col min="10510" max="10512" width="21.85546875" style="3" customWidth="1"/>
    <col min="10513" max="10513" width="7.85546875" style="3" customWidth="1"/>
    <col min="10514" max="10514" width="1.85546875" style="3" customWidth="1"/>
    <col min="10515" max="10517" width="21.85546875" style="3" customWidth="1"/>
    <col min="10518" max="10518" width="7.85546875" style="3" customWidth="1"/>
    <col min="10519" max="10519" width="1.85546875" style="3" customWidth="1"/>
    <col min="10520" max="10523" width="0" style="3" hidden="1" customWidth="1"/>
    <col min="10524" max="10524" width="1.85546875" style="3" customWidth="1"/>
    <col min="10525" max="10525" width="21.85546875" style="3" customWidth="1"/>
    <col min="10526" max="10526" width="8.85546875" style="3" customWidth="1"/>
    <col min="10527" max="10527" width="1.85546875" style="3" customWidth="1"/>
    <col min="10528" max="10528" width="21.85546875" style="3" customWidth="1"/>
    <col min="10529" max="10529" width="8.85546875" style="3" customWidth="1"/>
    <col min="10530" max="10530" width="2.42578125" style="3" customWidth="1"/>
    <col min="10531" max="10533" width="0" style="3" hidden="1" customWidth="1"/>
    <col min="10534" max="10536" width="11.42578125" style="3"/>
    <col min="10537" max="10537" width="73.85546875" style="3" customWidth="1"/>
    <col min="10538" max="10538" width="15" style="3" customWidth="1"/>
    <col min="10539" max="10539" width="15.42578125" style="3" customWidth="1"/>
    <col min="10540" max="10540" width="11.5703125" style="3" customWidth="1"/>
    <col min="10541" max="10541" width="11.42578125" style="3"/>
    <col min="10542" max="10542" width="13.85546875" style="3" customWidth="1"/>
    <col min="10543" max="10543" width="14.28515625" style="3" customWidth="1"/>
    <col min="10544" max="10545" width="11.5703125" style="3" customWidth="1"/>
    <col min="10546" max="10752" width="11.42578125" style="3"/>
    <col min="10753" max="10754" width="0" style="3" hidden="1" customWidth="1"/>
    <col min="10755" max="10755" width="8" style="3" customWidth="1"/>
    <col min="10756" max="10756" width="19.42578125" style="3" customWidth="1"/>
    <col min="10757" max="10757" width="24.7109375" style="3" customWidth="1"/>
    <col min="10758" max="10758" width="19.42578125" style="3" customWidth="1"/>
    <col min="10759" max="10759" width="2.140625" style="3" customWidth="1"/>
    <col min="10760" max="10760" width="20.42578125" style="3" customWidth="1"/>
    <col min="10761" max="10761" width="22" style="3" customWidth="1"/>
    <col min="10762" max="10762" width="7.7109375" style="3" customWidth="1"/>
    <col min="10763" max="10763" width="18.85546875" style="3" customWidth="1"/>
    <col min="10764" max="10764" width="27.28515625" style="3" customWidth="1"/>
    <col min="10765" max="10765" width="7.85546875" style="3" customWidth="1"/>
    <col min="10766" max="10768" width="21.85546875" style="3" customWidth="1"/>
    <col min="10769" max="10769" width="7.85546875" style="3" customWidth="1"/>
    <col min="10770" max="10770" width="1.85546875" style="3" customWidth="1"/>
    <col min="10771" max="10773" width="21.85546875" style="3" customWidth="1"/>
    <col min="10774" max="10774" width="7.85546875" style="3" customWidth="1"/>
    <col min="10775" max="10775" width="1.85546875" style="3" customWidth="1"/>
    <col min="10776" max="10779" width="0" style="3" hidden="1" customWidth="1"/>
    <col min="10780" max="10780" width="1.85546875" style="3" customWidth="1"/>
    <col min="10781" max="10781" width="21.85546875" style="3" customWidth="1"/>
    <col min="10782" max="10782" width="8.85546875" style="3" customWidth="1"/>
    <col min="10783" max="10783" width="1.85546875" style="3" customWidth="1"/>
    <col min="10784" max="10784" width="21.85546875" style="3" customWidth="1"/>
    <col min="10785" max="10785" width="8.85546875" style="3" customWidth="1"/>
    <col min="10786" max="10786" width="2.42578125" style="3" customWidth="1"/>
    <col min="10787" max="10789" width="0" style="3" hidden="1" customWidth="1"/>
    <col min="10790" max="10792" width="11.42578125" style="3"/>
    <col min="10793" max="10793" width="73.85546875" style="3" customWidth="1"/>
    <col min="10794" max="10794" width="15" style="3" customWidth="1"/>
    <col min="10795" max="10795" width="15.42578125" style="3" customWidth="1"/>
    <col min="10796" max="10796" width="11.5703125" style="3" customWidth="1"/>
    <col min="10797" max="10797" width="11.42578125" style="3"/>
    <col min="10798" max="10798" width="13.85546875" style="3" customWidth="1"/>
    <col min="10799" max="10799" width="14.28515625" style="3" customWidth="1"/>
    <col min="10800" max="10801" width="11.5703125" style="3" customWidth="1"/>
    <col min="10802" max="11008" width="11.42578125" style="3"/>
    <col min="11009" max="11010" width="0" style="3" hidden="1" customWidth="1"/>
    <col min="11011" max="11011" width="8" style="3" customWidth="1"/>
    <col min="11012" max="11012" width="19.42578125" style="3" customWidth="1"/>
    <col min="11013" max="11013" width="24.7109375" style="3" customWidth="1"/>
    <col min="11014" max="11014" width="19.42578125" style="3" customWidth="1"/>
    <col min="11015" max="11015" width="2.140625" style="3" customWidth="1"/>
    <col min="11016" max="11016" width="20.42578125" style="3" customWidth="1"/>
    <col min="11017" max="11017" width="22" style="3" customWidth="1"/>
    <col min="11018" max="11018" width="7.7109375" style="3" customWidth="1"/>
    <col min="11019" max="11019" width="18.85546875" style="3" customWidth="1"/>
    <col min="11020" max="11020" width="27.28515625" style="3" customWidth="1"/>
    <col min="11021" max="11021" width="7.85546875" style="3" customWidth="1"/>
    <col min="11022" max="11024" width="21.85546875" style="3" customWidth="1"/>
    <col min="11025" max="11025" width="7.85546875" style="3" customWidth="1"/>
    <col min="11026" max="11026" width="1.85546875" style="3" customWidth="1"/>
    <col min="11027" max="11029" width="21.85546875" style="3" customWidth="1"/>
    <col min="11030" max="11030" width="7.85546875" style="3" customWidth="1"/>
    <col min="11031" max="11031" width="1.85546875" style="3" customWidth="1"/>
    <col min="11032" max="11035" width="0" style="3" hidden="1" customWidth="1"/>
    <col min="11036" max="11036" width="1.85546875" style="3" customWidth="1"/>
    <col min="11037" max="11037" width="21.85546875" style="3" customWidth="1"/>
    <col min="11038" max="11038" width="8.85546875" style="3" customWidth="1"/>
    <col min="11039" max="11039" width="1.85546875" style="3" customWidth="1"/>
    <col min="11040" max="11040" width="21.85546875" style="3" customWidth="1"/>
    <col min="11041" max="11041" width="8.85546875" style="3" customWidth="1"/>
    <col min="11042" max="11042" width="2.42578125" style="3" customWidth="1"/>
    <col min="11043" max="11045" width="0" style="3" hidden="1" customWidth="1"/>
    <col min="11046" max="11048" width="11.42578125" style="3"/>
    <col min="11049" max="11049" width="73.85546875" style="3" customWidth="1"/>
    <col min="11050" max="11050" width="15" style="3" customWidth="1"/>
    <col min="11051" max="11051" width="15.42578125" style="3" customWidth="1"/>
    <col min="11052" max="11052" width="11.5703125" style="3" customWidth="1"/>
    <col min="11053" max="11053" width="11.42578125" style="3"/>
    <col min="11054" max="11054" width="13.85546875" style="3" customWidth="1"/>
    <col min="11055" max="11055" width="14.28515625" style="3" customWidth="1"/>
    <col min="11056" max="11057" width="11.5703125" style="3" customWidth="1"/>
    <col min="11058" max="11264" width="11.42578125" style="3"/>
    <col min="11265" max="11266" width="0" style="3" hidden="1" customWidth="1"/>
    <col min="11267" max="11267" width="8" style="3" customWidth="1"/>
    <col min="11268" max="11268" width="19.42578125" style="3" customWidth="1"/>
    <col min="11269" max="11269" width="24.7109375" style="3" customWidth="1"/>
    <col min="11270" max="11270" width="19.42578125" style="3" customWidth="1"/>
    <col min="11271" max="11271" width="2.140625" style="3" customWidth="1"/>
    <col min="11272" max="11272" width="20.42578125" style="3" customWidth="1"/>
    <col min="11273" max="11273" width="22" style="3" customWidth="1"/>
    <col min="11274" max="11274" width="7.7109375" style="3" customWidth="1"/>
    <col min="11275" max="11275" width="18.85546875" style="3" customWidth="1"/>
    <col min="11276" max="11276" width="27.28515625" style="3" customWidth="1"/>
    <col min="11277" max="11277" width="7.85546875" style="3" customWidth="1"/>
    <col min="11278" max="11280" width="21.85546875" style="3" customWidth="1"/>
    <col min="11281" max="11281" width="7.85546875" style="3" customWidth="1"/>
    <col min="11282" max="11282" width="1.85546875" style="3" customWidth="1"/>
    <col min="11283" max="11285" width="21.85546875" style="3" customWidth="1"/>
    <col min="11286" max="11286" width="7.85546875" style="3" customWidth="1"/>
    <col min="11287" max="11287" width="1.85546875" style="3" customWidth="1"/>
    <col min="11288" max="11291" width="0" style="3" hidden="1" customWidth="1"/>
    <col min="11292" max="11292" width="1.85546875" style="3" customWidth="1"/>
    <col min="11293" max="11293" width="21.85546875" style="3" customWidth="1"/>
    <col min="11294" max="11294" width="8.85546875" style="3" customWidth="1"/>
    <col min="11295" max="11295" width="1.85546875" style="3" customWidth="1"/>
    <col min="11296" max="11296" width="21.85546875" style="3" customWidth="1"/>
    <col min="11297" max="11297" width="8.85546875" style="3" customWidth="1"/>
    <col min="11298" max="11298" width="2.42578125" style="3" customWidth="1"/>
    <col min="11299" max="11301" width="0" style="3" hidden="1" customWidth="1"/>
    <col min="11302" max="11304" width="11.42578125" style="3"/>
    <col min="11305" max="11305" width="73.85546875" style="3" customWidth="1"/>
    <col min="11306" max="11306" width="15" style="3" customWidth="1"/>
    <col min="11307" max="11307" width="15.42578125" style="3" customWidth="1"/>
    <col min="11308" max="11308" width="11.5703125" style="3" customWidth="1"/>
    <col min="11309" max="11309" width="11.42578125" style="3"/>
    <col min="11310" max="11310" width="13.85546875" style="3" customWidth="1"/>
    <col min="11311" max="11311" width="14.28515625" style="3" customWidth="1"/>
    <col min="11312" max="11313" width="11.5703125" style="3" customWidth="1"/>
    <col min="11314" max="11520" width="11.42578125" style="3"/>
    <col min="11521" max="11522" width="0" style="3" hidden="1" customWidth="1"/>
    <col min="11523" max="11523" width="8" style="3" customWidth="1"/>
    <col min="11524" max="11524" width="19.42578125" style="3" customWidth="1"/>
    <col min="11525" max="11525" width="24.7109375" style="3" customWidth="1"/>
    <col min="11526" max="11526" width="19.42578125" style="3" customWidth="1"/>
    <col min="11527" max="11527" width="2.140625" style="3" customWidth="1"/>
    <col min="11528" max="11528" width="20.42578125" style="3" customWidth="1"/>
    <col min="11529" max="11529" width="22" style="3" customWidth="1"/>
    <col min="11530" max="11530" width="7.7109375" style="3" customWidth="1"/>
    <col min="11531" max="11531" width="18.85546875" style="3" customWidth="1"/>
    <col min="11532" max="11532" width="27.28515625" style="3" customWidth="1"/>
    <col min="11533" max="11533" width="7.85546875" style="3" customWidth="1"/>
    <col min="11534" max="11536" width="21.85546875" style="3" customWidth="1"/>
    <col min="11537" max="11537" width="7.85546875" style="3" customWidth="1"/>
    <col min="11538" max="11538" width="1.85546875" style="3" customWidth="1"/>
    <col min="11539" max="11541" width="21.85546875" style="3" customWidth="1"/>
    <col min="11542" max="11542" width="7.85546875" style="3" customWidth="1"/>
    <col min="11543" max="11543" width="1.85546875" style="3" customWidth="1"/>
    <col min="11544" max="11547" width="0" style="3" hidden="1" customWidth="1"/>
    <col min="11548" max="11548" width="1.85546875" style="3" customWidth="1"/>
    <col min="11549" max="11549" width="21.85546875" style="3" customWidth="1"/>
    <col min="11550" max="11550" width="8.85546875" style="3" customWidth="1"/>
    <col min="11551" max="11551" width="1.85546875" style="3" customWidth="1"/>
    <col min="11552" max="11552" width="21.85546875" style="3" customWidth="1"/>
    <col min="11553" max="11553" width="8.85546875" style="3" customWidth="1"/>
    <col min="11554" max="11554" width="2.42578125" style="3" customWidth="1"/>
    <col min="11555" max="11557" width="0" style="3" hidden="1" customWidth="1"/>
    <col min="11558" max="11560" width="11.42578125" style="3"/>
    <col min="11561" max="11561" width="73.85546875" style="3" customWidth="1"/>
    <col min="11562" max="11562" width="15" style="3" customWidth="1"/>
    <col min="11563" max="11563" width="15.42578125" style="3" customWidth="1"/>
    <col min="11564" max="11564" width="11.5703125" style="3" customWidth="1"/>
    <col min="11565" max="11565" width="11.42578125" style="3"/>
    <col min="11566" max="11566" width="13.85546875" style="3" customWidth="1"/>
    <col min="11567" max="11567" width="14.28515625" style="3" customWidth="1"/>
    <col min="11568" max="11569" width="11.5703125" style="3" customWidth="1"/>
    <col min="11570" max="11776" width="11.42578125" style="3"/>
    <col min="11777" max="11778" width="0" style="3" hidden="1" customWidth="1"/>
    <col min="11779" max="11779" width="8" style="3" customWidth="1"/>
    <col min="11780" max="11780" width="19.42578125" style="3" customWidth="1"/>
    <col min="11781" max="11781" width="24.7109375" style="3" customWidth="1"/>
    <col min="11782" max="11782" width="19.42578125" style="3" customWidth="1"/>
    <col min="11783" max="11783" width="2.140625" style="3" customWidth="1"/>
    <col min="11784" max="11784" width="20.42578125" style="3" customWidth="1"/>
    <col min="11785" max="11785" width="22" style="3" customWidth="1"/>
    <col min="11786" max="11786" width="7.7109375" style="3" customWidth="1"/>
    <col min="11787" max="11787" width="18.85546875" style="3" customWidth="1"/>
    <col min="11788" max="11788" width="27.28515625" style="3" customWidth="1"/>
    <col min="11789" max="11789" width="7.85546875" style="3" customWidth="1"/>
    <col min="11790" max="11792" width="21.85546875" style="3" customWidth="1"/>
    <col min="11793" max="11793" width="7.85546875" style="3" customWidth="1"/>
    <col min="11794" max="11794" width="1.85546875" style="3" customWidth="1"/>
    <col min="11795" max="11797" width="21.85546875" style="3" customWidth="1"/>
    <col min="11798" max="11798" width="7.85546875" style="3" customWidth="1"/>
    <col min="11799" max="11799" width="1.85546875" style="3" customWidth="1"/>
    <col min="11800" max="11803" width="0" style="3" hidden="1" customWidth="1"/>
    <col min="11804" max="11804" width="1.85546875" style="3" customWidth="1"/>
    <col min="11805" max="11805" width="21.85546875" style="3" customWidth="1"/>
    <col min="11806" max="11806" width="8.85546875" style="3" customWidth="1"/>
    <col min="11807" max="11807" width="1.85546875" style="3" customWidth="1"/>
    <col min="11808" max="11808" width="21.85546875" style="3" customWidth="1"/>
    <col min="11809" max="11809" width="8.85546875" style="3" customWidth="1"/>
    <col min="11810" max="11810" width="2.42578125" style="3" customWidth="1"/>
    <col min="11811" max="11813" width="0" style="3" hidden="1" customWidth="1"/>
    <col min="11814" max="11816" width="11.42578125" style="3"/>
    <col min="11817" max="11817" width="73.85546875" style="3" customWidth="1"/>
    <col min="11818" max="11818" width="15" style="3" customWidth="1"/>
    <col min="11819" max="11819" width="15.42578125" style="3" customWidth="1"/>
    <col min="11820" max="11820" width="11.5703125" style="3" customWidth="1"/>
    <col min="11821" max="11821" width="11.42578125" style="3"/>
    <col min="11822" max="11822" width="13.85546875" style="3" customWidth="1"/>
    <col min="11823" max="11823" width="14.28515625" style="3" customWidth="1"/>
    <col min="11824" max="11825" width="11.5703125" style="3" customWidth="1"/>
    <col min="11826" max="12032" width="11.42578125" style="3"/>
    <col min="12033" max="12034" width="0" style="3" hidden="1" customWidth="1"/>
    <col min="12035" max="12035" width="8" style="3" customWidth="1"/>
    <col min="12036" max="12036" width="19.42578125" style="3" customWidth="1"/>
    <col min="12037" max="12037" width="24.7109375" style="3" customWidth="1"/>
    <col min="12038" max="12038" width="19.42578125" style="3" customWidth="1"/>
    <col min="12039" max="12039" width="2.140625" style="3" customWidth="1"/>
    <col min="12040" max="12040" width="20.42578125" style="3" customWidth="1"/>
    <col min="12041" max="12041" width="22" style="3" customWidth="1"/>
    <col min="12042" max="12042" width="7.7109375" style="3" customWidth="1"/>
    <col min="12043" max="12043" width="18.85546875" style="3" customWidth="1"/>
    <col min="12044" max="12044" width="27.28515625" style="3" customWidth="1"/>
    <col min="12045" max="12045" width="7.85546875" style="3" customWidth="1"/>
    <col min="12046" max="12048" width="21.85546875" style="3" customWidth="1"/>
    <col min="12049" max="12049" width="7.85546875" style="3" customWidth="1"/>
    <col min="12050" max="12050" width="1.85546875" style="3" customWidth="1"/>
    <col min="12051" max="12053" width="21.85546875" style="3" customWidth="1"/>
    <col min="12054" max="12054" width="7.85546875" style="3" customWidth="1"/>
    <col min="12055" max="12055" width="1.85546875" style="3" customWidth="1"/>
    <col min="12056" max="12059" width="0" style="3" hidden="1" customWidth="1"/>
    <col min="12060" max="12060" width="1.85546875" style="3" customWidth="1"/>
    <col min="12061" max="12061" width="21.85546875" style="3" customWidth="1"/>
    <col min="12062" max="12062" width="8.85546875" style="3" customWidth="1"/>
    <col min="12063" max="12063" width="1.85546875" style="3" customWidth="1"/>
    <col min="12064" max="12064" width="21.85546875" style="3" customWidth="1"/>
    <col min="12065" max="12065" width="8.85546875" style="3" customWidth="1"/>
    <col min="12066" max="12066" width="2.42578125" style="3" customWidth="1"/>
    <col min="12067" max="12069" width="0" style="3" hidden="1" customWidth="1"/>
    <col min="12070" max="12072" width="11.42578125" style="3"/>
    <col min="12073" max="12073" width="73.85546875" style="3" customWidth="1"/>
    <col min="12074" max="12074" width="15" style="3" customWidth="1"/>
    <col min="12075" max="12075" width="15.42578125" style="3" customWidth="1"/>
    <col min="12076" max="12076" width="11.5703125" style="3" customWidth="1"/>
    <col min="12077" max="12077" width="11.42578125" style="3"/>
    <col min="12078" max="12078" width="13.85546875" style="3" customWidth="1"/>
    <col min="12079" max="12079" width="14.28515625" style="3" customWidth="1"/>
    <col min="12080" max="12081" width="11.5703125" style="3" customWidth="1"/>
    <col min="12082" max="12288" width="11.42578125" style="3"/>
    <col min="12289" max="12290" width="0" style="3" hidden="1" customWidth="1"/>
    <col min="12291" max="12291" width="8" style="3" customWidth="1"/>
    <col min="12292" max="12292" width="19.42578125" style="3" customWidth="1"/>
    <col min="12293" max="12293" width="24.7109375" style="3" customWidth="1"/>
    <col min="12294" max="12294" width="19.42578125" style="3" customWidth="1"/>
    <col min="12295" max="12295" width="2.140625" style="3" customWidth="1"/>
    <col min="12296" max="12296" width="20.42578125" style="3" customWidth="1"/>
    <col min="12297" max="12297" width="22" style="3" customWidth="1"/>
    <col min="12298" max="12298" width="7.7109375" style="3" customWidth="1"/>
    <col min="12299" max="12299" width="18.85546875" style="3" customWidth="1"/>
    <col min="12300" max="12300" width="27.28515625" style="3" customWidth="1"/>
    <col min="12301" max="12301" width="7.85546875" style="3" customWidth="1"/>
    <col min="12302" max="12304" width="21.85546875" style="3" customWidth="1"/>
    <col min="12305" max="12305" width="7.85546875" style="3" customWidth="1"/>
    <col min="12306" max="12306" width="1.85546875" style="3" customWidth="1"/>
    <col min="12307" max="12309" width="21.85546875" style="3" customWidth="1"/>
    <col min="12310" max="12310" width="7.85546875" style="3" customWidth="1"/>
    <col min="12311" max="12311" width="1.85546875" style="3" customWidth="1"/>
    <col min="12312" max="12315" width="0" style="3" hidden="1" customWidth="1"/>
    <col min="12316" max="12316" width="1.85546875" style="3" customWidth="1"/>
    <col min="12317" max="12317" width="21.85546875" style="3" customWidth="1"/>
    <col min="12318" max="12318" width="8.85546875" style="3" customWidth="1"/>
    <col min="12319" max="12319" width="1.85546875" style="3" customWidth="1"/>
    <col min="12320" max="12320" width="21.85546875" style="3" customWidth="1"/>
    <col min="12321" max="12321" width="8.85546875" style="3" customWidth="1"/>
    <col min="12322" max="12322" width="2.42578125" style="3" customWidth="1"/>
    <col min="12323" max="12325" width="0" style="3" hidden="1" customWidth="1"/>
    <col min="12326" max="12328" width="11.42578125" style="3"/>
    <col min="12329" max="12329" width="73.85546875" style="3" customWidth="1"/>
    <col min="12330" max="12330" width="15" style="3" customWidth="1"/>
    <col min="12331" max="12331" width="15.42578125" style="3" customWidth="1"/>
    <col min="12332" max="12332" width="11.5703125" style="3" customWidth="1"/>
    <col min="12333" max="12333" width="11.42578125" style="3"/>
    <col min="12334" max="12334" width="13.85546875" style="3" customWidth="1"/>
    <col min="12335" max="12335" width="14.28515625" style="3" customWidth="1"/>
    <col min="12336" max="12337" width="11.5703125" style="3" customWidth="1"/>
    <col min="12338" max="12544" width="11.42578125" style="3"/>
    <col min="12545" max="12546" width="0" style="3" hidden="1" customWidth="1"/>
    <col min="12547" max="12547" width="8" style="3" customWidth="1"/>
    <col min="12548" max="12548" width="19.42578125" style="3" customWidth="1"/>
    <col min="12549" max="12549" width="24.7109375" style="3" customWidth="1"/>
    <col min="12550" max="12550" width="19.42578125" style="3" customWidth="1"/>
    <col min="12551" max="12551" width="2.140625" style="3" customWidth="1"/>
    <col min="12552" max="12552" width="20.42578125" style="3" customWidth="1"/>
    <col min="12553" max="12553" width="22" style="3" customWidth="1"/>
    <col min="12554" max="12554" width="7.7109375" style="3" customWidth="1"/>
    <col min="12555" max="12555" width="18.85546875" style="3" customWidth="1"/>
    <col min="12556" max="12556" width="27.28515625" style="3" customWidth="1"/>
    <col min="12557" max="12557" width="7.85546875" style="3" customWidth="1"/>
    <col min="12558" max="12560" width="21.85546875" style="3" customWidth="1"/>
    <col min="12561" max="12561" width="7.85546875" style="3" customWidth="1"/>
    <col min="12562" max="12562" width="1.85546875" style="3" customWidth="1"/>
    <col min="12563" max="12565" width="21.85546875" style="3" customWidth="1"/>
    <col min="12566" max="12566" width="7.85546875" style="3" customWidth="1"/>
    <col min="12567" max="12567" width="1.85546875" style="3" customWidth="1"/>
    <col min="12568" max="12571" width="0" style="3" hidden="1" customWidth="1"/>
    <col min="12572" max="12572" width="1.85546875" style="3" customWidth="1"/>
    <col min="12573" max="12573" width="21.85546875" style="3" customWidth="1"/>
    <col min="12574" max="12574" width="8.85546875" style="3" customWidth="1"/>
    <col min="12575" max="12575" width="1.85546875" style="3" customWidth="1"/>
    <col min="12576" max="12576" width="21.85546875" style="3" customWidth="1"/>
    <col min="12577" max="12577" width="8.85546875" style="3" customWidth="1"/>
    <col min="12578" max="12578" width="2.42578125" style="3" customWidth="1"/>
    <col min="12579" max="12581" width="0" style="3" hidden="1" customWidth="1"/>
    <col min="12582" max="12584" width="11.42578125" style="3"/>
    <col min="12585" max="12585" width="73.85546875" style="3" customWidth="1"/>
    <col min="12586" max="12586" width="15" style="3" customWidth="1"/>
    <col min="12587" max="12587" width="15.42578125" style="3" customWidth="1"/>
    <col min="12588" max="12588" width="11.5703125" style="3" customWidth="1"/>
    <col min="12589" max="12589" width="11.42578125" style="3"/>
    <col min="12590" max="12590" width="13.85546875" style="3" customWidth="1"/>
    <col min="12591" max="12591" width="14.28515625" style="3" customWidth="1"/>
    <col min="12592" max="12593" width="11.5703125" style="3" customWidth="1"/>
    <col min="12594" max="12800" width="11.42578125" style="3"/>
    <col min="12801" max="12802" width="0" style="3" hidden="1" customWidth="1"/>
    <col min="12803" max="12803" width="8" style="3" customWidth="1"/>
    <col min="12804" max="12804" width="19.42578125" style="3" customWidth="1"/>
    <col min="12805" max="12805" width="24.7109375" style="3" customWidth="1"/>
    <col min="12806" max="12806" width="19.42578125" style="3" customWidth="1"/>
    <col min="12807" max="12807" width="2.140625" style="3" customWidth="1"/>
    <col min="12808" max="12808" width="20.42578125" style="3" customWidth="1"/>
    <col min="12809" max="12809" width="22" style="3" customWidth="1"/>
    <col min="12810" max="12810" width="7.7109375" style="3" customWidth="1"/>
    <col min="12811" max="12811" width="18.85546875" style="3" customWidth="1"/>
    <col min="12812" max="12812" width="27.28515625" style="3" customWidth="1"/>
    <col min="12813" max="12813" width="7.85546875" style="3" customWidth="1"/>
    <col min="12814" max="12816" width="21.85546875" style="3" customWidth="1"/>
    <col min="12817" max="12817" width="7.85546875" style="3" customWidth="1"/>
    <col min="12818" max="12818" width="1.85546875" style="3" customWidth="1"/>
    <col min="12819" max="12821" width="21.85546875" style="3" customWidth="1"/>
    <col min="12822" max="12822" width="7.85546875" style="3" customWidth="1"/>
    <col min="12823" max="12823" width="1.85546875" style="3" customWidth="1"/>
    <col min="12824" max="12827" width="0" style="3" hidden="1" customWidth="1"/>
    <col min="12828" max="12828" width="1.85546875" style="3" customWidth="1"/>
    <col min="12829" max="12829" width="21.85546875" style="3" customWidth="1"/>
    <col min="12830" max="12830" width="8.85546875" style="3" customWidth="1"/>
    <col min="12831" max="12831" width="1.85546875" style="3" customWidth="1"/>
    <col min="12832" max="12832" width="21.85546875" style="3" customWidth="1"/>
    <col min="12833" max="12833" width="8.85546875" style="3" customWidth="1"/>
    <col min="12834" max="12834" width="2.42578125" style="3" customWidth="1"/>
    <col min="12835" max="12837" width="0" style="3" hidden="1" customWidth="1"/>
    <col min="12838" max="12840" width="11.42578125" style="3"/>
    <col min="12841" max="12841" width="73.85546875" style="3" customWidth="1"/>
    <col min="12842" max="12842" width="15" style="3" customWidth="1"/>
    <col min="12843" max="12843" width="15.42578125" style="3" customWidth="1"/>
    <col min="12844" max="12844" width="11.5703125" style="3" customWidth="1"/>
    <col min="12845" max="12845" width="11.42578125" style="3"/>
    <col min="12846" max="12846" width="13.85546875" style="3" customWidth="1"/>
    <col min="12847" max="12847" width="14.28515625" style="3" customWidth="1"/>
    <col min="12848" max="12849" width="11.5703125" style="3" customWidth="1"/>
    <col min="12850" max="13056" width="11.42578125" style="3"/>
    <col min="13057" max="13058" width="0" style="3" hidden="1" customWidth="1"/>
    <col min="13059" max="13059" width="8" style="3" customWidth="1"/>
    <col min="13060" max="13060" width="19.42578125" style="3" customWidth="1"/>
    <col min="13061" max="13061" width="24.7109375" style="3" customWidth="1"/>
    <col min="13062" max="13062" width="19.42578125" style="3" customWidth="1"/>
    <col min="13063" max="13063" width="2.140625" style="3" customWidth="1"/>
    <col min="13064" max="13064" width="20.42578125" style="3" customWidth="1"/>
    <col min="13065" max="13065" width="22" style="3" customWidth="1"/>
    <col min="13066" max="13066" width="7.7109375" style="3" customWidth="1"/>
    <col min="13067" max="13067" width="18.85546875" style="3" customWidth="1"/>
    <col min="13068" max="13068" width="27.28515625" style="3" customWidth="1"/>
    <col min="13069" max="13069" width="7.85546875" style="3" customWidth="1"/>
    <col min="13070" max="13072" width="21.85546875" style="3" customWidth="1"/>
    <col min="13073" max="13073" width="7.85546875" style="3" customWidth="1"/>
    <col min="13074" max="13074" width="1.85546875" style="3" customWidth="1"/>
    <col min="13075" max="13077" width="21.85546875" style="3" customWidth="1"/>
    <col min="13078" max="13078" width="7.85546875" style="3" customWidth="1"/>
    <col min="13079" max="13079" width="1.85546875" style="3" customWidth="1"/>
    <col min="13080" max="13083" width="0" style="3" hidden="1" customWidth="1"/>
    <col min="13084" max="13084" width="1.85546875" style="3" customWidth="1"/>
    <col min="13085" max="13085" width="21.85546875" style="3" customWidth="1"/>
    <col min="13086" max="13086" width="8.85546875" style="3" customWidth="1"/>
    <col min="13087" max="13087" width="1.85546875" style="3" customWidth="1"/>
    <col min="13088" max="13088" width="21.85546875" style="3" customWidth="1"/>
    <col min="13089" max="13089" width="8.85546875" style="3" customWidth="1"/>
    <col min="13090" max="13090" width="2.42578125" style="3" customWidth="1"/>
    <col min="13091" max="13093" width="0" style="3" hidden="1" customWidth="1"/>
    <col min="13094" max="13096" width="11.42578125" style="3"/>
    <col min="13097" max="13097" width="73.85546875" style="3" customWidth="1"/>
    <col min="13098" max="13098" width="15" style="3" customWidth="1"/>
    <col min="13099" max="13099" width="15.42578125" style="3" customWidth="1"/>
    <col min="13100" max="13100" width="11.5703125" style="3" customWidth="1"/>
    <col min="13101" max="13101" width="11.42578125" style="3"/>
    <col min="13102" max="13102" width="13.85546875" style="3" customWidth="1"/>
    <col min="13103" max="13103" width="14.28515625" style="3" customWidth="1"/>
    <col min="13104" max="13105" width="11.5703125" style="3" customWidth="1"/>
    <col min="13106" max="13312" width="11.42578125" style="3"/>
    <col min="13313" max="13314" width="0" style="3" hidden="1" customWidth="1"/>
    <col min="13315" max="13315" width="8" style="3" customWidth="1"/>
    <col min="13316" max="13316" width="19.42578125" style="3" customWidth="1"/>
    <col min="13317" max="13317" width="24.7109375" style="3" customWidth="1"/>
    <col min="13318" max="13318" width="19.42578125" style="3" customWidth="1"/>
    <col min="13319" max="13319" width="2.140625" style="3" customWidth="1"/>
    <col min="13320" max="13320" width="20.42578125" style="3" customWidth="1"/>
    <col min="13321" max="13321" width="22" style="3" customWidth="1"/>
    <col min="13322" max="13322" width="7.7109375" style="3" customWidth="1"/>
    <col min="13323" max="13323" width="18.85546875" style="3" customWidth="1"/>
    <col min="13324" max="13324" width="27.28515625" style="3" customWidth="1"/>
    <col min="13325" max="13325" width="7.85546875" style="3" customWidth="1"/>
    <col min="13326" max="13328" width="21.85546875" style="3" customWidth="1"/>
    <col min="13329" max="13329" width="7.85546875" style="3" customWidth="1"/>
    <col min="13330" max="13330" width="1.85546875" style="3" customWidth="1"/>
    <col min="13331" max="13333" width="21.85546875" style="3" customWidth="1"/>
    <col min="13334" max="13334" width="7.85546875" style="3" customWidth="1"/>
    <col min="13335" max="13335" width="1.85546875" style="3" customWidth="1"/>
    <col min="13336" max="13339" width="0" style="3" hidden="1" customWidth="1"/>
    <col min="13340" max="13340" width="1.85546875" style="3" customWidth="1"/>
    <col min="13341" max="13341" width="21.85546875" style="3" customWidth="1"/>
    <col min="13342" max="13342" width="8.85546875" style="3" customWidth="1"/>
    <col min="13343" max="13343" width="1.85546875" style="3" customWidth="1"/>
    <col min="13344" max="13344" width="21.85546875" style="3" customWidth="1"/>
    <col min="13345" max="13345" width="8.85546875" style="3" customWidth="1"/>
    <col min="13346" max="13346" width="2.42578125" style="3" customWidth="1"/>
    <col min="13347" max="13349" width="0" style="3" hidden="1" customWidth="1"/>
    <col min="13350" max="13352" width="11.42578125" style="3"/>
    <col min="13353" max="13353" width="73.85546875" style="3" customWidth="1"/>
    <col min="13354" max="13354" width="15" style="3" customWidth="1"/>
    <col min="13355" max="13355" width="15.42578125" style="3" customWidth="1"/>
    <col min="13356" max="13356" width="11.5703125" style="3" customWidth="1"/>
    <col min="13357" max="13357" width="11.42578125" style="3"/>
    <col min="13358" max="13358" width="13.85546875" style="3" customWidth="1"/>
    <col min="13359" max="13359" width="14.28515625" style="3" customWidth="1"/>
    <col min="13360" max="13361" width="11.5703125" style="3" customWidth="1"/>
    <col min="13362" max="13568" width="11.42578125" style="3"/>
    <col min="13569" max="13570" width="0" style="3" hidden="1" customWidth="1"/>
    <col min="13571" max="13571" width="8" style="3" customWidth="1"/>
    <col min="13572" max="13572" width="19.42578125" style="3" customWidth="1"/>
    <col min="13573" max="13573" width="24.7109375" style="3" customWidth="1"/>
    <col min="13574" max="13574" width="19.42578125" style="3" customWidth="1"/>
    <col min="13575" max="13575" width="2.140625" style="3" customWidth="1"/>
    <col min="13576" max="13576" width="20.42578125" style="3" customWidth="1"/>
    <col min="13577" max="13577" width="22" style="3" customWidth="1"/>
    <col min="13578" max="13578" width="7.7109375" style="3" customWidth="1"/>
    <col min="13579" max="13579" width="18.85546875" style="3" customWidth="1"/>
    <col min="13580" max="13580" width="27.28515625" style="3" customWidth="1"/>
    <col min="13581" max="13581" width="7.85546875" style="3" customWidth="1"/>
    <col min="13582" max="13584" width="21.85546875" style="3" customWidth="1"/>
    <col min="13585" max="13585" width="7.85546875" style="3" customWidth="1"/>
    <col min="13586" max="13586" width="1.85546875" style="3" customWidth="1"/>
    <col min="13587" max="13589" width="21.85546875" style="3" customWidth="1"/>
    <col min="13590" max="13590" width="7.85546875" style="3" customWidth="1"/>
    <col min="13591" max="13591" width="1.85546875" style="3" customWidth="1"/>
    <col min="13592" max="13595" width="0" style="3" hidden="1" customWidth="1"/>
    <col min="13596" max="13596" width="1.85546875" style="3" customWidth="1"/>
    <col min="13597" max="13597" width="21.85546875" style="3" customWidth="1"/>
    <col min="13598" max="13598" width="8.85546875" style="3" customWidth="1"/>
    <col min="13599" max="13599" width="1.85546875" style="3" customWidth="1"/>
    <col min="13600" max="13600" width="21.85546875" style="3" customWidth="1"/>
    <col min="13601" max="13601" width="8.85546875" style="3" customWidth="1"/>
    <col min="13602" max="13602" width="2.42578125" style="3" customWidth="1"/>
    <col min="13603" max="13605" width="0" style="3" hidden="1" customWidth="1"/>
    <col min="13606" max="13608" width="11.42578125" style="3"/>
    <col min="13609" max="13609" width="73.85546875" style="3" customWidth="1"/>
    <col min="13610" max="13610" width="15" style="3" customWidth="1"/>
    <col min="13611" max="13611" width="15.42578125" style="3" customWidth="1"/>
    <col min="13612" max="13612" width="11.5703125" style="3" customWidth="1"/>
    <col min="13613" max="13613" width="11.42578125" style="3"/>
    <col min="13614" max="13614" width="13.85546875" style="3" customWidth="1"/>
    <col min="13615" max="13615" width="14.28515625" style="3" customWidth="1"/>
    <col min="13616" max="13617" width="11.5703125" style="3" customWidth="1"/>
    <col min="13618" max="13824" width="11.42578125" style="3"/>
    <col min="13825" max="13826" width="0" style="3" hidden="1" customWidth="1"/>
    <col min="13827" max="13827" width="8" style="3" customWidth="1"/>
    <col min="13828" max="13828" width="19.42578125" style="3" customWidth="1"/>
    <col min="13829" max="13829" width="24.7109375" style="3" customWidth="1"/>
    <col min="13830" max="13830" width="19.42578125" style="3" customWidth="1"/>
    <col min="13831" max="13831" width="2.140625" style="3" customWidth="1"/>
    <col min="13832" max="13832" width="20.42578125" style="3" customWidth="1"/>
    <col min="13833" max="13833" width="22" style="3" customWidth="1"/>
    <col min="13834" max="13834" width="7.7109375" style="3" customWidth="1"/>
    <col min="13835" max="13835" width="18.85546875" style="3" customWidth="1"/>
    <col min="13836" max="13836" width="27.28515625" style="3" customWidth="1"/>
    <col min="13837" max="13837" width="7.85546875" style="3" customWidth="1"/>
    <col min="13838" max="13840" width="21.85546875" style="3" customWidth="1"/>
    <col min="13841" max="13841" width="7.85546875" style="3" customWidth="1"/>
    <col min="13842" max="13842" width="1.85546875" style="3" customWidth="1"/>
    <col min="13843" max="13845" width="21.85546875" style="3" customWidth="1"/>
    <col min="13846" max="13846" width="7.85546875" style="3" customWidth="1"/>
    <col min="13847" max="13847" width="1.85546875" style="3" customWidth="1"/>
    <col min="13848" max="13851" width="0" style="3" hidden="1" customWidth="1"/>
    <col min="13852" max="13852" width="1.85546875" style="3" customWidth="1"/>
    <col min="13853" max="13853" width="21.85546875" style="3" customWidth="1"/>
    <col min="13854" max="13854" width="8.85546875" style="3" customWidth="1"/>
    <col min="13855" max="13855" width="1.85546875" style="3" customWidth="1"/>
    <col min="13856" max="13856" width="21.85546875" style="3" customWidth="1"/>
    <col min="13857" max="13857" width="8.85546875" style="3" customWidth="1"/>
    <col min="13858" max="13858" width="2.42578125" style="3" customWidth="1"/>
    <col min="13859" max="13861" width="0" style="3" hidden="1" customWidth="1"/>
    <col min="13862" max="13864" width="11.42578125" style="3"/>
    <col min="13865" max="13865" width="73.85546875" style="3" customWidth="1"/>
    <col min="13866" max="13866" width="15" style="3" customWidth="1"/>
    <col min="13867" max="13867" width="15.42578125" style="3" customWidth="1"/>
    <col min="13868" max="13868" width="11.5703125" style="3" customWidth="1"/>
    <col min="13869" max="13869" width="11.42578125" style="3"/>
    <col min="13870" max="13870" width="13.85546875" style="3" customWidth="1"/>
    <col min="13871" max="13871" width="14.28515625" style="3" customWidth="1"/>
    <col min="13872" max="13873" width="11.5703125" style="3" customWidth="1"/>
    <col min="13874" max="14080" width="11.42578125" style="3"/>
    <col min="14081" max="14082" width="0" style="3" hidden="1" customWidth="1"/>
    <col min="14083" max="14083" width="8" style="3" customWidth="1"/>
    <col min="14084" max="14084" width="19.42578125" style="3" customWidth="1"/>
    <col min="14085" max="14085" width="24.7109375" style="3" customWidth="1"/>
    <col min="14086" max="14086" width="19.42578125" style="3" customWidth="1"/>
    <col min="14087" max="14087" width="2.140625" style="3" customWidth="1"/>
    <col min="14088" max="14088" width="20.42578125" style="3" customWidth="1"/>
    <col min="14089" max="14089" width="22" style="3" customWidth="1"/>
    <col min="14090" max="14090" width="7.7109375" style="3" customWidth="1"/>
    <col min="14091" max="14091" width="18.85546875" style="3" customWidth="1"/>
    <col min="14092" max="14092" width="27.28515625" style="3" customWidth="1"/>
    <col min="14093" max="14093" width="7.85546875" style="3" customWidth="1"/>
    <col min="14094" max="14096" width="21.85546875" style="3" customWidth="1"/>
    <col min="14097" max="14097" width="7.85546875" style="3" customWidth="1"/>
    <col min="14098" max="14098" width="1.85546875" style="3" customWidth="1"/>
    <col min="14099" max="14101" width="21.85546875" style="3" customWidth="1"/>
    <col min="14102" max="14102" width="7.85546875" style="3" customWidth="1"/>
    <col min="14103" max="14103" width="1.85546875" style="3" customWidth="1"/>
    <col min="14104" max="14107" width="0" style="3" hidden="1" customWidth="1"/>
    <col min="14108" max="14108" width="1.85546875" style="3" customWidth="1"/>
    <col min="14109" max="14109" width="21.85546875" style="3" customWidth="1"/>
    <col min="14110" max="14110" width="8.85546875" style="3" customWidth="1"/>
    <col min="14111" max="14111" width="1.85546875" style="3" customWidth="1"/>
    <col min="14112" max="14112" width="21.85546875" style="3" customWidth="1"/>
    <col min="14113" max="14113" width="8.85546875" style="3" customWidth="1"/>
    <col min="14114" max="14114" width="2.42578125" style="3" customWidth="1"/>
    <col min="14115" max="14117" width="0" style="3" hidden="1" customWidth="1"/>
    <col min="14118" max="14120" width="11.42578125" style="3"/>
    <col min="14121" max="14121" width="73.85546875" style="3" customWidth="1"/>
    <col min="14122" max="14122" width="15" style="3" customWidth="1"/>
    <col min="14123" max="14123" width="15.42578125" style="3" customWidth="1"/>
    <col min="14124" max="14124" width="11.5703125" style="3" customWidth="1"/>
    <col min="14125" max="14125" width="11.42578125" style="3"/>
    <col min="14126" max="14126" width="13.85546875" style="3" customWidth="1"/>
    <col min="14127" max="14127" width="14.28515625" style="3" customWidth="1"/>
    <col min="14128" max="14129" width="11.5703125" style="3" customWidth="1"/>
    <col min="14130" max="14336" width="11.42578125" style="3"/>
    <col min="14337" max="14338" width="0" style="3" hidden="1" customWidth="1"/>
    <col min="14339" max="14339" width="8" style="3" customWidth="1"/>
    <col min="14340" max="14340" width="19.42578125" style="3" customWidth="1"/>
    <col min="14341" max="14341" width="24.7109375" style="3" customWidth="1"/>
    <col min="14342" max="14342" width="19.42578125" style="3" customWidth="1"/>
    <col min="14343" max="14343" width="2.140625" style="3" customWidth="1"/>
    <col min="14344" max="14344" width="20.42578125" style="3" customWidth="1"/>
    <col min="14345" max="14345" width="22" style="3" customWidth="1"/>
    <col min="14346" max="14346" width="7.7109375" style="3" customWidth="1"/>
    <col min="14347" max="14347" width="18.85546875" style="3" customWidth="1"/>
    <col min="14348" max="14348" width="27.28515625" style="3" customWidth="1"/>
    <col min="14349" max="14349" width="7.85546875" style="3" customWidth="1"/>
    <col min="14350" max="14352" width="21.85546875" style="3" customWidth="1"/>
    <col min="14353" max="14353" width="7.85546875" style="3" customWidth="1"/>
    <col min="14354" max="14354" width="1.85546875" style="3" customWidth="1"/>
    <col min="14355" max="14357" width="21.85546875" style="3" customWidth="1"/>
    <col min="14358" max="14358" width="7.85546875" style="3" customWidth="1"/>
    <col min="14359" max="14359" width="1.85546875" style="3" customWidth="1"/>
    <col min="14360" max="14363" width="0" style="3" hidden="1" customWidth="1"/>
    <col min="14364" max="14364" width="1.85546875" style="3" customWidth="1"/>
    <col min="14365" max="14365" width="21.85546875" style="3" customWidth="1"/>
    <col min="14366" max="14366" width="8.85546875" style="3" customWidth="1"/>
    <col min="14367" max="14367" width="1.85546875" style="3" customWidth="1"/>
    <col min="14368" max="14368" width="21.85546875" style="3" customWidth="1"/>
    <col min="14369" max="14369" width="8.85546875" style="3" customWidth="1"/>
    <col min="14370" max="14370" width="2.42578125" style="3" customWidth="1"/>
    <col min="14371" max="14373" width="0" style="3" hidden="1" customWidth="1"/>
    <col min="14374" max="14376" width="11.42578125" style="3"/>
    <col min="14377" max="14377" width="73.85546875" style="3" customWidth="1"/>
    <col min="14378" max="14378" width="15" style="3" customWidth="1"/>
    <col min="14379" max="14379" width="15.42578125" style="3" customWidth="1"/>
    <col min="14380" max="14380" width="11.5703125" style="3" customWidth="1"/>
    <col min="14381" max="14381" width="11.42578125" style="3"/>
    <col min="14382" max="14382" width="13.85546875" style="3" customWidth="1"/>
    <col min="14383" max="14383" width="14.28515625" style="3" customWidth="1"/>
    <col min="14384" max="14385" width="11.5703125" style="3" customWidth="1"/>
    <col min="14386" max="14592" width="11.42578125" style="3"/>
    <col min="14593" max="14594" width="0" style="3" hidden="1" customWidth="1"/>
    <col min="14595" max="14595" width="8" style="3" customWidth="1"/>
    <col min="14596" max="14596" width="19.42578125" style="3" customWidth="1"/>
    <col min="14597" max="14597" width="24.7109375" style="3" customWidth="1"/>
    <col min="14598" max="14598" width="19.42578125" style="3" customWidth="1"/>
    <col min="14599" max="14599" width="2.140625" style="3" customWidth="1"/>
    <col min="14600" max="14600" width="20.42578125" style="3" customWidth="1"/>
    <col min="14601" max="14601" width="22" style="3" customWidth="1"/>
    <col min="14602" max="14602" width="7.7109375" style="3" customWidth="1"/>
    <col min="14603" max="14603" width="18.85546875" style="3" customWidth="1"/>
    <col min="14604" max="14604" width="27.28515625" style="3" customWidth="1"/>
    <col min="14605" max="14605" width="7.85546875" style="3" customWidth="1"/>
    <col min="14606" max="14608" width="21.85546875" style="3" customWidth="1"/>
    <col min="14609" max="14609" width="7.85546875" style="3" customWidth="1"/>
    <col min="14610" max="14610" width="1.85546875" style="3" customWidth="1"/>
    <col min="14611" max="14613" width="21.85546875" style="3" customWidth="1"/>
    <col min="14614" max="14614" width="7.85546875" style="3" customWidth="1"/>
    <col min="14615" max="14615" width="1.85546875" style="3" customWidth="1"/>
    <col min="14616" max="14619" width="0" style="3" hidden="1" customWidth="1"/>
    <col min="14620" max="14620" width="1.85546875" style="3" customWidth="1"/>
    <col min="14621" max="14621" width="21.85546875" style="3" customWidth="1"/>
    <col min="14622" max="14622" width="8.85546875" style="3" customWidth="1"/>
    <col min="14623" max="14623" width="1.85546875" style="3" customWidth="1"/>
    <col min="14624" max="14624" width="21.85546875" style="3" customWidth="1"/>
    <col min="14625" max="14625" width="8.85546875" style="3" customWidth="1"/>
    <col min="14626" max="14626" width="2.42578125" style="3" customWidth="1"/>
    <col min="14627" max="14629" width="0" style="3" hidden="1" customWidth="1"/>
    <col min="14630" max="14632" width="11.42578125" style="3"/>
    <col min="14633" max="14633" width="73.85546875" style="3" customWidth="1"/>
    <col min="14634" max="14634" width="15" style="3" customWidth="1"/>
    <col min="14635" max="14635" width="15.42578125" style="3" customWidth="1"/>
    <col min="14636" max="14636" width="11.5703125" style="3" customWidth="1"/>
    <col min="14637" max="14637" width="11.42578125" style="3"/>
    <col min="14638" max="14638" width="13.85546875" style="3" customWidth="1"/>
    <col min="14639" max="14639" width="14.28515625" style="3" customWidth="1"/>
    <col min="14640" max="14641" width="11.5703125" style="3" customWidth="1"/>
    <col min="14642" max="14848" width="11.42578125" style="3"/>
    <col min="14849" max="14850" width="0" style="3" hidden="1" customWidth="1"/>
    <col min="14851" max="14851" width="8" style="3" customWidth="1"/>
    <col min="14852" max="14852" width="19.42578125" style="3" customWidth="1"/>
    <col min="14853" max="14853" width="24.7109375" style="3" customWidth="1"/>
    <col min="14854" max="14854" width="19.42578125" style="3" customWidth="1"/>
    <col min="14855" max="14855" width="2.140625" style="3" customWidth="1"/>
    <col min="14856" max="14856" width="20.42578125" style="3" customWidth="1"/>
    <col min="14857" max="14857" width="22" style="3" customWidth="1"/>
    <col min="14858" max="14858" width="7.7109375" style="3" customWidth="1"/>
    <col min="14859" max="14859" width="18.85546875" style="3" customWidth="1"/>
    <col min="14860" max="14860" width="27.28515625" style="3" customWidth="1"/>
    <col min="14861" max="14861" width="7.85546875" style="3" customWidth="1"/>
    <col min="14862" max="14864" width="21.85546875" style="3" customWidth="1"/>
    <col min="14865" max="14865" width="7.85546875" style="3" customWidth="1"/>
    <col min="14866" max="14866" width="1.85546875" style="3" customWidth="1"/>
    <col min="14867" max="14869" width="21.85546875" style="3" customWidth="1"/>
    <col min="14870" max="14870" width="7.85546875" style="3" customWidth="1"/>
    <col min="14871" max="14871" width="1.85546875" style="3" customWidth="1"/>
    <col min="14872" max="14875" width="0" style="3" hidden="1" customWidth="1"/>
    <col min="14876" max="14876" width="1.85546875" style="3" customWidth="1"/>
    <col min="14877" max="14877" width="21.85546875" style="3" customWidth="1"/>
    <col min="14878" max="14878" width="8.85546875" style="3" customWidth="1"/>
    <col min="14879" max="14879" width="1.85546875" style="3" customWidth="1"/>
    <col min="14880" max="14880" width="21.85546875" style="3" customWidth="1"/>
    <col min="14881" max="14881" width="8.85546875" style="3" customWidth="1"/>
    <col min="14882" max="14882" width="2.42578125" style="3" customWidth="1"/>
    <col min="14883" max="14885" width="0" style="3" hidden="1" customWidth="1"/>
    <col min="14886" max="14888" width="11.42578125" style="3"/>
    <col min="14889" max="14889" width="73.85546875" style="3" customWidth="1"/>
    <col min="14890" max="14890" width="15" style="3" customWidth="1"/>
    <col min="14891" max="14891" width="15.42578125" style="3" customWidth="1"/>
    <col min="14892" max="14892" width="11.5703125" style="3" customWidth="1"/>
    <col min="14893" max="14893" width="11.42578125" style="3"/>
    <col min="14894" max="14894" width="13.85546875" style="3" customWidth="1"/>
    <col min="14895" max="14895" width="14.28515625" style="3" customWidth="1"/>
    <col min="14896" max="14897" width="11.5703125" style="3" customWidth="1"/>
    <col min="14898" max="15104" width="11.42578125" style="3"/>
    <col min="15105" max="15106" width="0" style="3" hidden="1" customWidth="1"/>
    <col min="15107" max="15107" width="8" style="3" customWidth="1"/>
    <col min="15108" max="15108" width="19.42578125" style="3" customWidth="1"/>
    <col min="15109" max="15109" width="24.7109375" style="3" customWidth="1"/>
    <col min="15110" max="15110" width="19.42578125" style="3" customWidth="1"/>
    <col min="15111" max="15111" width="2.140625" style="3" customWidth="1"/>
    <col min="15112" max="15112" width="20.42578125" style="3" customWidth="1"/>
    <col min="15113" max="15113" width="22" style="3" customWidth="1"/>
    <col min="15114" max="15114" width="7.7109375" style="3" customWidth="1"/>
    <col min="15115" max="15115" width="18.85546875" style="3" customWidth="1"/>
    <col min="15116" max="15116" width="27.28515625" style="3" customWidth="1"/>
    <col min="15117" max="15117" width="7.85546875" style="3" customWidth="1"/>
    <col min="15118" max="15120" width="21.85546875" style="3" customWidth="1"/>
    <col min="15121" max="15121" width="7.85546875" style="3" customWidth="1"/>
    <col min="15122" max="15122" width="1.85546875" style="3" customWidth="1"/>
    <col min="15123" max="15125" width="21.85546875" style="3" customWidth="1"/>
    <col min="15126" max="15126" width="7.85546875" style="3" customWidth="1"/>
    <col min="15127" max="15127" width="1.85546875" style="3" customWidth="1"/>
    <col min="15128" max="15131" width="0" style="3" hidden="1" customWidth="1"/>
    <col min="15132" max="15132" width="1.85546875" style="3" customWidth="1"/>
    <col min="15133" max="15133" width="21.85546875" style="3" customWidth="1"/>
    <col min="15134" max="15134" width="8.85546875" style="3" customWidth="1"/>
    <col min="15135" max="15135" width="1.85546875" style="3" customWidth="1"/>
    <col min="15136" max="15136" width="21.85546875" style="3" customWidth="1"/>
    <col min="15137" max="15137" width="8.85546875" style="3" customWidth="1"/>
    <col min="15138" max="15138" width="2.42578125" style="3" customWidth="1"/>
    <col min="15139" max="15141" width="0" style="3" hidden="1" customWidth="1"/>
    <col min="15142" max="15144" width="11.42578125" style="3"/>
    <col min="15145" max="15145" width="73.85546875" style="3" customWidth="1"/>
    <col min="15146" max="15146" width="15" style="3" customWidth="1"/>
    <col min="15147" max="15147" width="15.42578125" style="3" customWidth="1"/>
    <col min="15148" max="15148" width="11.5703125" style="3" customWidth="1"/>
    <col min="15149" max="15149" width="11.42578125" style="3"/>
    <col min="15150" max="15150" width="13.85546875" style="3" customWidth="1"/>
    <col min="15151" max="15151" width="14.28515625" style="3" customWidth="1"/>
    <col min="15152" max="15153" width="11.5703125" style="3" customWidth="1"/>
    <col min="15154" max="15360" width="11.42578125" style="3"/>
    <col min="15361" max="15362" width="0" style="3" hidden="1" customWidth="1"/>
    <col min="15363" max="15363" width="8" style="3" customWidth="1"/>
    <col min="15364" max="15364" width="19.42578125" style="3" customWidth="1"/>
    <col min="15365" max="15365" width="24.7109375" style="3" customWidth="1"/>
    <col min="15366" max="15366" width="19.42578125" style="3" customWidth="1"/>
    <col min="15367" max="15367" width="2.140625" style="3" customWidth="1"/>
    <col min="15368" max="15368" width="20.42578125" style="3" customWidth="1"/>
    <col min="15369" max="15369" width="22" style="3" customWidth="1"/>
    <col min="15370" max="15370" width="7.7109375" style="3" customWidth="1"/>
    <col min="15371" max="15371" width="18.85546875" style="3" customWidth="1"/>
    <col min="15372" max="15372" width="27.28515625" style="3" customWidth="1"/>
    <col min="15373" max="15373" width="7.85546875" style="3" customWidth="1"/>
    <col min="15374" max="15376" width="21.85546875" style="3" customWidth="1"/>
    <col min="15377" max="15377" width="7.85546875" style="3" customWidth="1"/>
    <col min="15378" max="15378" width="1.85546875" style="3" customWidth="1"/>
    <col min="15379" max="15381" width="21.85546875" style="3" customWidth="1"/>
    <col min="15382" max="15382" width="7.85546875" style="3" customWidth="1"/>
    <col min="15383" max="15383" width="1.85546875" style="3" customWidth="1"/>
    <col min="15384" max="15387" width="0" style="3" hidden="1" customWidth="1"/>
    <col min="15388" max="15388" width="1.85546875" style="3" customWidth="1"/>
    <col min="15389" max="15389" width="21.85546875" style="3" customWidth="1"/>
    <col min="15390" max="15390" width="8.85546875" style="3" customWidth="1"/>
    <col min="15391" max="15391" width="1.85546875" style="3" customWidth="1"/>
    <col min="15392" max="15392" width="21.85546875" style="3" customWidth="1"/>
    <col min="15393" max="15393" width="8.85546875" style="3" customWidth="1"/>
    <col min="15394" max="15394" width="2.42578125" style="3" customWidth="1"/>
    <col min="15395" max="15397" width="0" style="3" hidden="1" customWidth="1"/>
    <col min="15398" max="15400" width="11.42578125" style="3"/>
    <col min="15401" max="15401" width="73.85546875" style="3" customWidth="1"/>
    <col min="15402" max="15402" width="15" style="3" customWidth="1"/>
    <col min="15403" max="15403" width="15.42578125" style="3" customWidth="1"/>
    <col min="15404" max="15404" width="11.5703125" style="3" customWidth="1"/>
    <col min="15405" max="15405" width="11.42578125" style="3"/>
    <col min="15406" max="15406" width="13.85546875" style="3" customWidth="1"/>
    <col min="15407" max="15407" width="14.28515625" style="3" customWidth="1"/>
    <col min="15408" max="15409" width="11.5703125" style="3" customWidth="1"/>
    <col min="15410" max="15616" width="11.42578125" style="3"/>
    <col min="15617" max="15618" width="0" style="3" hidden="1" customWidth="1"/>
    <col min="15619" max="15619" width="8" style="3" customWidth="1"/>
    <col min="15620" max="15620" width="19.42578125" style="3" customWidth="1"/>
    <col min="15621" max="15621" width="24.7109375" style="3" customWidth="1"/>
    <col min="15622" max="15622" width="19.42578125" style="3" customWidth="1"/>
    <col min="15623" max="15623" width="2.140625" style="3" customWidth="1"/>
    <col min="15624" max="15624" width="20.42578125" style="3" customWidth="1"/>
    <col min="15625" max="15625" width="22" style="3" customWidth="1"/>
    <col min="15626" max="15626" width="7.7109375" style="3" customWidth="1"/>
    <col min="15627" max="15627" width="18.85546875" style="3" customWidth="1"/>
    <col min="15628" max="15628" width="27.28515625" style="3" customWidth="1"/>
    <col min="15629" max="15629" width="7.85546875" style="3" customWidth="1"/>
    <col min="15630" max="15632" width="21.85546875" style="3" customWidth="1"/>
    <col min="15633" max="15633" width="7.85546875" style="3" customWidth="1"/>
    <col min="15634" max="15634" width="1.85546875" style="3" customWidth="1"/>
    <col min="15635" max="15637" width="21.85546875" style="3" customWidth="1"/>
    <col min="15638" max="15638" width="7.85546875" style="3" customWidth="1"/>
    <col min="15639" max="15639" width="1.85546875" style="3" customWidth="1"/>
    <col min="15640" max="15643" width="0" style="3" hidden="1" customWidth="1"/>
    <col min="15644" max="15644" width="1.85546875" style="3" customWidth="1"/>
    <col min="15645" max="15645" width="21.85546875" style="3" customWidth="1"/>
    <col min="15646" max="15646" width="8.85546875" style="3" customWidth="1"/>
    <col min="15647" max="15647" width="1.85546875" style="3" customWidth="1"/>
    <col min="15648" max="15648" width="21.85546875" style="3" customWidth="1"/>
    <col min="15649" max="15649" width="8.85546875" style="3" customWidth="1"/>
    <col min="15650" max="15650" width="2.42578125" style="3" customWidth="1"/>
    <col min="15651" max="15653" width="0" style="3" hidden="1" customWidth="1"/>
    <col min="15654" max="15656" width="11.42578125" style="3"/>
    <col min="15657" max="15657" width="73.85546875" style="3" customWidth="1"/>
    <col min="15658" max="15658" width="15" style="3" customWidth="1"/>
    <col min="15659" max="15659" width="15.42578125" style="3" customWidth="1"/>
    <col min="15660" max="15660" width="11.5703125" style="3" customWidth="1"/>
    <col min="15661" max="15661" width="11.42578125" style="3"/>
    <col min="15662" max="15662" width="13.85546875" style="3" customWidth="1"/>
    <col min="15663" max="15663" width="14.28515625" style="3" customWidth="1"/>
    <col min="15664" max="15665" width="11.5703125" style="3" customWidth="1"/>
    <col min="15666" max="15872" width="11.42578125" style="3"/>
    <col min="15873" max="15874" width="0" style="3" hidden="1" customWidth="1"/>
    <col min="15875" max="15875" width="8" style="3" customWidth="1"/>
    <col min="15876" max="15876" width="19.42578125" style="3" customWidth="1"/>
    <col min="15877" max="15877" width="24.7109375" style="3" customWidth="1"/>
    <col min="15878" max="15878" width="19.42578125" style="3" customWidth="1"/>
    <col min="15879" max="15879" width="2.140625" style="3" customWidth="1"/>
    <col min="15880" max="15880" width="20.42578125" style="3" customWidth="1"/>
    <col min="15881" max="15881" width="22" style="3" customWidth="1"/>
    <col min="15882" max="15882" width="7.7109375" style="3" customWidth="1"/>
    <col min="15883" max="15883" width="18.85546875" style="3" customWidth="1"/>
    <col min="15884" max="15884" width="27.28515625" style="3" customWidth="1"/>
    <col min="15885" max="15885" width="7.85546875" style="3" customWidth="1"/>
    <col min="15886" max="15888" width="21.85546875" style="3" customWidth="1"/>
    <col min="15889" max="15889" width="7.85546875" style="3" customWidth="1"/>
    <col min="15890" max="15890" width="1.85546875" style="3" customWidth="1"/>
    <col min="15891" max="15893" width="21.85546875" style="3" customWidth="1"/>
    <col min="15894" max="15894" width="7.85546875" style="3" customWidth="1"/>
    <col min="15895" max="15895" width="1.85546875" style="3" customWidth="1"/>
    <col min="15896" max="15899" width="0" style="3" hidden="1" customWidth="1"/>
    <col min="15900" max="15900" width="1.85546875" style="3" customWidth="1"/>
    <col min="15901" max="15901" width="21.85546875" style="3" customWidth="1"/>
    <col min="15902" max="15902" width="8.85546875" style="3" customWidth="1"/>
    <col min="15903" max="15903" width="1.85546875" style="3" customWidth="1"/>
    <col min="15904" max="15904" width="21.85546875" style="3" customWidth="1"/>
    <col min="15905" max="15905" width="8.85546875" style="3" customWidth="1"/>
    <col min="15906" max="15906" width="2.42578125" style="3" customWidth="1"/>
    <col min="15907" max="15909" width="0" style="3" hidden="1" customWidth="1"/>
    <col min="15910" max="15912" width="11.42578125" style="3"/>
    <col min="15913" max="15913" width="73.85546875" style="3" customWidth="1"/>
    <col min="15914" max="15914" width="15" style="3" customWidth="1"/>
    <col min="15915" max="15915" width="15.42578125" style="3" customWidth="1"/>
    <col min="15916" max="15916" width="11.5703125" style="3" customWidth="1"/>
    <col min="15917" max="15917" width="11.42578125" style="3"/>
    <col min="15918" max="15918" width="13.85546875" style="3" customWidth="1"/>
    <col min="15919" max="15919" width="14.28515625" style="3" customWidth="1"/>
    <col min="15920" max="15921" width="11.5703125" style="3" customWidth="1"/>
    <col min="15922" max="16128" width="11.42578125" style="3"/>
    <col min="16129" max="16130" width="0" style="3" hidden="1" customWidth="1"/>
    <col min="16131" max="16131" width="8" style="3" customWidth="1"/>
    <col min="16132" max="16132" width="19.42578125" style="3" customWidth="1"/>
    <col min="16133" max="16133" width="24.7109375" style="3" customWidth="1"/>
    <col min="16134" max="16134" width="19.42578125" style="3" customWidth="1"/>
    <col min="16135" max="16135" width="2.140625" style="3" customWidth="1"/>
    <col min="16136" max="16136" width="20.42578125" style="3" customWidth="1"/>
    <col min="16137" max="16137" width="22" style="3" customWidth="1"/>
    <col min="16138" max="16138" width="7.7109375" style="3" customWidth="1"/>
    <col min="16139" max="16139" width="18.85546875" style="3" customWidth="1"/>
    <col min="16140" max="16140" width="27.28515625" style="3" customWidth="1"/>
    <col min="16141" max="16141" width="7.85546875" style="3" customWidth="1"/>
    <col min="16142" max="16144" width="21.85546875" style="3" customWidth="1"/>
    <col min="16145" max="16145" width="7.85546875" style="3" customWidth="1"/>
    <col min="16146" max="16146" width="1.85546875" style="3" customWidth="1"/>
    <col min="16147" max="16149" width="21.85546875" style="3" customWidth="1"/>
    <col min="16150" max="16150" width="7.85546875" style="3" customWidth="1"/>
    <col min="16151" max="16151" width="1.85546875" style="3" customWidth="1"/>
    <col min="16152" max="16155" width="0" style="3" hidden="1" customWidth="1"/>
    <col min="16156" max="16156" width="1.85546875" style="3" customWidth="1"/>
    <col min="16157" max="16157" width="21.85546875" style="3" customWidth="1"/>
    <col min="16158" max="16158" width="8.85546875" style="3" customWidth="1"/>
    <col min="16159" max="16159" width="1.85546875" style="3" customWidth="1"/>
    <col min="16160" max="16160" width="21.85546875" style="3" customWidth="1"/>
    <col min="16161" max="16161" width="8.85546875" style="3" customWidth="1"/>
    <col min="16162" max="16162" width="2.42578125" style="3" customWidth="1"/>
    <col min="16163" max="16165" width="0" style="3" hidden="1" customWidth="1"/>
    <col min="16166" max="16168" width="11.42578125" style="3"/>
    <col min="16169" max="16169" width="73.85546875" style="3" customWidth="1"/>
    <col min="16170" max="16170" width="15" style="3" customWidth="1"/>
    <col min="16171" max="16171" width="15.42578125" style="3" customWidth="1"/>
    <col min="16172" max="16172" width="11.5703125" style="3" customWidth="1"/>
    <col min="16173" max="16173" width="11.42578125" style="3"/>
    <col min="16174" max="16174" width="13.85546875" style="3" customWidth="1"/>
    <col min="16175" max="16175" width="14.28515625" style="3" customWidth="1"/>
    <col min="16176" max="16177" width="11.5703125" style="3" customWidth="1"/>
    <col min="16178" max="16384" width="11.42578125" style="3"/>
  </cols>
  <sheetData>
    <row r="1" spans="1:51" x14ac:dyDescent="0.2">
      <c r="A1" s="1"/>
      <c r="B1" s="2"/>
      <c r="D1" s="1"/>
      <c r="E1" s="4"/>
      <c r="F1" s="1"/>
      <c r="G1" s="1"/>
      <c r="H1" s="1"/>
      <c r="I1" s="1"/>
      <c r="J1" s="1"/>
      <c r="K1" s="1"/>
      <c r="L1" s="1"/>
      <c r="M1" s="5"/>
      <c r="N1" s="1" t="s">
        <v>0</v>
      </c>
      <c r="O1" s="2"/>
      <c r="P1" s="2"/>
      <c r="Q1" s="6">
        <f>[1]Feuil1!D18</f>
        <v>42855</v>
      </c>
      <c r="R1" s="7"/>
      <c r="S1" s="8"/>
      <c r="T1" s="9"/>
      <c r="U1" s="10"/>
      <c r="V1" s="11"/>
      <c r="W1" s="12"/>
      <c r="X1" s="13"/>
      <c r="Y1" s="13"/>
      <c r="Z1" s="13"/>
      <c r="AA1" s="11"/>
      <c r="AB1" s="14"/>
      <c r="AC1" s="15"/>
      <c r="AD1" s="16"/>
      <c r="AE1" s="17"/>
      <c r="AF1" s="15"/>
      <c r="AG1" s="16"/>
      <c r="AH1" s="2"/>
      <c r="AI1" s="15"/>
      <c r="AJ1" s="2"/>
      <c r="AK1" s="15"/>
      <c r="AL1" s="2"/>
      <c r="AM1" s="2"/>
      <c r="AN1" s="2"/>
      <c r="AO1" s="2"/>
      <c r="AP1" s="2"/>
      <c r="AQ1" s="2"/>
    </row>
    <row r="2" spans="1:51" ht="26.25" customHeight="1" thickBot="1" x14ac:dyDescent="0.35">
      <c r="A2" s="2"/>
      <c r="B2" s="2"/>
      <c r="C2" s="1"/>
      <c r="D2" s="1"/>
      <c r="E2" s="4"/>
      <c r="F2" s="1"/>
      <c r="G2" s="1"/>
      <c r="H2" s="1"/>
      <c r="I2" s="18"/>
      <c r="J2" s="1"/>
      <c r="K2" s="1"/>
      <c r="L2" s="1"/>
      <c r="M2" s="5"/>
      <c r="N2" s="19"/>
      <c r="O2" s="20"/>
      <c r="P2" s="21" t="s">
        <v>1</v>
      </c>
      <c r="Q2" s="22"/>
      <c r="R2" s="23"/>
      <c r="S2" s="8"/>
      <c r="T2" s="9"/>
      <c r="U2" s="24"/>
      <c r="V2" s="22">
        <f>+'[2]Feuille de Marge'!H1</f>
        <v>0</v>
      </c>
      <c r="W2" s="12"/>
      <c r="X2" s="13"/>
      <c r="Y2" s="13"/>
      <c r="Z2" s="13"/>
      <c r="AA2" s="22">
        <f>+'[2]Feuille de Marge'!M1</f>
        <v>0</v>
      </c>
      <c r="AB2" s="14"/>
      <c r="AC2" s="15"/>
      <c r="AD2" s="16"/>
      <c r="AE2" s="17"/>
      <c r="AF2" s="15"/>
      <c r="AG2" s="16"/>
      <c r="AH2" s="2"/>
      <c r="AI2" s="15"/>
      <c r="AJ2" s="2"/>
      <c r="AK2" s="15"/>
      <c r="AL2" s="2"/>
      <c r="AM2" s="2"/>
      <c r="AN2" s="2"/>
      <c r="AO2" s="2"/>
      <c r="AP2" s="2"/>
      <c r="AQ2" s="2"/>
    </row>
    <row r="3" spans="1:51" ht="26.25" customHeight="1" x14ac:dyDescent="0.2">
      <c r="A3" s="2"/>
      <c r="B3" s="2"/>
      <c r="C3" s="2"/>
      <c r="D3" s="377" t="s">
        <v>2</v>
      </c>
      <c r="E3" s="379" t="s">
        <v>3</v>
      </c>
      <c r="F3" s="381" t="s">
        <v>4</v>
      </c>
      <c r="G3" s="20"/>
      <c r="H3" s="20"/>
      <c r="I3" s="20"/>
      <c r="J3" s="20"/>
      <c r="K3" s="383"/>
      <c r="L3" s="383"/>
      <c r="M3" s="5"/>
      <c r="N3" s="385" t="s">
        <v>5</v>
      </c>
      <c r="O3" s="386"/>
      <c r="P3" s="386"/>
      <c r="Q3" s="387"/>
      <c r="R3" s="25"/>
      <c r="S3" s="388" t="s">
        <v>6</v>
      </c>
      <c r="T3" s="389"/>
      <c r="U3" s="389"/>
      <c r="V3" s="390"/>
      <c r="W3" s="14"/>
      <c r="X3" s="364" t="s">
        <v>7</v>
      </c>
      <c r="Y3" s="365"/>
      <c r="Z3" s="365"/>
      <c r="AA3" s="366"/>
      <c r="AB3" s="14"/>
      <c r="AC3" s="367" t="s">
        <v>8</v>
      </c>
      <c r="AD3" s="368"/>
      <c r="AE3" s="17"/>
      <c r="AF3" s="369" t="s">
        <v>9</v>
      </c>
      <c r="AG3" s="370"/>
      <c r="AH3" s="2"/>
      <c r="AI3" s="371" t="s">
        <v>10</v>
      </c>
      <c r="AJ3" s="2"/>
      <c r="AK3" s="373" t="s">
        <v>11</v>
      </c>
      <c r="AL3" s="2"/>
      <c r="AM3" s="2"/>
      <c r="AN3" s="2"/>
      <c r="AO3" s="2"/>
      <c r="AP3" s="2"/>
      <c r="AQ3" s="2"/>
    </row>
    <row r="4" spans="1:51" ht="13.5" thickBot="1" x14ac:dyDescent="0.25">
      <c r="A4" s="26"/>
      <c r="B4" s="27"/>
      <c r="C4" s="28"/>
      <c r="D4" s="378"/>
      <c r="E4" s="380"/>
      <c r="F4" s="382"/>
      <c r="G4" s="29"/>
      <c r="H4" s="30"/>
      <c r="I4" s="2"/>
      <c r="J4" s="31"/>
      <c r="K4" s="384"/>
      <c r="L4" s="384"/>
      <c r="M4" s="5"/>
      <c r="N4" s="32" t="s">
        <v>12</v>
      </c>
      <c r="O4" s="32" t="s">
        <v>13</v>
      </c>
      <c r="P4" s="33" t="s">
        <v>14</v>
      </c>
      <c r="Q4" s="34" t="s">
        <v>15</v>
      </c>
      <c r="R4" s="35"/>
      <c r="S4" s="36" t="s">
        <v>12</v>
      </c>
      <c r="T4" s="36" t="s">
        <v>13</v>
      </c>
      <c r="U4" s="37" t="s">
        <v>14</v>
      </c>
      <c r="V4" s="38" t="s">
        <v>15</v>
      </c>
      <c r="W4" s="39"/>
      <c r="X4" s="32" t="s">
        <v>12</v>
      </c>
      <c r="Y4" s="32" t="s">
        <v>13</v>
      </c>
      <c r="Z4" s="33" t="s">
        <v>14</v>
      </c>
      <c r="AA4" s="38" t="s">
        <v>15</v>
      </c>
      <c r="AB4" s="14"/>
      <c r="AC4" s="375" t="s">
        <v>16</v>
      </c>
      <c r="AD4" s="376"/>
      <c r="AE4" s="17"/>
      <c r="AF4" s="369"/>
      <c r="AG4" s="370"/>
      <c r="AH4" s="2"/>
      <c r="AI4" s="372"/>
      <c r="AJ4" s="2"/>
      <c r="AK4" s="374"/>
      <c r="AL4" s="40" t="s">
        <v>17</v>
      </c>
      <c r="AM4" s="41"/>
      <c r="AN4" s="2"/>
      <c r="AO4" s="2"/>
      <c r="AP4" s="2"/>
      <c r="AQ4" s="2"/>
    </row>
    <row r="5" spans="1:51" ht="9.9499999999999993" customHeight="1" x14ac:dyDescent="0.3">
      <c r="A5" s="42"/>
      <c r="B5" s="43"/>
      <c r="C5" s="44"/>
      <c r="D5" s="45"/>
      <c r="E5" s="46"/>
      <c r="F5" s="47"/>
      <c r="G5" s="48"/>
      <c r="H5" s="42"/>
      <c r="I5" s="43"/>
      <c r="J5" s="44"/>
      <c r="K5" s="49"/>
      <c r="L5" s="50"/>
      <c r="M5" s="5"/>
      <c r="N5" s="342"/>
      <c r="O5" s="343"/>
      <c r="P5" s="51"/>
      <c r="Q5" s="52"/>
      <c r="R5" s="53"/>
      <c r="S5" s="54"/>
      <c r="T5" s="55"/>
      <c r="U5" s="56"/>
      <c r="V5" s="52"/>
      <c r="W5" s="14"/>
      <c r="X5" s="57"/>
      <c r="Y5" s="57"/>
      <c r="Z5" s="51"/>
      <c r="AA5" s="52"/>
      <c r="AB5" s="14"/>
      <c r="AC5" s="51"/>
      <c r="AD5" s="52"/>
      <c r="AE5" s="17"/>
      <c r="AF5" s="58"/>
      <c r="AG5" s="52"/>
      <c r="AH5" s="2"/>
      <c r="AI5" s="59"/>
      <c r="AJ5" s="2"/>
      <c r="AK5" s="59"/>
      <c r="AL5" s="2"/>
      <c r="AM5" s="2"/>
      <c r="AN5" s="2"/>
      <c r="AO5" s="2"/>
      <c r="AP5" s="2"/>
      <c r="AQ5" s="2"/>
    </row>
    <row r="6" spans="1:51" s="89" customFormat="1" x14ac:dyDescent="0.2">
      <c r="A6" s="60" t="s">
        <v>18</v>
      </c>
      <c r="B6" s="61" t="s">
        <v>19</v>
      </c>
      <c r="C6" s="62">
        <v>101</v>
      </c>
      <c r="D6" s="63">
        <v>887857.23</v>
      </c>
      <c r="E6" s="64">
        <v>1229253</v>
      </c>
      <c r="F6" s="65">
        <f>D6+E6</f>
        <v>2117110.23</v>
      </c>
      <c r="G6" s="66"/>
      <c r="H6" s="60" t="s">
        <v>18</v>
      </c>
      <c r="I6" s="61" t="str">
        <f>+B6</f>
        <v>MAIN D'ŒUVRE</v>
      </c>
      <c r="J6" s="62">
        <v>101</v>
      </c>
      <c r="K6" s="67" t="s">
        <v>20</v>
      </c>
      <c r="L6" s="68"/>
      <c r="M6" s="69">
        <f>+N6/F6</f>
        <v>0.7732862497197418</v>
      </c>
      <c r="N6" s="344">
        <v>1637132.23</v>
      </c>
      <c r="O6" s="345">
        <v>2011764.1849999996</v>
      </c>
      <c r="P6" s="72">
        <f>+N6-O6</f>
        <v>-374631.95499999961</v>
      </c>
      <c r="Q6" s="73">
        <f>+IF(AND(P6&lt;&gt;0,N6&lt;&gt;0),P6/N6,"")</f>
        <v>-0.22883426771214418</v>
      </c>
      <c r="R6" s="74"/>
      <c r="S6" s="75">
        <f>+N6-X6</f>
        <v>9078</v>
      </c>
      <c r="T6" s="75">
        <f>+O6-Y6</f>
        <v>119163.77000000002</v>
      </c>
      <c r="U6" s="76">
        <f>+P6-Z6</f>
        <v>-110085.77000000002</v>
      </c>
      <c r="V6" s="73">
        <f>+IF(AND(U6&lt;&gt;0,S6&lt;&gt;0),U6/S6,"")</f>
        <v>-12.126654549460236</v>
      </c>
      <c r="W6" s="39"/>
      <c r="X6" s="70">
        <f>+AV6</f>
        <v>1628054.23</v>
      </c>
      <c r="Y6" s="71">
        <f>+AW6</f>
        <v>1892600.4149999996</v>
      </c>
      <c r="Z6" s="72">
        <f>+X6-Y6</f>
        <v>-264546.18499999959</v>
      </c>
      <c r="AA6" s="73">
        <f>+IF(AND(Z6&lt;&gt;0,X6&lt;&gt;0),Z6/X6,"")</f>
        <v>-0.16249224388551209</v>
      </c>
      <c r="AB6" s="77"/>
      <c r="AC6" s="78">
        <f>+F6-N6</f>
        <v>479978</v>
      </c>
      <c r="AD6" s="79">
        <f>+AC6/F6</f>
        <v>0.2267137502802582</v>
      </c>
      <c r="AE6" s="80"/>
      <c r="AF6" s="81">
        <f>+O6+AC6</f>
        <v>2491742.1849999996</v>
      </c>
      <c r="AG6" s="79">
        <f>+IF(AND(AF6&lt;&gt;0,F6&lt;&gt;0),AF6/F6,"")</f>
        <v>1.1769543926864874</v>
      </c>
      <c r="AH6" s="82"/>
      <c r="AI6" s="83">
        <v>1583233.71</v>
      </c>
      <c r="AJ6" s="82"/>
      <c r="AK6" s="84">
        <f>+AF6-AI6</f>
        <v>908508.47499999963</v>
      </c>
      <c r="AL6" s="85" t="s">
        <v>21</v>
      </c>
      <c r="AM6" s="86"/>
      <c r="AN6" s="86"/>
      <c r="AO6" s="86"/>
      <c r="AP6" s="87">
        <f t="shared" ref="AP6:AQ37" si="0">+N6-S6-X6</f>
        <v>0</v>
      </c>
      <c r="AQ6" s="87">
        <f t="shared" si="0"/>
        <v>0</v>
      </c>
      <c r="AR6" s="88">
        <f>+Z6+U6-P6</f>
        <v>0</v>
      </c>
      <c r="AT6" s="90">
        <f t="shared" ref="AT6:AU37" si="1">+N6</f>
        <v>1637132.23</v>
      </c>
      <c r="AU6" s="90">
        <f t="shared" si="1"/>
        <v>2011764.1849999996</v>
      </c>
      <c r="AV6" s="89">
        <v>1628054.23</v>
      </c>
      <c r="AW6" s="89">
        <v>1892600.4149999996</v>
      </c>
    </row>
    <row r="7" spans="1:51" s="89" customFormat="1" ht="13.9" x14ac:dyDescent="0.3">
      <c r="A7" s="91"/>
      <c r="B7" s="92" t="e">
        <f>+#REF!</f>
        <v>#REF!</v>
      </c>
      <c r="C7" s="93">
        <v>102</v>
      </c>
      <c r="D7" s="63"/>
      <c r="E7" s="94"/>
      <c r="F7" s="65"/>
      <c r="G7" s="95"/>
      <c r="H7" s="91"/>
      <c r="I7" s="92">
        <f>SUM(O6:O12)+'[2]DEP-FOURNISSEURS'!F128</f>
        <v>2011853.1849999996</v>
      </c>
      <c r="J7" s="93"/>
      <c r="K7" s="96"/>
      <c r="L7" s="97"/>
      <c r="M7" s="5"/>
      <c r="N7" s="344"/>
      <c r="O7" s="345"/>
      <c r="P7" s="78"/>
      <c r="Q7" s="98" t="str">
        <f t="shared" ref="Q7:Q70" si="2">+IF(AND(P7&lt;&gt;0,N7&lt;&gt;0),P7/N7,"")</f>
        <v/>
      </c>
      <c r="R7" s="74"/>
      <c r="S7" s="75"/>
      <c r="T7" s="75"/>
      <c r="U7" s="72"/>
      <c r="V7" s="98" t="str">
        <f t="shared" ref="V7:V70" si="3">+IF(AND(U7&lt;&gt;0,S7&lt;&gt;0),U7/S7,"")</f>
        <v/>
      </c>
      <c r="W7" s="39"/>
      <c r="X7" s="70"/>
      <c r="Y7" s="71"/>
      <c r="Z7" s="72"/>
      <c r="AA7" s="98" t="str">
        <f t="shared" ref="AA7:AA70" si="4">+IF(AND(Z7&lt;&gt;0,X7&lt;&gt;0),Z7/X7,"")</f>
        <v/>
      </c>
      <c r="AB7" s="77"/>
      <c r="AC7" s="78"/>
      <c r="AD7" s="79"/>
      <c r="AE7" s="80"/>
      <c r="AF7" s="99"/>
      <c r="AG7" s="79" t="str">
        <f t="shared" ref="AG7:AG70" si="5">+IF(AND(AF7&lt;&gt;0,F7&lt;&gt;0),AF7/F7,"")</f>
        <v/>
      </c>
      <c r="AH7" s="82"/>
      <c r="AI7" s="100">
        <v>0</v>
      </c>
      <c r="AJ7" s="82"/>
      <c r="AK7" s="101"/>
      <c r="AL7" s="102" t="s">
        <v>22</v>
      </c>
      <c r="AP7" s="87">
        <f t="shared" si="0"/>
        <v>0</v>
      </c>
      <c r="AQ7" s="87">
        <f t="shared" si="0"/>
        <v>0</v>
      </c>
      <c r="AR7" s="88">
        <f t="shared" ref="AR7:AR70" si="6">+Z7+U7-P7</f>
        <v>0</v>
      </c>
      <c r="AT7" s="90">
        <f t="shared" si="1"/>
        <v>0</v>
      </c>
      <c r="AU7" s="90">
        <f t="shared" si="1"/>
        <v>0</v>
      </c>
      <c r="AV7" s="89">
        <v>0</v>
      </c>
      <c r="AW7" s="89">
        <v>0</v>
      </c>
    </row>
    <row r="8" spans="1:51" s="89" customFormat="1" ht="13.9" x14ac:dyDescent="0.3">
      <c r="A8" s="91"/>
      <c r="B8" s="103"/>
      <c r="C8" s="93">
        <v>103</v>
      </c>
      <c r="D8" s="63"/>
      <c r="E8" s="94"/>
      <c r="F8" s="65"/>
      <c r="G8" s="95"/>
      <c r="H8" s="91"/>
      <c r="I8" s="103"/>
      <c r="J8" s="93"/>
      <c r="K8" s="67"/>
      <c r="L8" s="97"/>
      <c r="M8" s="5"/>
      <c r="N8" s="344"/>
      <c r="O8" s="345"/>
      <c r="P8" s="78"/>
      <c r="Q8" s="98" t="str">
        <f t="shared" si="2"/>
        <v/>
      </c>
      <c r="R8" s="74"/>
      <c r="S8" s="75"/>
      <c r="T8" s="75"/>
      <c r="U8" s="72"/>
      <c r="V8" s="98" t="str">
        <f t="shared" si="3"/>
        <v/>
      </c>
      <c r="W8" s="39"/>
      <c r="X8" s="70"/>
      <c r="Y8" s="71"/>
      <c r="Z8" s="72"/>
      <c r="AA8" s="98" t="str">
        <f t="shared" si="4"/>
        <v/>
      </c>
      <c r="AB8" s="77"/>
      <c r="AC8" s="78"/>
      <c r="AD8" s="79"/>
      <c r="AE8" s="80"/>
      <c r="AF8" s="99"/>
      <c r="AG8" s="79" t="str">
        <f t="shared" si="5"/>
        <v/>
      </c>
      <c r="AH8" s="82"/>
      <c r="AI8" s="100">
        <v>0</v>
      </c>
      <c r="AJ8" s="82"/>
      <c r="AK8" s="101"/>
      <c r="AL8" s="85" t="s">
        <v>23</v>
      </c>
      <c r="AM8" s="86"/>
      <c r="AN8" s="86"/>
      <c r="AO8" s="86"/>
      <c r="AP8" s="87">
        <f t="shared" si="0"/>
        <v>0</v>
      </c>
      <c r="AQ8" s="87">
        <f t="shared" si="0"/>
        <v>0</v>
      </c>
      <c r="AR8" s="88">
        <f t="shared" si="6"/>
        <v>0</v>
      </c>
      <c r="AT8" s="90">
        <f t="shared" si="1"/>
        <v>0</v>
      </c>
      <c r="AU8" s="90">
        <f t="shared" si="1"/>
        <v>0</v>
      </c>
      <c r="AV8" s="89">
        <v>0</v>
      </c>
      <c r="AW8" s="89">
        <v>0</v>
      </c>
    </row>
    <row r="9" spans="1:51" s="89" customFormat="1" x14ac:dyDescent="0.2">
      <c r="A9" s="91"/>
      <c r="B9" s="104" t="s">
        <v>24</v>
      </c>
      <c r="C9" s="93">
        <v>104</v>
      </c>
      <c r="D9" s="63"/>
      <c r="E9" s="94"/>
      <c r="F9" s="65"/>
      <c r="G9" s="95"/>
      <c r="H9" s="104" t="s">
        <v>24</v>
      </c>
      <c r="I9" s="104" t="s">
        <v>25</v>
      </c>
      <c r="J9" s="93"/>
      <c r="K9" s="104" t="s">
        <v>26</v>
      </c>
      <c r="L9" s="97"/>
      <c r="M9" s="5"/>
      <c r="N9" s="344"/>
      <c r="O9" s="345"/>
      <c r="P9" s="78"/>
      <c r="Q9" s="98" t="str">
        <f t="shared" si="2"/>
        <v/>
      </c>
      <c r="R9" s="74"/>
      <c r="S9" s="75"/>
      <c r="T9" s="75"/>
      <c r="U9" s="72"/>
      <c r="V9" s="98" t="str">
        <f t="shared" si="3"/>
        <v/>
      </c>
      <c r="W9" s="39"/>
      <c r="X9" s="70"/>
      <c r="Y9" s="71"/>
      <c r="Z9" s="72"/>
      <c r="AA9" s="98" t="str">
        <f t="shared" si="4"/>
        <v/>
      </c>
      <c r="AB9" s="77"/>
      <c r="AC9" s="78"/>
      <c r="AD9" s="79"/>
      <c r="AE9" s="80"/>
      <c r="AF9" s="99"/>
      <c r="AG9" s="79" t="str">
        <f t="shared" si="5"/>
        <v/>
      </c>
      <c r="AH9" s="82"/>
      <c r="AI9" s="100">
        <v>0</v>
      </c>
      <c r="AJ9" s="82"/>
      <c r="AK9" s="101"/>
      <c r="AL9" s="102" t="s">
        <v>27</v>
      </c>
      <c r="AM9" s="82"/>
      <c r="AN9" s="82"/>
      <c r="AO9" s="82"/>
      <c r="AP9" s="87">
        <f t="shared" si="0"/>
        <v>0</v>
      </c>
      <c r="AQ9" s="87">
        <f t="shared" si="0"/>
        <v>0</v>
      </c>
      <c r="AR9" s="88">
        <f t="shared" si="6"/>
        <v>0</v>
      </c>
      <c r="AT9" s="90">
        <f t="shared" si="1"/>
        <v>0</v>
      </c>
      <c r="AU9" s="90">
        <f t="shared" si="1"/>
        <v>0</v>
      </c>
      <c r="AV9" s="89">
        <v>0</v>
      </c>
      <c r="AW9" s="89">
        <v>0</v>
      </c>
    </row>
    <row r="10" spans="1:51" s="89" customFormat="1" x14ac:dyDescent="0.2">
      <c r="A10" s="105"/>
      <c r="B10" s="106" t="e">
        <f>+#REF!</f>
        <v>#REF!</v>
      </c>
      <c r="C10" s="93">
        <v>105</v>
      </c>
      <c r="D10" s="63"/>
      <c r="E10" s="94"/>
      <c r="F10" s="65"/>
      <c r="G10" s="95"/>
      <c r="H10" s="106" t="e">
        <f>SUMIF([2]MO!AC8:AC137,[2]Analyse!J6,[2]MO!U8:U137)+25456.5</f>
        <v>#VALUE!</v>
      </c>
      <c r="I10" s="106"/>
      <c r="J10" s="93"/>
      <c r="K10" s="106">
        <v>54046.856324062901</v>
      </c>
      <c r="L10" s="97"/>
      <c r="M10" s="5"/>
      <c r="N10" s="344"/>
      <c r="O10" s="345"/>
      <c r="P10" s="78"/>
      <c r="Q10" s="98" t="str">
        <f t="shared" si="2"/>
        <v/>
      </c>
      <c r="R10" s="74"/>
      <c r="S10" s="75"/>
      <c r="T10" s="75"/>
      <c r="U10" s="72"/>
      <c r="V10" s="98" t="str">
        <f t="shared" si="3"/>
        <v/>
      </c>
      <c r="W10" s="39"/>
      <c r="X10" s="70"/>
      <c r="Y10" s="71"/>
      <c r="Z10" s="72"/>
      <c r="AA10" s="98" t="str">
        <f t="shared" si="4"/>
        <v/>
      </c>
      <c r="AB10" s="77"/>
      <c r="AC10" s="78"/>
      <c r="AD10" s="79"/>
      <c r="AE10" s="80"/>
      <c r="AF10" s="99"/>
      <c r="AG10" s="79" t="str">
        <f t="shared" si="5"/>
        <v/>
      </c>
      <c r="AH10" s="82"/>
      <c r="AI10" s="100">
        <v>0</v>
      </c>
      <c r="AJ10" s="82"/>
      <c r="AK10" s="101"/>
      <c r="AL10" s="102" t="s">
        <v>28</v>
      </c>
      <c r="AM10" s="82"/>
      <c r="AN10" s="82"/>
      <c r="AO10" s="82"/>
      <c r="AP10" s="87">
        <f t="shared" si="0"/>
        <v>0</v>
      </c>
      <c r="AQ10" s="87">
        <f t="shared" si="0"/>
        <v>0</v>
      </c>
      <c r="AR10" s="88">
        <f t="shared" si="6"/>
        <v>0</v>
      </c>
      <c r="AS10" s="82"/>
      <c r="AT10" s="90">
        <f t="shared" si="1"/>
        <v>0</v>
      </c>
      <c r="AU10" s="90">
        <f t="shared" si="1"/>
        <v>0</v>
      </c>
      <c r="AV10" s="82">
        <v>0</v>
      </c>
      <c r="AW10" s="82">
        <v>0</v>
      </c>
      <c r="AX10" s="82"/>
      <c r="AY10" s="82"/>
    </row>
    <row r="11" spans="1:51" s="82" customFormat="1" x14ac:dyDescent="0.2">
      <c r="A11" s="91"/>
      <c r="C11" s="93">
        <v>106</v>
      </c>
      <c r="D11" s="63"/>
      <c r="E11" s="107"/>
      <c r="F11" s="65"/>
      <c r="G11" s="95"/>
      <c r="H11" s="108"/>
      <c r="I11" s="103"/>
      <c r="J11" s="93"/>
      <c r="K11" s="103"/>
      <c r="L11" s="97"/>
      <c r="M11" s="5"/>
      <c r="N11" s="344"/>
      <c r="O11" s="345"/>
      <c r="P11" s="78"/>
      <c r="Q11" s="98" t="str">
        <f t="shared" si="2"/>
        <v/>
      </c>
      <c r="R11" s="74"/>
      <c r="S11" s="75"/>
      <c r="T11" s="75"/>
      <c r="U11" s="72"/>
      <c r="V11" s="98" t="str">
        <f t="shared" si="3"/>
        <v/>
      </c>
      <c r="W11" s="39"/>
      <c r="X11" s="70"/>
      <c r="Y11" s="71"/>
      <c r="Z11" s="72"/>
      <c r="AA11" s="98" t="str">
        <f t="shared" si="4"/>
        <v/>
      </c>
      <c r="AB11" s="77"/>
      <c r="AC11" s="78"/>
      <c r="AD11" s="79"/>
      <c r="AE11" s="80"/>
      <c r="AF11" s="99"/>
      <c r="AG11" s="79" t="str">
        <f t="shared" si="5"/>
        <v/>
      </c>
      <c r="AI11" s="100">
        <v>0</v>
      </c>
      <c r="AK11" s="101"/>
      <c r="AL11" s="102" t="s">
        <v>29</v>
      </c>
      <c r="AP11" s="87">
        <f t="shared" si="0"/>
        <v>0</v>
      </c>
      <c r="AQ11" s="87">
        <f t="shared" si="0"/>
        <v>0</v>
      </c>
      <c r="AR11" s="88">
        <f t="shared" si="6"/>
        <v>0</v>
      </c>
      <c r="AT11" s="90">
        <f t="shared" si="1"/>
        <v>0</v>
      </c>
      <c r="AU11" s="90">
        <f t="shared" si="1"/>
        <v>0</v>
      </c>
      <c r="AV11" s="82">
        <v>0</v>
      </c>
      <c r="AW11" s="82">
        <v>0</v>
      </c>
    </row>
    <row r="12" spans="1:51" s="82" customFormat="1" ht="13.9" x14ac:dyDescent="0.3">
      <c r="A12" s="91"/>
      <c r="B12" s="104" t="s">
        <v>30</v>
      </c>
      <c r="C12" s="93">
        <v>107</v>
      </c>
      <c r="D12" s="63"/>
      <c r="E12" s="107"/>
      <c r="F12" s="65"/>
      <c r="G12" s="95"/>
      <c r="H12" s="104" t="s">
        <v>30</v>
      </c>
      <c r="I12" s="104" t="s">
        <v>31</v>
      </c>
      <c r="J12" s="93"/>
      <c r="K12" s="104" t="s">
        <v>31</v>
      </c>
      <c r="L12" s="97"/>
      <c r="M12" s="5"/>
      <c r="N12" s="344"/>
      <c r="O12" s="345"/>
      <c r="P12" s="78"/>
      <c r="Q12" s="98" t="str">
        <f t="shared" si="2"/>
        <v/>
      </c>
      <c r="R12" s="74"/>
      <c r="S12" s="75"/>
      <c r="T12" s="75"/>
      <c r="U12" s="72"/>
      <c r="V12" s="98" t="str">
        <f t="shared" si="3"/>
        <v/>
      </c>
      <c r="W12" s="39"/>
      <c r="X12" s="70"/>
      <c r="Y12" s="71"/>
      <c r="Z12" s="72"/>
      <c r="AA12" s="98" t="str">
        <f t="shared" si="4"/>
        <v/>
      </c>
      <c r="AB12" s="77"/>
      <c r="AC12" s="78"/>
      <c r="AD12" s="79"/>
      <c r="AE12" s="80"/>
      <c r="AF12" s="99"/>
      <c r="AG12" s="79" t="str">
        <f t="shared" si="5"/>
        <v/>
      </c>
      <c r="AI12" s="100">
        <v>0</v>
      </c>
      <c r="AK12" s="101"/>
      <c r="AL12" s="85" t="s">
        <v>32</v>
      </c>
      <c r="AM12" s="86"/>
      <c r="AN12" s="86"/>
      <c r="AO12" s="86"/>
      <c r="AP12" s="87">
        <f t="shared" si="0"/>
        <v>0</v>
      </c>
      <c r="AQ12" s="87">
        <f t="shared" si="0"/>
        <v>0</v>
      </c>
      <c r="AR12" s="88">
        <f t="shared" si="6"/>
        <v>0</v>
      </c>
      <c r="AT12" s="90">
        <f t="shared" si="1"/>
        <v>0</v>
      </c>
      <c r="AU12" s="90">
        <f t="shared" si="1"/>
        <v>0</v>
      </c>
      <c r="AV12" s="82">
        <v>0</v>
      </c>
      <c r="AW12" s="82">
        <v>0</v>
      </c>
    </row>
    <row r="13" spans="1:51" s="2" customFormat="1" ht="14.45" thickBot="1" x14ac:dyDescent="0.35">
      <c r="A13" s="109"/>
      <c r="B13" s="110" t="e">
        <f>+B7/B10</f>
        <v>#REF!</v>
      </c>
      <c r="C13" s="111"/>
      <c r="D13" s="112"/>
      <c r="E13" s="112"/>
      <c r="F13" s="65"/>
      <c r="G13" s="113"/>
      <c r="H13" s="114" t="e">
        <f>+F14/H10</f>
        <v>#VALUE!</v>
      </c>
      <c r="I13" s="114"/>
      <c r="J13" s="111"/>
      <c r="K13" s="114">
        <f>I7/K10</f>
        <v>37.224240628113577</v>
      </c>
      <c r="L13" s="115"/>
      <c r="M13" s="5"/>
      <c r="N13" s="346" t="e">
        <f>+D13+SUMIF([2]MO!$AC$8:AC144,[2]Analyse!J13,[2]MO!$AE$8:AE144)+SUMIF([2]ENCADREMENT!$AC$8:AC19,[2]Analyse!J13,[2]ENCADREMENT!$AE$8:AE19)+SUMIF([2]FOURNITURES!$AC$6:AC66,[2]Analyse!J13,[2]FOURNITURES!$AE$6:AE66)+SUMIF([2]MATERIEL!$AC$6:AC346,[2]Analyse!J13,[2]MATERIEL!$AE$6:AE346)+SUMIF([2]BETON!$AC$5:AC22,[2]Analyse!J13,[2]BETON!$AE$5:AE22)</f>
        <v>#VALUE!</v>
      </c>
      <c r="O13" s="347"/>
      <c r="P13" s="118"/>
      <c r="Q13" s="119" t="e">
        <f t="shared" si="2"/>
        <v>#VALUE!</v>
      </c>
      <c r="R13" s="53"/>
      <c r="S13" s="120"/>
      <c r="T13" s="121"/>
      <c r="U13" s="122"/>
      <c r="V13" s="119" t="str">
        <f t="shared" si="3"/>
        <v/>
      </c>
      <c r="W13" s="14"/>
      <c r="X13" s="116">
        <v>0</v>
      </c>
      <c r="Y13" s="117"/>
      <c r="Z13" s="118"/>
      <c r="AA13" s="119" t="str">
        <f t="shared" si="4"/>
        <v/>
      </c>
      <c r="AB13" s="14"/>
      <c r="AC13" s="123"/>
      <c r="AD13" s="124"/>
      <c r="AE13" s="17"/>
      <c r="AF13" s="125"/>
      <c r="AG13" s="124" t="str">
        <f t="shared" si="5"/>
        <v/>
      </c>
      <c r="AI13" s="126"/>
      <c r="AK13" s="127"/>
      <c r="AL13" s="128" t="s">
        <v>33</v>
      </c>
      <c r="AP13" s="87" t="e">
        <f t="shared" si="0"/>
        <v>#VALUE!</v>
      </c>
      <c r="AQ13" s="87">
        <f t="shared" si="0"/>
        <v>0</v>
      </c>
      <c r="AR13" s="88">
        <f t="shared" si="6"/>
        <v>0</v>
      </c>
      <c r="AT13" s="90" t="e">
        <f t="shared" si="1"/>
        <v>#VALUE!</v>
      </c>
      <c r="AU13" s="90">
        <f t="shared" si="1"/>
        <v>0</v>
      </c>
      <c r="AV13" s="2">
        <v>0</v>
      </c>
      <c r="AW13" s="2">
        <v>0</v>
      </c>
    </row>
    <row r="14" spans="1:51" s="82" customFormat="1" ht="13.5" thickBot="1" x14ac:dyDescent="0.25">
      <c r="A14" s="30"/>
      <c r="C14" s="129"/>
      <c r="D14" s="130">
        <f>SUM(D6:D13)</f>
        <v>887857.23</v>
      </c>
      <c r="E14" s="130">
        <f>SUM(E6:E13)</f>
        <v>1229253</v>
      </c>
      <c r="F14" s="130">
        <f>SUM(F6:F13)</f>
        <v>2117110.23</v>
      </c>
      <c r="G14" s="131"/>
      <c r="H14" s="30"/>
      <c r="J14" s="129"/>
      <c r="K14" s="30"/>
      <c r="L14" s="132"/>
      <c r="M14" s="5" t="e">
        <f>+N14/F14</f>
        <v>#VALUE!</v>
      </c>
      <c r="N14" s="348" t="e">
        <f>SUM(N6:N13)</f>
        <v>#VALUE!</v>
      </c>
      <c r="O14" s="349">
        <f>SUM(O6:O13)</f>
        <v>2011764.1849999996</v>
      </c>
      <c r="P14" s="135">
        <f>SUM(P6:P13)</f>
        <v>-374631.95499999961</v>
      </c>
      <c r="Q14" s="136" t="e">
        <f t="shared" si="2"/>
        <v>#VALUE!</v>
      </c>
      <c r="R14" s="137"/>
      <c r="S14" s="133">
        <f>SUM(S6:S13)</f>
        <v>9078</v>
      </c>
      <c r="T14" s="133">
        <f>SUM(T6:T13)</f>
        <v>119163.77000000002</v>
      </c>
      <c r="U14" s="138">
        <f>SUM(U6:U13)</f>
        <v>-110085.77000000002</v>
      </c>
      <c r="V14" s="136">
        <f t="shared" si="3"/>
        <v>-12.126654549460236</v>
      </c>
      <c r="W14" s="139"/>
      <c r="X14" s="133">
        <f>SUM(X6:X13)</f>
        <v>1628054.23</v>
      </c>
      <c r="Y14" s="133">
        <f>SUM(Y6:Y13)</f>
        <v>1892600.4149999996</v>
      </c>
      <c r="Z14" s="138">
        <f>SUM(Z6:Z13)</f>
        <v>-264546.18499999959</v>
      </c>
      <c r="AA14" s="136">
        <f>+IF(AND(Z14&lt;&gt;0,X14&lt;&gt;0),Z14/X14,"")</f>
        <v>-0.16249224388551209</v>
      </c>
      <c r="AB14" s="77"/>
      <c r="AC14" s="140">
        <f>SUM(AC6:AC13)</f>
        <v>479978</v>
      </c>
      <c r="AD14" s="141">
        <f>+AC14/F14</f>
        <v>0.2267137502802582</v>
      </c>
      <c r="AE14" s="80"/>
      <c r="AF14" s="142">
        <f>SUM(AF6:AF13)</f>
        <v>2491742.1849999996</v>
      </c>
      <c r="AG14" s="141">
        <f t="shared" si="5"/>
        <v>1.1769543926864874</v>
      </c>
      <c r="AI14" s="142">
        <v>1583233.71</v>
      </c>
      <c r="AK14" s="143">
        <f>SUM(AK6:AK13)</f>
        <v>908508.47499999963</v>
      </c>
      <c r="AL14" s="40" t="s">
        <v>34</v>
      </c>
      <c r="AN14" s="40" t="s">
        <v>35</v>
      </c>
      <c r="AO14" s="144"/>
      <c r="AP14" s="87" t="e">
        <f t="shared" si="0"/>
        <v>#VALUE!</v>
      </c>
      <c r="AQ14" s="87">
        <f t="shared" si="0"/>
        <v>0</v>
      </c>
      <c r="AR14" s="88">
        <f t="shared" si="6"/>
        <v>0</v>
      </c>
      <c r="AT14" s="90" t="e">
        <f t="shared" si="1"/>
        <v>#VALUE!</v>
      </c>
      <c r="AU14" s="90">
        <f t="shared" si="1"/>
        <v>2011764.1849999996</v>
      </c>
      <c r="AV14" s="82">
        <v>1628054.23</v>
      </c>
      <c r="AW14" s="82">
        <v>1892600.4149999996</v>
      </c>
    </row>
    <row r="15" spans="1:51" s="2" customFormat="1" ht="6" customHeight="1" x14ac:dyDescent="0.3">
      <c r="A15" s="42"/>
      <c r="B15" s="43"/>
      <c r="C15" s="44"/>
      <c r="D15" s="45"/>
      <c r="E15" s="45"/>
      <c r="F15" s="45"/>
      <c r="G15" s="48"/>
      <c r="H15" s="42"/>
      <c r="I15" s="43"/>
      <c r="J15" s="44"/>
      <c r="K15" s="49"/>
      <c r="L15" s="145"/>
      <c r="M15" s="5"/>
      <c r="N15" s="350"/>
      <c r="O15" s="351"/>
      <c r="P15" s="51"/>
      <c r="Q15" s="148" t="str">
        <f t="shared" si="2"/>
        <v/>
      </c>
      <c r="R15" s="53"/>
      <c r="S15" s="149"/>
      <c r="T15" s="150"/>
      <c r="U15" s="151"/>
      <c r="V15" s="148" t="str">
        <f t="shared" si="3"/>
        <v/>
      </c>
      <c r="W15" s="14"/>
      <c r="X15" s="146"/>
      <c r="Y15" s="147"/>
      <c r="Z15" s="152"/>
      <c r="AA15" s="148" t="str">
        <f t="shared" si="4"/>
        <v/>
      </c>
      <c r="AB15" s="14"/>
      <c r="AC15" s="153"/>
      <c r="AD15" s="154"/>
      <c r="AE15" s="17"/>
      <c r="AF15" s="153"/>
      <c r="AG15" s="154" t="str">
        <f t="shared" si="5"/>
        <v/>
      </c>
      <c r="AI15" s="155"/>
      <c r="AK15" s="156"/>
      <c r="AP15" s="87">
        <f t="shared" si="0"/>
        <v>0</v>
      </c>
      <c r="AQ15" s="87">
        <f t="shared" si="0"/>
        <v>0</v>
      </c>
      <c r="AR15" s="88">
        <f t="shared" si="6"/>
        <v>0</v>
      </c>
      <c r="AT15" s="90">
        <f t="shared" si="1"/>
        <v>0</v>
      </c>
      <c r="AU15" s="90">
        <f t="shared" si="1"/>
        <v>0</v>
      </c>
      <c r="AV15" s="2">
        <v>0</v>
      </c>
      <c r="AW15" s="2">
        <v>0</v>
      </c>
    </row>
    <row r="16" spans="1:51" s="82" customFormat="1" ht="13.9" hidden="1" x14ac:dyDescent="0.3">
      <c r="A16" s="60" t="s">
        <v>36</v>
      </c>
      <c r="B16" s="157" t="s">
        <v>37</v>
      </c>
      <c r="C16" s="158">
        <v>201</v>
      </c>
      <c r="D16" s="63">
        <v>0</v>
      </c>
      <c r="E16" s="107">
        <v>0</v>
      </c>
      <c r="F16" s="65">
        <f>D16+E16</f>
        <v>0</v>
      </c>
      <c r="G16" s="159"/>
      <c r="H16" s="160"/>
      <c r="I16" s="161"/>
      <c r="J16" s="162">
        <v>201</v>
      </c>
      <c r="K16" s="163"/>
      <c r="L16" s="164"/>
      <c r="M16" s="69"/>
      <c r="N16" s="344">
        <v>0</v>
      </c>
      <c r="O16" s="345">
        <v>0</v>
      </c>
      <c r="P16" s="78">
        <f t="shared" ref="P16:P41" si="7">+N16-O16</f>
        <v>0</v>
      </c>
      <c r="Q16" s="98" t="str">
        <f t="shared" si="2"/>
        <v/>
      </c>
      <c r="R16" s="74"/>
      <c r="S16" s="75">
        <f t="shared" ref="S16:U41" si="8">+N16-X16</f>
        <v>0</v>
      </c>
      <c r="T16" s="75">
        <f t="shared" si="8"/>
        <v>0</v>
      </c>
      <c r="U16" s="72">
        <f t="shared" si="8"/>
        <v>0</v>
      </c>
      <c r="V16" s="98" t="str">
        <f t="shared" si="3"/>
        <v/>
      </c>
      <c r="W16" s="39"/>
      <c r="X16" s="70">
        <f t="shared" ref="X16:Y41" si="9">+AV16</f>
        <v>0</v>
      </c>
      <c r="Y16" s="71">
        <f t="shared" si="9"/>
        <v>0</v>
      </c>
      <c r="Z16" s="72">
        <f t="shared" ref="Z16:Z41" si="10">+X16-Y16</f>
        <v>0</v>
      </c>
      <c r="AA16" s="98" t="str">
        <f t="shared" si="4"/>
        <v/>
      </c>
      <c r="AB16" s="77"/>
      <c r="AC16" s="78">
        <f t="shared" ref="AC16:AC41" si="11">+F16-N16</f>
        <v>0</v>
      </c>
      <c r="AD16" s="79" t="e">
        <f>+AC16/F16</f>
        <v>#DIV/0!</v>
      </c>
      <c r="AE16" s="80"/>
      <c r="AF16" s="78">
        <f t="shared" ref="AF16:AF41" si="12">+O16+AC16</f>
        <v>0</v>
      </c>
      <c r="AG16" s="79" t="str">
        <f t="shared" si="5"/>
        <v/>
      </c>
      <c r="AI16" s="165">
        <v>0</v>
      </c>
      <c r="AK16" s="166">
        <f t="shared" ref="AK16:AK41" si="13">+AF16-AI16</f>
        <v>0</v>
      </c>
      <c r="AP16" s="87">
        <f t="shared" si="0"/>
        <v>0</v>
      </c>
      <c r="AQ16" s="87">
        <f t="shared" si="0"/>
        <v>0</v>
      </c>
      <c r="AR16" s="88">
        <f t="shared" si="6"/>
        <v>0</v>
      </c>
      <c r="AT16" s="90">
        <f t="shared" si="1"/>
        <v>0</v>
      </c>
      <c r="AU16" s="90">
        <f t="shared" si="1"/>
        <v>0</v>
      </c>
      <c r="AV16" s="82">
        <v>0</v>
      </c>
      <c r="AW16" s="82">
        <v>0</v>
      </c>
    </row>
    <row r="17" spans="1:49" s="82" customFormat="1" ht="13.9" x14ac:dyDescent="0.3">
      <c r="A17" s="167"/>
      <c r="B17" s="157" t="s">
        <v>38</v>
      </c>
      <c r="C17" s="168">
        <v>202</v>
      </c>
      <c r="D17" s="63">
        <v>1293</v>
      </c>
      <c r="E17" s="169">
        <v>5510</v>
      </c>
      <c r="F17" s="65">
        <f t="shared" ref="F17:F41" si="14">D17+E17</f>
        <v>6803</v>
      </c>
      <c r="G17" s="170"/>
      <c r="H17" s="171"/>
      <c r="I17" s="161"/>
      <c r="J17" s="172">
        <v>202</v>
      </c>
      <c r="K17" s="173" t="s">
        <v>39</v>
      </c>
      <c r="L17" s="174"/>
      <c r="M17" s="175">
        <f>+N17/F17</f>
        <v>1.0289578127296781</v>
      </c>
      <c r="N17" s="344">
        <v>7000</v>
      </c>
      <c r="O17" s="345">
        <v>95000</v>
      </c>
      <c r="P17" s="78">
        <f t="shared" si="7"/>
        <v>-88000</v>
      </c>
      <c r="Q17" s="98">
        <f t="shared" si="2"/>
        <v>-12.571428571428571</v>
      </c>
      <c r="R17" s="74"/>
      <c r="S17" s="75">
        <v>150000</v>
      </c>
      <c r="T17" s="75">
        <v>105000</v>
      </c>
      <c r="U17" s="72">
        <f t="shared" si="8"/>
        <v>-89640.51</v>
      </c>
      <c r="V17" s="98">
        <f t="shared" si="3"/>
        <v>-0.59760340000000001</v>
      </c>
      <c r="W17" s="39"/>
      <c r="X17" s="70">
        <f t="shared" si="9"/>
        <v>4103</v>
      </c>
      <c r="Y17" s="71">
        <f t="shared" si="9"/>
        <v>2462.4900000000002</v>
      </c>
      <c r="Z17" s="72">
        <f t="shared" si="10"/>
        <v>1640.5099999999998</v>
      </c>
      <c r="AA17" s="98">
        <f t="shared" si="4"/>
        <v>0.39983183036802333</v>
      </c>
      <c r="AB17" s="77"/>
      <c r="AC17" s="72">
        <f t="shared" si="11"/>
        <v>-197</v>
      </c>
      <c r="AD17" s="79">
        <f>+AC17/F17</f>
        <v>-2.8957812729678085E-2</v>
      </c>
      <c r="AE17" s="80"/>
      <c r="AF17" s="72">
        <f t="shared" si="12"/>
        <v>94803</v>
      </c>
      <c r="AG17" s="79">
        <f t="shared" si="5"/>
        <v>13.935469645744524</v>
      </c>
      <c r="AI17" s="75">
        <v>7584.01</v>
      </c>
      <c r="AK17" s="176">
        <f t="shared" si="13"/>
        <v>87218.99</v>
      </c>
      <c r="AP17" s="87">
        <f t="shared" si="0"/>
        <v>-147103</v>
      </c>
      <c r="AQ17" s="87">
        <f t="shared" si="0"/>
        <v>-12462.49</v>
      </c>
      <c r="AR17" s="88">
        <f t="shared" si="6"/>
        <v>0</v>
      </c>
      <c r="AT17" s="90">
        <f t="shared" si="1"/>
        <v>7000</v>
      </c>
      <c r="AU17" s="90">
        <f t="shared" si="1"/>
        <v>95000</v>
      </c>
      <c r="AV17" s="82">
        <v>4103</v>
      </c>
      <c r="AW17" s="82">
        <v>2462.4900000000002</v>
      </c>
    </row>
    <row r="18" spans="1:49" s="82" customFormat="1" ht="13.9" hidden="1" x14ac:dyDescent="0.3">
      <c r="A18" s="91"/>
      <c r="B18" s="92">
        <f>SUM(D16:D41)</f>
        <v>497293.70999999996</v>
      </c>
      <c r="C18" s="168">
        <v>203</v>
      </c>
      <c r="D18" s="63">
        <v>0</v>
      </c>
      <c r="E18" s="107">
        <v>0</v>
      </c>
      <c r="F18" s="65">
        <f t="shared" si="14"/>
        <v>0</v>
      </c>
      <c r="G18" s="95"/>
      <c r="H18" s="91"/>
      <c r="I18" s="92"/>
      <c r="J18" s="168">
        <v>203</v>
      </c>
      <c r="K18" s="96"/>
      <c r="L18" s="97"/>
      <c r="M18" s="5"/>
      <c r="N18" s="344">
        <v>0</v>
      </c>
      <c r="O18" s="345">
        <v>0</v>
      </c>
      <c r="P18" s="78">
        <f t="shared" si="7"/>
        <v>0</v>
      </c>
      <c r="Q18" s="98" t="str">
        <f t="shared" si="2"/>
        <v/>
      </c>
      <c r="R18" s="74"/>
      <c r="S18" s="75">
        <f t="shared" si="8"/>
        <v>0</v>
      </c>
      <c r="T18" s="75">
        <f t="shared" si="8"/>
        <v>0</v>
      </c>
      <c r="U18" s="72">
        <f t="shared" si="8"/>
        <v>0</v>
      </c>
      <c r="V18" s="98" t="str">
        <f t="shared" si="3"/>
        <v/>
      </c>
      <c r="W18" s="39"/>
      <c r="X18" s="70">
        <f t="shared" si="9"/>
        <v>0</v>
      </c>
      <c r="Y18" s="71">
        <f t="shared" si="9"/>
        <v>0</v>
      </c>
      <c r="Z18" s="72">
        <f t="shared" si="10"/>
        <v>0</v>
      </c>
      <c r="AA18" s="98" t="str">
        <f t="shared" si="4"/>
        <v/>
      </c>
      <c r="AB18" s="77"/>
      <c r="AC18" s="72">
        <f t="shared" si="11"/>
        <v>0</v>
      </c>
      <c r="AD18" s="79"/>
      <c r="AE18" s="80"/>
      <c r="AF18" s="72">
        <f t="shared" si="12"/>
        <v>0</v>
      </c>
      <c r="AG18" s="79" t="str">
        <f t="shared" si="5"/>
        <v/>
      </c>
      <c r="AI18" s="75">
        <v>0</v>
      </c>
      <c r="AK18" s="176">
        <f t="shared" si="13"/>
        <v>0</v>
      </c>
      <c r="AP18" s="87">
        <f t="shared" si="0"/>
        <v>0</v>
      </c>
      <c r="AQ18" s="87">
        <f t="shared" si="0"/>
        <v>0</v>
      </c>
      <c r="AR18" s="88">
        <f t="shared" si="6"/>
        <v>0</v>
      </c>
      <c r="AT18" s="90">
        <f t="shared" si="1"/>
        <v>0</v>
      </c>
      <c r="AU18" s="90">
        <f t="shared" si="1"/>
        <v>0</v>
      </c>
      <c r="AV18" s="82">
        <v>0</v>
      </c>
      <c r="AW18" s="82">
        <v>0</v>
      </c>
    </row>
    <row r="19" spans="1:49" s="82" customFormat="1" x14ac:dyDescent="0.2">
      <c r="A19" s="91"/>
      <c r="B19" s="92"/>
      <c r="C19" s="168">
        <v>204</v>
      </c>
      <c r="D19" s="63">
        <v>16718.84</v>
      </c>
      <c r="E19" s="107">
        <v>22800</v>
      </c>
      <c r="F19" s="65">
        <f t="shared" si="14"/>
        <v>39518.839999999997</v>
      </c>
      <c r="G19" s="95"/>
      <c r="H19" s="91"/>
      <c r="I19" s="92"/>
      <c r="J19" s="168">
        <v>204</v>
      </c>
      <c r="K19" s="96" t="s">
        <v>40</v>
      </c>
      <c r="L19" s="97"/>
      <c r="M19" s="5">
        <f>+N19/F19</f>
        <v>0.7656434247563948</v>
      </c>
      <c r="N19" s="344">
        <v>30257.34</v>
      </c>
      <c r="O19" s="345">
        <v>55000</v>
      </c>
      <c r="P19" s="78">
        <f t="shared" si="7"/>
        <v>-24742.66</v>
      </c>
      <c r="Q19" s="98">
        <f t="shared" si="2"/>
        <v>-0.81774075315278871</v>
      </c>
      <c r="R19" s="74"/>
      <c r="S19" s="75">
        <f t="shared" si="8"/>
        <v>890</v>
      </c>
      <c r="T19" s="75">
        <f t="shared" si="8"/>
        <v>20661.069999999992</v>
      </c>
      <c r="U19" s="76">
        <f t="shared" si="8"/>
        <v>-19771.069999999992</v>
      </c>
      <c r="V19" s="98">
        <f t="shared" si="3"/>
        <v>-22.214685393258417</v>
      </c>
      <c r="W19" s="39"/>
      <c r="X19" s="70">
        <f t="shared" si="9"/>
        <v>29367.34</v>
      </c>
      <c r="Y19" s="71">
        <f t="shared" si="9"/>
        <v>34338.930000000008</v>
      </c>
      <c r="Z19" s="72">
        <f t="shared" si="10"/>
        <v>-4971.5900000000074</v>
      </c>
      <c r="AA19" s="98">
        <f t="shared" si="4"/>
        <v>-0.16928976202815807</v>
      </c>
      <c r="AB19" s="77"/>
      <c r="AC19" s="72">
        <f t="shared" si="11"/>
        <v>9261.4999999999964</v>
      </c>
      <c r="AD19" s="79">
        <f>+AC19/F19</f>
        <v>0.23435657524360526</v>
      </c>
      <c r="AE19" s="80"/>
      <c r="AF19" s="72">
        <f t="shared" si="12"/>
        <v>64261.5</v>
      </c>
      <c r="AG19" s="79">
        <f t="shared" si="5"/>
        <v>1.6260978308067748</v>
      </c>
      <c r="AI19" s="75">
        <v>40292.300000000003</v>
      </c>
      <c r="AK19" s="176">
        <f t="shared" si="13"/>
        <v>23969.199999999997</v>
      </c>
      <c r="AL19" s="128" t="s">
        <v>41</v>
      </c>
      <c r="AP19" s="87">
        <f t="shared" si="0"/>
        <v>0</v>
      </c>
      <c r="AQ19" s="87">
        <f t="shared" si="0"/>
        <v>0</v>
      </c>
      <c r="AR19" s="88">
        <f t="shared" si="6"/>
        <v>0</v>
      </c>
      <c r="AT19" s="90">
        <f t="shared" si="1"/>
        <v>30257.34</v>
      </c>
      <c r="AU19" s="90">
        <f t="shared" si="1"/>
        <v>55000</v>
      </c>
      <c r="AV19" s="82">
        <v>29367.34</v>
      </c>
      <c r="AW19" s="82">
        <v>34338.930000000008</v>
      </c>
    </row>
    <row r="20" spans="1:49" s="82" customFormat="1" ht="13.9" hidden="1" x14ac:dyDescent="0.3">
      <c r="A20" s="91"/>
      <c r="B20" s="92"/>
      <c r="C20" s="168">
        <v>207</v>
      </c>
      <c r="D20" s="63">
        <v>0</v>
      </c>
      <c r="E20" s="107">
        <v>0</v>
      </c>
      <c r="F20" s="65">
        <f t="shared" si="14"/>
        <v>0</v>
      </c>
      <c r="G20" s="95"/>
      <c r="H20" s="91"/>
      <c r="I20" s="92"/>
      <c r="J20" s="168">
        <v>207</v>
      </c>
      <c r="K20" s="96"/>
      <c r="L20" s="97"/>
      <c r="M20" s="5"/>
      <c r="N20" s="344">
        <v>0</v>
      </c>
      <c r="O20" s="345">
        <v>0</v>
      </c>
      <c r="P20" s="78">
        <f t="shared" si="7"/>
        <v>0</v>
      </c>
      <c r="Q20" s="98" t="str">
        <f t="shared" si="2"/>
        <v/>
      </c>
      <c r="R20" s="74"/>
      <c r="S20" s="75">
        <f t="shared" si="8"/>
        <v>0</v>
      </c>
      <c r="T20" s="75">
        <f t="shared" si="8"/>
        <v>0</v>
      </c>
      <c r="U20" s="72">
        <f t="shared" si="8"/>
        <v>0</v>
      </c>
      <c r="V20" s="98" t="str">
        <f t="shared" si="3"/>
        <v/>
      </c>
      <c r="W20" s="39"/>
      <c r="X20" s="70">
        <f t="shared" si="9"/>
        <v>0</v>
      </c>
      <c r="Y20" s="71">
        <f t="shared" si="9"/>
        <v>0</v>
      </c>
      <c r="Z20" s="72">
        <f t="shared" si="10"/>
        <v>0</v>
      </c>
      <c r="AA20" s="98" t="str">
        <f t="shared" si="4"/>
        <v/>
      </c>
      <c r="AB20" s="77"/>
      <c r="AC20" s="72">
        <f t="shared" si="11"/>
        <v>0</v>
      </c>
      <c r="AD20" s="79"/>
      <c r="AE20" s="80"/>
      <c r="AF20" s="72">
        <f t="shared" si="12"/>
        <v>0</v>
      </c>
      <c r="AG20" s="79" t="str">
        <f t="shared" si="5"/>
        <v/>
      </c>
      <c r="AI20" s="75">
        <v>0</v>
      </c>
      <c r="AK20" s="176">
        <f t="shared" si="13"/>
        <v>0</v>
      </c>
      <c r="AP20" s="87">
        <f t="shared" si="0"/>
        <v>0</v>
      </c>
      <c r="AQ20" s="87">
        <f t="shared" si="0"/>
        <v>0</v>
      </c>
      <c r="AR20" s="88">
        <f t="shared" si="6"/>
        <v>0</v>
      </c>
      <c r="AT20" s="90">
        <f t="shared" si="1"/>
        <v>0</v>
      </c>
      <c r="AU20" s="90">
        <f t="shared" si="1"/>
        <v>0</v>
      </c>
      <c r="AV20" s="82">
        <v>0</v>
      </c>
      <c r="AW20" s="82">
        <v>0</v>
      </c>
    </row>
    <row r="21" spans="1:49" s="82" customFormat="1" ht="13.9" x14ac:dyDescent="0.3">
      <c r="A21" s="91"/>
      <c r="B21" s="92"/>
      <c r="C21" s="168">
        <v>211</v>
      </c>
      <c r="D21" s="63">
        <v>11440</v>
      </c>
      <c r="E21" s="107">
        <v>27550</v>
      </c>
      <c r="F21" s="65">
        <f t="shared" si="14"/>
        <v>38990</v>
      </c>
      <c r="G21" s="95"/>
      <c r="H21" s="91"/>
      <c r="I21" s="92"/>
      <c r="J21" s="168">
        <v>211</v>
      </c>
      <c r="K21" s="96" t="s">
        <v>42</v>
      </c>
      <c r="L21" s="97"/>
      <c r="M21" s="5">
        <f>+N21/F21</f>
        <v>0.70248781738907418</v>
      </c>
      <c r="N21" s="344">
        <v>27390</v>
      </c>
      <c r="O21" s="345">
        <v>850002</v>
      </c>
      <c r="P21" s="78">
        <f t="shared" si="7"/>
        <v>-822612</v>
      </c>
      <c r="Q21" s="98">
        <f t="shared" si="2"/>
        <v>-30.033296823658269</v>
      </c>
      <c r="R21" s="74"/>
      <c r="S21" s="177">
        <f t="shared" si="8"/>
        <v>1468</v>
      </c>
      <c r="T21" s="177">
        <f t="shared" si="8"/>
        <v>829325</v>
      </c>
      <c r="U21" s="178">
        <f t="shared" si="8"/>
        <v>-827857</v>
      </c>
      <c r="V21" s="98">
        <f t="shared" si="3"/>
        <v>-563.93528610354224</v>
      </c>
      <c r="W21" s="39"/>
      <c r="X21" s="70">
        <f t="shared" si="9"/>
        <v>25922</v>
      </c>
      <c r="Y21" s="71">
        <f t="shared" si="9"/>
        <v>20677</v>
      </c>
      <c r="Z21" s="72">
        <f t="shared" si="10"/>
        <v>5245</v>
      </c>
      <c r="AA21" s="98">
        <f t="shared" si="4"/>
        <v>0.20233778257850474</v>
      </c>
      <c r="AB21" s="77"/>
      <c r="AC21" s="72">
        <f t="shared" si="11"/>
        <v>11600</v>
      </c>
      <c r="AD21" s="79">
        <f>+AC21/F21</f>
        <v>0.29751218261092588</v>
      </c>
      <c r="AE21" s="80"/>
      <c r="AF21" s="72">
        <f t="shared" si="12"/>
        <v>861602</v>
      </c>
      <c r="AG21" s="79">
        <f t="shared" si="5"/>
        <v>22.098025134649909</v>
      </c>
      <c r="AI21" s="75">
        <v>31080</v>
      </c>
      <c r="AK21" s="176">
        <f t="shared" si="13"/>
        <v>830522</v>
      </c>
      <c r="AP21" s="87">
        <f t="shared" si="0"/>
        <v>0</v>
      </c>
      <c r="AQ21" s="87">
        <f t="shared" si="0"/>
        <v>0</v>
      </c>
      <c r="AR21" s="88">
        <f t="shared" si="6"/>
        <v>0</v>
      </c>
      <c r="AT21" s="90">
        <f t="shared" si="1"/>
        <v>27390</v>
      </c>
      <c r="AU21" s="90">
        <f t="shared" si="1"/>
        <v>850002</v>
      </c>
      <c r="AV21" s="82">
        <v>25922</v>
      </c>
      <c r="AW21" s="82">
        <v>20677</v>
      </c>
    </row>
    <row r="22" spans="1:49" s="82" customFormat="1" ht="13.9" hidden="1" x14ac:dyDescent="0.3">
      <c r="A22" s="91"/>
      <c r="B22" s="92"/>
      <c r="C22" s="168">
        <v>213</v>
      </c>
      <c r="D22" s="63">
        <v>0</v>
      </c>
      <c r="E22" s="107">
        <v>0</v>
      </c>
      <c r="F22" s="65">
        <f t="shared" si="14"/>
        <v>0</v>
      </c>
      <c r="G22" s="95"/>
      <c r="H22" s="91"/>
      <c r="I22" s="92"/>
      <c r="J22" s="168">
        <v>213</v>
      </c>
      <c r="K22" s="96"/>
      <c r="L22" s="97"/>
      <c r="M22" s="5"/>
      <c r="N22" s="344">
        <v>0</v>
      </c>
      <c r="O22" s="345">
        <v>0</v>
      </c>
      <c r="P22" s="78">
        <f t="shared" si="7"/>
        <v>0</v>
      </c>
      <c r="Q22" s="98" t="str">
        <f t="shared" si="2"/>
        <v/>
      </c>
      <c r="R22" s="74"/>
      <c r="S22" s="75">
        <f t="shared" si="8"/>
        <v>0</v>
      </c>
      <c r="T22" s="75">
        <f t="shared" si="8"/>
        <v>0</v>
      </c>
      <c r="U22" s="72">
        <f t="shared" si="8"/>
        <v>0</v>
      </c>
      <c r="V22" s="98" t="str">
        <f t="shared" si="3"/>
        <v/>
      </c>
      <c r="W22" s="39"/>
      <c r="X22" s="70">
        <f t="shared" si="9"/>
        <v>0</v>
      </c>
      <c r="Y22" s="71">
        <f t="shared" si="9"/>
        <v>0</v>
      </c>
      <c r="Z22" s="72">
        <f t="shared" si="10"/>
        <v>0</v>
      </c>
      <c r="AA22" s="98" t="str">
        <f t="shared" si="4"/>
        <v/>
      </c>
      <c r="AB22" s="77"/>
      <c r="AC22" s="72">
        <f t="shared" si="11"/>
        <v>0</v>
      </c>
      <c r="AD22" s="79"/>
      <c r="AE22" s="80"/>
      <c r="AF22" s="72">
        <f t="shared" si="12"/>
        <v>0</v>
      </c>
      <c r="AG22" s="79" t="str">
        <f t="shared" si="5"/>
        <v/>
      </c>
      <c r="AI22" s="75">
        <v>0</v>
      </c>
      <c r="AK22" s="176">
        <f t="shared" si="13"/>
        <v>0</v>
      </c>
      <c r="AP22" s="87">
        <f t="shared" si="0"/>
        <v>0</v>
      </c>
      <c r="AQ22" s="87">
        <f t="shared" si="0"/>
        <v>0</v>
      </c>
      <c r="AR22" s="88">
        <f t="shared" si="6"/>
        <v>0</v>
      </c>
      <c r="AT22" s="90">
        <f t="shared" si="1"/>
        <v>0</v>
      </c>
      <c r="AU22" s="90">
        <f t="shared" si="1"/>
        <v>0</v>
      </c>
      <c r="AV22" s="82">
        <v>0</v>
      </c>
      <c r="AW22" s="82">
        <v>0</v>
      </c>
    </row>
    <row r="23" spans="1:49" s="82" customFormat="1" ht="13.9" hidden="1" x14ac:dyDescent="0.3">
      <c r="A23" s="91"/>
      <c r="B23" s="92"/>
      <c r="C23" s="168">
        <v>215</v>
      </c>
      <c r="D23" s="63">
        <v>0</v>
      </c>
      <c r="E23" s="107">
        <v>0</v>
      </c>
      <c r="F23" s="65">
        <f t="shared" si="14"/>
        <v>0</v>
      </c>
      <c r="G23" s="95"/>
      <c r="H23" s="91"/>
      <c r="I23" s="92"/>
      <c r="J23" s="168">
        <v>215</v>
      </c>
      <c r="K23" s="96"/>
      <c r="L23" s="97"/>
      <c r="M23" s="5"/>
      <c r="N23" s="344">
        <v>0</v>
      </c>
      <c r="O23" s="345">
        <v>0</v>
      </c>
      <c r="P23" s="78">
        <f t="shared" si="7"/>
        <v>0</v>
      </c>
      <c r="Q23" s="98" t="str">
        <f t="shared" si="2"/>
        <v/>
      </c>
      <c r="R23" s="74"/>
      <c r="S23" s="75">
        <f t="shared" si="8"/>
        <v>0</v>
      </c>
      <c r="T23" s="75">
        <f t="shared" si="8"/>
        <v>0</v>
      </c>
      <c r="U23" s="72">
        <f t="shared" si="8"/>
        <v>0</v>
      </c>
      <c r="V23" s="98" t="str">
        <f t="shared" si="3"/>
        <v/>
      </c>
      <c r="W23" s="39"/>
      <c r="X23" s="70">
        <f t="shared" si="9"/>
        <v>0</v>
      </c>
      <c r="Y23" s="71">
        <f t="shared" si="9"/>
        <v>0</v>
      </c>
      <c r="Z23" s="72">
        <f t="shared" si="10"/>
        <v>0</v>
      </c>
      <c r="AA23" s="98" t="str">
        <f t="shared" si="4"/>
        <v/>
      </c>
      <c r="AB23" s="77"/>
      <c r="AC23" s="72">
        <f t="shared" si="11"/>
        <v>0</v>
      </c>
      <c r="AD23" s="79"/>
      <c r="AE23" s="80"/>
      <c r="AF23" s="72">
        <f t="shared" si="12"/>
        <v>0</v>
      </c>
      <c r="AG23" s="79" t="str">
        <f t="shared" si="5"/>
        <v/>
      </c>
      <c r="AI23" s="75">
        <v>0</v>
      </c>
      <c r="AK23" s="176">
        <f t="shared" si="13"/>
        <v>0</v>
      </c>
      <c r="AP23" s="87">
        <f t="shared" si="0"/>
        <v>0</v>
      </c>
      <c r="AQ23" s="87">
        <f t="shared" si="0"/>
        <v>0</v>
      </c>
      <c r="AR23" s="88">
        <f t="shared" si="6"/>
        <v>0</v>
      </c>
      <c r="AT23" s="90">
        <f t="shared" si="1"/>
        <v>0</v>
      </c>
      <c r="AU23" s="90">
        <f t="shared" si="1"/>
        <v>0</v>
      </c>
      <c r="AV23" s="82">
        <v>0</v>
      </c>
      <c r="AW23" s="82">
        <v>0</v>
      </c>
    </row>
    <row r="24" spans="1:49" s="82" customFormat="1" ht="13.9" hidden="1" x14ac:dyDescent="0.3">
      <c r="A24" s="91"/>
      <c r="B24" s="92"/>
      <c r="C24" s="168">
        <v>214</v>
      </c>
      <c r="D24" s="63">
        <v>0</v>
      </c>
      <c r="E24" s="107">
        <v>0</v>
      </c>
      <c r="F24" s="65">
        <f t="shared" si="14"/>
        <v>0</v>
      </c>
      <c r="G24" s="95"/>
      <c r="H24" s="91"/>
      <c r="I24" s="92"/>
      <c r="J24" s="168">
        <v>214</v>
      </c>
      <c r="K24" s="96"/>
      <c r="L24" s="97"/>
      <c r="M24" s="5"/>
      <c r="N24" s="344">
        <v>0</v>
      </c>
      <c r="O24" s="345">
        <v>0</v>
      </c>
      <c r="P24" s="78">
        <f t="shared" si="7"/>
        <v>0</v>
      </c>
      <c r="Q24" s="98" t="str">
        <f t="shared" si="2"/>
        <v/>
      </c>
      <c r="R24" s="74"/>
      <c r="S24" s="75">
        <f t="shared" si="8"/>
        <v>0</v>
      </c>
      <c r="T24" s="75">
        <f t="shared" si="8"/>
        <v>0</v>
      </c>
      <c r="U24" s="72">
        <f t="shared" si="8"/>
        <v>0</v>
      </c>
      <c r="V24" s="98" t="str">
        <f t="shared" si="3"/>
        <v/>
      </c>
      <c r="W24" s="39"/>
      <c r="X24" s="70">
        <f t="shared" si="9"/>
        <v>0</v>
      </c>
      <c r="Y24" s="71">
        <f t="shared" si="9"/>
        <v>0</v>
      </c>
      <c r="Z24" s="72">
        <f t="shared" si="10"/>
        <v>0</v>
      </c>
      <c r="AA24" s="98" t="str">
        <f t="shared" si="4"/>
        <v/>
      </c>
      <c r="AB24" s="77"/>
      <c r="AC24" s="72">
        <f t="shared" si="11"/>
        <v>0</v>
      </c>
      <c r="AD24" s="79" t="e">
        <f>+AC24/F24</f>
        <v>#DIV/0!</v>
      </c>
      <c r="AE24" s="80"/>
      <c r="AF24" s="72">
        <f t="shared" si="12"/>
        <v>0</v>
      </c>
      <c r="AG24" s="79" t="str">
        <f t="shared" si="5"/>
        <v/>
      </c>
      <c r="AI24" s="75">
        <v>0</v>
      </c>
      <c r="AK24" s="176">
        <f t="shared" si="13"/>
        <v>0</v>
      </c>
      <c r="AP24" s="87">
        <f t="shared" si="0"/>
        <v>0</v>
      </c>
      <c r="AQ24" s="87">
        <f t="shared" si="0"/>
        <v>0</v>
      </c>
      <c r="AR24" s="88">
        <f t="shared" si="6"/>
        <v>0</v>
      </c>
      <c r="AT24" s="90">
        <f t="shared" si="1"/>
        <v>0</v>
      </c>
      <c r="AU24" s="90">
        <f t="shared" si="1"/>
        <v>0</v>
      </c>
      <c r="AV24" s="82">
        <v>0</v>
      </c>
      <c r="AW24" s="82">
        <v>0</v>
      </c>
    </row>
    <row r="25" spans="1:49" s="82" customFormat="1" ht="13.9" hidden="1" x14ac:dyDescent="0.3">
      <c r="A25" s="91"/>
      <c r="B25" s="92"/>
      <c r="C25" s="168">
        <v>217</v>
      </c>
      <c r="D25" s="63">
        <v>0</v>
      </c>
      <c r="E25" s="107">
        <v>0</v>
      </c>
      <c r="F25" s="65">
        <f t="shared" si="14"/>
        <v>0</v>
      </c>
      <c r="G25" s="95"/>
      <c r="H25" s="91"/>
      <c r="I25" s="92"/>
      <c r="J25" s="168">
        <v>217</v>
      </c>
      <c r="K25" s="96"/>
      <c r="L25" s="97"/>
      <c r="M25" s="5"/>
      <c r="N25" s="344">
        <v>0</v>
      </c>
      <c r="O25" s="345">
        <v>0</v>
      </c>
      <c r="P25" s="78">
        <f t="shared" si="7"/>
        <v>0</v>
      </c>
      <c r="Q25" s="98" t="str">
        <f t="shared" si="2"/>
        <v/>
      </c>
      <c r="R25" s="74"/>
      <c r="S25" s="75">
        <f t="shared" si="8"/>
        <v>0</v>
      </c>
      <c r="T25" s="75">
        <f t="shared" si="8"/>
        <v>0</v>
      </c>
      <c r="U25" s="72">
        <f t="shared" si="8"/>
        <v>0</v>
      </c>
      <c r="V25" s="98" t="str">
        <f t="shared" si="3"/>
        <v/>
      </c>
      <c r="W25" s="39"/>
      <c r="X25" s="70">
        <f t="shared" si="9"/>
        <v>0</v>
      </c>
      <c r="Y25" s="71">
        <f t="shared" si="9"/>
        <v>0</v>
      </c>
      <c r="Z25" s="72">
        <f t="shared" si="10"/>
        <v>0</v>
      </c>
      <c r="AA25" s="98" t="str">
        <f t="shared" si="4"/>
        <v/>
      </c>
      <c r="AB25" s="77"/>
      <c r="AC25" s="72">
        <f t="shared" si="11"/>
        <v>0</v>
      </c>
      <c r="AD25" s="79"/>
      <c r="AE25" s="80"/>
      <c r="AF25" s="72">
        <f t="shared" si="12"/>
        <v>0</v>
      </c>
      <c r="AG25" s="79" t="str">
        <f t="shared" si="5"/>
        <v/>
      </c>
      <c r="AI25" s="75">
        <v>0</v>
      </c>
      <c r="AK25" s="176">
        <f t="shared" si="13"/>
        <v>0</v>
      </c>
      <c r="AP25" s="87">
        <f t="shared" si="0"/>
        <v>0</v>
      </c>
      <c r="AQ25" s="87">
        <f t="shared" si="0"/>
        <v>0</v>
      </c>
      <c r="AR25" s="88">
        <f t="shared" si="6"/>
        <v>0</v>
      </c>
      <c r="AT25" s="90">
        <f t="shared" si="1"/>
        <v>0</v>
      </c>
      <c r="AU25" s="90">
        <f t="shared" si="1"/>
        <v>0</v>
      </c>
      <c r="AV25" s="82">
        <v>0</v>
      </c>
      <c r="AW25" s="82">
        <v>0</v>
      </c>
    </row>
    <row r="26" spans="1:49" s="82" customFormat="1" x14ac:dyDescent="0.2">
      <c r="A26" s="91"/>
      <c r="B26" s="92"/>
      <c r="C26" s="168">
        <v>218</v>
      </c>
      <c r="D26" s="63">
        <v>2952.2400000000002</v>
      </c>
      <c r="E26" s="107">
        <v>0</v>
      </c>
      <c r="F26" s="65">
        <f t="shared" si="14"/>
        <v>2952.2400000000002</v>
      </c>
      <c r="G26" s="95"/>
      <c r="H26" s="91"/>
      <c r="I26" s="92"/>
      <c r="J26" s="168">
        <v>218</v>
      </c>
      <c r="K26" s="96" t="s">
        <v>43</v>
      </c>
      <c r="L26" s="97"/>
      <c r="M26" s="5">
        <f>+N26/F26</f>
        <v>1</v>
      </c>
      <c r="N26" s="344">
        <v>2952.2400000000002</v>
      </c>
      <c r="O26" s="345">
        <v>55000</v>
      </c>
      <c r="P26" s="78">
        <f t="shared" si="7"/>
        <v>-52047.76</v>
      </c>
      <c r="Q26" s="98">
        <f t="shared" si="2"/>
        <v>-17.629921686583746</v>
      </c>
      <c r="R26" s="74"/>
      <c r="S26" s="75">
        <f t="shared" si="8"/>
        <v>0</v>
      </c>
      <c r="T26" s="75">
        <f t="shared" si="8"/>
        <v>50311.69</v>
      </c>
      <c r="U26" s="72">
        <f t="shared" si="8"/>
        <v>-50311.69</v>
      </c>
      <c r="V26" s="98" t="str">
        <f t="shared" si="3"/>
        <v/>
      </c>
      <c r="W26" s="39"/>
      <c r="X26" s="70">
        <f t="shared" si="9"/>
        <v>2952.2400000000002</v>
      </c>
      <c r="Y26" s="71">
        <f t="shared" si="9"/>
        <v>4688.3100000000004</v>
      </c>
      <c r="Z26" s="72">
        <f t="shared" si="10"/>
        <v>-1736.0700000000002</v>
      </c>
      <c r="AA26" s="98">
        <f t="shared" si="4"/>
        <v>-0.58805178440777173</v>
      </c>
      <c r="AB26" s="77"/>
      <c r="AC26" s="72">
        <f t="shared" si="11"/>
        <v>0</v>
      </c>
      <c r="AD26" s="79">
        <f>+AC26/F26</f>
        <v>0</v>
      </c>
      <c r="AE26" s="80"/>
      <c r="AF26" s="72">
        <f t="shared" si="12"/>
        <v>55000</v>
      </c>
      <c r="AG26" s="79">
        <f t="shared" si="5"/>
        <v>18.629921686583746</v>
      </c>
      <c r="AI26" s="75">
        <v>27482.14</v>
      </c>
      <c r="AK26" s="176">
        <f t="shared" si="13"/>
        <v>27517.86</v>
      </c>
      <c r="AP26" s="87">
        <f t="shared" si="0"/>
        <v>0</v>
      </c>
      <c r="AQ26" s="87">
        <f t="shared" si="0"/>
        <v>0</v>
      </c>
      <c r="AR26" s="88">
        <f t="shared" si="6"/>
        <v>0</v>
      </c>
      <c r="AT26" s="90">
        <f t="shared" si="1"/>
        <v>2952.2400000000002</v>
      </c>
      <c r="AU26" s="90">
        <f t="shared" si="1"/>
        <v>55000</v>
      </c>
      <c r="AV26" s="82">
        <v>2952.2400000000002</v>
      </c>
      <c r="AW26" s="82">
        <v>4688.3100000000004</v>
      </c>
    </row>
    <row r="27" spans="1:49" s="82" customFormat="1" ht="13.9" hidden="1" x14ac:dyDescent="0.3">
      <c r="A27" s="91"/>
      <c r="B27" s="92"/>
      <c r="C27" s="168">
        <v>220</v>
      </c>
      <c r="D27" s="63">
        <v>0</v>
      </c>
      <c r="E27" s="107">
        <v>0</v>
      </c>
      <c r="F27" s="65">
        <f>D27+E27</f>
        <v>0</v>
      </c>
      <c r="G27" s="95"/>
      <c r="H27" s="91"/>
      <c r="I27" s="92"/>
      <c r="J27" s="168">
        <v>220</v>
      </c>
      <c r="K27" s="96"/>
      <c r="L27" s="97"/>
      <c r="M27" s="5"/>
      <c r="N27" s="344">
        <v>0</v>
      </c>
      <c r="O27" s="345">
        <v>0</v>
      </c>
      <c r="P27" s="78">
        <f t="shared" si="7"/>
        <v>0</v>
      </c>
      <c r="Q27" s="98" t="str">
        <f t="shared" si="2"/>
        <v/>
      </c>
      <c r="R27" s="74"/>
      <c r="S27" s="75">
        <f t="shared" si="8"/>
        <v>0</v>
      </c>
      <c r="T27" s="75">
        <f t="shared" si="8"/>
        <v>0</v>
      </c>
      <c r="U27" s="72">
        <f t="shared" si="8"/>
        <v>0</v>
      </c>
      <c r="V27" s="98" t="str">
        <f t="shared" si="3"/>
        <v/>
      </c>
      <c r="W27" s="39"/>
      <c r="X27" s="70">
        <f t="shared" si="9"/>
        <v>0</v>
      </c>
      <c r="Y27" s="71">
        <f t="shared" si="9"/>
        <v>0</v>
      </c>
      <c r="Z27" s="72">
        <f t="shared" si="10"/>
        <v>0</v>
      </c>
      <c r="AA27" s="98" t="str">
        <f t="shared" si="4"/>
        <v/>
      </c>
      <c r="AB27" s="77"/>
      <c r="AC27" s="72">
        <f t="shared" si="11"/>
        <v>0</v>
      </c>
      <c r="AD27" s="79" t="e">
        <f>+AC27/F27</f>
        <v>#DIV/0!</v>
      </c>
      <c r="AE27" s="80"/>
      <c r="AF27" s="72">
        <f t="shared" si="12"/>
        <v>0</v>
      </c>
      <c r="AG27" s="79" t="str">
        <f t="shared" si="5"/>
        <v/>
      </c>
      <c r="AI27" s="75">
        <v>0</v>
      </c>
      <c r="AK27" s="176">
        <f t="shared" si="13"/>
        <v>0</v>
      </c>
      <c r="AP27" s="87">
        <f t="shared" si="0"/>
        <v>0</v>
      </c>
      <c r="AQ27" s="87">
        <f t="shared" si="0"/>
        <v>0</v>
      </c>
      <c r="AR27" s="88">
        <f t="shared" si="6"/>
        <v>0</v>
      </c>
      <c r="AT27" s="90">
        <f t="shared" si="1"/>
        <v>0</v>
      </c>
      <c r="AU27" s="90">
        <f t="shared" si="1"/>
        <v>0</v>
      </c>
      <c r="AV27" s="82">
        <v>0</v>
      </c>
      <c r="AW27" s="82">
        <v>0</v>
      </c>
    </row>
    <row r="28" spans="1:49" s="82" customFormat="1" x14ac:dyDescent="0.2">
      <c r="A28" s="91"/>
      <c r="B28" s="103"/>
      <c r="C28" s="168">
        <v>221</v>
      </c>
      <c r="D28" s="63">
        <v>33098.22</v>
      </c>
      <c r="E28" s="107">
        <v>33592.684999999998</v>
      </c>
      <c r="F28" s="65">
        <f t="shared" si="14"/>
        <v>66690.904999999999</v>
      </c>
      <c r="G28" s="95"/>
      <c r="H28" s="60" t="s">
        <v>36</v>
      </c>
      <c r="I28" s="157" t="s">
        <v>37</v>
      </c>
      <c r="J28" s="168">
        <v>221</v>
      </c>
      <c r="K28" s="96" t="s">
        <v>44</v>
      </c>
      <c r="L28" s="97"/>
      <c r="M28" s="5">
        <f>+N28/F28</f>
        <v>0.82470015963945908</v>
      </c>
      <c r="N28" s="344">
        <v>55000</v>
      </c>
      <c r="O28" s="345">
        <v>90000</v>
      </c>
      <c r="P28" s="78">
        <f t="shared" si="7"/>
        <v>-35000</v>
      </c>
      <c r="Q28" s="98">
        <f t="shared" si="2"/>
        <v>-0.63636363636363635</v>
      </c>
      <c r="R28" s="74"/>
      <c r="S28" s="75">
        <f t="shared" si="8"/>
        <v>-2765.6650000000009</v>
      </c>
      <c r="T28" s="75">
        <f t="shared" si="8"/>
        <v>10318.437500000015</v>
      </c>
      <c r="U28" s="76">
        <f t="shared" si="8"/>
        <v>-13084.102500000015</v>
      </c>
      <c r="V28" s="98">
        <f t="shared" si="3"/>
        <v>4.730906490843978</v>
      </c>
      <c r="W28" s="39"/>
      <c r="X28" s="70">
        <f t="shared" si="9"/>
        <v>57765.665000000001</v>
      </c>
      <c r="Y28" s="71">
        <f t="shared" si="9"/>
        <v>79681.562499999985</v>
      </c>
      <c r="Z28" s="72">
        <f t="shared" si="10"/>
        <v>-21915.897499999985</v>
      </c>
      <c r="AA28" s="98">
        <f t="shared" si="4"/>
        <v>-0.37939314816162828</v>
      </c>
      <c r="AB28" s="77"/>
      <c r="AC28" s="72">
        <f t="shared" si="11"/>
        <v>11690.904999999999</v>
      </c>
      <c r="AD28" s="79">
        <f>+AC28/F28</f>
        <v>0.17529984036054092</v>
      </c>
      <c r="AE28" s="80"/>
      <c r="AF28" s="72">
        <f t="shared" si="12"/>
        <v>101690.905</v>
      </c>
      <c r="AG28" s="79">
        <f t="shared" si="5"/>
        <v>1.5248091924978375</v>
      </c>
      <c r="AI28" s="75">
        <v>67549.73000000001</v>
      </c>
      <c r="AK28" s="176">
        <f t="shared" si="13"/>
        <v>34141.174999999988</v>
      </c>
      <c r="AL28" s="128" t="s">
        <v>45</v>
      </c>
      <c r="AP28" s="87">
        <f t="shared" si="0"/>
        <v>0</v>
      </c>
      <c r="AQ28" s="87">
        <f t="shared" si="0"/>
        <v>0</v>
      </c>
      <c r="AR28" s="88">
        <f t="shared" si="6"/>
        <v>0</v>
      </c>
      <c r="AT28" s="90">
        <f t="shared" si="1"/>
        <v>55000</v>
      </c>
      <c r="AU28" s="90">
        <f t="shared" si="1"/>
        <v>90000</v>
      </c>
      <c r="AV28" s="82">
        <v>57765.665000000001</v>
      </c>
      <c r="AW28" s="82">
        <v>79681.562499999985</v>
      </c>
    </row>
    <row r="29" spans="1:49" s="82" customFormat="1" ht="13.9" hidden="1" x14ac:dyDescent="0.3">
      <c r="A29" s="91"/>
      <c r="B29" s="103"/>
      <c r="C29" s="168">
        <v>222</v>
      </c>
      <c r="D29" s="63">
        <v>0</v>
      </c>
      <c r="E29" s="107">
        <v>0</v>
      </c>
      <c r="F29" s="65">
        <f>D29+E29</f>
        <v>0</v>
      </c>
      <c r="G29" s="95"/>
      <c r="H29" s="167"/>
      <c r="I29" s="103" t="s">
        <v>38</v>
      </c>
      <c r="J29" s="168">
        <v>222</v>
      </c>
      <c r="K29" s="96"/>
      <c r="L29" s="97"/>
      <c r="M29" s="5"/>
      <c r="N29" s="344">
        <v>0</v>
      </c>
      <c r="O29" s="345">
        <v>0</v>
      </c>
      <c r="P29" s="78">
        <f t="shared" si="7"/>
        <v>0</v>
      </c>
      <c r="Q29" s="98" t="str">
        <f t="shared" si="2"/>
        <v/>
      </c>
      <c r="R29" s="74"/>
      <c r="S29" s="75">
        <f t="shared" si="8"/>
        <v>0</v>
      </c>
      <c r="T29" s="75">
        <f t="shared" si="8"/>
        <v>0</v>
      </c>
      <c r="U29" s="72">
        <f t="shared" si="8"/>
        <v>0</v>
      </c>
      <c r="V29" s="98" t="str">
        <f t="shared" si="3"/>
        <v/>
      </c>
      <c r="W29" s="39"/>
      <c r="X29" s="70">
        <f t="shared" si="9"/>
        <v>0</v>
      </c>
      <c r="Y29" s="71">
        <f t="shared" si="9"/>
        <v>0</v>
      </c>
      <c r="Z29" s="72">
        <f t="shared" si="10"/>
        <v>0</v>
      </c>
      <c r="AA29" s="98" t="str">
        <f t="shared" si="4"/>
        <v/>
      </c>
      <c r="AB29" s="77"/>
      <c r="AC29" s="72">
        <f t="shared" si="11"/>
        <v>0</v>
      </c>
      <c r="AD29" s="79" t="e">
        <f>+AC29/F29</f>
        <v>#DIV/0!</v>
      </c>
      <c r="AE29" s="80"/>
      <c r="AF29" s="72">
        <f t="shared" si="12"/>
        <v>0</v>
      </c>
      <c r="AG29" s="79" t="str">
        <f t="shared" si="5"/>
        <v/>
      </c>
      <c r="AI29" s="75">
        <v>0</v>
      </c>
      <c r="AK29" s="176">
        <f t="shared" si="13"/>
        <v>0</v>
      </c>
      <c r="AP29" s="87">
        <f t="shared" si="0"/>
        <v>0</v>
      </c>
      <c r="AQ29" s="87">
        <f t="shared" si="0"/>
        <v>0</v>
      </c>
      <c r="AR29" s="88">
        <f t="shared" si="6"/>
        <v>0</v>
      </c>
      <c r="AT29" s="90">
        <f t="shared" si="1"/>
        <v>0</v>
      </c>
      <c r="AU29" s="90">
        <f t="shared" si="1"/>
        <v>0</v>
      </c>
      <c r="AV29" s="82">
        <v>0</v>
      </c>
      <c r="AW29" s="82">
        <v>0</v>
      </c>
    </row>
    <row r="30" spans="1:49" s="82" customFormat="1" ht="13.9" hidden="1" x14ac:dyDescent="0.3">
      <c r="A30" s="91"/>
      <c r="B30" s="103"/>
      <c r="C30" s="168">
        <v>223</v>
      </c>
      <c r="D30" s="63">
        <v>0</v>
      </c>
      <c r="E30" s="107">
        <v>0</v>
      </c>
      <c r="F30" s="65">
        <f t="shared" si="14"/>
        <v>0</v>
      </c>
      <c r="G30" s="95"/>
      <c r="H30" s="91"/>
      <c r="I30" s="103"/>
      <c r="J30" s="168">
        <v>223</v>
      </c>
      <c r="K30" s="96"/>
      <c r="L30" s="97"/>
      <c r="M30" s="5"/>
      <c r="N30" s="344">
        <v>0</v>
      </c>
      <c r="O30" s="345">
        <v>0</v>
      </c>
      <c r="P30" s="78">
        <f t="shared" si="7"/>
        <v>0</v>
      </c>
      <c r="Q30" s="98" t="str">
        <f t="shared" si="2"/>
        <v/>
      </c>
      <c r="R30" s="74"/>
      <c r="S30" s="75">
        <f t="shared" si="8"/>
        <v>0</v>
      </c>
      <c r="T30" s="75">
        <f t="shared" si="8"/>
        <v>0</v>
      </c>
      <c r="U30" s="72">
        <f t="shared" si="8"/>
        <v>0</v>
      </c>
      <c r="V30" s="98" t="str">
        <f t="shared" si="3"/>
        <v/>
      </c>
      <c r="W30" s="39"/>
      <c r="X30" s="70">
        <f t="shared" si="9"/>
        <v>0</v>
      </c>
      <c r="Y30" s="71">
        <f t="shared" si="9"/>
        <v>0</v>
      </c>
      <c r="Z30" s="72">
        <f t="shared" si="10"/>
        <v>0</v>
      </c>
      <c r="AA30" s="98" t="str">
        <f t="shared" si="4"/>
        <v/>
      </c>
      <c r="AB30" s="77"/>
      <c r="AC30" s="72">
        <f t="shared" si="11"/>
        <v>0</v>
      </c>
      <c r="AD30" s="79"/>
      <c r="AE30" s="80"/>
      <c r="AF30" s="72">
        <f t="shared" si="12"/>
        <v>0</v>
      </c>
      <c r="AG30" s="79" t="str">
        <f t="shared" si="5"/>
        <v/>
      </c>
      <c r="AI30" s="75">
        <v>0</v>
      </c>
      <c r="AK30" s="176">
        <f t="shared" si="13"/>
        <v>0</v>
      </c>
      <c r="AP30" s="87">
        <f t="shared" si="0"/>
        <v>0</v>
      </c>
      <c r="AQ30" s="87">
        <f t="shared" si="0"/>
        <v>0</v>
      </c>
      <c r="AR30" s="88">
        <f t="shared" si="6"/>
        <v>0</v>
      </c>
      <c r="AT30" s="90">
        <f t="shared" si="1"/>
        <v>0</v>
      </c>
      <c r="AU30" s="90">
        <f t="shared" si="1"/>
        <v>0</v>
      </c>
      <c r="AV30" s="82">
        <v>0</v>
      </c>
      <c r="AW30" s="82">
        <v>0</v>
      </c>
    </row>
    <row r="31" spans="1:49" s="82" customFormat="1" x14ac:dyDescent="0.2">
      <c r="A31" s="91"/>
      <c r="B31" s="103"/>
      <c r="C31" s="168">
        <v>224</v>
      </c>
      <c r="D31" s="63">
        <v>6347.3400000000011</v>
      </c>
      <c r="E31" s="107">
        <v>13300</v>
      </c>
      <c r="F31" s="65">
        <f t="shared" si="14"/>
        <v>19647.34</v>
      </c>
      <c r="G31" s="95"/>
      <c r="H31" s="91"/>
      <c r="I31" s="157" t="s">
        <v>38</v>
      </c>
      <c r="J31" s="168">
        <v>224</v>
      </c>
      <c r="K31" s="96" t="s">
        <v>46</v>
      </c>
      <c r="L31" s="97"/>
      <c r="M31" s="5">
        <f>+N31/F31</f>
        <v>0.71497413899286111</v>
      </c>
      <c r="N31" s="344">
        <v>14047.34</v>
      </c>
      <c r="O31" s="345">
        <v>14128.48</v>
      </c>
      <c r="P31" s="78">
        <f t="shared" si="7"/>
        <v>-81.139999999999418</v>
      </c>
      <c r="Q31" s="98">
        <f t="shared" si="2"/>
        <v>-5.7761825370496777E-3</v>
      </c>
      <c r="R31" s="74"/>
      <c r="S31" s="75">
        <f t="shared" si="8"/>
        <v>892.5</v>
      </c>
      <c r="T31" s="75">
        <f t="shared" si="8"/>
        <v>1407.5200000000004</v>
      </c>
      <c r="U31" s="72">
        <f t="shared" si="8"/>
        <v>-515.02000000000044</v>
      </c>
      <c r="V31" s="98">
        <f t="shared" si="3"/>
        <v>-0.57705322128851588</v>
      </c>
      <c r="W31" s="39"/>
      <c r="X31" s="70">
        <f t="shared" si="9"/>
        <v>13154.84</v>
      </c>
      <c r="Y31" s="71">
        <f t="shared" si="9"/>
        <v>12720.96</v>
      </c>
      <c r="Z31" s="72">
        <f t="shared" si="10"/>
        <v>433.88000000000102</v>
      </c>
      <c r="AA31" s="98">
        <f t="shared" si="4"/>
        <v>3.2982537225842427E-2</v>
      </c>
      <c r="AB31" s="77"/>
      <c r="AC31" s="72">
        <f t="shared" si="11"/>
        <v>5600</v>
      </c>
      <c r="AD31" s="79">
        <f>+AC31/F31</f>
        <v>0.28502586100713889</v>
      </c>
      <c r="AE31" s="80"/>
      <c r="AF31" s="72">
        <f t="shared" si="12"/>
        <v>19728.48</v>
      </c>
      <c r="AG31" s="79">
        <f t="shared" si="5"/>
        <v>1.0041298211360927</v>
      </c>
      <c r="AI31" s="75">
        <v>17694.66</v>
      </c>
      <c r="AK31" s="176">
        <f t="shared" si="13"/>
        <v>2033.8199999999997</v>
      </c>
      <c r="AL31" s="128" t="s">
        <v>47</v>
      </c>
      <c r="AP31" s="87">
        <f t="shared" si="0"/>
        <v>0</v>
      </c>
      <c r="AQ31" s="87">
        <f t="shared" si="0"/>
        <v>0</v>
      </c>
      <c r="AR31" s="88">
        <f t="shared" si="6"/>
        <v>0</v>
      </c>
      <c r="AT31" s="90">
        <f t="shared" si="1"/>
        <v>14047.34</v>
      </c>
      <c r="AU31" s="90">
        <f t="shared" si="1"/>
        <v>14128.48</v>
      </c>
      <c r="AV31" s="82">
        <v>13154.84</v>
      </c>
      <c r="AW31" s="82">
        <v>12720.96</v>
      </c>
    </row>
    <row r="32" spans="1:49" s="82" customFormat="1" ht="13.9" hidden="1" x14ac:dyDescent="0.3">
      <c r="A32" s="91"/>
      <c r="B32" s="103"/>
      <c r="C32" s="168">
        <v>225</v>
      </c>
      <c r="D32" s="63">
        <v>0</v>
      </c>
      <c r="E32" s="107">
        <v>0</v>
      </c>
      <c r="F32" s="65">
        <f t="shared" si="14"/>
        <v>0</v>
      </c>
      <c r="G32" s="95"/>
      <c r="H32" s="91"/>
      <c r="I32" s="103"/>
      <c r="J32" s="168">
        <v>225</v>
      </c>
      <c r="K32" s="96"/>
      <c r="L32" s="97"/>
      <c r="M32" s="5"/>
      <c r="N32" s="344">
        <v>0</v>
      </c>
      <c r="O32" s="345">
        <v>0</v>
      </c>
      <c r="P32" s="78">
        <f t="shared" si="7"/>
        <v>0</v>
      </c>
      <c r="Q32" s="98" t="str">
        <f t="shared" si="2"/>
        <v/>
      </c>
      <c r="R32" s="74"/>
      <c r="S32" s="75">
        <f t="shared" si="8"/>
        <v>0</v>
      </c>
      <c r="T32" s="75">
        <f t="shared" si="8"/>
        <v>0</v>
      </c>
      <c r="U32" s="72">
        <f t="shared" si="8"/>
        <v>0</v>
      </c>
      <c r="V32" s="98" t="str">
        <f t="shared" si="3"/>
        <v/>
      </c>
      <c r="W32" s="39"/>
      <c r="X32" s="70">
        <f t="shared" si="9"/>
        <v>0</v>
      </c>
      <c r="Y32" s="71">
        <f t="shared" si="9"/>
        <v>0</v>
      </c>
      <c r="Z32" s="72">
        <f t="shared" si="10"/>
        <v>0</v>
      </c>
      <c r="AA32" s="98" t="str">
        <f t="shared" si="4"/>
        <v/>
      </c>
      <c r="AB32" s="77"/>
      <c r="AC32" s="72">
        <f t="shared" si="11"/>
        <v>0</v>
      </c>
      <c r="AD32" s="79"/>
      <c r="AE32" s="80"/>
      <c r="AF32" s="72">
        <f t="shared" si="12"/>
        <v>0</v>
      </c>
      <c r="AG32" s="79" t="str">
        <f t="shared" si="5"/>
        <v/>
      </c>
      <c r="AI32" s="75">
        <v>0</v>
      </c>
      <c r="AK32" s="176">
        <f t="shared" si="13"/>
        <v>0</v>
      </c>
      <c r="AP32" s="87">
        <f t="shared" si="0"/>
        <v>0</v>
      </c>
      <c r="AQ32" s="87">
        <f t="shared" si="0"/>
        <v>0</v>
      </c>
      <c r="AR32" s="88">
        <f t="shared" si="6"/>
        <v>0</v>
      </c>
      <c r="AT32" s="90">
        <f t="shared" si="1"/>
        <v>0</v>
      </c>
      <c r="AU32" s="90">
        <f t="shared" si="1"/>
        <v>0</v>
      </c>
      <c r="AV32" s="82">
        <v>0</v>
      </c>
      <c r="AW32" s="82">
        <v>0</v>
      </c>
    </row>
    <row r="33" spans="1:49" s="82" customFormat="1" x14ac:dyDescent="0.2">
      <c r="A33" s="91"/>
      <c r="B33" s="103"/>
      <c r="C33" s="168">
        <v>226</v>
      </c>
      <c r="D33" s="63">
        <v>3819.2199999999993</v>
      </c>
      <c r="E33" s="107">
        <v>10825.41</v>
      </c>
      <c r="F33" s="65">
        <f t="shared" si="14"/>
        <v>14644.63</v>
      </c>
      <c r="G33" s="95"/>
      <c r="H33" s="91"/>
      <c r="I33" s="179">
        <f>SUM(O43)</f>
        <v>1815271.35</v>
      </c>
      <c r="J33" s="168">
        <v>226</v>
      </c>
      <c r="K33" s="96" t="s">
        <v>48</v>
      </c>
      <c r="L33" s="97"/>
      <c r="M33" s="5">
        <f>+N33/F33</f>
        <v>0.71463123342822588</v>
      </c>
      <c r="N33" s="344">
        <v>10465.509999999998</v>
      </c>
      <c r="O33" s="345">
        <v>50000</v>
      </c>
      <c r="P33" s="78">
        <f t="shared" si="7"/>
        <v>-39534.490000000005</v>
      </c>
      <c r="Q33" s="98">
        <f t="shared" si="2"/>
        <v>-3.7775980339228581</v>
      </c>
      <c r="R33" s="74"/>
      <c r="S33" s="75">
        <f t="shared" si="8"/>
        <v>522.38999999999942</v>
      </c>
      <c r="T33" s="75">
        <f t="shared" si="8"/>
        <v>40495.619999999995</v>
      </c>
      <c r="U33" s="76">
        <f t="shared" si="8"/>
        <v>-39973.230000000003</v>
      </c>
      <c r="V33" s="98">
        <f t="shared" si="3"/>
        <v>-76.519898926089795</v>
      </c>
      <c r="W33" s="39"/>
      <c r="X33" s="70">
        <f t="shared" si="9"/>
        <v>9943.119999999999</v>
      </c>
      <c r="Y33" s="71">
        <f t="shared" si="9"/>
        <v>9504.3800000000028</v>
      </c>
      <c r="Z33" s="72">
        <f t="shared" si="10"/>
        <v>438.73999999999614</v>
      </c>
      <c r="AA33" s="98">
        <f t="shared" si="4"/>
        <v>4.4124982902750465E-2</v>
      </c>
      <c r="AB33" s="77"/>
      <c r="AC33" s="72">
        <f t="shared" si="11"/>
        <v>4179.1200000000008</v>
      </c>
      <c r="AD33" s="79">
        <f>+AC33/F33</f>
        <v>0.28536876657177418</v>
      </c>
      <c r="AE33" s="80"/>
      <c r="AF33" s="72">
        <f t="shared" si="12"/>
        <v>54179.12</v>
      </c>
      <c r="AG33" s="79">
        <f t="shared" si="5"/>
        <v>3.6995895423783329</v>
      </c>
      <c r="AI33" s="75">
        <v>15347.71</v>
      </c>
      <c r="AK33" s="176">
        <f t="shared" si="13"/>
        <v>38831.410000000003</v>
      </c>
      <c r="AL33" s="128" t="s">
        <v>49</v>
      </c>
      <c r="AP33" s="87">
        <f t="shared" si="0"/>
        <v>0</v>
      </c>
      <c r="AQ33" s="87">
        <f t="shared" si="0"/>
        <v>0</v>
      </c>
      <c r="AR33" s="88">
        <f t="shared" si="6"/>
        <v>0</v>
      </c>
      <c r="AT33" s="90">
        <f t="shared" si="1"/>
        <v>10465.509999999998</v>
      </c>
      <c r="AU33" s="90">
        <f t="shared" si="1"/>
        <v>50000</v>
      </c>
      <c r="AV33" s="82">
        <v>9943.119999999999</v>
      </c>
      <c r="AW33" s="82">
        <v>9504.3800000000028</v>
      </c>
    </row>
    <row r="34" spans="1:49" s="82" customFormat="1" ht="13.9" hidden="1" x14ac:dyDescent="0.3">
      <c r="A34" s="91"/>
      <c r="B34" s="103"/>
      <c r="C34" s="168">
        <v>227</v>
      </c>
      <c r="D34" s="63">
        <v>0</v>
      </c>
      <c r="E34" s="107">
        <v>0</v>
      </c>
      <c r="F34" s="65">
        <f>D34+E34</f>
        <v>0</v>
      </c>
      <c r="G34" s="95"/>
      <c r="H34" s="91"/>
      <c r="I34" s="103"/>
      <c r="J34" s="168">
        <v>227</v>
      </c>
      <c r="K34" s="96"/>
      <c r="L34" s="97"/>
      <c r="M34" s="5"/>
      <c r="N34" s="344">
        <v>0</v>
      </c>
      <c r="O34" s="345">
        <v>0</v>
      </c>
      <c r="P34" s="78">
        <f t="shared" si="7"/>
        <v>0</v>
      </c>
      <c r="Q34" s="98" t="str">
        <f t="shared" si="2"/>
        <v/>
      </c>
      <c r="R34" s="74"/>
      <c r="S34" s="75">
        <f t="shared" si="8"/>
        <v>0</v>
      </c>
      <c r="T34" s="75">
        <f t="shared" si="8"/>
        <v>0</v>
      </c>
      <c r="U34" s="72">
        <f t="shared" si="8"/>
        <v>0</v>
      </c>
      <c r="V34" s="98" t="str">
        <f t="shared" si="3"/>
        <v/>
      </c>
      <c r="W34" s="39"/>
      <c r="X34" s="70">
        <f t="shared" si="9"/>
        <v>0</v>
      </c>
      <c r="Y34" s="71">
        <f t="shared" si="9"/>
        <v>0</v>
      </c>
      <c r="Z34" s="72">
        <f t="shared" si="10"/>
        <v>0</v>
      </c>
      <c r="AA34" s="98" t="str">
        <f t="shared" si="4"/>
        <v/>
      </c>
      <c r="AB34" s="77"/>
      <c r="AC34" s="72">
        <f t="shared" si="11"/>
        <v>0</v>
      </c>
      <c r="AD34" s="79"/>
      <c r="AE34" s="80"/>
      <c r="AF34" s="72">
        <f t="shared" si="12"/>
        <v>0</v>
      </c>
      <c r="AG34" s="79" t="str">
        <f t="shared" si="5"/>
        <v/>
      </c>
      <c r="AI34" s="75">
        <v>0</v>
      </c>
      <c r="AK34" s="176">
        <f t="shared" si="13"/>
        <v>0</v>
      </c>
      <c r="AP34" s="87">
        <f t="shared" si="0"/>
        <v>0</v>
      </c>
      <c r="AQ34" s="87">
        <f t="shared" si="0"/>
        <v>0</v>
      </c>
      <c r="AR34" s="88">
        <f t="shared" si="6"/>
        <v>0</v>
      </c>
      <c r="AT34" s="90">
        <f t="shared" si="1"/>
        <v>0</v>
      </c>
      <c r="AU34" s="90">
        <f t="shared" si="1"/>
        <v>0</v>
      </c>
      <c r="AV34" s="82">
        <v>0</v>
      </c>
      <c r="AW34" s="82">
        <v>0</v>
      </c>
    </row>
    <row r="35" spans="1:49" s="82" customFormat="1" x14ac:dyDescent="0.2">
      <c r="A35" s="91"/>
      <c r="B35" s="103"/>
      <c r="C35" s="168">
        <v>230</v>
      </c>
      <c r="D35" s="63">
        <v>21400.629999999997</v>
      </c>
      <c r="E35" s="107">
        <v>18000</v>
      </c>
      <c r="F35" s="65">
        <f t="shared" si="14"/>
        <v>39400.629999999997</v>
      </c>
      <c r="G35" s="95"/>
      <c r="H35" s="91"/>
      <c r="I35" s="103"/>
      <c r="J35" s="168">
        <v>230</v>
      </c>
      <c r="K35" s="96" t="s">
        <v>50</v>
      </c>
      <c r="L35" s="97"/>
      <c r="M35" s="5">
        <f>+N35/F35</f>
        <v>0.80774419089237914</v>
      </c>
      <c r="N35" s="344">
        <v>31825.629999999997</v>
      </c>
      <c r="O35" s="345">
        <v>65000</v>
      </c>
      <c r="P35" s="78">
        <f t="shared" si="7"/>
        <v>-33174.370000000003</v>
      </c>
      <c r="Q35" s="98">
        <f t="shared" si="2"/>
        <v>-1.0423790510981246</v>
      </c>
      <c r="R35" s="74"/>
      <c r="S35" s="75">
        <f t="shared" si="8"/>
        <v>250</v>
      </c>
      <c r="T35" s="75">
        <f t="shared" si="8"/>
        <v>43268.18</v>
      </c>
      <c r="U35" s="76">
        <f t="shared" si="8"/>
        <v>-43018.18</v>
      </c>
      <c r="V35" s="98">
        <f t="shared" si="3"/>
        <v>-172.07272</v>
      </c>
      <c r="W35" s="39"/>
      <c r="X35" s="70">
        <f t="shared" si="9"/>
        <v>31575.629999999997</v>
      </c>
      <c r="Y35" s="71">
        <f t="shared" si="9"/>
        <v>21731.82</v>
      </c>
      <c r="Z35" s="72">
        <f t="shared" si="10"/>
        <v>9843.8099999999977</v>
      </c>
      <c r="AA35" s="98">
        <f t="shared" si="4"/>
        <v>0.31175339969463789</v>
      </c>
      <c r="AB35" s="77"/>
      <c r="AC35" s="72">
        <f t="shared" si="11"/>
        <v>7575</v>
      </c>
      <c r="AD35" s="79">
        <f>+AC35/F35</f>
        <v>0.19225580910762088</v>
      </c>
      <c r="AE35" s="80"/>
      <c r="AF35" s="72">
        <f t="shared" si="12"/>
        <v>72575</v>
      </c>
      <c r="AG35" s="79">
        <f t="shared" si="5"/>
        <v>1.8419756232324205</v>
      </c>
      <c r="AI35" s="75">
        <v>54031.619999999995</v>
      </c>
      <c r="AK35" s="176">
        <f t="shared" si="13"/>
        <v>18543.380000000005</v>
      </c>
      <c r="AL35" s="128" t="s">
        <v>51</v>
      </c>
      <c r="AP35" s="87">
        <f t="shared" si="0"/>
        <v>0</v>
      </c>
      <c r="AQ35" s="87">
        <f t="shared" si="0"/>
        <v>0</v>
      </c>
      <c r="AR35" s="88">
        <f t="shared" si="6"/>
        <v>0</v>
      </c>
      <c r="AT35" s="90">
        <f t="shared" si="1"/>
        <v>31825.629999999997</v>
      </c>
      <c r="AU35" s="90">
        <f t="shared" si="1"/>
        <v>65000</v>
      </c>
      <c r="AV35" s="82">
        <v>31575.629999999997</v>
      </c>
      <c r="AW35" s="82">
        <v>21731.82</v>
      </c>
    </row>
    <row r="36" spans="1:49" s="82" customFormat="1" x14ac:dyDescent="0.2">
      <c r="A36" s="91"/>
      <c r="B36" s="103"/>
      <c r="C36" s="168">
        <v>231</v>
      </c>
      <c r="D36" s="63">
        <v>1280</v>
      </c>
      <c r="E36" s="107">
        <v>0</v>
      </c>
      <c r="F36" s="65">
        <f t="shared" si="14"/>
        <v>1280</v>
      </c>
      <c r="G36" s="95"/>
      <c r="H36" s="91"/>
      <c r="I36" s="103"/>
      <c r="J36" s="168">
        <v>231</v>
      </c>
      <c r="K36" s="96" t="s">
        <v>52</v>
      </c>
      <c r="L36" s="97"/>
      <c r="M36" s="5"/>
      <c r="N36" s="344">
        <v>1280</v>
      </c>
      <c r="O36" s="345">
        <v>18000</v>
      </c>
      <c r="P36" s="78">
        <f t="shared" si="7"/>
        <v>-16720</v>
      </c>
      <c r="Q36" s="98">
        <f t="shared" si="2"/>
        <v>-13.0625</v>
      </c>
      <c r="R36" s="74"/>
      <c r="S36" s="75">
        <f t="shared" si="8"/>
        <v>0</v>
      </c>
      <c r="T36" s="75">
        <f t="shared" si="8"/>
        <v>16720</v>
      </c>
      <c r="U36" s="72">
        <f t="shared" si="8"/>
        <v>-16720</v>
      </c>
      <c r="V36" s="98" t="str">
        <f t="shared" si="3"/>
        <v/>
      </c>
      <c r="W36" s="39"/>
      <c r="X36" s="70">
        <f t="shared" si="9"/>
        <v>1280</v>
      </c>
      <c r="Y36" s="71">
        <f t="shared" si="9"/>
        <v>1280</v>
      </c>
      <c r="Z36" s="72">
        <f t="shared" si="10"/>
        <v>0</v>
      </c>
      <c r="AA36" s="98" t="str">
        <f t="shared" si="4"/>
        <v/>
      </c>
      <c r="AB36" s="77"/>
      <c r="AC36" s="72">
        <f t="shared" si="11"/>
        <v>0</v>
      </c>
      <c r="AD36" s="79"/>
      <c r="AE36" s="80"/>
      <c r="AF36" s="72">
        <f t="shared" si="12"/>
        <v>18000</v>
      </c>
      <c r="AG36" s="79">
        <f t="shared" si="5"/>
        <v>14.0625</v>
      </c>
      <c r="AI36" s="75">
        <v>14280</v>
      </c>
      <c r="AK36" s="176">
        <f t="shared" si="13"/>
        <v>3720</v>
      </c>
      <c r="AP36" s="87">
        <f t="shared" si="0"/>
        <v>0</v>
      </c>
      <c r="AQ36" s="87">
        <f t="shared" si="0"/>
        <v>0</v>
      </c>
      <c r="AR36" s="88">
        <f t="shared" si="6"/>
        <v>0</v>
      </c>
      <c r="AT36" s="90">
        <f t="shared" si="1"/>
        <v>1280</v>
      </c>
      <c r="AU36" s="90">
        <f t="shared" si="1"/>
        <v>18000</v>
      </c>
      <c r="AV36" s="82">
        <v>1280</v>
      </c>
      <c r="AW36" s="82">
        <v>1280</v>
      </c>
    </row>
    <row r="37" spans="1:49" s="82" customFormat="1" x14ac:dyDescent="0.2">
      <c r="A37" s="91"/>
      <c r="B37" s="103"/>
      <c r="C37" s="168">
        <v>233</v>
      </c>
      <c r="D37" s="63">
        <v>20314.659999999996</v>
      </c>
      <c r="E37" s="107">
        <v>0</v>
      </c>
      <c r="F37" s="65">
        <f t="shared" si="14"/>
        <v>20314.659999999996</v>
      </c>
      <c r="G37" s="95"/>
      <c r="H37" s="91"/>
      <c r="I37" s="103"/>
      <c r="J37" s="168">
        <v>233</v>
      </c>
      <c r="K37" s="96" t="s">
        <v>53</v>
      </c>
      <c r="L37" s="97"/>
      <c r="M37" s="5">
        <f>+N37/F37</f>
        <v>1</v>
      </c>
      <c r="N37" s="344">
        <v>20314.659999999996</v>
      </c>
      <c r="O37" s="345">
        <v>75000</v>
      </c>
      <c r="P37" s="78">
        <f t="shared" si="7"/>
        <v>-54685.340000000004</v>
      </c>
      <c r="Q37" s="98">
        <f t="shared" si="2"/>
        <v>-2.6919150997358563</v>
      </c>
      <c r="R37" s="74"/>
      <c r="S37" s="75">
        <f t="shared" si="8"/>
        <v>0</v>
      </c>
      <c r="T37" s="75">
        <f t="shared" si="8"/>
        <v>54685.340000000004</v>
      </c>
      <c r="U37" s="72">
        <f t="shared" si="8"/>
        <v>-54685.340000000004</v>
      </c>
      <c r="V37" s="98" t="str">
        <f t="shared" si="3"/>
        <v/>
      </c>
      <c r="W37" s="39"/>
      <c r="X37" s="70">
        <f t="shared" si="9"/>
        <v>20314.659999999996</v>
      </c>
      <c r="Y37" s="71">
        <f t="shared" si="9"/>
        <v>20314.659999999996</v>
      </c>
      <c r="Z37" s="72">
        <f t="shared" si="10"/>
        <v>0</v>
      </c>
      <c r="AA37" s="98" t="str">
        <f t="shared" si="4"/>
        <v/>
      </c>
      <c r="AB37" s="77"/>
      <c r="AC37" s="72">
        <f t="shared" si="11"/>
        <v>0</v>
      </c>
      <c r="AD37" s="79">
        <f>+AC37/F37</f>
        <v>0</v>
      </c>
      <c r="AE37" s="80"/>
      <c r="AF37" s="72">
        <f t="shared" si="12"/>
        <v>75000</v>
      </c>
      <c r="AG37" s="79">
        <f t="shared" si="5"/>
        <v>3.6919150997358563</v>
      </c>
      <c r="AI37" s="75">
        <v>29206.639999999996</v>
      </c>
      <c r="AK37" s="176">
        <f t="shared" si="13"/>
        <v>45793.36</v>
      </c>
      <c r="AP37" s="87">
        <f t="shared" si="0"/>
        <v>0</v>
      </c>
      <c r="AQ37" s="87">
        <f t="shared" si="0"/>
        <v>0</v>
      </c>
      <c r="AR37" s="88">
        <f t="shared" si="6"/>
        <v>0</v>
      </c>
      <c r="AT37" s="90">
        <f t="shared" si="1"/>
        <v>20314.659999999996</v>
      </c>
      <c r="AU37" s="90">
        <f t="shared" si="1"/>
        <v>75000</v>
      </c>
      <c r="AV37" s="82">
        <v>20314.659999999996</v>
      </c>
      <c r="AW37" s="82">
        <v>20314.659999999996</v>
      </c>
    </row>
    <row r="38" spans="1:49" s="82" customFormat="1" x14ac:dyDescent="0.2">
      <c r="A38" s="91"/>
      <c r="B38" s="103"/>
      <c r="C38" s="168">
        <v>235</v>
      </c>
      <c r="D38" s="63">
        <v>327455.19999999995</v>
      </c>
      <c r="E38" s="107">
        <v>40050</v>
      </c>
      <c r="F38" s="65">
        <f t="shared" si="14"/>
        <v>367505.19999999995</v>
      </c>
      <c r="G38" s="95"/>
      <c r="H38" s="91"/>
      <c r="I38" s="103"/>
      <c r="J38" s="168">
        <v>235</v>
      </c>
      <c r="K38" s="96" t="s">
        <v>54</v>
      </c>
      <c r="L38" s="97"/>
      <c r="M38" s="5"/>
      <c r="N38" s="344">
        <v>359225.19999999995</v>
      </c>
      <c r="O38" s="345">
        <v>369748.02999999997</v>
      </c>
      <c r="P38" s="78">
        <f t="shared" si="7"/>
        <v>-10522.830000000016</v>
      </c>
      <c r="Q38" s="98">
        <f t="shared" si="2"/>
        <v>-2.9293128655784775E-2</v>
      </c>
      <c r="R38" s="74"/>
      <c r="S38" s="75">
        <f t="shared" si="8"/>
        <v>1400</v>
      </c>
      <c r="T38" s="75">
        <f t="shared" si="8"/>
        <v>5205</v>
      </c>
      <c r="U38" s="76">
        <f t="shared" si="8"/>
        <v>-3805</v>
      </c>
      <c r="V38" s="98">
        <f t="shared" si="3"/>
        <v>-2.717857142857143</v>
      </c>
      <c r="W38" s="39"/>
      <c r="X38" s="70">
        <f t="shared" si="9"/>
        <v>357825.19999999995</v>
      </c>
      <c r="Y38" s="71">
        <f t="shared" si="9"/>
        <v>364543.02999999997</v>
      </c>
      <c r="Z38" s="72">
        <f t="shared" si="10"/>
        <v>-6717.8300000000163</v>
      </c>
      <c r="AA38" s="98">
        <f t="shared" si="4"/>
        <v>-1.8774055041400152E-2</v>
      </c>
      <c r="AB38" s="77"/>
      <c r="AC38" s="72">
        <f t="shared" si="11"/>
        <v>8280</v>
      </c>
      <c r="AD38" s="79"/>
      <c r="AE38" s="80"/>
      <c r="AF38" s="72">
        <f t="shared" si="12"/>
        <v>378028.02999999997</v>
      </c>
      <c r="AG38" s="79">
        <f t="shared" si="5"/>
        <v>1.0286331458711333</v>
      </c>
      <c r="AI38" s="75">
        <v>365280.5799999999</v>
      </c>
      <c r="AK38" s="176">
        <f t="shared" si="13"/>
        <v>12747.45000000007</v>
      </c>
      <c r="AL38" s="180" t="s">
        <v>55</v>
      </c>
      <c r="AP38" s="87">
        <f t="shared" ref="AP38:AQ69" si="15">+N38-S38-X38</f>
        <v>0</v>
      </c>
      <c r="AQ38" s="87">
        <f t="shared" si="15"/>
        <v>0</v>
      </c>
      <c r="AR38" s="88">
        <f t="shared" si="6"/>
        <v>0</v>
      </c>
      <c r="AT38" s="90">
        <f t="shared" ref="AT38:AU69" si="16">+N38</f>
        <v>359225.19999999995</v>
      </c>
      <c r="AU38" s="90">
        <f t="shared" si="16"/>
        <v>369748.02999999997</v>
      </c>
      <c r="AV38" s="82">
        <v>357825.19999999995</v>
      </c>
      <c r="AW38" s="82">
        <v>364543.02999999997</v>
      </c>
    </row>
    <row r="39" spans="1:49" s="82" customFormat="1" ht="13.9" hidden="1" x14ac:dyDescent="0.3">
      <c r="A39" s="91"/>
      <c r="B39" s="103"/>
      <c r="C39" s="168">
        <v>236</v>
      </c>
      <c r="D39" s="63">
        <v>0</v>
      </c>
      <c r="E39" s="107">
        <v>0</v>
      </c>
      <c r="F39" s="65">
        <f>D39+E39</f>
        <v>0</v>
      </c>
      <c r="G39" s="95"/>
      <c r="H39" s="91"/>
      <c r="I39" s="103"/>
      <c r="J39" s="168">
        <v>236</v>
      </c>
      <c r="K39" s="96" t="s">
        <v>56</v>
      </c>
      <c r="L39" s="97"/>
      <c r="M39" s="5"/>
      <c r="N39" s="344">
        <v>0</v>
      </c>
      <c r="O39" s="345">
        <v>0</v>
      </c>
      <c r="P39" s="78">
        <f t="shared" si="7"/>
        <v>0</v>
      </c>
      <c r="Q39" s="98" t="str">
        <f t="shared" si="2"/>
        <v/>
      </c>
      <c r="R39" s="74"/>
      <c r="S39" s="75">
        <f t="shared" si="8"/>
        <v>0</v>
      </c>
      <c r="T39" s="75">
        <f t="shared" si="8"/>
        <v>0</v>
      </c>
      <c r="U39" s="72">
        <f t="shared" si="8"/>
        <v>0</v>
      </c>
      <c r="V39" s="98" t="str">
        <f t="shared" si="3"/>
        <v/>
      </c>
      <c r="W39" s="39"/>
      <c r="X39" s="70">
        <f t="shared" si="9"/>
        <v>0</v>
      </c>
      <c r="Y39" s="71">
        <f t="shared" si="9"/>
        <v>0</v>
      </c>
      <c r="Z39" s="72">
        <f t="shared" si="10"/>
        <v>0</v>
      </c>
      <c r="AA39" s="98" t="str">
        <f t="shared" si="4"/>
        <v/>
      </c>
      <c r="AB39" s="77"/>
      <c r="AC39" s="72">
        <f t="shared" si="11"/>
        <v>0</v>
      </c>
      <c r="AD39" s="79"/>
      <c r="AE39" s="80"/>
      <c r="AF39" s="72">
        <f t="shared" si="12"/>
        <v>0</v>
      </c>
      <c r="AG39" s="79" t="str">
        <f t="shared" si="5"/>
        <v/>
      </c>
      <c r="AI39" s="75">
        <v>0</v>
      </c>
      <c r="AK39" s="176">
        <f t="shared" si="13"/>
        <v>0</v>
      </c>
      <c r="AP39" s="87">
        <f t="shared" si="15"/>
        <v>0</v>
      </c>
      <c r="AQ39" s="87">
        <f t="shared" si="15"/>
        <v>0</v>
      </c>
      <c r="AR39" s="88">
        <f t="shared" si="6"/>
        <v>0</v>
      </c>
      <c r="AT39" s="90">
        <f t="shared" si="16"/>
        <v>0</v>
      </c>
      <c r="AU39" s="90">
        <f t="shared" si="16"/>
        <v>0</v>
      </c>
      <c r="AV39" s="82">
        <v>0</v>
      </c>
      <c r="AW39" s="82">
        <v>0</v>
      </c>
    </row>
    <row r="40" spans="1:49" s="82" customFormat="1" x14ac:dyDescent="0.2">
      <c r="A40" s="91"/>
      <c r="B40" s="103"/>
      <c r="C40" s="168">
        <v>238</v>
      </c>
      <c r="D40" s="63">
        <v>24334.12</v>
      </c>
      <c r="E40" s="107">
        <v>0</v>
      </c>
      <c r="F40" s="65">
        <f t="shared" si="14"/>
        <v>24334.12</v>
      </c>
      <c r="G40" s="95"/>
      <c r="H40" s="91"/>
      <c r="I40" s="103"/>
      <c r="J40" s="168">
        <v>238</v>
      </c>
      <c r="K40" s="96" t="s">
        <v>57</v>
      </c>
      <c r="L40" s="97"/>
      <c r="M40" s="5">
        <f>+N40/F40</f>
        <v>1</v>
      </c>
      <c r="N40" s="344">
        <v>24334.12</v>
      </c>
      <c r="O40" s="345">
        <v>24334.12</v>
      </c>
      <c r="P40" s="78">
        <f t="shared" si="7"/>
        <v>0</v>
      </c>
      <c r="Q40" s="98" t="str">
        <f t="shared" si="2"/>
        <v/>
      </c>
      <c r="R40" s="74"/>
      <c r="S40" s="75">
        <f t="shared" si="8"/>
        <v>0</v>
      </c>
      <c r="T40" s="75">
        <f t="shared" si="8"/>
        <v>0</v>
      </c>
      <c r="U40" s="72">
        <f t="shared" si="8"/>
        <v>0</v>
      </c>
      <c r="V40" s="98" t="str">
        <f t="shared" si="3"/>
        <v/>
      </c>
      <c r="W40" s="39"/>
      <c r="X40" s="70">
        <f t="shared" si="9"/>
        <v>24334.12</v>
      </c>
      <c r="Y40" s="71">
        <f t="shared" si="9"/>
        <v>24334.12</v>
      </c>
      <c r="Z40" s="72">
        <f t="shared" si="10"/>
        <v>0</v>
      </c>
      <c r="AA40" s="98" t="str">
        <f t="shared" si="4"/>
        <v/>
      </c>
      <c r="AB40" s="77"/>
      <c r="AC40" s="72">
        <f t="shared" si="11"/>
        <v>0</v>
      </c>
      <c r="AD40" s="79"/>
      <c r="AE40" s="80"/>
      <c r="AF40" s="72">
        <f t="shared" si="12"/>
        <v>24334.12</v>
      </c>
      <c r="AG40" s="79">
        <f t="shared" si="5"/>
        <v>1</v>
      </c>
      <c r="AI40" s="75">
        <v>77894.12</v>
      </c>
      <c r="AK40" s="176">
        <f t="shared" si="13"/>
        <v>-53560</v>
      </c>
      <c r="AP40" s="87">
        <f t="shared" si="15"/>
        <v>0</v>
      </c>
      <c r="AQ40" s="87">
        <f t="shared" si="15"/>
        <v>0</v>
      </c>
      <c r="AR40" s="88">
        <f t="shared" si="6"/>
        <v>0</v>
      </c>
      <c r="AT40" s="90">
        <f t="shared" si="16"/>
        <v>24334.12</v>
      </c>
      <c r="AU40" s="90">
        <f t="shared" si="16"/>
        <v>24334.12</v>
      </c>
      <c r="AV40" s="82">
        <v>24334.12</v>
      </c>
      <c r="AW40" s="82">
        <v>24334.12</v>
      </c>
    </row>
    <row r="41" spans="1:49" s="82" customFormat="1" ht="17.25" customHeight="1" x14ac:dyDescent="0.2">
      <c r="A41" s="91"/>
      <c r="B41" s="103"/>
      <c r="C41" s="168">
        <v>299</v>
      </c>
      <c r="D41" s="63">
        <v>26840.240000000002</v>
      </c>
      <c r="E41" s="107">
        <v>51480</v>
      </c>
      <c r="F41" s="65">
        <f t="shared" si="14"/>
        <v>78320.240000000005</v>
      </c>
      <c r="G41" s="95"/>
      <c r="H41" s="91"/>
      <c r="I41" s="103"/>
      <c r="J41" s="168">
        <v>299</v>
      </c>
      <c r="K41" s="96" t="s">
        <v>58</v>
      </c>
      <c r="L41" s="97"/>
      <c r="M41" s="5">
        <f>+N41/F41</f>
        <v>0.77042971267708071</v>
      </c>
      <c r="N41" s="344">
        <v>60340.240000000005</v>
      </c>
      <c r="O41" s="345">
        <v>54058.720000000001</v>
      </c>
      <c r="P41" s="78">
        <f t="shared" si="7"/>
        <v>6281.5200000000041</v>
      </c>
      <c r="Q41" s="98">
        <f t="shared" si="2"/>
        <v>0.104101674106699</v>
      </c>
      <c r="R41" s="74"/>
      <c r="S41" s="177">
        <f t="shared" si="8"/>
        <v>1350</v>
      </c>
      <c r="T41" s="177">
        <f t="shared" si="8"/>
        <v>2312.8499999999985</v>
      </c>
      <c r="U41" s="181">
        <f t="shared" si="8"/>
        <v>-962.84999999999854</v>
      </c>
      <c r="V41" s="98">
        <f t="shared" si="3"/>
        <v>-0.71322222222222109</v>
      </c>
      <c r="W41" s="39"/>
      <c r="X41" s="70">
        <f t="shared" si="9"/>
        <v>58990.240000000005</v>
      </c>
      <c r="Y41" s="71">
        <f t="shared" si="9"/>
        <v>51745.87</v>
      </c>
      <c r="Z41" s="72">
        <f t="shared" si="10"/>
        <v>7244.3700000000026</v>
      </c>
      <c r="AA41" s="98">
        <f t="shared" si="4"/>
        <v>0.12280624727073498</v>
      </c>
      <c r="AB41" s="77"/>
      <c r="AC41" s="72">
        <f t="shared" si="11"/>
        <v>17980</v>
      </c>
      <c r="AD41" s="79">
        <f>+AC41/F41</f>
        <v>0.22957028732291931</v>
      </c>
      <c r="AE41" s="80"/>
      <c r="AF41" s="72">
        <f t="shared" si="12"/>
        <v>72038.720000000001</v>
      </c>
      <c r="AG41" s="79">
        <f t="shared" si="5"/>
        <v>0.91979697712877284</v>
      </c>
      <c r="AI41" s="75">
        <v>76275.290000000008</v>
      </c>
      <c r="AK41" s="176">
        <f t="shared" si="13"/>
        <v>-4236.570000000007</v>
      </c>
      <c r="AL41" s="128" t="s">
        <v>59</v>
      </c>
      <c r="AP41" s="87">
        <f t="shared" si="15"/>
        <v>0</v>
      </c>
      <c r="AQ41" s="87">
        <f t="shared" si="15"/>
        <v>0</v>
      </c>
      <c r="AR41" s="88">
        <f t="shared" si="6"/>
        <v>0</v>
      </c>
      <c r="AT41" s="90">
        <f t="shared" si="16"/>
        <v>60340.240000000005</v>
      </c>
      <c r="AU41" s="90">
        <f t="shared" si="16"/>
        <v>54058.720000000001</v>
      </c>
      <c r="AV41" s="82">
        <v>58990.240000000005</v>
      </c>
      <c r="AW41" s="82">
        <v>51745.87</v>
      </c>
    </row>
    <row r="42" spans="1:49" s="82" customFormat="1" ht="13.5" thickBot="1" x14ac:dyDescent="0.25">
      <c r="A42" s="109"/>
      <c r="B42" s="182"/>
      <c r="C42" s="183"/>
      <c r="D42" s="184"/>
      <c r="E42" s="185"/>
      <c r="F42" s="185"/>
      <c r="G42" s="158"/>
      <c r="H42" s="109"/>
      <c r="I42" s="182"/>
      <c r="J42" s="183"/>
      <c r="K42" s="186"/>
      <c r="L42" s="187"/>
      <c r="M42" s="5"/>
      <c r="N42" s="352"/>
      <c r="O42" s="353"/>
      <c r="P42" s="190"/>
      <c r="Q42" s="191" t="str">
        <f t="shared" si="2"/>
        <v/>
      </c>
      <c r="R42" s="74"/>
      <c r="S42" s="192"/>
      <c r="T42" s="193"/>
      <c r="U42" s="194"/>
      <c r="V42" s="191" t="str">
        <f t="shared" si="3"/>
        <v/>
      </c>
      <c r="W42" s="77"/>
      <c r="X42" s="188"/>
      <c r="Y42" s="189"/>
      <c r="Z42" s="195"/>
      <c r="AA42" s="191" t="str">
        <f t="shared" si="4"/>
        <v/>
      </c>
      <c r="AB42" s="77"/>
      <c r="AC42" s="196"/>
      <c r="AD42" s="197"/>
      <c r="AE42" s="80"/>
      <c r="AF42" s="196"/>
      <c r="AG42" s="197" t="str">
        <f t="shared" si="5"/>
        <v/>
      </c>
      <c r="AI42" s="198"/>
      <c r="AK42" s="199"/>
      <c r="AP42" s="87">
        <f t="shared" si="15"/>
        <v>0</v>
      </c>
      <c r="AQ42" s="87">
        <f t="shared" si="15"/>
        <v>0</v>
      </c>
      <c r="AR42" s="88">
        <f t="shared" si="6"/>
        <v>0</v>
      </c>
      <c r="AT42" s="90">
        <f t="shared" si="16"/>
        <v>0</v>
      </c>
      <c r="AU42" s="90">
        <f t="shared" si="16"/>
        <v>0</v>
      </c>
      <c r="AV42" s="82">
        <v>0</v>
      </c>
      <c r="AW42" s="82">
        <v>0</v>
      </c>
    </row>
    <row r="43" spans="1:49" s="2" customFormat="1" ht="16.5" customHeight="1" thickBot="1" x14ac:dyDescent="0.25">
      <c r="A43" s="30"/>
      <c r="C43" s="31"/>
      <c r="D43" s="130">
        <f>SUM(D16:D42)</f>
        <v>497293.70999999996</v>
      </c>
      <c r="E43" s="130">
        <f>SUM(E15:E42)</f>
        <v>223108.095</v>
      </c>
      <c r="F43" s="130">
        <f>SUM(F15:F42)</f>
        <v>720401.80499999993</v>
      </c>
      <c r="G43" s="131"/>
      <c r="H43" s="20"/>
      <c r="I43" s="200"/>
      <c r="J43" s="48"/>
      <c r="K43" s="201"/>
      <c r="L43" s="202"/>
      <c r="M43" s="5">
        <f>+N43/F43</f>
        <v>0.89454562096773194</v>
      </c>
      <c r="N43" s="348">
        <f>SUM(N16:N42)</f>
        <v>644432.27999999991</v>
      </c>
      <c r="O43" s="349">
        <f>SUM(O16:O42)</f>
        <v>1815271.35</v>
      </c>
      <c r="P43" s="135">
        <f>SUM(P16:P42)</f>
        <v>-1170839.0700000003</v>
      </c>
      <c r="Q43" s="136">
        <f t="shared" si="2"/>
        <v>-1.8168535412285687</v>
      </c>
      <c r="R43" s="137"/>
      <c r="S43" s="133">
        <f>SUM(S16:S42)</f>
        <v>154007.22499999998</v>
      </c>
      <c r="T43" s="133">
        <f>SUM(T16:T42)</f>
        <v>1179710.7075</v>
      </c>
      <c r="U43" s="138">
        <f>SUM(U16:U42)</f>
        <v>-1160343.9925000002</v>
      </c>
      <c r="V43" s="136">
        <f t="shared" si="3"/>
        <v>-7.5343477716711043</v>
      </c>
      <c r="W43" s="139"/>
      <c r="X43" s="133">
        <f>SUM(X16:X42)</f>
        <v>637528.05499999993</v>
      </c>
      <c r="Y43" s="133">
        <f>SUM(Y16:Y42)</f>
        <v>648023.13249999995</v>
      </c>
      <c r="Z43" s="138">
        <f>SUM(Z16:Z42)</f>
        <v>-10495.077500000014</v>
      </c>
      <c r="AA43" s="136">
        <f t="shared" si="4"/>
        <v>-1.6462142203294904E-2</v>
      </c>
      <c r="AB43" s="14"/>
      <c r="AC43" s="140">
        <f>SUM(AC15:AC42)</f>
        <v>75969.524999999994</v>
      </c>
      <c r="AD43" s="141">
        <f>+AC43/F43</f>
        <v>0.10545437903226797</v>
      </c>
      <c r="AE43" s="17"/>
      <c r="AF43" s="142">
        <f>SUM(AF15:AF42)</f>
        <v>1891240.8750000002</v>
      </c>
      <c r="AG43" s="141">
        <f t="shared" si="5"/>
        <v>2.6252583792457327</v>
      </c>
      <c r="AI43" s="142">
        <v>823998.79999999993</v>
      </c>
      <c r="AK43" s="143">
        <f>SUM(AK16:AK42)</f>
        <v>1067242.075</v>
      </c>
      <c r="AP43" s="87">
        <f t="shared" si="15"/>
        <v>-147103</v>
      </c>
      <c r="AQ43" s="87">
        <f t="shared" si="15"/>
        <v>-12462.489999999874</v>
      </c>
      <c r="AR43" s="88">
        <f t="shared" si="6"/>
        <v>0</v>
      </c>
      <c r="AT43" s="90">
        <f t="shared" si="16"/>
        <v>644432.27999999991</v>
      </c>
      <c r="AU43" s="90">
        <f t="shared" si="16"/>
        <v>1815271.35</v>
      </c>
      <c r="AV43" s="2">
        <v>637528.05499999993</v>
      </c>
      <c r="AW43" s="2">
        <v>648023.13249999995</v>
      </c>
    </row>
    <row r="44" spans="1:49" s="2" customFormat="1" ht="6" customHeight="1" x14ac:dyDescent="0.2">
      <c r="A44" s="42"/>
      <c r="B44" s="43"/>
      <c r="C44" s="44"/>
      <c r="D44" s="203"/>
      <c r="E44" s="45"/>
      <c r="F44" s="45"/>
      <c r="G44" s="48"/>
      <c r="H44" s="20"/>
      <c r="I44" s="200"/>
      <c r="J44" s="48"/>
      <c r="K44" s="201"/>
      <c r="L44" s="202"/>
      <c r="M44" s="5"/>
      <c r="N44" s="350"/>
      <c r="O44" s="351"/>
      <c r="P44" s="51"/>
      <c r="Q44" s="148" t="str">
        <f t="shared" si="2"/>
        <v/>
      </c>
      <c r="R44" s="53"/>
      <c r="S44" s="149"/>
      <c r="T44" s="150"/>
      <c r="U44" s="151"/>
      <c r="V44" s="148" t="str">
        <f t="shared" si="3"/>
        <v/>
      </c>
      <c r="W44" s="14"/>
      <c r="X44" s="146"/>
      <c r="Y44" s="147"/>
      <c r="Z44" s="152"/>
      <c r="AA44" s="148" t="str">
        <f t="shared" si="4"/>
        <v/>
      </c>
      <c r="AB44" s="14"/>
      <c r="AC44" s="153"/>
      <c r="AD44" s="154"/>
      <c r="AE44" s="17"/>
      <c r="AF44" s="153"/>
      <c r="AG44" s="154" t="str">
        <f t="shared" si="5"/>
        <v/>
      </c>
      <c r="AI44" s="155"/>
      <c r="AK44" s="156"/>
      <c r="AP44" s="87">
        <f t="shared" si="15"/>
        <v>0</v>
      </c>
      <c r="AQ44" s="87">
        <f t="shared" si="15"/>
        <v>0</v>
      </c>
      <c r="AR44" s="88">
        <f t="shared" si="6"/>
        <v>0</v>
      </c>
      <c r="AT44" s="90">
        <f t="shared" si="16"/>
        <v>0</v>
      </c>
      <c r="AU44" s="90">
        <f t="shared" si="16"/>
        <v>0</v>
      </c>
      <c r="AV44" s="2">
        <v>0</v>
      </c>
      <c r="AW44" s="2">
        <v>0</v>
      </c>
    </row>
    <row r="45" spans="1:49" s="82" customFormat="1" ht="13.9" hidden="1" x14ac:dyDescent="0.3">
      <c r="A45" s="60" t="s">
        <v>60</v>
      </c>
      <c r="B45" s="157" t="s">
        <v>61</v>
      </c>
      <c r="C45" s="204">
        <v>301</v>
      </c>
      <c r="D45" s="63">
        <v>0</v>
      </c>
      <c r="E45" s="107">
        <v>0</v>
      </c>
      <c r="F45" s="65">
        <f>D45+E45</f>
        <v>0</v>
      </c>
      <c r="G45" s="95"/>
      <c r="H45" s="60"/>
      <c r="I45" s="157"/>
      <c r="J45" s="204">
        <v>301</v>
      </c>
      <c r="K45" s="205"/>
      <c r="L45" s="206"/>
      <c r="M45" s="69"/>
      <c r="N45" s="344">
        <v>0</v>
      </c>
      <c r="O45" s="345">
        <v>0</v>
      </c>
      <c r="P45" s="78">
        <f t="shared" ref="P45:P80" si="17">+N45-O45</f>
        <v>0</v>
      </c>
      <c r="Q45" s="98" t="str">
        <f t="shared" si="2"/>
        <v/>
      </c>
      <c r="R45" s="74"/>
      <c r="S45" s="75">
        <f t="shared" ref="S45:U80" si="18">+N45-X45</f>
        <v>0</v>
      </c>
      <c r="T45" s="75">
        <f t="shared" si="18"/>
        <v>0</v>
      </c>
      <c r="U45" s="72">
        <f t="shared" si="18"/>
        <v>0</v>
      </c>
      <c r="V45" s="98" t="str">
        <f t="shared" si="3"/>
        <v/>
      </c>
      <c r="W45" s="39"/>
      <c r="X45" s="70">
        <f t="shared" ref="X45:Y80" si="19">+AV45</f>
        <v>0</v>
      </c>
      <c r="Y45" s="71">
        <f t="shared" si="19"/>
        <v>0</v>
      </c>
      <c r="Z45" s="72">
        <f t="shared" ref="Z45:Z80" si="20">+X45-Y45</f>
        <v>0</v>
      </c>
      <c r="AA45" s="98" t="str">
        <f t="shared" si="4"/>
        <v/>
      </c>
      <c r="AB45" s="77"/>
      <c r="AC45" s="78">
        <f t="shared" ref="AC45:AC80" si="21">+F45-N45</f>
        <v>0</v>
      </c>
      <c r="AD45" s="79"/>
      <c r="AE45" s="80"/>
      <c r="AF45" s="78">
        <f t="shared" ref="AF45:AF80" si="22">+O45+AC45</f>
        <v>0</v>
      </c>
      <c r="AG45" s="79" t="str">
        <f t="shared" si="5"/>
        <v/>
      </c>
      <c r="AI45" s="165">
        <v>0</v>
      </c>
      <c r="AK45" s="166">
        <f t="shared" ref="AK45:AK80" si="23">+AF45-AI45</f>
        <v>0</v>
      </c>
      <c r="AP45" s="87">
        <f t="shared" si="15"/>
        <v>0</v>
      </c>
      <c r="AQ45" s="87">
        <f t="shared" si="15"/>
        <v>0</v>
      </c>
      <c r="AR45" s="88">
        <f t="shared" si="6"/>
        <v>0</v>
      </c>
      <c r="AT45" s="90">
        <f t="shared" si="16"/>
        <v>0</v>
      </c>
      <c r="AU45" s="90">
        <f t="shared" si="16"/>
        <v>0</v>
      </c>
      <c r="AV45" s="82">
        <v>0</v>
      </c>
      <c r="AW45" s="82">
        <v>0</v>
      </c>
    </row>
    <row r="46" spans="1:49" s="82" customFormat="1" ht="13.9" hidden="1" x14ac:dyDescent="0.3">
      <c r="A46" s="91"/>
      <c r="B46" s="157" t="s">
        <v>62</v>
      </c>
      <c r="C46" s="168">
        <v>302</v>
      </c>
      <c r="D46" s="63">
        <v>0</v>
      </c>
      <c r="E46" s="107">
        <v>0</v>
      </c>
      <c r="F46" s="65">
        <f t="shared" ref="F46:F80" si="24">D46+E46</f>
        <v>0</v>
      </c>
      <c r="G46" s="95"/>
      <c r="H46" s="167"/>
      <c r="I46" s="157"/>
      <c r="J46" s="168">
        <v>302</v>
      </c>
      <c r="K46" s="96"/>
      <c r="L46" s="97"/>
      <c r="M46" s="175"/>
      <c r="N46" s="344">
        <v>0</v>
      </c>
      <c r="O46" s="345">
        <v>0</v>
      </c>
      <c r="P46" s="78">
        <f t="shared" si="17"/>
        <v>0</v>
      </c>
      <c r="Q46" s="98" t="str">
        <f t="shared" si="2"/>
        <v/>
      </c>
      <c r="R46" s="74"/>
      <c r="S46" s="75">
        <f t="shared" si="18"/>
        <v>0</v>
      </c>
      <c r="T46" s="75">
        <f t="shared" si="18"/>
        <v>0</v>
      </c>
      <c r="U46" s="72">
        <f t="shared" si="18"/>
        <v>0</v>
      </c>
      <c r="V46" s="98" t="str">
        <f t="shared" si="3"/>
        <v/>
      </c>
      <c r="W46" s="39"/>
      <c r="X46" s="70">
        <f t="shared" si="19"/>
        <v>0</v>
      </c>
      <c r="Y46" s="71">
        <f t="shared" si="19"/>
        <v>0</v>
      </c>
      <c r="Z46" s="72">
        <f t="shared" si="20"/>
        <v>0</v>
      </c>
      <c r="AA46" s="98" t="str">
        <f t="shared" si="4"/>
        <v/>
      </c>
      <c r="AB46" s="77"/>
      <c r="AC46" s="72">
        <f t="shared" si="21"/>
        <v>0</v>
      </c>
      <c r="AD46" s="79"/>
      <c r="AE46" s="80"/>
      <c r="AF46" s="72">
        <f t="shared" si="22"/>
        <v>0</v>
      </c>
      <c r="AG46" s="79" t="str">
        <f t="shared" si="5"/>
        <v/>
      </c>
      <c r="AI46" s="75">
        <v>0</v>
      </c>
      <c r="AK46" s="176">
        <f t="shared" si="23"/>
        <v>0</v>
      </c>
      <c r="AP46" s="87">
        <f t="shared" si="15"/>
        <v>0</v>
      </c>
      <c r="AQ46" s="87">
        <f t="shared" si="15"/>
        <v>0</v>
      </c>
      <c r="AR46" s="88">
        <f t="shared" si="6"/>
        <v>0</v>
      </c>
      <c r="AT46" s="90">
        <f t="shared" si="16"/>
        <v>0</v>
      </c>
      <c r="AU46" s="90">
        <f t="shared" si="16"/>
        <v>0</v>
      </c>
      <c r="AV46" s="82">
        <v>0</v>
      </c>
      <c r="AW46" s="82">
        <v>0</v>
      </c>
    </row>
    <row r="47" spans="1:49" s="82" customFormat="1" ht="13.9" hidden="1" x14ac:dyDescent="0.3">
      <c r="A47" s="91"/>
      <c r="B47" s="92">
        <f>SUM(D45:D80)</f>
        <v>195333.72999999998</v>
      </c>
      <c r="C47" s="168">
        <v>303</v>
      </c>
      <c r="D47" s="63">
        <v>0</v>
      </c>
      <c r="E47" s="107">
        <v>0</v>
      </c>
      <c r="F47" s="65">
        <f t="shared" si="24"/>
        <v>0</v>
      </c>
      <c r="G47" s="95"/>
      <c r="H47" s="20"/>
      <c r="I47" s="92"/>
      <c r="J47" s="168">
        <v>303</v>
      </c>
      <c r="K47" s="96"/>
      <c r="L47" s="97"/>
      <c r="M47" s="5"/>
      <c r="N47" s="344">
        <v>0</v>
      </c>
      <c r="O47" s="345">
        <v>0</v>
      </c>
      <c r="P47" s="78">
        <f t="shared" si="17"/>
        <v>0</v>
      </c>
      <c r="Q47" s="98" t="str">
        <f t="shared" si="2"/>
        <v/>
      </c>
      <c r="R47" s="74"/>
      <c r="S47" s="75">
        <f t="shared" si="18"/>
        <v>0</v>
      </c>
      <c r="T47" s="75">
        <f t="shared" si="18"/>
        <v>0</v>
      </c>
      <c r="U47" s="72">
        <f t="shared" si="18"/>
        <v>0</v>
      </c>
      <c r="V47" s="98" t="str">
        <f t="shared" si="3"/>
        <v/>
      </c>
      <c r="W47" s="39"/>
      <c r="X47" s="70">
        <f t="shared" si="19"/>
        <v>0</v>
      </c>
      <c r="Y47" s="71">
        <f t="shared" si="19"/>
        <v>0</v>
      </c>
      <c r="Z47" s="72">
        <f t="shared" si="20"/>
        <v>0</v>
      </c>
      <c r="AA47" s="98" t="str">
        <f t="shared" si="4"/>
        <v/>
      </c>
      <c r="AB47" s="77"/>
      <c r="AC47" s="72">
        <f t="shared" si="21"/>
        <v>0</v>
      </c>
      <c r="AD47" s="79"/>
      <c r="AE47" s="80"/>
      <c r="AF47" s="72">
        <f t="shared" si="22"/>
        <v>0</v>
      </c>
      <c r="AG47" s="79" t="str">
        <f t="shared" si="5"/>
        <v/>
      </c>
      <c r="AI47" s="75">
        <v>0</v>
      </c>
      <c r="AK47" s="176">
        <f t="shared" si="23"/>
        <v>0</v>
      </c>
      <c r="AP47" s="87">
        <f t="shared" si="15"/>
        <v>0</v>
      </c>
      <c r="AQ47" s="87">
        <f t="shared" si="15"/>
        <v>0</v>
      </c>
      <c r="AR47" s="88">
        <f t="shared" si="6"/>
        <v>0</v>
      </c>
      <c r="AT47" s="90">
        <f t="shared" si="16"/>
        <v>0</v>
      </c>
      <c r="AU47" s="90">
        <f t="shared" si="16"/>
        <v>0</v>
      </c>
      <c r="AV47" s="82">
        <v>0</v>
      </c>
      <c r="AW47" s="82">
        <v>0</v>
      </c>
    </row>
    <row r="48" spans="1:49" s="82" customFormat="1" ht="13.9" hidden="1" x14ac:dyDescent="0.3">
      <c r="A48" s="91"/>
      <c r="B48" s="103"/>
      <c r="C48" s="168">
        <v>304</v>
      </c>
      <c r="D48" s="63">
        <v>0</v>
      </c>
      <c r="E48" s="107">
        <v>0</v>
      </c>
      <c r="F48" s="65">
        <f t="shared" si="24"/>
        <v>0</v>
      </c>
      <c r="G48" s="95"/>
      <c r="H48" s="20"/>
      <c r="I48" s="103"/>
      <c r="J48" s="168">
        <v>304</v>
      </c>
      <c r="K48" s="96"/>
      <c r="L48" s="97"/>
      <c r="M48" s="5"/>
      <c r="N48" s="344">
        <v>0</v>
      </c>
      <c r="O48" s="345">
        <v>0</v>
      </c>
      <c r="P48" s="78">
        <f t="shared" si="17"/>
        <v>0</v>
      </c>
      <c r="Q48" s="98" t="str">
        <f t="shared" si="2"/>
        <v/>
      </c>
      <c r="R48" s="74"/>
      <c r="S48" s="75">
        <f t="shared" si="18"/>
        <v>0</v>
      </c>
      <c r="T48" s="75">
        <f t="shared" si="18"/>
        <v>0</v>
      </c>
      <c r="U48" s="72">
        <f t="shared" si="18"/>
        <v>0</v>
      </c>
      <c r="V48" s="98" t="str">
        <f t="shared" si="3"/>
        <v/>
      </c>
      <c r="W48" s="39"/>
      <c r="X48" s="70">
        <f t="shared" si="19"/>
        <v>0</v>
      </c>
      <c r="Y48" s="71">
        <f t="shared" si="19"/>
        <v>0</v>
      </c>
      <c r="Z48" s="72">
        <f t="shared" si="20"/>
        <v>0</v>
      </c>
      <c r="AA48" s="98" t="str">
        <f t="shared" si="4"/>
        <v/>
      </c>
      <c r="AB48" s="77"/>
      <c r="AC48" s="72">
        <f t="shared" si="21"/>
        <v>0</v>
      </c>
      <c r="AD48" s="79"/>
      <c r="AE48" s="80"/>
      <c r="AF48" s="72">
        <f t="shared" si="22"/>
        <v>0</v>
      </c>
      <c r="AG48" s="79" t="str">
        <f t="shared" si="5"/>
        <v/>
      </c>
      <c r="AI48" s="75">
        <v>0</v>
      </c>
      <c r="AK48" s="176">
        <f t="shared" si="23"/>
        <v>0</v>
      </c>
      <c r="AP48" s="87">
        <f t="shared" si="15"/>
        <v>0</v>
      </c>
      <c r="AQ48" s="87">
        <f t="shared" si="15"/>
        <v>0</v>
      </c>
      <c r="AR48" s="88">
        <f t="shared" si="6"/>
        <v>0</v>
      </c>
      <c r="AT48" s="90">
        <f t="shared" si="16"/>
        <v>0</v>
      </c>
      <c r="AU48" s="90">
        <f t="shared" si="16"/>
        <v>0</v>
      </c>
      <c r="AV48" s="82">
        <v>0</v>
      </c>
      <c r="AW48" s="82">
        <v>0</v>
      </c>
    </row>
    <row r="49" spans="1:49" s="82" customFormat="1" ht="13.9" hidden="1" x14ac:dyDescent="0.3">
      <c r="A49" s="91"/>
      <c r="B49" s="103"/>
      <c r="C49" s="168">
        <v>305</v>
      </c>
      <c r="D49" s="63">
        <v>0</v>
      </c>
      <c r="E49" s="107">
        <v>0</v>
      </c>
      <c r="F49" s="65">
        <f t="shared" si="24"/>
        <v>0</v>
      </c>
      <c r="G49" s="95"/>
      <c r="H49" s="20"/>
      <c r="I49" s="103"/>
      <c r="J49" s="168">
        <v>305</v>
      </c>
      <c r="K49" s="96"/>
      <c r="L49" s="97"/>
      <c r="M49" s="5"/>
      <c r="N49" s="344">
        <v>0</v>
      </c>
      <c r="O49" s="345">
        <v>0</v>
      </c>
      <c r="P49" s="78">
        <f t="shared" si="17"/>
        <v>0</v>
      </c>
      <c r="Q49" s="98" t="str">
        <f t="shared" si="2"/>
        <v/>
      </c>
      <c r="R49" s="74"/>
      <c r="S49" s="75">
        <f t="shared" si="18"/>
        <v>0</v>
      </c>
      <c r="T49" s="75">
        <f t="shared" si="18"/>
        <v>0</v>
      </c>
      <c r="U49" s="72">
        <f t="shared" si="18"/>
        <v>0</v>
      </c>
      <c r="V49" s="98" t="str">
        <f t="shared" si="3"/>
        <v/>
      </c>
      <c r="W49" s="39"/>
      <c r="X49" s="70">
        <f t="shared" si="19"/>
        <v>0</v>
      </c>
      <c r="Y49" s="71">
        <f t="shared" si="19"/>
        <v>0</v>
      </c>
      <c r="Z49" s="72">
        <f t="shared" si="20"/>
        <v>0</v>
      </c>
      <c r="AA49" s="98" t="str">
        <f t="shared" si="4"/>
        <v/>
      </c>
      <c r="AB49" s="77"/>
      <c r="AC49" s="72">
        <f t="shared" si="21"/>
        <v>0</v>
      </c>
      <c r="AD49" s="79"/>
      <c r="AE49" s="80"/>
      <c r="AF49" s="72">
        <f t="shared" si="22"/>
        <v>0</v>
      </c>
      <c r="AG49" s="79" t="str">
        <f t="shared" si="5"/>
        <v/>
      </c>
      <c r="AI49" s="75">
        <v>0</v>
      </c>
      <c r="AK49" s="176">
        <f t="shared" si="23"/>
        <v>0</v>
      </c>
      <c r="AP49" s="87">
        <f t="shared" si="15"/>
        <v>0</v>
      </c>
      <c r="AQ49" s="87">
        <f t="shared" si="15"/>
        <v>0</v>
      </c>
      <c r="AR49" s="88">
        <f t="shared" si="6"/>
        <v>0</v>
      </c>
      <c r="AT49" s="90">
        <f t="shared" si="16"/>
        <v>0</v>
      </c>
      <c r="AU49" s="90">
        <f t="shared" si="16"/>
        <v>0</v>
      </c>
      <c r="AV49" s="82">
        <v>0</v>
      </c>
      <c r="AW49" s="82">
        <v>0</v>
      </c>
    </row>
    <row r="50" spans="1:49" s="82" customFormat="1" ht="13.9" hidden="1" x14ac:dyDescent="0.3">
      <c r="A50" s="91"/>
      <c r="B50" s="103"/>
      <c r="C50" s="168">
        <v>306</v>
      </c>
      <c r="D50" s="63">
        <v>0</v>
      </c>
      <c r="E50" s="107">
        <v>0</v>
      </c>
      <c r="F50" s="65">
        <f t="shared" si="24"/>
        <v>0</v>
      </c>
      <c r="G50" s="95"/>
      <c r="H50" s="20"/>
      <c r="I50" s="103"/>
      <c r="J50" s="168">
        <v>306</v>
      </c>
      <c r="K50" s="96"/>
      <c r="L50" s="97"/>
      <c r="M50" s="5"/>
      <c r="N50" s="344">
        <v>0</v>
      </c>
      <c r="O50" s="345">
        <v>0</v>
      </c>
      <c r="P50" s="78">
        <f t="shared" si="17"/>
        <v>0</v>
      </c>
      <c r="Q50" s="98" t="str">
        <f t="shared" si="2"/>
        <v/>
      </c>
      <c r="R50" s="74"/>
      <c r="S50" s="75">
        <f t="shared" si="18"/>
        <v>0</v>
      </c>
      <c r="T50" s="75">
        <f t="shared" si="18"/>
        <v>0</v>
      </c>
      <c r="U50" s="72">
        <f t="shared" si="18"/>
        <v>0</v>
      </c>
      <c r="V50" s="98" t="str">
        <f t="shared" si="3"/>
        <v/>
      </c>
      <c r="W50" s="39"/>
      <c r="X50" s="70">
        <f t="shared" si="19"/>
        <v>0</v>
      </c>
      <c r="Y50" s="71">
        <f t="shared" si="19"/>
        <v>0</v>
      </c>
      <c r="Z50" s="72">
        <f t="shared" si="20"/>
        <v>0</v>
      </c>
      <c r="AA50" s="98" t="str">
        <f t="shared" si="4"/>
        <v/>
      </c>
      <c r="AB50" s="77"/>
      <c r="AC50" s="72">
        <f t="shared" si="21"/>
        <v>0</v>
      </c>
      <c r="AD50" s="79"/>
      <c r="AE50" s="80"/>
      <c r="AF50" s="72">
        <f t="shared" si="22"/>
        <v>0</v>
      </c>
      <c r="AG50" s="79" t="str">
        <f t="shared" si="5"/>
        <v/>
      </c>
      <c r="AI50" s="75">
        <v>0</v>
      </c>
      <c r="AK50" s="176">
        <f t="shared" si="23"/>
        <v>0</v>
      </c>
      <c r="AP50" s="87">
        <f t="shared" si="15"/>
        <v>0</v>
      </c>
      <c r="AQ50" s="87">
        <f t="shared" si="15"/>
        <v>0</v>
      </c>
      <c r="AR50" s="88">
        <f t="shared" si="6"/>
        <v>0</v>
      </c>
      <c r="AT50" s="90">
        <f t="shared" si="16"/>
        <v>0</v>
      </c>
      <c r="AU50" s="90">
        <f t="shared" si="16"/>
        <v>0</v>
      </c>
      <c r="AV50" s="82">
        <v>0</v>
      </c>
      <c r="AW50" s="82">
        <v>0</v>
      </c>
    </row>
    <row r="51" spans="1:49" s="82" customFormat="1" ht="13.9" hidden="1" x14ac:dyDescent="0.3">
      <c r="A51" s="91"/>
      <c r="B51" s="103"/>
      <c r="C51" s="168">
        <v>307</v>
      </c>
      <c r="D51" s="63">
        <v>0</v>
      </c>
      <c r="E51" s="107">
        <v>0</v>
      </c>
      <c r="F51" s="65">
        <f t="shared" si="24"/>
        <v>0</v>
      </c>
      <c r="G51" s="95"/>
      <c r="H51" s="20"/>
      <c r="I51" s="103"/>
      <c r="J51" s="168">
        <v>307</v>
      </c>
      <c r="K51" s="96"/>
      <c r="L51" s="97"/>
      <c r="M51" s="5"/>
      <c r="N51" s="344">
        <v>0</v>
      </c>
      <c r="O51" s="345">
        <v>0</v>
      </c>
      <c r="P51" s="78">
        <f t="shared" si="17"/>
        <v>0</v>
      </c>
      <c r="Q51" s="98" t="str">
        <f t="shared" si="2"/>
        <v/>
      </c>
      <c r="R51" s="74"/>
      <c r="S51" s="75">
        <f t="shared" si="18"/>
        <v>0</v>
      </c>
      <c r="T51" s="75">
        <f t="shared" si="18"/>
        <v>0</v>
      </c>
      <c r="U51" s="72">
        <f t="shared" si="18"/>
        <v>0</v>
      </c>
      <c r="V51" s="98" t="str">
        <f t="shared" si="3"/>
        <v/>
      </c>
      <c r="W51" s="39"/>
      <c r="X51" s="70">
        <f t="shared" si="19"/>
        <v>0</v>
      </c>
      <c r="Y51" s="71">
        <f t="shared" si="19"/>
        <v>0</v>
      </c>
      <c r="Z51" s="72">
        <f t="shared" si="20"/>
        <v>0</v>
      </c>
      <c r="AA51" s="98" t="str">
        <f t="shared" si="4"/>
        <v/>
      </c>
      <c r="AB51" s="77"/>
      <c r="AC51" s="72">
        <f t="shared" si="21"/>
        <v>0</v>
      </c>
      <c r="AD51" s="79"/>
      <c r="AE51" s="80"/>
      <c r="AF51" s="72">
        <f t="shared" si="22"/>
        <v>0</v>
      </c>
      <c r="AG51" s="79" t="str">
        <f t="shared" si="5"/>
        <v/>
      </c>
      <c r="AI51" s="75">
        <v>0</v>
      </c>
      <c r="AK51" s="176">
        <f t="shared" si="23"/>
        <v>0</v>
      </c>
      <c r="AP51" s="87">
        <f t="shared" si="15"/>
        <v>0</v>
      </c>
      <c r="AQ51" s="87">
        <f t="shared" si="15"/>
        <v>0</v>
      </c>
      <c r="AR51" s="88">
        <f t="shared" si="6"/>
        <v>0</v>
      </c>
      <c r="AT51" s="90">
        <f t="shared" si="16"/>
        <v>0</v>
      </c>
      <c r="AU51" s="90">
        <f t="shared" si="16"/>
        <v>0</v>
      </c>
      <c r="AV51" s="82">
        <v>0</v>
      </c>
      <c r="AW51" s="82">
        <v>0</v>
      </c>
    </row>
    <row r="52" spans="1:49" s="82" customFormat="1" ht="13.9" hidden="1" x14ac:dyDescent="0.3">
      <c r="A52" s="91"/>
      <c r="B52" s="103"/>
      <c r="C52" s="168">
        <v>308</v>
      </c>
      <c r="D52" s="63">
        <v>0</v>
      </c>
      <c r="E52" s="107">
        <v>0</v>
      </c>
      <c r="F52" s="65">
        <f t="shared" si="24"/>
        <v>0</v>
      </c>
      <c r="G52" s="95"/>
      <c r="H52" s="20"/>
      <c r="I52" s="103"/>
      <c r="J52" s="168">
        <v>308</v>
      </c>
      <c r="K52" s="96"/>
      <c r="L52" s="97"/>
      <c r="M52" s="5"/>
      <c r="N52" s="344">
        <v>0</v>
      </c>
      <c r="O52" s="345">
        <v>0</v>
      </c>
      <c r="P52" s="78">
        <f t="shared" si="17"/>
        <v>0</v>
      </c>
      <c r="Q52" s="98" t="str">
        <f t="shared" si="2"/>
        <v/>
      </c>
      <c r="R52" s="74"/>
      <c r="S52" s="75">
        <f t="shared" si="18"/>
        <v>0</v>
      </c>
      <c r="T52" s="75">
        <f t="shared" si="18"/>
        <v>0</v>
      </c>
      <c r="U52" s="72">
        <f t="shared" si="18"/>
        <v>0</v>
      </c>
      <c r="V52" s="98" t="str">
        <f t="shared" si="3"/>
        <v/>
      </c>
      <c r="W52" s="39"/>
      <c r="X52" s="70">
        <f t="shared" si="19"/>
        <v>0</v>
      </c>
      <c r="Y52" s="71">
        <f t="shared" si="19"/>
        <v>0</v>
      </c>
      <c r="Z52" s="72">
        <f t="shared" si="20"/>
        <v>0</v>
      </c>
      <c r="AA52" s="98" t="str">
        <f t="shared" si="4"/>
        <v/>
      </c>
      <c r="AB52" s="77"/>
      <c r="AC52" s="72">
        <f t="shared" si="21"/>
        <v>0</v>
      </c>
      <c r="AD52" s="79"/>
      <c r="AE52" s="80"/>
      <c r="AF52" s="72">
        <f t="shared" si="22"/>
        <v>0</v>
      </c>
      <c r="AG52" s="79" t="str">
        <f t="shared" si="5"/>
        <v/>
      </c>
      <c r="AI52" s="75">
        <v>0</v>
      </c>
      <c r="AK52" s="176">
        <f t="shared" si="23"/>
        <v>0</v>
      </c>
      <c r="AP52" s="87">
        <f t="shared" si="15"/>
        <v>0</v>
      </c>
      <c r="AQ52" s="87">
        <f t="shared" si="15"/>
        <v>0</v>
      </c>
      <c r="AR52" s="88">
        <f t="shared" si="6"/>
        <v>0</v>
      </c>
      <c r="AT52" s="90">
        <f t="shared" si="16"/>
        <v>0</v>
      </c>
      <c r="AU52" s="90">
        <f t="shared" si="16"/>
        <v>0</v>
      </c>
      <c r="AV52" s="82">
        <v>0</v>
      </c>
      <c r="AW52" s="82">
        <v>0</v>
      </c>
    </row>
    <row r="53" spans="1:49" s="82" customFormat="1" ht="13.9" hidden="1" x14ac:dyDescent="0.3">
      <c r="A53" s="91"/>
      <c r="B53" s="103"/>
      <c r="C53" s="168">
        <v>309</v>
      </c>
      <c r="D53" s="63">
        <v>0</v>
      </c>
      <c r="E53" s="107">
        <v>0</v>
      </c>
      <c r="F53" s="65">
        <f t="shared" si="24"/>
        <v>0</v>
      </c>
      <c r="G53" s="95"/>
      <c r="H53" s="20"/>
      <c r="I53" s="103"/>
      <c r="J53" s="168">
        <v>309</v>
      </c>
      <c r="K53" s="96"/>
      <c r="L53" s="97"/>
      <c r="M53" s="5"/>
      <c r="N53" s="344">
        <v>0</v>
      </c>
      <c r="O53" s="345">
        <v>0</v>
      </c>
      <c r="P53" s="78">
        <f t="shared" si="17"/>
        <v>0</v>
      </c>
      <c r="Q53" s="98" t="str">
        <f t="shared" si="2"/>
        <v/>
      </c>
      <c r="R53" s="74"/>
      <c r="S53" s="75">
        <f t="shared" si="18"/>
        <v>0</v>
      </c>
      <c r="T53" s="75">
        <f t="shared" si="18"/>
        <v>0</v>
      </c>
      <c r="U53" s="72">
        <f t="shared" si="18"/>
        <v>0</v>
      </c>
      <c r="V53" s="98" t="str">
        <f t="shared" si="3"/>
        <v/>
      </c>
      <c r="W53" s="39"/>
      <c r="X53" s="70">
        <f t="shared" si="19"/>
        <v>0</v>
      </c>
      <c r="Y53" s="71">
        <f t="shared" si="19"/>
        <v>0</v>
      </c>
      <c r="Z53" s="72">
        <f t="shared" si="20"/>
        <v>0</v>
      </c>
      <c r="AA53" s="98" t="str">
        <f t="shared" si="4"/>
        <v/>
      </c>
      <c r="AB53" s="77"/>
      <c r="AC53" s="72">
        <f t="shared" si="21"/>
        <v>0</v>
      </c>
      <c r="AD53" s="79"/>
      <c r="AE53" s="80"/>
      <c r="AF53" s="72">
        <f t="shared" si="22"/>
        <v>0</v>
      </c>
      <c r="AG53" s="79" t="str">
        <f t="shared" si="5"/>
        <v/>
      </c>
      <c r="AI53" s="75">
        <v>0</v>
      </c>
      <c r="AK53" s="176">
        <f t="shared" si="23"/>
        <v>0</v>
      </c>
      <c r="AP53" s="87">
        <f t="shared" si="15"/>
        <v>0</v>
      </c>
      <c r="AQ53" s="87">
        <f t="shared" si="15"/>
        <v>0</v>
      </c>
      <c r="AR53" s="88">
        <f t="shared" si="6"/>
        <v>0</v>
      </c>
      <c r="AT53" s="90">
        <f t="shared" si="16"/>
        <v>0</v>
      </c>
      <c r="AU53" s="90">
        <f t="shared" si="16"/>
        <v>0</v>
      </c>
      <c r="AV53" s="82">
        <v>0</v>
      </c>
      <c r="AW53" s="82">
        <v>0</v>
      </c>
    </row>
    <row r="54" spans="1:49" s="82" customFormat="1" ht="13.9" hidden="1" x14ac:dyDescent="0.3">
      <c r="A54" s="91"/>
      <c r="B54" s="103"/>
      <c r="C54" s="168">
        <v>310</v>
      </c>
      <c r="D54" s="63">
        <v>0</v>
      </c>
      <c r="E54" s="107">
        <v>0</v>
      </c>
      <c r="F54" s="65">
        <f t="shared" si="24"/>
        <v>0</v>
      </c>
      <c r="G54" s="95"/>
      <c r="H54" s="20"/>
      <c r="I54" s="103"/>
      <c r="J54" s="168">
        <v>310</v>
      </c>
      <c r="K54" s="96"/>
      <c r="L54" s="97"/>
      <c r="M54" s="5"/>
      <c r="N54" s="344">
        <v>0</v>
      </c>
      <c r="O54" s="345">
        <v>0</v>
      </c>
      <c r="P54" s="78">
        <f t="shared" si="17"/>
        <v>0</v>
      </c>
      <c r="Q54" s="98" t="str">
        <f t="shared" si="2"/>
        <v/>
      </c>
      <c r="R54" s="74"/>
      <c r="S54" s="75">
        <f t="shared" si="18"/>
        <v>0</v>
      </c>
      <c r="T54" s="75">
        <f t="shared" si="18"/>
        <v>0</v>
      </c>
      <c r="U54" s="72">
        <f t="shared" si="18"/>
        <v>0</v>
      </c>
      <c r="V54" s="98" t="str">
        <f t="shared" si="3"/>
        <v/>
      </c>
      <c r="W54" s="39"/>
      <c r="X54" s="70">
        <f t="shared" si="19"/>
        <v>0</v>
      </c>
      <c r="Y54" s="71">
        <f t="shared" si="19"/>
        <v>0</v>
      </c>
      <c r="Z54" s="72">
        <f t="shared" si="20"/>
        <v>0</v>
      </c>
      <c r="AA54" s="98" t="str">
        <f t="shared" si="4"/>
        <v/>
      </c>
      <c r="AB54" s="77"/>
      <c r="AC54" s="72">
        <f t="shared" si="21"/>
        <v>0</v>
      </c>
      <c r="AD54" s="79"/>
      <c r="AE54" s="80"/>
      <c r="AF54" s="72">
        <f t="shared" si="22"/>
        <v>0</v>
      </c>
      <c r="AG54" s="79" t="str">
        <f t="shared" si="5"/>
        <v/>
      </c>
      <c r="AI54" s="75">
        <v>0</v>
      </c>
      <c r="AK54" s="176">
        <f t="shared" si="23"/>
        <v>0</v>
      </c>
      <c r="AP54" s="87">
        <f t="shared" si="15"/>
        <v>0</v>
      </c>
      <c r="AQ54" s="87">
        <f t="shared" si="15"/>
        <v>0</v>
      </c>
      <c r="AR54" s="88">
        <f t="shared" si="6"/>
        <v>0</v>
      </c>
      <c r="AT54" s="90">
        <f t="shared" si="16"/>
        <v>0</v>
      </c>
      <c r="AU54" s="90">
        <f t="shared" si="16"/>
        <v>0</v>
      </c>
      <c r="AV54" s="82">
        <v>0</v>
      </c>
      <c r="AW54" s="82">
        <v>0</v>
      </c>
    </row>
    <row r="55" spans="1:49" s="82" customFormat="1" ht="13.9" hidden="1" x14ac:dyDescent="0.3">
      <c r="A55" s="91"/>
      <c r="B55" s="103"/>
      <c r="C55" s="168">
        <v>311</v>
      </c>
      <c r="D55" s="63">
        <v>0</v>
      </c>
      <c r="E55" s="107">
        <v>0</v>
      </c>
      <c r="F55" s="65">
        <f t="shared" si="24"/>
        <v>0</v>
      </c>
      <c r="G55" s="95"/>
      <c r="H55" s="20"/>
      <c r="I55" s="103"/>
      <c r="J55" s="207">
        <v>311</v>
      </c>
      <c r="K55" s="208"/>
      <c r="L55" s="209"/>
      <c r="M55" s="5"/>
      <c r="N55" s="344">
        <v>0</v>
      </c>
      <c r="O55" s="345">
        <v>0</v>
      </c>
      <c r="P55" s="78">
        <f t="shared" si="17"/>
        <v>0</v>
      </c>
      <c r="Q55" s="98" t="str">
        <f t="shared" si="2"/>
        <v/>
      </c>
      <c r="R55" s="74"/>
      <c r="S55" s="75">
        <f t="shared" si="18"/>
        <v>0</v>
      </c>
      <c r="T55" s="75">
        <f t="shared" si="18"/>
        <v>0</v>
      </c>
      <c r="U55" s="72">
        <f t="shared" si="18"/>
        <v>0</v>
      </c>
      <c r="V55" s="98" t="str">
        <f t="shared" si="3"/>
        <v/>
      </c>
      <c r="W55" s="39"/>
      <c r="X55" s="70">
        <f t="shared" si="19"/>
        <v>0</v>
      </c>
      <c r="Y55" s="71">
        <f t="shared" si="19"/>
        <v>0</v>
      </c>
      <c r="Z55" s="72">
        <f t="shared" si="20"/>
        <v>0</v>
      </c>
      <c r="AA55" s="98" t="str">
        <f t="shared" si="4"/>
        <v/>
      </c>
      <c r="AB55" s="77"/>
      <c r="AC55" s="72">
        <f t="shared" si="21"/>
        <v>0</v>
      </c>
      <c r="AD55" s="79"/>
      <c r="AE55" s="80"/>
      <c r="AF55" s="72">
        <f t="shared" si="22"/>
        <v>0</v>
      </c>
      <c r="AG55" s="79" t="str">
        <f t="shared" si="5"/>
        <v/>
      </c>
      <c r="AI55" s="75">
        <v>0</v>
      </c>
      <c r="AK55" s="176">
        <f t="shared" si="23"/>
        <v>0</v>
      </c>
      <c r="AP55" s="87">
        <f t="shared" si="15"/>
        <v>0</v>
      </c>
      <c r="AQ55" s="87">
        <f t="shared" si="15"/>
        <v>0</v>
      </c>
      <c r="AR55" s="88">
        <f t="shared" si="6"/>
        <v>0</v>
      </c>
      <c r="AT55" s="90">
        <f t="shared" si="16"/>
        <v>0</v>
      </c>
      <c r="AU55" s="90">
        <f t="shared" si="16"/>
        <v>0</v>
      </c>
      <c r="AV55" s="82">
        <v>0</v>
      </c>
      <c r="AW55" s="82">
        <v>0</v>
      </c>
    </row>
    <row r="56" spans="1:49" s="82" customFormat="1" x14ac:dyDescent="0.2">
      <c r="A56" s="91"/>
      <c r="B56" s="103"/>
      <c r="C56" s="168">
        <v>312</v>
      </c>
      <c r="D56" s="63">
        <v>92160.62</v>
      </c>
      <c r="E56" s="107">
        <v>277900</v>
      </c>
      <c r="F56" s="65">
        <f t="shared" si="24"/>
        <v>370060.62</v>
      </c>
      <c r="G56" s="95"/>
      <c r="H56" s="160" t="s">
        <v>60</v>
      </c>
      <c r="I56" s="161" t="s">
        <v>61</v>
      </c>
      <c r="J56" s="172">
        <v>312</v>
      </c>
      <c r="K56" s="173" t="s">
        <v>63</v>
      </c>
      <c r="L56" s="174"/>
      <c r="M56" s="5">
        <f>+N56/F56</f>
        <v>0.72842287298767427</v>
      </c>
      <c r="N56" s="344">
        <v>269560.62</v>
      </c>
      <c r="O56" s="345">
        <v>288759.14999999991</v>
      </c>
      <c r="P56" s="78">
        <f t="shared" si="17"/>
        <v>-19198.529999999912</v>
      </c>
      <c r="Q56" s="98">
        <f t="shared" si="2"/>
        <v>-7.1221567898159283E-2</v>
      </c>
      <c r="R56" s="74"/>
      <c r="S56" s="75">
        <f t="shared" si="18"/>
        <v>10000</v>
      </c>
      <c r="T56" s="75">
        <f t="shared" si="18"/>
        <v>17012.429999999935</v>
      </c>
      <c r="U56" s="76">
        <f t="shared" si="18"/>
        <v>-7012.4299999999348</v>
      </c>
      <c r="V56" s="98">
        <f t="shared" si="3"/>
        <v>-0.70124299999999351</v>
      </c>
      <c r="W56" s="39"/>
      <c r="X56" s="70">
        <f t="shared" si="19"/>
        <v>259560.62</v>
      </c>
      <c r="Y56" s="71">
        <f t="shared" si="19"/>
        <v>271746.71999999997</v>
      </c>
      <c r="Z56" s="72">
        <f t="shared" si="20"/>
        <v>-12186.099999999977</v>
      </c>
      <c r="AA56" s="98">
        <f t="shared" si="4"/>
        <v>-4.6948955507965642E-2</v>
      </c>
      <c r="AB56" s="77"/>
      <c r="AC56" s="72">
        <f t="shared" si="21"/>
        <v>100500</v>
      </c>
      <c r="AD56" s="79">
        <f>+AC56/F56</f>
        <v>0.27157712701232573</v>
      </c>
      <c r="AE56" s="80"/>
      <c r="AF56" s="72">
        <f t="shared" si="22"/>
        <v>389259.14999999991</v>
      </c>
      <c r="AG56" s="79">
        <f t="shared" si="5"/>
        <v>1.051879419107064</v>
      </c>
      <c r="AI56" s="75">
        <v>387760.45</v>
      </c>
      <c r="AK56" s="176">
        <f t="shared" si="23"/>
        <v>1498.6999999998952</v>
      </c>
      <c r="AL56" s="128" t="s">
        <v>64</v>
      </c>
      <c r="AP56" s="87">
        <f t="shared" si="15"/>
        <v>0</v>
      </c>
      <c r="AQ56" s="87">
        <f t="shared" si="15"/>
        <v>0</v>
      </c>
      <c r="AR56" s="88">
        <f t="shared" si="6"/>
        <v>0</v>
      </c>
      <c r="AT56" s="90">
        <f t="shared" si="16"/>
        <v>269560.62</v>
      </c>
      <c r="AU56" s="90">
        <f t="shared" si="16"/>
        <v>288759.14999999991</v>
      </c>
      <c r="AV56" s="82">
        <v>259560.62</v>
      </c>
      <c r="AW56" s="82">
        <v>271746.71999999997</v>
      </c>
    </row>
    <row r="57" spans="1:49" s="82" customFormat="1" ht="13.9" hidden="1" x14ac:dyDescent="0.3">
      <c r="A57" s="91"/>
      <c r="B57" s="103"/>
      <c r="C57" s="168">
        <v>313</v>
      </c>
      <c r="D57" s="63">
        <v>0</v>
      </c>
      <c r="E57" s="107">
        <v>0</v>
      </c>
      <c r="F57" s="65">
        <f t="shared" si="24"/>
        <v>0</v>
      </c>
      <c r="G57" s="95"/>
      <c r="H57" s="91"/>
      <c r="I57" s="157" t="s">
        <v>62</v>
      </c>
      <c r="J57" s="168">
        <v>313</v>
      </c>
      <c r="K57" s="96"/>
      <c r="L57" s="97"/>
      <c r="M57" s="5"/>
      <c r="N57" s="344">
        <v>0</v>
      </c>
      <c r="O57" s="345">
        <v>0</v>
      </c>
      <c r="P57" s="78">
        <f t="shared" si="17"/>
        <v>0</v>
      </c>
      <c r="Q57" s="98" t="str">
        <f t="shared" si="2"/>
        <v/>
      </c>
      <c r="R57" s="74"/>
      <c r="S57" s="75">
        <f t="shared" si="18"/>
        <v>0</v>
      </c>
      <c r="T57" s="75">
        <f t="shared" si="18"/>
        <v>0</v>
      </c>
      <c r="U57" s="72">
        <f t="shared" si="18"/>
        <v>0</v>
      </c>
      <c r="V57" s="98" t="str">
        <f t="shared" si="3"/>
        <v/>
      </c>
      <c r="W57" s="39"/>
      <c r="X57" s="70">
        <f t="shared" si="19"/>
        <v>0</v>
      </c>
      <c r="Y57" s="71">
        <f t="shared" si="19"/>
        <v>0</v>
      </c>
      <c r="Z57" s="72">
        <f t="shared" si="20"/>
        <v>0</v>
      </c>
      <c r="AA57" s="98" t="str">
        <f t="shared" si="4"/>
        <v/>
      </c>
      <c r="AB57" s="77"/>
      <c r="AC57" s="72">
        <f t="shared" si="21"/>
        <v>0</v>
      </c>
      <c r="AD57" s="79"/>
      <c r="AE57" s="80"/>
      <c r="AF57" s="72">
        <f t="shared" si="22"/>
        <v>0</v>
      </c>
      <c r="AG57" s="79" t="str">
        <f t="shared" si="5"/>
        <v/>
      </c>
      <c r="AI57" s="75">
        <v>0</v>
      </c>
      <c r="AK57" s="176">
        <f t="shared" si="23"/>
        <v>0</v>
      </c>
      <c r="AP57" s="87">
        <f t="shared" si="15"/>
        <v>0</v>
      </c>
      <c r="AQ57" s="87">
        <f t="shared" si="15"/>
        <v>0</v>
      </c>
      <c r="AR57" s="88">
        <f t="shared" si="6"/>
        <v>0</v>
      </c>
      <c r="AT57" s="90">
        <f t="shared" si="16"/>
        <v>0</v>
      </c>
      <c r="AU57" s="90">
        <f t="shared" si="16"/>
        <v>0</v>
      </c>
      <c r="AV57" s="82">
        <v>0</v>
      </c>
      <c r="AW57" s="82">
        <v>0</v>
      </c>
    </row>
    <row r="58" spans="1:49" s="82" customFormat="1" ht="13.9" hidden="1" x14ac:dyDescent="0.3">
      <c r="A58" s="91"/>
      <c r="B58" s="103"/>
      <c r="C58" s="168">
        <v>314</v>
      </c>
      <c r="D58" s="63">
        <v>0</v>
      </c>
      <c r="E58" s="107">
        <v>0</v>
      </c>
      <c r="F58" s="65">
        <f t="shared" si="24"/>
        <v>0</v>
      </c>
      <c r="G58" s="95"/>
      <c r="H58" s="91"/>
      <c r="I58" s="92">
        <f>SUM(O56:O92)</f>
        <v>1536579.1666666663</v>
      </c>
      <c r="J58" s="168">
        <v>314</v>
      </c>
      <c r="K58" s="96"/>
      <c r="L58" s="97"/>
      <c r="M58" s="5"/>
      <c r="N58" s="344">
        <v>0</v>
      </c>
      <c r="O58" s="345">
        <v>0</v>
      </c>
      <c r="P58" s="78">
        <f t="shared" si="17"/>
        <v>0</v>
      </c>
      <c r="Q58" s="98" t="str">
        <f t="shared" si="2"/>
        <v/>
      </c>
      <c r="R58" s="74"/>
      <c r="S58" s="75">
        <f t="shared" si="18"/>
        <v>0</v>
      </c>
      <c r="T58" s="75">
        <f t="shared" si="18"/>
        <v>0</v>
      </c>
      <c r="U58" s="72">
        <f t="shared" si="18"/>
        <v>0</v>
      </c>
      <c r="V58" s="98" t="str">
        <f t="shared" si="3"/>
        <v/>
      </c>
      <c r="W58" s="39"/>
      <c r="X58" s="70">
        <f t="shared" si="19"/>
        <v>0</v>
      </c>
      <c r="Y58" s="71">
        <f t="shared" si="19"/>
        <v>0</v>
      </c>
      <c r="Z58" s="72">
        <f t="shared" si="20"/>
        <v>0</v>
      </c>
      <c r="AA58" s="98" t="str">
        <f t="shared" si="4"/>
        <v/>
      </c>
      <c r="AB58" s="77"/>
      <c r="AC58" s="72">
        <f t="shared" si="21"/>
        <v>0</v>
      </c>
      <c r="AD58" s="79"/>
      <c r="AE58" s="80"/>
      <c r="AF58" s="72">
        <f t="shared" si="22"/>
        <v>0</v>
      </c>
      <c r="AG58" s="79" t="str">
        <f t="shared" si="5"/>
        <v/>
      </c>
      <c r="AI58" s="75">
        <v>0</v>
      </c>
      <c r="AK58" s="176">
        <f t="shared" si="23"/>
        <v>0</v>
      </c>
      <c r="AP58" s="87">
        <f t="shared" si="15"/>
        <v>0</v>
      </c>
      <c r="AQ58" s="87">
        <f t="shared" si="15"/>
        <v>0</v>
      </c>
      <c r="AR58" s="88">
        <f t="shared" si="6"/>
        <v>0</v>
      </c>
      <c r="AT58" s="90">
        <f t="shared" si="16"/>
        <v>0</v>
      </c>
      <c r="AU58" s="90">
        <f t="shared" si="16"/>
        <v>0</v>
      </c>
      <c r="AV58" s="82">
        <v>0</v>
      </c>
      <c r="AW58" s="82">
        <v>0</v>
      </c>
    </row>
    <row r="59" spans="1:49" s="82" customFormat="1" ht="13.9" hidden="1" x14ac:dyDescent="0.3">
      <c r="A59" s="91"/>
      <c r="B59" s="103"/>
      <c r="C59" s="168">
        <v>315</v>
      </c>
      <c r="D59" s="63">
        <v>0</v>
      </c>
      <c r="E59" s="107">
        <v>0</v>
      </c>
      <c r="F59" s="65">
        <f t="shared" si="24"/>
        <v>0</v>
      </c>
      <c r="G59" s="95"/>
      <c r="H59" s="91"/>
      <c r="I59" s="103"/>
      <c r="J59" s="168">
        <v>315</v>
      </c>
      <c r="K59" s="96"/>
      <c r="L59" s="97"/>
      <c r="M59" s="5"/>
      <c r="N59" s="344">
        <v>0</v>
      </c>
      <c r="O59" s="345">
        <v>0</v>
      </c>
      <c r="P59" s="78">
        <f t="shared" si="17"/>
        <v>0</v>
      </c>
      <c r="Q59" s="98" t="str">
        <f t="shared" si="2"/>
        <v/>
      </c>
      <c r="R59" s="74"/>
      <c r="S59" s="75">
        <f t="shared" si="18"/>
        <v>0</v>
      </c>
      <c r="T59" s="75">
        <f t="shared" si="18"/>
        <v>0</v>
      </c>
      <c r="U59" s="72">
        <f t="shared" si="18"/>
        <v>0</v>
      </c>
      <c r="V59" s="98" t="str">
        <f t="shared" si="3"/>
        <v/>
      </c>
      <c r="W59" s="39"/>
      <c r="X59" s="70">
        <f t="shared" si="19"/>
        <v>0</v>
      </c>
      <c r="Y59" s="71">
        <f t="shared" si="19"/>
        <v>0</v>
      </c>
      <c r="Z59" s="72">
        <f t="shared" si="20"/>
        <v>0</v>
      </c>
      <c r="AA59" s="98" t="str">
        <f t="shared" si="4"/>
        <v/>
      </c>
      <c r="AB59" s="77"/>
      <c r="AC59" s="72">
        <f t="shared" si="21"/>
        <v>0</v>
      </c>
      <c r="AD59" s="79"/>
      <c r="AE59" s="80"/>
      <c r="AF59" s="72">
        <f t="shared" si="22"/>
        <v>0</v>
      </c>
      <c r="AG59" s="79" t="str">
        <f t="shared" si="5"/>
        <v/>
      </c>
      <c r="AI59" s="75">
        <v>0</v>
      </c>
      <c r="AK59" s="176">
        <f t="shared" si="23"/>
        <v>0</v>
      </c>
      <c r="AP59" s="87">
        <f t="shared" si="15"/>
        <v>0</v>
      </c>
      <c r="AQ59" s="87">
        <f t="shared" si="15"/>
        <v>0</v>
      </c>
      <c r="AR59" s="88">
        <f t="shared" si="6"/>
        <v>0</v>
      </c>
      <c r="AT59" s="90">
        <f t="shared" si="16"/>
        <v>0</v>
      </c>
      <c r="AU59" s="90">
        <f t="shared" si="16"/>
        <v>0</v>
      </c>
      <c r="AV59" s="82">
        <v>0</v>
      </c>
      <c r="AW59" s="82">
        <v>0</v>
      </c>
    </row>
    <row r="60" spans="1:49" s="82" customFormat="1" ht="13.9" hidden="1" x14ac:dyDescent="0.3">
      <c r="A60" s="91"/>
      <c r="B60" s="103"/>
      <c r="C60" s="168">
        <v>316</v>
      </c>
      <c r="D60" s="63">
        <v>0</v>
      </c>
      <c r="E60" s="107">
        <v>0</v>
      </c>
      <c r="F60" s="65">
        <f t="shared" si="24"/>
        <v>0</v>
      </c>
      <c r="G60" s="95"/>
      <c r="H60" s="91"/>
      <c r="I60" s="103"/>
      <c r="J60" s="168">
        <v>316</v>
      </c>
      <c r="K60" s="96"/>
      <c r="L60" s="97"/>
      <c r="M60" s="5"/>
      <c r="N60" s="344">
        <v>0</v>
      </c>
      <c r="O60" s="345">
        <v>0</v>
      </c>
      <c r="P60" s="78">
        <f t="shared" si="17"/>
        <v>0</v>
      </c>
      <c r="Q60" s="98" t="str">
        <f t="shared" si="2"/>
        <v/>
      </c>
      <c r="R60" s="74"/>
      <c r="S60" s="75">
        <f t="shared" si="18"/>
        <v>0</v>
      </c>
      <c r="T60" s="75">
        <f t="shared" si="18"/>
        <v>0</v>
      </c>
      <c r="U60" s="72">
        <f t="shared" si="18"/>
        <v>0</v>
      </c>
      <c r="V60" s="98" t="str">
        <f t="shared" si="3"/>
        <v/>
      </c>
      <c r="W60" s="39"/>
      <c r="X60" s="70">
        <f t="shared" si="19"/>
        <v>0</v>
      </c>
      <c r="Y60" s="71">
        <f t="shared" si="19"/>
        <v>0</v>
      </c>
      <c r="Z60" s="72">
        <f t="shared" si="20"/>
        <v>0</v>
      </c>
      <c r="AA60" s="98" t="str">
        <f t="shared" si="4"/>
        <v/>
      </c>
      <c r="AB60" s="77"/>
      <c r="AC60" s="72">
        <f t="shared" si="21"/>
        <v>0</v>
      </c>
      <c r="AD60" s="79"/>
      <c r="AE60" s="80"/>
      <c r="AF60" s="72">
        <f t="shared" si="22"/>
        <v>0</v>
      </c>
      <c r="AG60" s="79" t="str">
        <f t="shared" si="5"/>
        <v/>
      </c>
      <c r="AI60" s="75">
        <v>0</v>
      </c>
      <c r="AK60" s="176">
        <f t="shared" si="23"/>
        <v>0</v>
      </c>
      <c r="AP60" s="87">
        <f t="shared" si="15"/>
        <v>0</v>
      </c>
      <c r="AQ60" s="87">
        <f t="shared" si="15"/>
        <v>0</v>
      </c>
      <c r="AR60" s="88">
        <f t="shared" si="6"/>
        <v>0</v>
      </c>
      <c r="AT60" s="90">
        <f t="shared" si="16"/>
        <v>0</v>
      </c>
      <c r="AU60" s="90">
        <f t="shared" si="16"/>
        <v>0</v>
      </c>
      <c r="AV60" s="82">
        <v>0</v>
      </c>
      <c r="AW60" s="82">
        <v>0</v>
      </c>
    </row>
    <row r="61" spans="1:49" s="82" customFormat="1" x14ac:dyDescent="0.2">
      <c r="A61" s="91"/>
      <c r="B61" s="103"/>
      <c r="C61" s="168">
        <v>317</v>
      </c>
      <c r="D61" s="63">
        <v>13752.15</v>
      </c>
      <c r="E61" s="107">
        <v>35620</v>
      </c>
      <c r="F61" s="65">
        <f t="shared" si="24"/>
        <v>49372.15</v>
      </c>
      <c r="G61" s="95"/>
      <c r="H61" s="91"/>
      <c r="I61" s="157" t="s">
        <v>62</v>
      </c>
      <c r="J61" s="168">
        <v>317</v>
      </c>
      <c r="K61" s="96" t="s">
        <v>65</v>
      </c>
      <c r="L61" s="97"/>
      <c r="M61" s="5">
        <f>+N61/F61</f>
        <v>0.76778406449790015</v>
      </c>
      <c r="N61" s="344">
        <v>37907.15</v>
      </c>
      <c r="O61" s="345">
        <v>60036.009999999995</v>
      </c>
      <c r="P61" s="78">
        <f t="shared" si="17"/>
        <v>-22128.859999999993</v>
      </c>
      <c r="Q61" s="98">
        <f t="shared" si="2"/>
        <v>-0.5837648042651582</v>
      </c>
      <c r="R61" s="74"/>
      <c r="S61" s="75">
        <f t="shared" si="18"/>
        <v>0</v>
      </c>
      <c r="T61" s="75">
        <f t="shared" si="18"/>
        <v>10552.68</v>
      </c>
      <c r="U61" s="76">
        <f t="shared" si="18"/>
        <v>-10552.68</v>
      </c>
      <c r="V61" s="98" t="str">
        <f t="shared" si="3"/>
        <v/>
      </c>
      <c r="W61" s="39"/>
      <c r="X61" s="70">
        <f t="shared" si="19"/>
        <v>37907.15</v>
      </c>
      <c r="Y61" s="71">
        <f t="shared" si="19"/>
        <v>49483.329999999994</v>
      </c>
      <c r="Z61" s="72">
        <f t="shared" si="20"/>
        <v>-11576.179999999993</v>
      </c>
      <c r="AA61" s="98">
        <f t="shared" si="4"/>
        <v>-0.30538249380393917</v>
      </c>
      <c r="AB61" s="77"/>
      <c r="AC61" s="72">
        <f t="shared" si="21"/>
        <v>11465</v>
      </c>
      <c r="AD61" s="79">
        <f>+AC61/F61</f>
        <v>0.23221593550209987</v>
      </c>
      <c r="AE61" s="80"/>
      <c r="AF61" s="72">
        <f t="shared" si="22"/>
        <v>71501.009999999995</v>
      </c>
      <c r="AG61" s="79">
        <f t="shared" si="5"/>
        <v>1.4482053141295244</v>
      </c>
      <c r="AI61" s="75">
        <v>52663.479999999996</v>
      </c>
      <c r="AK61" s="176">
        <f t="shared" si="23"/>
        <v>18837.53</v>
      </c>
      <c r="AL61" s="128" t="s">
        <v>66</v>
      </c>
      <c r="AP61" s="87">
        <f t="shared" si="15"/>
        <v>0</v>
      </c>
      <c r="AQ61" s="87">
        <f t="shared" si="15"/>
        <v>0</v>
      </c>
      <c r="AR61" s="88">
        <f t="shared" si="6"/>
        <v>0</v>
      </c>
      <c r="AT61" s="90">
        <f t="shared" si="16"/>
        <v>37907.15</v>
      </c>
      <c r="AU61" s="90">
        <f t="shared" si="16"/>
        <v>60036.009999999995</v>
      </c>
      <c r="AV61" s="82">
        <v>37907.15</v>
      </c>
      <c r="AW61" s="82">
        <v>49483.329999999994</v>
      </c>
    </row>
    <row r="62" spans="1:49" s="82" customFormat="1" ht="13.9" hidden="1" x14ac:dyDescent="0.3">
      <c r="A62" s="91"/>
      <c r="B62" s="103"/>
      <c r="C62" s="168">
        <v>318</v>
      </c>
      <c r="D62" s="63">
        <v>0</v>
      </c>
      <c r="E62" s="107">
        <v>0</v>
      </c>
      <c r="F62" s="65">
        <f t="shared" si="24"/>
        <v>0</v>
      </c>
      <c r="G62" s="95"/>
      <c r="H62" s="91"/>
      <c r="I62" s="103"/>
      <c r="J62" s="168">
        <v>318</v>
      </c>
      <c r="K62" s="96"/>
      <c r="L62" s="97"/>
      <c r="M62" s="5"/>
      <c r="N62" s="344">
        <v>0</v>
      </c>
      <c r="O62" s="345">
        <v>0</v>
      </c>
      <c r="P62" s="78">
        <f t="shared" si="17"/>
        <v>0</v>
      </c>
      <c r="Q62" s="98" t="str">
        <f t="shared" si="2"/>
        <v/>
      </c>
      <c r="R62" s="74"/>
      <c r="S62" s="75">
        <f t="shared" si="18"/>
        <v>0</v>
      </c>
      <c r="T62" s="75">
        <f t="shared" si="18"/>
        <v>0</v>
      </c>
      <c r="U62" s="72">
        <f t="shared" si="18"/>
        <v>0</v>
      </c>
      <c r="V62" s="98" t="str">
        <f t="shared" si="3"/>
        <v/>
      </c>
      <c r="W62" s="39"/>
      <c r="X62" s="70">
        <f t="shared" si="19"/>
        <v>0</v>
      </c>
      <c r="Y62" s="71">
        <f t="shared" si="19"/>
        <v>0</v>
      </c>
      <c r="Z62" s="72">
        <f t="shared" si="20"/>
        <v>0</v>
      </c>
      <c r="AA62" s="98" t="str">
        <f t="shared" si="4"/>
        <v/>
      </c>
      <c r="AB62" s="77"/>
      <c r="AC62" s="72">
        <f t="shared" si="21"/>
        <v>0</v>
      </c>
      <c r="AD62" s="79"/>
      <c r="AE62" s="80"/>
      <c r="AF62" s="72">
        <f t="shared" si="22"/>
        <v>0</v>
      </c>
      <c r="AG62" s="79" t="str">
        <f t="shared" si="5"/>
        <v/>
      </c>
      <c r="AI62" s="75">
        <v>0</v>
      </c>
      <c r="AK62" s="176">
        <f t="shared" si="23"/>
        <v>0</v>
      </c>
      <c r="AP62" s="87">
        <f t="shared" si="15"/>
        <v>0</v>
      </c>
      <c r="AQ62" s="87">
        <f t="shared" si="15"/>
        <v>0</v>
      </c>
      <c r="AR62" s="88">
        <f t="shared" si="6"/>
        <v>0</v>
      </c>
      <c r="AT62" s="90">
        <f t="shared" si="16"/>
        <v>0</v>
      </c>
      <c r="AU62" s="90">
        <f t="shared" si="16"/>
        <v>0</v>
      </c>
      <c r="AV62" s="82">
        <v>0</v>
      </c>
      <c r="AW62" s="82">
        <v>0</v>
      </c>
    </row>
    <row r="63" spans="1:49" s="82" customFormat="1" ht="13.9" hidden="1" x14ac:dyDescent="0.3">
      <c r="A63" s="91"/>
      <c r="B63" s="103"/>
      <c r="C63" s="168">
        <v>319</v>
      </c>
      <c r="D63" s="63">
        <v>0</v>
      </c>
      <c r="E63" s="107">
        <v>0</v>
      </c>
      <c r="F63" s="65">
        <f t="shared" si="24"/>
        <v>0</v>
      </c>
      <c r="G63" s="95"/>
      <c r="H63" s="91"/>
      <c r="I63" s="103"/>
      <c r="J63" s="168">
        <v>319</v>
      </c>
      <c r="K63" s="96"/>
      <c r="L63" s="97"/>
      <c r="M63" s="5"/>
      <c r="N63" s="344">
        <v>0</v>
      </c>
      <c r="O63" s="345">
        <v>0</v>
      </c>
      <c r="P63" s="78">
        <f t="shared" si="17"/>
        <v>0</v>
      </c>
      <c r="Q63" s="98" t="str">
        <f t="shared" si="2"/>
        <v/>
      </c>
      <c r="R63" s="74"/>
      <c r="S63" s="75">
        <f t="shared" si="18"/>
        <v>0</v>
      </c>
      <c r="T63" s="75">
        <f t="shared" si="18"/>
        <v>0</v>
      </c>
      <c r="U63" s="72">
        <f t="shared" si="18"/>
        <v>0</v>
      </c>
      <c r="V63" s="98" t="str">
        <f t="shared" si="3"/>
        <v/>
      </c>
      <c r="W63" s="39"/>
      <c r="X63" s="70">
        <f t="shared" si="19"/>
        <v>0</v>
      </c>
      <c r="Y63" s="71">
        <f t="shared" si="19"/>
        <v>0</v>
      </c>
      <c r="Z63" s="72">
        <f t="shared" si="20"/>
        <v>0</v>
      </c>
      <c r="AA63" s="98" t="str">
        <f t="shared" si="4"/>
        <v/>
      </c>
      <c r="AB63" s="77"/>
      <c r="AC63" s="72">
        <f t="shared" si="21"/>
        <v>0</v>
      </c>
      <c r="AD63" s="79"/>
      <c r="AE63" s="80"/>
      <c r="AF63" s="72">
        <f t="shared" si="22"/>
        <v>0</v>
      </c>
      <c r="AG63" s="79" t="str">
        <f t="shared" si="5"/>
        <v/>
      </c>
      <c r="AI63" s="75">
        <v>0</v>
      </c>
      <c r="AK63" s="176">
        <f t="shared" si="23"/>
        <v>0</v>
      </c>
      <c r="AP63" s="87">
        <f t="shared" si="15"/>
        <v>0</v>
      </c>
      <c r="AQ63" s="87">
        <f t="shared" si="15"/>
        <v>0</v>
      </c>
      <c r="AR63" s="88">
        <f t="shared" si="6"/>
        <v>0</v>
      </c>
      <c r="AT63" s="90">
        <f t="shared" si="16"/>
        <v>0</v>
      </c>
      <c r="AU63" s="90">
        <f t="shared" si="16"/>
        <v>0</v>
      </c>
      <c r="AV63" s="82">
        <v>0</v>
      </c>
      <c r="AW63" s="82">
        <v>0</v>
      </c>
    </row>
    <row r="64" spans="1:49" s="82" customFormat="1" ht="13.9" hidden="1" x14ac:dyDescent="0.3">
      <c r="A64" s="91"/>
      <c r="B64" s="103"/>
      <c r="C64" s="168">
        <v>320</v>
      </c>
      <c r="D64" s="63">
        <v>0</v>
      </c>
      <c r="E64" s="107">
        <v>0</v>
      </c>
      <c r="F64" s="65">
        <f t="shared" si="24"/>
        <v>0</v>
      </c>
      <c r="G64" s="95"/>
      <c r="H64" s="91"/>
      <c r="I64" s="103"/>
      <c r="J64" s="168">
        <v>320</v>
      </c>
      <c r="K64" s="96"/>
      <c r="L64" s="97"/>
      <c r="M64" s="5"/>
      <c r="N64" s="344">
        <v>0</v>
      </c>
      <c r="O64" s="345">
        <v>0</v>
      </c>
      <c r="P64" s="78">
        <f t="shared" si="17"/>
        <v>0</v>
      </c>
      <c r="Q64" s="98" t="str">
        <f t="shared" si="2"/>
        <v/>
      </c>
      <c r="R64" s="74"/>
      <c r="S64" s="75">
        <f t="shared" si="18"/>
        <v>0</v>
      </c>
      <c r="T64" s="75">
        <f t="shared" si="18"/>
        <v>0</v>
      </c>
      <c r="U64" s="72">
        <f t="shared" si="18"/>
        <v>0</v>
      </c>
      <c r="V64" s="98" t="str">
        <f t="shared" si="3"/>
        <v/>
      </c>
      <c r="W64" s="39"/>
      <c r="X64" s="70">
        <f t="shared" si="19"/>
        <v>0</v>
      </c>
      <c r="Y64" s="71">
        <f t="shared" si="19"/>
        <v>0</v>
      </c>
      <c r="Z64" s="72">
        <f t="shared" si="20"/>
        <v>0</v>
      </c>
      <c r="AA64" s="98" t="str">
        <f t="shared" si="4"/>
        <v/>
      </c>
      <c r="AB64" s="77"/>
      <c r="AC64" s="72">
        <f t="shared" si="21"/>
        <v>0</v>
      </c>
      <c r="AD64" s="79"/>
      <c r="AE64" s="80"/>
      <c r="AF64" s="72">
        <f t="shared" si="22"/>
        <v>0</v>
      </c>
      <c r="AG64" s="79" t="str">
        <f t="shared" si="5"/>
        <v/>
      </c>
      <c r="AI64" s="75">
        <v>0</v>
      </c>
      <c r="AK64" s="176">
        <f t="shared" si="23"/>
        <v>0</v>
      </c>
      <c r="AP64" s="87">
        <f t="shared" si="15"/>
        <v>0</v>
      </c>
      <c r="AQ64" s="87">
        <f t="shared" si="15"/>
        <v>0</v>
      </c>
      <c r="AR64" s="88">
        <f t="shared" si="6"/>
        <v>0</v>
      </c>
      <c r="AT64" s="90">
        <f t="shared" si="16"/>
        <v>0</v>
      </c>
      <c r="AU64" s="90">
        <f t="shared" si="16"/>
        <v>0</v>
      </c>
      <c r="AV64" s="82">
        <v>0</v>
      </c>
      <c r="AW64" s="82">
        <v>0</v>
      </c>
    </row>
    <row r="65" spans="1:49" s="82" customFormat="1" ht="13.9" hidden="1" x14ac:dyDescent="0.3">
      <c r="A65" s="91"/>
      <c r="B65" s="103"/>
      <c r="C65" s="168">
        <v>321</v>
      </c>
      <c r="D65" s="63">
        <v>0</v>
      </c>
      <c r="E65" s="107">
        <v>0</v>
      </c>
      <c r="F65" s="65">
        <f t="shared" si="24"/>
        <v>0</v>
      </c>
      <c r="G65" s="95"/>
      <c r="H65" s="91"/>
      <c r="I65" s="103"/>
      <c r="J65" s="168">
        <v>321</v>
      </c>
      <c r="K65" s="96" t="s">
        <v>67</v>
      </c>
      <c r="L65" s="97"/>
      <c r="M65" s="5"/>
      <c r="N65" s="344">
        <v>0</v>
      </c>
      <c r="O65" s="345">
        <v>0</v>
      </c>
      <c r="P65" s="78">
        <f t="shared" si="17"/>
        <v>0</v>
      </c>
      <c r="Q65" s="98" t="str">
        <f t="shared" si="2"/>
        <v/>
      </c>
      <c r="R65" s="74"/>
      <c r="S65" s="75">
        <f t="shared" si="18"/>
        <v>0</v>
      </c>
      <c r="T65" s="75">
        <f t="shared" si="18"/>
        <v>0</v>
      </c>
      <c r="U65" s="72">
        <f t="shared" si="18"/>
        <v>0</v>
      </c>
      <c r="V65" s="98" t="str">
        <f t="shared" si="3"/>
        <v/>
      </c>
      <c r="W65" s="39"/>
      <c r="X65" s="70">
        <f t="shared" si="19"/>
        <v>0</v>
      </c>
      <c r="Y65" s="71">
        <f t="shared" si="19"/>
        <v>0</v>
      </c>
      <c r="Z65" s="72">
        <f t="shared" si="20"/>
        <v>0</v>
      </c>
      <c r="AA65" s="98" t="str">
        <f t="shared" si="4"/>
        <v/>
      </c>
      <c r="AB65" s="77"/>
      <c r="AC65" s="72">
        <f t="shared" si="21"/>
        <v>0</v>
      </c>
      <c r="AD65" s="79"/>
      <c r="AE65" s="80"/>
      <c r="AF65" s="72">
        <f t="shared" si="22"/>
        <v>0</v>
      </c>
      <c r="AG65" s="79" t="str">
        <f t="shared" si="5"/>
        <v/>
      </c>
      <c r="AI65" s="75">
        <v>0</v>
      </c>
      <c r="AK65" s="176">
        <f t="shared" si="23"/>
        <v>0</v>
      </c>
      <c r="AP65" s="87">
        <f t="shared" si="15"/>
        <v>0</v>
      </c>
      <c r="AQ65" s="87">
        <f t="shared" si="15"/>
        <v>0</v>
      </c>
      <c r="AR65" s="88">
        <f t="shared" si="6"/>
        <v>0</v>
      </c>
      <c r="AT65" s="90">
        <f t="shared" si="16"/>
        <v>0</v>
      </c>
      <c r="AU65" s="90">
        <f t="shared" si="16"/>
        <v>0</v>
      </c>
      <c r="AV65" s="82">
        <v>0</v>
      </c>
      <c r="AW65" s="82">
        <v>0</v>
      </c>
    </row>
    <row r="66" spans="1:49" s="82" customFormat="1" ht="13.9" hidden="1" x14ac:dyDescent="0.3">
      <c r="A66" s="91"/>
      <c r="B66" s="103"/>
      <c r="C66" s="168">
        <v>322</v>
      </c>
      <c r="D66" s="63">
        <v>0</v>
      </c>
      <c r="E66" s="107">
        <v>0</v>
      </c>
      <c r="F66" s="65">
        <f t="shared" si="24"/>
        <v>0</v>
      </c>
      <c r="G66" s="95"/>
      <c r="H66" s="91"/>
      <c r="I66" s="103"/>
      <c r="J66" s="168">
        <v>322</v>
      </c>
      <c r="K66" s="96"/>
      <c r="L66" s="97"/>
      <c r="M66" s="5"/>
      <c r="N66" s="344">
        <v>0</v>
      </c>
      <c r="O66" s="345">
        <v>0</v>
      </c>
      <c r="P66" s="78">
        <f t="shared" si="17"/>
        <v>0</v>
      </c>
      <c r="Q66" s="98" t="str">
        <f t="shared" si="2"/>
        <v/>
      </c>
      <c r="R66" s="74"/>
      <c r="S66" s="75">
        <f t="shared" si="18"/>
        <v>0</v>
      </c>
      <c r="T66" s="75">
        <f t="shared" si="18"/>
        <v>0</v>
      </c>
      <c r="U66" s="72">
        <f t="shared" si="18"/>
        <v>0</v>
      </c>
      <c r="V66" s="98" t="str">
        <f t="shared" si="3"/>
        <v/>
      </c>
      <c r="W66" s="39"/>
      <c r="X66" s="70">
        <f t="shared" si="19"/>
        <v>0</v>
      </c>
      <c r="Y66" s="71">
        <f t="shared" si="19"/>
        <v>0</v>
      </c>
      <c r="Z66" s="72">
        <f t="shared" si="20"/>
        <v>0</v>
      </c>
      <c r="AA66" s="98" t="str">
        <f t="shared" si="4"/>
        <v/>
      </c>
      <c r="AB66" s="77"/>
      <c r="AC66" s="72">
        <f t="shared" si="21"/>
        <v>0</v>
      </c>
      <c r="AD66" s="79"/>
      <c r="AE66" s="80"/>
      <c r="AF66" s="72">
        <f t="shared" si="22"/>
        <v>0</v>
      </c>
      <c r="AG66" s="79" t="str">
        <f t="shared" si="5"/>
        <v/>
      </c>
      <c r="AI66" s="75">
        <v>0</v>
      </c>
      <c r="AK66" s="176">
        <f t="shared" si="23"/>
        <v>0</v>
      </c>
      <c r="AP66" s="87">
        <f t="shared" si="15"/>
        <v>0</v>
      </c>
      <c r="AQ66" s="87">
        <f t="shared" si="15"/>
        <v>0</v>
      </c>
      <c r="AR66" s="88">
        <f t="shared" si="6"/>
        <v>0</v>
      </c>
      <c r="AT66" s="90">
        <f t="shared" si="16"/>
        <v>0</v>
      </c>
      <c r="AU66" s="90">
        <f t="shared" si="16"/>
        <v>0</v>
      </c>
      <c r="AV66" s="82">
        <v>0</v>
      </c>
      <c r="AW66" s="82">
        <v>0</v>
      </c>
    </row>
    <row r="67" spans="1:49" s="82" customFormat="1" ht="13.9" hidden="1" x14ac:dyDescent="0.3">
      <c r="A67" s="91"/>
      <c r="B67" s="103"/>
      <c r="C67" s="168">
        <v>323</v>
      </c>
      <c r="D67" s="63">
        <v>0</v>
      </c>
      <c r="E67" s="107">
        <v>0</v>
      </c>
      <c r="F67" s="65">
        <f t="shared" si="24"/>
        <v>0</v>
      </c>
      <c r="G67" s="95"/>
      <c r="H67" s="91"/>
      <c r="I67" s="103"/>
      <c r="J67" s="168">
        <v>323</v>
      </c>
      <c r="K67" s="96"/>
      <c r="L67" s="97"/>
      <c r="M67" s="5"/>
      <c r="N67" s="344">
        <v>0</v>
      </c>
      <c r="O67" s="345">
        <v>0</v>
      </c>
      <c r="P67" s="78">
        <f t="shared" si="17"/>
        <v>0</v>
      </c>
      <c r="Q67" s="98" t="str">
        <f t="shared" si="2"/>
        <v/>
      </c>
      <c r="R67" s="74"/>
      <c r="S67" s="75">
        <f t="shared" si="18"/>
        <v>0</v>
      </c>
      <c r="T67" s="75">
        <f t="shared" si="18"/>
        <v>0</v>
      </c>
      <c r="U67" s="72">
        <f t="shared" si="18"/>
        <v>0</v>
      </c>
      <c r="V67" s="98" t="str">
        <f t="shared" si="3"/>
        <v/>
      </c>
      <c r="W67" s="39"/>
      <c r="X67" s="70">
        <f t="shared" si="19"/>
        <v>0</v>
      </c>
      <c r="Y67" s="71">
        <f t="shared" si="19"/>
        <v>0</v>
      </c>
      <c r="Z67" s="72">
        <f t="shared" si="20"/>
        <v>0</v>
      </c>
      <c r="AA67" s="98" t="str">
        <f t="shared" si="4"/>
        <v/>
      </c>
      <c r="AB67" s="77"/>
      <c r="AC67" s="72">
        <f t="shared" si="21"/>
        <v>0</v>
      </c>
      <c r="AD67" s="79"/>
      <c r="AE67" s="80"/>
      <c r="AF67" s="72">
        <f t="shared" si="22"/>
        <v>0</v>
      </c>
      <c r="AG67" s="79" t="str">
        <f t="shared" si="5"/>
        <v/>
      </c>
      <c r="AI67" s="75">
        <v>0</v>
      </c>
      <c r="AK67" s="176">
        <f t="shared" si="23"/>
        <v>0</v>
      </c>
      <c r="AP67" s="87">
        <f t="shared" si="15"/>
        <v>0</v>
      </c>
      <c r="AQ67" s="87">
        <f t="shared" si="15"/>
        <v>0</v>
      </c>
      <c r="AR67" s="88">
        <f t="shared" si="6"/>
        <v>0</v>
      </c>
      <c r="AT67" s="90">
        <f t="shared" si="16"/>
        <v>0</v>
      </c>
      <c r="AU67" s="90">
        <f t="shared" si="16"/>
        <v>0</v>
      </c>
      <c r="AV67" s="82">
        <v>0</v>
      </c>
      <c r="AW67" s="82">
        <v>0</v>
      </c>
    </row>
    <row r="68" spans="1:49" s="82" customFormat="1" ht="13.9" hidden="1" x14ac:dyDescent="0.3">
      <c r="A68" s="91"/>
      <c r="B68" s="103"/>
      <c r="C68" s="168">
        <v>324</v>
      </c>
      <c r="D68" s="63">
        <v>0</v>
      </c>
      <c r="E68" s="107">
        <v>0</v>
      </c>
      <c r="F68" s="65">
        <f t="shared" si="24"/>
        <v>0</v>
      </c>
      <c r="G68" s="95"/>
      <c r="H68" s="91"/>
      <c r="I68" s="103"/>
      <c r="J68" s="168">
        <v>324</v>
      </c>
      <c r="K68" s="96"/>
      <c r="L68" s="97"/>
      <c r="M68" s="5"/>
      <c r="N68" s="344">
        <v>0</v>
      </c>
      <c r="O68" s="345">
        <v>0</v>
      </c>
      <c r="P68" s="78">
        <f t="shared" si="17"/>
        <v>0</v>
      </c>
      <c r="Q68" s="98" t="str">
        <f t="shared" si="2"/>
        <v/>
      </c>
      <c r="R68" s="74"/>
      <c r="S68" s="75">
        <f t="shared" si="18"/>
        <v>0</v>
      </c>
      <c r="T68" s="75">
        <f t="shared" si="18"/>
        <v>0</v>
      </c>
      <c r="U68" s="72">
        <f t="shared" si="18"/>
        <v>0</v>
      </c>
      <c r="V68" s="98" t="str">
        <f t="shared" si="3"/>
        <v/>
      </c>
      <c r="W68" s="39"/>
      <c r="X68" s="70">
        <f t="shared" si="19"/>
        <v>0</v>
      </c>
      <c r="Y68" s="71">
        <f t="shared" si="19"/>
        <v>0</v>
      </c>
      <c r="Z68" s="72">
        <f t="shared" si="20"/>
        <v>0</v>
      </c>
      <c r="AA68" s="98" t="str">
        <f t="shared" si="4"/>
        <v/>
      </c>
      <c r="AB68" s="77"/>
      <c r="AC68" s="72">
        <f t="shared" si="21"/>
        <v>0</v>
      </c>
      <c r="AD68" s="79"/>
      <c r="AE68" s="80"/>
      <c r="AF68" s="72">
        <f t="shared" si="22"/>
        <v>0</v>
      </c>
      <c r="AG68" s="79" t="str">
        <f t="shared" si="5"/>
        <v/>
      </c>
      <c r="AI68" s="75">
        <v>0</v>
      </c>
      <c r="AK68" s="176">
        <f t="shared" si="23"/>
        <v>0</v>
      </c>
      <c r="AP68" s="87">
        <f t="shared" si="15"/>
        <v>0</v>
      </c>
      <c r="AQ68" s="87">
        <f t="shared" si="15"/>
        <v>0</v>
      </c>
      <c r="AR68" s="88">
        <f t="shared" si="6"/>
        <v>0</v>
      </c>
      <c r="AT68" s="90">
        <f t="shared" si="16"/>
        <v>0</v>
      </c>
      <c r="AU68" s="90">
        <f t="shared" si="16"/>
        <v>0</v>
      </c>
      <c r="AV68" s="82">
        <v>0</v>
      </c>
      <c r="AW68" s="82">
        <v>0</v>
      </c>
    </row>
    <row r="69" spans="1:49" s="82" customFormat="1" ht="13.9" hidden="1" x14ac:dyDescent="0.3">
      <c r="A69" s="91"/>
      <c r="B69" s="103"/>
      <c r="C69" s="168">
        <v>325</v>
      </c>
      <c r="D69" s="63">
        <v>0</v>
      </c>
      <c r="E69" s="107">
        <v>0</v>
      </c>
      <c r="F69" s="65">
        <f t="shared" si="24"/>
        <v>0</v>
      </c>
      <c r="G69" s="95"/>
      <c r="H69" s="91"/>
      <c r="I69" s="103"/>
      <c r="J69" s="168">
        <v>325</v>
      </c>
      <c r="K69" s="96"/>
      <c r="L69" s="97"/>
      <c r="M69" s="5"/>
      <c r="N69" s="344">
        <v>0</v>
      </c>
      <c r="O69" s="345">
        <v>0</v>
      </c>
      <c r="P69" s="78">
        <f t="shared" si="17"/>
        <v>0</v>
      </c>
      <c r="Q69" s="98" t="str">
        <f t="shared" si="2"/>
        <v/>
      </c>
      <c r="R69" s="74"/>
      <c r="S69" s="75">
        <f t="shared" si="18"/>
        <v>0</v>
      </c>
      <c r="T69" s="75">
        <f t="shared" si="18"/>
        <v>0</v>
      </c>
      <c r="U69" s="72">
        <f t="shared" si="18"/>
        <v>0</v>
      </c>
      <c r="V69" s="98" t="str">
        <f t="shared" si="3"/>
        <v/>
      </c>
      <c r="W69" s="39"/>
      <c r="X69" s="70">
        <f t="shared" si="19"/>
        <v>0</v>
      </c>
      <c r="Y69" s="71">
        <f t="shared" si="19"/>
        <v>0</v>
      </c>
      <c r="Z69" s="72">
        <f t="shared" si="20"/>
        <v>0</v>
      </c>
      <c r="AA69" s="98" t="str">
        <f t="shared" si="4"/>
        <v/>
      </c>
      <c r="AB69" s="77"/>
      <c r="AC69" s="72">
        <f t="shared" si="21"/>
        <v>0</v>
      </c>
      <c r="AD69" s="79"/>
      <c r="AE69" s="80"/>
      <c r="AF69" s="72">
        <f t="shared" si="22"/>
        <v>0</v>
      </c>
      <c r="AG69" s="79" t="str">
        <f t="shared" si="5"/>
        <v/>
      </c>
      <c r="AI69" s="75">
        <v>0</v>
      </c>
      <c r="AK69" s="176">
        <f t="shared" si="23"/>
        <v>0</v>
      </c>
      <c r="AP69" s="87">
        <f t="shared" si="15"/>
        <v>0</v>
      </c>
      <c r="AQ69" s="87">
        <f t="shared" si="15"/>
        <v>0</v>
      </c>
      <c r="AR69" s="88">
        <f t="shared" si="6"/>
        <v>0</v>
      </c>
      <c r="AT69" s="90">
        <f t="shared" si="16"/>
        <v>0</v>
      </c>
      <c r="AU69" s="90">
        <f t="shared" si="16"/>
        <v>0</v>
      </c>
      <c r="AV69" s="82">
        <v>0</v>
      </c>
      <c r="AW69" s="82">
        <v>0</v>
      </c>
    </row>
    <row r="70" spans="1:49" s="82" customFormat="1" ht="13.9" hidden="1" x14ac:dyDescent="0.3">
      <c r="A70" s="91"/>
      <c r="B70" s="103"/>
      <c r="C70" s="168">
        <v>326</v>
      </c>
      <c r="D70" s="63">
        <v>0</v>
      </c>
      <c r="E70" s="107">
        <v>0</v>
      </c>
      <c r="F70" s="65">
        <f t="shared" si="24"/>
        <v>0</v>
      </c>
      <c r="G70" s="95"/>
      <c r="H70" s="91"/>
      <c r="I70" s="103"/>
      <c r="J70" s="168">
        <v>326</v>
      </c>
      <c r="K70" s="96"/>
      <c r="L70" s="97"/>
      <c r="M70" s="5"/>
      <c r="N70" s="344">
        <v>0</v>
      </c>
      <c r="O70" s="345">
        <v>0</v>
      </c>
      <c r="P70" s="78">
        <f t="shared" si="17"/>
        <v>0</v>
      </c>
      <c r="Q70" s="98" t="str">
        <f t="shared" si="2"/>
        <v/>
      </c>
      <c r="R70" s="74"/>
      <c r="S70" s="75">
        <f t="shared" si="18"/>
        <v>0</v>
      </c>
      <c r="T70" s="75">
        <f t="shared" si="18"/>
        <v>0</v>
      </c>
      <c r="U70" s="72">
        <f t="shared" si="18"/>
        <v>0</v>
      </c>
      <c r="V70" s="98" t="str">
        <f t="shared" si="3"/>
        <v/>
      </c>
      <c r="W70" s="39"/>
      <c r="X70" s="70">
        <f t="shared" si="19"/>
        <v>0</v>
      </c>
      <c r="Y70" s="71">
        <f t="shared" si="19"/>
        <v>0</v>
      </c>
      <c r="Z70" s="72">
        <f t="shared" si="20"/>
        <v>0</v>
      </c>
      <c r="AA70" s="98" t="str">
        <f t="shared" si="4"/>
        <v/>
      </c>
      <c r="AB70" s="77"/>
      <c r="AC70" s="72">
        <f t="shared" si="21"/>
        <v>0</v>
      </c>
      <c r="AD70" s="79"/>
      <c r="AE70" s="80"/>
      <c r="AF70" s="72">
        <f t="shared" si="22"/>
        <v>0</v>
      </c>
      <c r="AG70" s="79" t="str">
        <f t="shared" si="5"/>
        <v/>
      </c>
      <c r="AI70" s="75">
        <v>0</v>
      </c>
      <c r="AK70" s="176">
        <f t="shared" si="23"/>
        <v>0</v>
      </c>
      <c r="AP70" s="87">
        <f t="shared" ref="AP70:AQ101" si="25">+N70-S70-X70</f>
        <v>0</v>
      </c>
      <c r="AQ70" s="87">
        <f t="shared" si="25"/>
        <v>0</v>
      </c>
      <c r="AR70" s="88">
        <f t="shared" si="6"/>
        <v>0</v>
      </c>
      <c r="AT70" s="90">
        <f t="shared" ref="AT70:AU101" si="26">+N70</f>
        <v>0</v>
      </c>
      <c r="AU70" s="90">
        <f t="shared" si="26"/>
        <v>0</v>
      </c>
      <c r="AV70" s="82">
        <v>0</v>
      </c>
      <c r="AW70" s="82">
        <v>0</v>
      </c>
    </row>
    <row r="71" spans="1:49" s="82" customFormat="1" ht="13.9" hidden="1" x14ac:dyDescent="0.3">
      <c r="A71" s="91"/>
      <c r="B71" s="103"/>
      <c r="C71" s="168">
        <v>327</v>
      </c>
      <c r="D71" s="63">
        <v>0</v>
      </c>
      <c r="E71" s="107">
        <v>0</v>
      </c>
      <c r="F71" s="65">
        <f t="shared" si="24"/>
        <v>0</v>
      </c>
      <c r="G71" s="95"/>
      <c r="H71" s="91"/>
      <c r="I71" s="103"/>
      <c r="J71" s="168">
        <v>327</v>
      </c>
      <c r="K71" s="96"/>
      <c r="L71" s="97"/>
      <c r="M71" s="5"/>
      <c r="N71" s="344">
        <v>0</v>
      </c>
      <c r="O71" s="345">
        <v>0</v>
      </c>
      <c r="P71" s="78">
        <f t="shared" si="17"/>
        <v>0</v>
      </c>
      <c r="Q71" s="98" t="str">
        <f t="shared" ref="Q71:Q134" si="27">+IF(AND(P71&lt;&gt;0,N71&lt;&gt;0),P71/N71,"")</f>
        <v/>
      </c>
      <c r="R71" s="74"/>
      <c r="S71" s="75">
        <f t="shared" si="18"/>
        <v>0</v>
      </c>
      <c r="T71" s="75">
        <f t="shared" si="18"/>
        <v>0</v>
      </c>
      <c r="U71" s="72">
        <f t="shared" si="18"/>
        <v>0</v>
      </c>
      <c r="V71" s="98" t="str">
        <f t="shared" ref="V71:V134" si="28">+IF(AND(U71&lt;&gt;0,S71&lt;&gt;0),U71/S71,"")</f>
        <v/>
      </c>
      <c r="W71" s="39"/>
      <c r="X71" s="70">
        <f t="shared" si="19"/>
        <v>0</v>
      </c>
      <c r="Y71" s="71">
        <f t="shared" si="19"/>
        <v>0</v>
      </c>
      <c r="Z71" s="72">
        <f t="shared" si="20"/>
        <v>0</v>
      </c>
      <c r="AA71" s="98" t="str">
        <f t="shared" ref="AA71:AA134" si="29">+IF(AND(Z71&lt;&gt;0,X71&lt;&gt;0),Z71/X71,"")</f>
        <v/>
      </c>
      <c r="AB71" s="77"/>
      <c r="AC71" s="72">
        <f t="shared" si="21"/>
        <v>0</v>
      </c>
      <c r="AD71" s="79"/>
      <c r="AE71" s="80"/>
      <c r="AF71" s="72">
        <f t="shared" si="22"/>
        <v>0</v>
      </c>
      <c r="AG71" s="79" t="str">
        <f t="shared" ref="AG71:AG134" si="30">+IF(AND(AF71&lt;&gt;0,F71&lt;&gt;0),AF71/F71,"")</f>
        <v/>
      </c>
      <c r="AI71" s="75">
        <v>0</v>
      </c>
      <c r="AK71" s="176">
        <f t="shared" si="23"/>
        <v>0</v>
      </c>
      <c r="AP71" s="87">
        <f t="shared" si="25"/>
        <v>0</v>
      </c>
      <c r="AQ71" s="87">
        <f t="shared" si="25"/>
        <v>0</v>
      </c>
      <c r="AR71" s="88">
        <f t="shared" ref="AR71:AR134" si="31">+Z71+U71-P71</f>
        <v>0</v>
      </c>
      <c r="AT71" s="90">
        <f t="shared" si="26"/>
        <v>0</v>
      </c>
      <c r="AU71" s="90">
        <f t="shared" si="26"/>
        <v>0</v>
      </c>
      <c r="AV71" s="82">
        <v>0</v>
      </c>
      <c r="AW71" s="82">
        <v>0</v>
      </c>
    </row>
    <row r="72" spans="1:49" s="82" customFormat="1" ht="13.9" hidden="1" x14ac:dyDescent="0.3">
      <c r="A72" s="91"/>
      <c r="B72" s="103"/>
      <c r="C72" s="168">
        <v>328</v>
      </c>
      <c r="D72" s="63">
        <v>0</v>
      </c>
      <c r="E72" s="107">
        <v>0</v>
      </c>
      <c r="F72" s="65">
        <f t="shared" si="24"/>
        <v>0</v>
      </c>
      <c r="G72" s="95"/>
      <c r="H72" s="91"/>
      <c r="I72" s="103"/>
      <c r="J72" s="168">
        <v>328</v>
      </c>
      <c r="K72" s="96"/>
      <c r="L72" s="97"/>
      <c r="M72" s="5"/>
      <c r="N72" s="344">
        <v>0</v>
      </c>
      <c r="O72" s="345">
        <v>0</v>
      </c>
      <c r="P72" s="78">
        <f t="shared" si="17"/>
        <v>0</v>
      </c>
      <c r="Q72" s="98" t="str">
        <f t="shared" si="27"/>
        <v/>
      </c>
      <c r="R72" s="74"/>
      <c r="S72" s="75">
        <f t="shared" si="18"/>
        <v>0</v>
      </c>
      <c r="T72" s="75">
        <f t="shared" si="18"/>
        <v>0</v>
      </c>
      <c r="U72" s="72">
        <f t="shared" si="18"/>
        <v>0</v>
      </c>
      <c r="V72" s="98" t="str">
        <f t="shared" si="28"/>
        <v/>
      </c>
      <c r="W72" s="39"/>
      <c r="X72" s="70">
        <f t="shared" si="19"/>
        <v>0</v>
      </c>
      <c r="Y72" s="71">
        <f t="shared" si="19"/>
        <v>0</v>
      </c>
      <c r="Z72" s="72">
        <f t="shared" si="20"/>
        <v>0</v>
      </c>
      <c r="AA72" s="98" t="str">
        <f t="shared" si="29"/>
        <v/>
      </c>
      <c r="AB72" s="77"/>
      <c r="AC72" s="72">
        <f t="shared" si="21"/>
        <v>0</v>
      </c>
      <c r="AD72" s="79"/>
      <c r="AE72" s="80"/>
      <c r="AF72" s="72">
        <f t="shared" si="22"/>
        <v>0</v>
      </c>
      <c r="AG72" s="79" t="str">
        <f t="shared" si="30"/>
        <v/>
      </c>
      <c r="AI72" s="75">
        <v>0</v>
      </c>
      <c r="AK72" s="176">
        <f t="shared" si="23"/>
        <v>0</v>
      </c>
      <c r="AP72" s="87">
        <f t="shared" si="25"/>
        <v>0</v>
      </c>
      <c r="AQ72" s="87">
        <f t="shared" si="25"/>
        <v>0</v>
      </c>
      <c r="AR72" s="88">
        <f t="shared" si="31"/>
        <v>0</v>
      </c>
      <c r="AT72" s="90">
        <f t="shared" si="26"/>
        <v>0</v>
      </c>
      <c r="AU72" s="90">
        <f t="shared" si="26"/>
        <v>0</v>
      </c>
      <c r="AV72" s="82">
        <v>0</v>
      </c>
      <c r="AW72" s="82">
        <v>0</v>
      </c>
    </row>
    <row r="73" spans="1:49" s="82" customFormat="1" ht="12.6" hidden="1" customHeight="1" x14ac:dyDescent="0.3">
      <c r="A73" s="91"/>
      <c r="B73" s="103"/>
      <c r="C73" s="168">
        <v>329</v>
      </c>
      <c r="D73" s="63">
        <v>0</v>
      </c>
      <c r="E73" s="107">
        <v>0</v>
      </c>
      <c r="F73" s="65">
        <f t="shared" si="24"/>
        <v>0</v>
      </c>
      <c r="G73" s="95"/>
      <c r="H73" s="91"/>
      <c r="I73" s="103"/>
      <c r="J73" s="168">
        <v>329</v>
      </c>
      <c r="K73" s="96"/>
      <c r="L73" s="97"/>
      <c r="M73" s="5"/>
      <c r="N73" s="344">
        <v>0</v>
      </c>
      <c r="O73" s="345">
        <v>0</v>
      </c>
      <c r="P73" s="78">
        <f t="shared" si="17"/>
        <v>0</v>
      </c>
      <c r="Q73" s="98" t="str">
        <f t="shared" si="27"/>
        <v/>
      </c>
      <c r="R73" s="74"/>
      <c r="S73" s="75">
        <f t="shared" si="18"/>
        <v>0</v>
      </c>
      <c r="T73" s="75">
        <f t="shared" si="18"/>
        <v>0</v>
      </c>
      <c r="U73" s="72">
        <f t="shared" si="18"/>
        <v>0</v>
      </c>
      <c r="V73" s="98" t="str">
        <f t="shared" si="28"/>
        <v/>
      </c>
      <c r="W73" s="39"/>
      <c r="X73" s="70">
        <f t="shared" si="19"/>
        <v>0</v>
      </c>
      <c r="Y73" s="71">
        <f t="shared" si="19"/>
        <v>0</v>
      </c>
      <c r="Z73" s="72">
        <f t="shared" si="20"/>
        <v>0</v>
      </c>
      <c r="AA73" s="98" t="str">
        <f t="shared" si="29"/>
        <v/>
      </c>
      <c r="AB73" s="77"/>
      <c r="AC73" s="72">
        <f t="shared" si="21"/>
        <v>0</v>
      </c>
      <c r="AD73" s="79"/>
      <c r="AE73" s="80"/>
      <c r="AF73" s="72">
        <f t="shared" si="22"/>
        <v>0</v>
      </c>
      <c r="AG73" s="79" t="str">
        <f t="shared" si="30"/>
        <v/>
      </c>
      <c r="AI73" s="75">
        <v>0</v>
      </c>
      <c r="AK73" s="176">
        <f t="shared" si="23"/>
        <v>0</v>
      </c>
      <c r="AP73" s="87">
        <f t="shared" si="25"/>
        <v>0</v>
      </c>
      <c r="AQ73" s="87">
        <f t="shared" si="25"/>
        <v>0</v>
      </c>
      <c r="AR73" s="88">
        <f t="shared" si="31"/>
        <v>0</v>
      </c>
      <c r="AT73" s="90">
        <f t="shared" si="26"/>
        <v>0</v>
      </c>
      <c r="AU73" s="90">
        <f t="shared" si="26"/>
        <v>0</v>
      </c>
      <c r="AV73" s="82">
        <v>0</v>
      </c>
      <c r="AW73" s="82">
        <v>0</v>
      </c>
    </row>
    <row r="74" spans="1:49" s="82" customFormat="1" ht="13.9" hidden="1" x14ac:dyDescent="0.3">
      <c r="A74" s="91"/>
      <c r="B74" s="103"/>
      <c r="C74" s="168">
        <v>330</v>
      </c>
      <c r="D74" s="63">
        <v>0</v>
      </c>
      <c r="E74" s="107">
        <v>0</v>
      </c>
      <c r="F74" s="65">
        <f t="shared" si="24"/>
        <v>0</v>
      </c>
      <c r="G74" s="95"/>
      <c r="H74" s="91"/>
      <c r="I74" s="103"/>
      <c r="J74" s="168">
        <v>330</v>
      </c>
      <c r="K74" s="96"/>
      <c r="L74" s="97"/>
      <c r="M74" s="5"/>
      <c r="N74" s="344">
        <v>0</v>
      </c>
      <c r="O74" s="345">
        <v>0</v>
      </c>
      <c r="P74" s="78">
        <f t="shared" si="17"/>
        <v>0</v>
      </c>
      <c r="Q74" s="98" t="str">
        <f t="shared" si="27"/>
        <v/>
      </c>
      <c r="R74" s="74"/>
      <c r="S74" s="75">
        <f t="shared" si="18"/>
        <v>0</v>
      </c>
      <c r="T74" s="75">
        <f t="shared" si="18"/>
        <v>0</v>
      </c>
      <c r="U74" s="72">
        <f t="shared" si="18"/>
        <v>0</v>
      </c>
      <c r="V74" s="98" t="str">
        <f t="shared" si="28"/>
        <v/>
      </c>
      <c r="W74" s="39"/>
      <c r="X74" s="70">
        <f t="shared" si="19"/>
        <v>0</v>
      </c>
      <c r="Y74" s="71">
        <f t="shared" si="19"/>
        <v>0</v>
      </c>
      <c r="Z74" s="72">
        <f t="shared" si="20"/>
        <v>0</v>
      </c>
      <c r="AA74" s="98" t="str">
        <f t="shared" si="29"/>
        <v/>
      </c>
      <c r="AB74" s="77"/>
      <c r="AC74" s="72">
        <f t="shared" si="21"/>
        <v>0</v>
      </c>
      <c r="AD74" s="79"/>
      <c r="AE74" s="80"/>
      <c r="AF74" s="72">
        <f t="shared" si="22"/>
        <v>0</v>
      </c>
      <c r="AG74" s="79" t="str">
        <f t="shared" si="30"/>
        <v/>
      </c>
      <c r="AI74" s="75">
        <v>0</v>
      </c>
      <c r="AK74" s="176">
        <f t="shared" si="23"/>
        <v>0</v>
      </c>
      <c r="AP74" s="87">
        <f t="shared" si="25"/>
        <v>0</v>
      </c>
      <c r="AQ74" s="87">
        <f t="shared" si="25"/>
        <v>0</v>
      </c>
      <c r="AR74" s="88">
        <f t="shared" si="31"/>
        <v>0</v>
      </c>
      <c r="AT74" s="90">
        <f t="shared" si="26"/>
        <v>0</v>
      </c>
      <c r="AU74" s="90">
        <f t="shared" si="26"/>
        <v>0</v>
      </c>
      <c r="AV74" s="82">
        <v>0</v>
      </c>
      <c r="AW74" s="82">
        <v>0</v>
      </c>
    </row>
    <row r="75" spans="1:49" s="82" customFormat="1" x14ac:dyDescent="0.2">
      <c r="A75" s="91"/>
      <c r="B75" s="103"/>
      <c r="C75" s="168">
        <v>331</v>
      </c>
      <c r="D75" s="63">
        <v>16060</v>
      </c>
      <c r="E75" s="107">
        <v>0</v>
      </c>
      <c r="F75" s="65">
        <f t="shared" si="24"/>
        <v>16060</v>
      </c>
      <c r="G75" s="95"/>
      <c r="H75" s="91"/>
      <c r="I75" s="92">
        <f>SUM(O56:O79)</f>
        <v>468795.15999999992</v>
      </c>
      <c r="J75" s="168">
        <v>331</v>
      </c>
      <c r="K75" s="96" t="s">
        <v>68</v>
      </c>
      <c r="L75" s="97"/>
      <c r="M75" s="5"/>
      <c r="N75" s="344">
        <v>16060</v>
      </c>
      <c r="O75" s="345">
        <v>15000</v>
      </c>
      <c r="P75" s="78">
        <f t="shared" si="17"/>
        <v>1060</v>
      </c>
      <c r="Q75" s="98">
        <f t="shared" si="27"/>
        <v>6.6002490660024907E-2</v>
      </c>
      <c r="R75" s="74"/>
      <c r="S75" s="75">
        <f t="shared" si="18"/>
        <v>0</v>
      </c>
      <c r="T75" s="75">
        <f t="shared" si="18"/>
        <v>-1060</v>
      </c>
      <c r="U75" s="181">
        <f t="shared" si="18"/>
        <v>1060</v>
      </c>
      <c r="V75" s="98" t="str">
        <f t="shared" si="28"/>
        <v/>
      </c>
      <c r="W75" s="39"/>
      <c r="X75" s="70">
        <f t="shared" si="19"/>
        <v>16060</v>
      </c>
      <c r="Y75" s="71">
        <f t="shared" si="19"/>
        <v>16060</v>
      </c>
      <c r="Z75" s="72">
        <f t="shared" si="20"/>
        <v>0</v>
      </c>
      <c r="AA75" s="98" t="str">
        <f t="shared" si="29"/>
        <v/>
      </c>
      <c r="AB75" s="77"/>
      <c r="AC75" s="72">
        <f t="shared" si="21"/>
        <v>0</v>
      </c>
      <c r="AD75" s="79"/>
      <c r="AE75" s="80"/>
      <c r="AF75" s="72">
        <f t="shared" si="22"/>
        <v>15000</v>
      </c>
      <c r="AG75" s="79">
        <f t="shared" si="30"/>
        <v>0.93399750933997505</v>
      </c>
      <c r="AI75" s="75">
        <v>94600</v>
      </c>
      <c r="AK75" s="176">
        <f t="shared" si="23"/>
        <v>-79600</v>
      </c>
      <c r="AP75" s="87">
        <f t="shared" si="25"/>
        <v>0</v>
      </c>
      <c r="AQ75" s="87">
        <f t="shared" si="25"/>
        <v>0</v>
      </c>
      <c r="AR75" s="88">
        <f t="shared" si="31"/>
        <v>0</v>
      </c>
      <c r="AT75" s="90">
        <f t="shared" si="26"/>
        <v>16060</v>
      </c>
      <c r="AU75" s="90">
        <f t="shared" si="26"/>
        <v>15000</v>
      </c>
      <c r="AV75" s="82">
        <v>16060</v>
      </c>
      <c r="AW75" s="82">
        <v>16060</v>
      </c>
    </row>
    <row r="76" spans="1:49" s="82" customFormat="1" ht="13.9" hidden="1" x14ac:dyDescent="0.3">
      <c r="A76" s="91"/>
      <c r="B76" s="103"/>
      <c r="C76" s="168">
        <v>332</v>
      </c>
      <c r="D76" s="63">
        <v>0</v>
      </c>
      <c r="E76" s="107">
        <v>0</v>
      </c>
      <c r="F76" s="65">
        <f t="shared" si="24"/>
        <v>0</v>
      </c>
      <c r="G76" s="95"/>
      <c r="H76" s="91"/>
      <c r="I76" s="103"/>
      <c r="J76" s="168">
        <v>332</v>
      </c>
      <c r="K76" s="96"/>
      <c r="L76" s="97"/>
      <c r="M76" s="5"/>
      <c r="N76" s="344">
        <v>0</v>
      </c>
      <c r="O76" s="345">
        <v>0</v>
      </c>
      <c r="P76" s="78">
        <f t="shared" si="17"/>
        <v>0</v>
      </c>
      <c r="Q76" s="98" t="str">
        <f t="shared" si="27"/>
        <v/>
      </c>
      <c r="R76" s="74"/>
      <c r="S76" s="75">
        <f t="shared" si="18"/>
        <v>0</v>
      </c>
      <c r="T76" s="75">
        <f t="shared" si="18"/>
        <v>0</v>
      </c>
      <c r="U76" s="72">
        <f t="shared" si="18"/>
        <v>0</v>
      </c>
      <c r="V76" s="98" t="str">
        <f t="shared" si="28"/>
        <v/>
      </c>
      <c r="W76" s="39"/>
      <c r="X76" s="70">
        <f t="shared" si="19"/>
        <v>0</v>
      </c>
      <c r="Y76" s="71">
        <f t="shared" si="19"/>
        <v>0</v>
      </c>
      <c r="Z76" s="72">
        <f t="shared" si="20"/>
        <v>0</v>
      </c>
      <c r="AA76" s="98" t="str">
        <f t="shared" si="29"/>
        <v/>
      </c>
      <c r="AB76" s="77"/>
      <c r="AC76" s="72">
        <f t="shared" si="21"/>
        <v>0</v>
      </c>
      <c r="AD76" s="79"/>
      <c r="AE76" s="80"/>
      <c r="AF76" s="72">
        <f t="shared" si="22"/>
        <v>0</v>
      </c>
      <c r="AG76" s="79" t="str">
        <f t="shared" si="30"/>
        <v/>
      </c>
      <c r="AI76" s="75">
        <v>0</v>
      </c>
      <c r="AK76" s="176">
        <f t="shared" si="23"/>
        <v>0</v>
      </c>
      <c r="AP76" s="87">
        <f t="shared" si="25"/>
        <v>0</v>
      </c>
      <c r="AQ76" s="87">
        <f t="shared" si="25"/>
        <v>0</v>
      </c>
      <c r="AR76" s="88">
        <f t="shared" si="31"/>
        <v>0</v>
      </c>
      <c r="AT76" s="90">
        <f t="shared" si="26"/>
        <v>0</v>
      </c>
      <c r="AU76" s="90">
        <f t="shared" si="26"/>
        <v>0</v>
      </c>
      <c r="AV76" s="82">
        <v>0</v>
      </c>
      <c r="AW76" s="82">
        <v>0</v>
      </c>
    </row>
    <row r="77" spans="1:49" s="82" customFormat="1" ht="13.9" hidden="1" x14ac:dyDescent="0.3">
      <c r="A77" s="91"/>
      <c r="B77" s="103"/>
      <c r="C77" s="168">
        <v>333</v>
      </c>
      <c r="D77" s="63">
        <v>0</v>
      </c>
      <c r="E77" s="107">
        <v>0</v>
      </c>
      <c r="F77" s="65">
        <f t="shared" si="24"/>
        <v>0</v>
      </c>
      <c r="G77" s="95"/>
      <c r="H77" s="91"/>
      <c r="I77" s="103"/>
      <c r="J77" s="168">
        <v>333</v>
      </c>
      <c r="K77" s="96"/>
      <c r="L77" s="97"/>
      <c r="M77" s="5"/>
      <c r="N77" s="344">
        <v>0</v>
      </c>
      <c r="O77" s="345">
        <v>0</v>
      </c>
      <c r="P77" s="78">
        <f t="shared" si="17"/>
        <v>0</v>
      </c>
      <c r="Q77" s="98" t="str">
        <f t="shared" si="27"/>
        <v/>
      </c>
      <c r="R77" s="74"/>
      <c r="S77" s="75">
        <f t="shared" si="18"/>
        <v>0</v>
      </c>
      <c r="T77" s="75">
        <f t="shared" si="18"/>
        <v>0</v>
      </c>
      <c r="U77" s="72">
        <f t="shared" si="18"/>
        <v>0</v>
      </c>
      <c r="V77" s="98" t="str">
        <f t="shared" si="28"/>
        <v/>
      </c>
      <c r="W77" s="39"/>
      <c r="X77" s="70">
        <f t="shared" si="19"/>
        <v>0</v>
      </c>
      <c r="Y77" s="71">
        <f t="shared" si="19"/>
        <v>0</v>
      </c>
      <c r="Z77" s="72">
        <f t="shared" si="20"/>
        <v>0</v>
      </c>
      <c r="AA77" s="98" t="str">
        <f t="shared" si="29"/>
        <v/>
      </c>
      <c r="AB77" s="77"/>
      <c r="AC77" s="72">
        <f t="shared" si="21"/>
        <v>0</v>
      </c>
      <c r="AD77" s="79"/>
      <c r="AE77" s="80"/>
      <c r="AF77" s="72">
        <f t="shared" si="22"/>
        <v>0</v>
      </c>
      <c r="AG77" s="79" t="str">
        <f t="shared" si="30"/>
        <v/>
      </c>
      <c r="AI77" s="75">
        <v>0</v>
      </c>
      <c r="AK77" s="176">
        <f t="shared" si="23"/>
        <v>0</v>
      </c>
      <c r="AP77" s="87">
        <f t="shared" si="25"/>
        <v>0</v>
      </c>
      <c r="AQ77" s="87">
        <f t="shared" si="25"/>
        <v>0</v>
      </c>
      <c r="AR77" s="88">
        <f t="shared" si="31"/>
        <v>0</v>
      </c>
      <c r="AT77" s="90">
        <f t="shared" si="26"/>
        <v>0</v>
      </c>
      <c r="AU77" s="90">
        <f t="shared" si="26"/>
        <v>0</v>
      </c>
      <c r="AV77" s="82">
        <v>0</v>
      </c>
      <c r="AW77" s="82">
        <v>0</v>
      </c>
    </row>
    <row r="78" spans="1:49" s="82" customFormat="1" ht="13.9" hidden="1" x14ac:dyDescent="0.3">
      <c r="A78" s="91"/>
      <c r="B78" s="103"/>
      <c r="C78" s="168">
        <v>334</v>
      </c>
      <c r="D78" s="63">
        <v>0</v>
      </c>
      <c r="E78" s="107">
        <v>0</v>
      </c>
      <c r="F78" s="65">
        <f t="shared" si="24"/>
        <v>0</v>
      </c>
      <c r="G78" s="95"/>
      <c r="H78" s="91"/>
      <c r="I78" s="103"/>
      <c r="J78" s="168">
        <v>334</v>
      </c>
      <c r="K78" s="96"/>
      <c r="L78" s="97"/>
      <c r="M78" s="5"/>
      <c r="N78" s="344">
        <v>0</v>
      </c>
      <c r="O78" s="345">
        <v>0</v>
      </c>
      <c r="P78" s="78">
        <f t="shared" si="17"/>
        <v>0</v>
      </c>
      <c r="Q78" s="98" t="str">
        <f t="shared" si="27"/>
        <v/>
      </c>
      <c r="R78" s="74"/>
      <c r="S78" s="75">
        <f t="shared" si="18"/>
        <v>0</v>
      </c>
      <c r="T78" s="75">
        <f t="shared" si="18"/>
        <v>0</v>
      </c>
      <c r="U78" s="72">
        <f t="shared" si="18"/>
        <v>0</v>
      </c>
      <c r="V78" s="98" t="str">
        <f t="shared" si="28"/>
        <v/>
      </c>
      <c r="W78" s="39"/>
      <c r="X78" s="70">
        <f t="shared" si="19"/>
        <v>0</v>
      </c>
      <c r="Y78" s="71">
        <f t="shared" si="19"/>
        <v>0</v>
      </c>
      <c r="Z78" s="72">
        <f t="shared" si="20"/>
        <v>0</v>
      </c>
      <c r="AA78" s="98" t="str">
        <f t="shared" si="29"/>
        <v/>
      </c>
      <c r="AB78" s="77"/>
      <c r="AC78" s="72">
        <f t="shared" si="21"/>
        <v>0</v>
      </c>
      <c r="AD78" s="79"/>
      <c r="AE78" s="80"/>
      <c r="AF78" s="72">
        <f t="shared" si="22"/>
        <v>0</v>
      </c>
      <c r="AG78" s="79" t="str">
        <f t="shared" si="30"/>
        <v/>
      </c>
      <c r="AI78" s="75">
        <v>0</v>
      </c>
      <c r="AK78" s="176">
        <f t="shared" si="23"/>
        <v>0</v>
      </c>
      <c r="AP78" s="87">
        <f t="shared" si="25"/>
        <v>0</v>
      </c>
      <c r="AQ78" s="87">
        <f t="shared" si="25"/>
        <v>0</v>
      </c>
      <c r="AR78" s="88">
        <f t="shared" si="31"/>
        <v>0</v>
      </c>
      <c r="AT78" s="90">
        <f t="shared" si="26"/>
        <v>0</v>
      </c>
      <c r="AU78" s="90">
        <f t="shared" si="26"/>
        <v>0</v>
      </c>
      <c r="AV78" s="82">
        <v>0</v>
      </c>
      <c r="AW78" s="82">
        <v>0</v>
      </c>
    </row>
    <row r="79" spans="1:49" s="82" customFormat="1" x14ac:dyDescent="0.2">
      <c r="A79" s="91"/>
      <c r="B79" s="103"/>
      <c r="C79" s="168">
        <v>335</v>
      </c>
      <c r="D79" s="63">
        <v>73360.960000000006</v>
      </c>
      <c r="E79" s="107">
        <v>61965</v>
      </c>
      <c r="F79" s="65">
        <f t="shared" si="24"/>
        <v>135325.96000000002</v>
      </c>
      <c r="G79" s="95"/>
      <c r="H79" s="91"/>
      <c r="I79" s="103"/>
      <c r="J79" s="168">
        <v>335</v>
      </c>
      <c r="K79" s="96" t="s">
        <v>69</v>
      </c>
      <c r="L79" s="97"/>
      <c r="M79" s="5"/>
      <c r="N79" s="344">
        <v>108633.46</v>
      </c>
      <c r="O79" s="345">
        <v>105000</v>
      </c>
      <c r="P79" s="78">
        <f t="shared" si="17"/>
        <v>3633.4600000000064</v>
      </c>
      <c r="Q79" s="98">
        <f t="shared" si="27"/>
        <v>3.3446969285522217E-2</v>
      </c>
      <c r="R79" s="74"/>
      <c r="S79" s="75">
        <f t="shared" si="18"/>
        <v>1200</v>
      </c>
      <c r="T79" s="75">
        <f t="shared" si="18"/>
        <v>5840.1999999999971</v>
      </c>
      <c r="U79" s="76">
        <f t="shared" si="18"/>
        <v>-4640.1999999999971</v>
      </c>
      <c r="V79" s="98">
        <f t="shared" si="28"/>
        <v>-3.8668333333333309</v>
      </c>
      <c r="W79" s="39"/>
      <c r="X79" s="70">
        <f t="shared" si="19"/>
        <v>107433.46</v>
      </c>
      <c r="Y79" s="71">
        <f t="shared" si="19"/>
        <v>99159.8</v>
      </c>
      <c r="Z79" s="72">
        <f t="shared" si="20"/>
        <v>8273.6600000000035</v>
      </c>
      <c r="AA79" s="98">
        <f t="shared" si="29"/>
        <v>7.7011947674402392E-2</v>
      </c>
      <c r="AB79" s="77"/>
      <c r="AC79" s="72">
        <f t="shared" si="21"/>
        <v>26692.500000000015</v>
      </c>
      <c r="AD79" s="79">
        <f>+AC79/F79</f>
        <v>0.19724596817935014</v>
      </c>
      <c r="AE79" s="80"/>
      <c r="AF79" s="72">
        <f t="shared" si="22"/>
        <v>131692.5</v>
      </c>
      <c r="AG79" s="79">
        <f t="shared" si="30"/>
        <v>0.97315031055386547</v>
      </c>
      <c r="AI79" s="75">
        <v>94182.96</v>
      </c>
      <c r="AK79" s="176">
        <f t="shared" si="23"/>
        <v>37509.539999999994</v>
      </c>
      <c r="AL79" s="128" t="s">
        <v>70</v>
      </c>
      <c r="AP79" s="87">
        <f t="shared" si="25"/>
        <v>0</v>
      </c>
      <c r="AQ79" s="87">
        <f t="shared" si="25"/>
        <v>0</v>
      </c>
      <c r="AR79" s="88">
        <f t="shared" si="31"/>
        <v>0</v>
      </c>
      <c r="AT79" s="90">
        <f t="shared" si="26"/>
        <v>108633.46</v>
      </c>
      <c r="AU79" s="90">
        <f t="shared" si="26"/>
        <v>105000</v>
      </c>
      <c r="AV79" s="82">
        <v>107433.46</v>
      </c>
      <c r="AW79" s="82">
        <v>99159.8</v>
      </c>
    </row>
    <row r="80" spans="1:49" s="82" customFormat="1" ht="13.9" hidden="1" x14ac:dyDescent="0.3">
      <c r="A80" s="91"/>
      <c r="B80" s="103"/>
      <c r="C80" s="168">
        <v>399</v>
      </c>
      <c r="D80" s="63">
        <v>0</v>
      </c>
      <c r="E80" s="107">
        <v>0</v>
      </c>
      <c r="F80" s="65">
        <f t="shared" si="24"/>
        <v>0</v>
      </c>
      <c r="G80" s="95"/>
      <c r="H80" s="91"/>
      <c r="I80" s="103"/>
      <c r="J80" s="168">
        <v>399</v>
      </c>
      <c r="K80" s="96"/>
      <c r="L80" s="97"/>
      <c r="M80" s="5"/>
      <c r="N80" s="344">
        <v>0</v>
      </c>
      <c r="O80" s="345">
        <v>342.72</v>
      </c>
      <c r="P80" s="78">
        <f t="shared" si="17"/>
        <v>-342.72</v>
      </c>
      <c r="Q80" s="98" t="str">
        <f t="shared" si="27"/>
        <v/>
      </c>
      <c r="R80" s="74"/>
      <c r="S80" s="75">
        <f t="shared" si="18"/>
        <v>0</v>
      </c>
      <c r="T80" s="75">
        <f t="shared" si="18"/>
        <v>0</v>
      </c>
      <c r="U80" s="72">
        <f t="shared" si="18"/>
        <v>0</v>
      </c>
      <c r="V80" s="98" t="str">
        <f t="shared" si="28"/>
        <v/>
      </c>
      <c r="W80" s="39"/>
      <c r="X80" s="70">
        <f t="shared" si="19"/>
        <v>0</v>
      </c>
      <c r="Y80" s="71">
        <f t="shared" si="19"/>
        <v>342.72</v>
      </c>
      <c r="Z80" s="72">
        <f t="shared" si="20"/>
        <v>-342.72</v>
      </c>
      <c r="AA80" s="98" t="str">
        <f t="shared" si="29"/>
        <v/>
      </c>
      <c r="AB80" s="77"/>
      <c r="AC80" s="72">
        <f t="shared" si="21"/>
        <v>0</v>
      </c>
      <c r="AD80" s="79"/>
      <c r="AE80" s="80"/>
      <c r="AF80" s="72">
        <f t="shared" si="22"/>
        <v>342.72</v>
      </c>
      <c r="AG80" s="79" t="str">
        <f t="shared" si="30"/>
        <v/>
      </c>
      <c r="AI80" s="75">
        <v>0</v>
      </c>
      <c r="AK80" s="176">
        <f t="shared" si="23"/>
        <v>342.72</v>
      </c>
      <c r="AP80" s="87">
        <f t="shared" si="25"/>
        <v>0</v>
      </c>
      <c r="AQ80" s="87">
        <f t="shared" si="25"/>
        <v>0</v>
      </c>
      <c r="AR80" s="88">
        <f t="shared" si="31"/>
        <v>0</v>
      </c>
      <c r="AT80" s="90">
        <f t="shared" si="26"/>
        <v>0</v>
      </c>
      <c r="AU80" s="90">
        <f t="shared" si="26"/>
        <v>342.72</v>
      </c>
      <c r="AV80" s="82">
        <v>0</v>
      </c>
      <c r="AW80" s="82">
        <v>342.72</v>
      </c>
    </row>
    <row r="81" spans="1:49" s="2" customFormat="1" ht="13.5" thickBot="1" x14ac:dyDescent="0.25">
      <c r="A81" s="109"/>
      <c r="B81" s="210"/>
      <c r="C81" s="111"/>
      <c r="D81" s="211"/>
      <c r="E81" s="212"/>
      <c r="F81" s="212"/>
      <c r="G81" s="48"/>
      <c r="H81" s="109"/>
      <c r="I81" s="210"/>
      <c r="J81" s="111"/>
      <c r="K81" s="213"/>
      <c r="L81" s="115"/>
      <c r="M81" s="5"/>
      <c r="N81" s="354"/>
      <c r="O81" s="347"/>
      <c r="P81" s="118"/>
      <c r="Q81" s="119" t="str">
        <f t="shared" si="27"/>
        <v/>
      </c>
      <c r="R81" s="53"/>
      <c r="S81" s="120"/>
      <c r="T81" s="121"/>
      <c r="U81" s="122"/>
      <c r="V81" s="119" t="str">
        <f t="shared" si="28"/>
        <v/>
      </c>
      <c r="W81" s="14"/>
      <c r="X81" s="214"/>
      <c r="Y81" s="117"/>
      <c r="Z81" s="118"/>
      <c r="AA81" s="119" t="str">
        <f t="shared" si="29"/>
        <v/>
      </c>
      <c r="AB81" s="14"/>
      <c r="AC81" s="215"/>
      <c r="AD81" s="197"/>
      <c r="AE81" s="17"/>
      <c r="AF81" s="215"/>
      <c r="AG81" s="197" t="str">
        <f t="shared" si="30"/>
        <v/>
      </c>
      <c r="AI81" s="216"/>
      <c r="AK81" s="217"/>
      <c r="AP81" s="87">
        <f t="shared" si="25"/>
        <v>0</v>
      </c>
      <c r="AQ81" s="87">
        <f t="shared" si="25"/>
        <v>0</v>
      </c>
      <c r="AR81" s="88">
        <f t="shared" si="31"/>
        <v>0</v>
      </c>
      <c r="AT81" s="90">
        <f t="shared" si="26"/>
        <v>0</v>
      </c>
      <c r="AU81" s="90">
        <f t="shared" si="26"/>
        <v>0</v>
      </c>
      <c r="AV81" s="2">
        <v>0</v>
      </c>
      <c r="AW81" s="2">
        <v>0</v>
      </c>
    </row>
    <row r="82" spans="1:49" s="82" customFormat="1" ht="13.5" thickBot="1" x14ac:dyDescent="0.25">
      <c r="A82" s="30"/>
      <c r="C82" s="129"/>
      <c r="D82" s="130">
        <f>SUM(D45:D81)</f>
        <v>195333.72999999998</v>
      </c>
      <c r="E82" s="130">
        <f>SUM(E44:E81)</f>
        <v>375485</v>
      </c>
      <c r="F82" s="130">
        <f>SUM(F44:F81)</f>
        <v>570818.73</v>
      </c>
      <c r="G82" s="131"/>
      <c r="H82" s="30"/>
      <c r="J82" s="129"/>
      <c r="K82" s="218"/>
      <c r="L82" s="132"/>
      <c r="M82" s="5">
        <f>+N82/F82</f>
        <v>0.75709013612780374</v>
      </c>
      <c r="N82" s="348">
        <f>SUM(N45:N81)</f>
        <v>432161.23000000004</v>
      </c>
      <c r="O82" s="349">
        <f>SUM(O45:O81)</f>
        <v>469137.87999999989</v>
      </c>
      <c r="P82" s="135">
        <f>SUM(P45:P81)</f>
        <v>-36976.6499999999</v>
      </c>
      <c r="Q82" s="136">
        <f t="shared" si="27"/>
        <v>-8.5562163917387718E-2</v>
      </c>
      <c r="R82" s="137"/>
      <c r="S82" s="133">
        <f>SUM(S45:S81)</f>
        <v>11200</v>
      </c>
      <c r="T82" s="133">
        <f>SUM(T45:T81)</f>
        <v>32345.309999999932</v>
      </c>
      <c r="U82" s="138">
        <f>SUM(U45:U81)</f>
        <v>-21145.309999999932</v>
      </c>
      <c r="V82" s="136">
        <f t="shared" si="28"/>
        <v>-1.8879741071428511</v>
      </c>
      <c r="W82" s="139"/>
      <c r="X82" s="133">
        <f>SUM(X45:X81)</f>
        <v>420961.23000000004</v>
      </c>
      <c r="Y82" s="133">
        <f>SUM(Y45:Y81)</f>
        <v>436792.56999999995</v>
      </c>
      <c r="Z82" s="138">
        <f>SUM(Z45:Z81)</f>
        <v>-15831.339999999966</v>
      </c>
      <c r="AA82" s="136">
        <f t="shared" si="29"/>
        <v>-3.7607596309997396E-2</v>
      </c>
      <c r="AB82" s="77"/>
      <c r="AC82" s="140">
        <f>SUM(AC45:AC81)</f>
        <v>138657.5</v>
      </c>
      <c r="AD82" s="141">
        <f>+AC82/F82</f>
        <v>0.24290986387219635</v>
      </c>
      <c r="AE82" s="80"/>
      <c r="AF82" s="142">
        <f>SUM(AF44:AF81)</f>
        <v>607795.37999999989</v>
      </c>
      <c r="AG82" s="141">
        <f t="shared" si="30"/>
        <v>1.0647782703276045</v>
      </c>
      <c r="AI82" s="142">
        <v>629206.8899999999</v>
      </c>
      <c r="AK82" s="143">
        <f>SUM(AK45:AK81)</f>
        <v>-21411.510000000111</v>
      </c>
      <c r="AP82" s="87">
        <f t="shared" si="25"/>
        <v>0</v>
      </c>
      <c r="AQ82" s="87">
        <f t="shared" si="25"/>
        <v>0</v>
      </c>
      <c r="AR82" s="88">
        <f t="shared" si="31"/>
        <v>0</v>
      </c>
      <c r="AT82" s="90">
        <f t="shared" si="26"/>
        <v>432161.23000000004</v>
      </c>
      <c r="AU82" s="90">
        <f t="shared" si="26"/>
        <v>469137.87999999989</v>
      </c>
      <c r="AV82" s="82">
        <v>420961.23000000004</v>
      </c>
      <c r="AW82" s="82">
        <v>436792.56999999995</v>
      </c>
    </row>
    <row r="83" spans="1:49" s="2" customFormat="1" ht="6" customHeight="1" x14ac:dyDescent="0.2">
      <c r="A83" s="42"/>
      <c r="B83" s="43"/>
      <c r="C83" s="44"/>
      <c r="D83" s="203"/>
      <c r="E83" s="45"/>
      <c r="F83" s="45"/>
      <c r="G83" s="48"/>
      <c r="H83" s="42"/>
      <c r="I83" s="43"/>
      <c r="J83" s="44"/>
      <c r="K83" s="49"/>
      <c r="L83" s="50"/>
      <c r="M83" s="5"/>
      <c r="N83" s="350"/>
      <c r="O83" s="351"/>
      <c r="P83" s="51"/>
      <c r="Q83" s="148" t="str">
        <f t="shared" si="27"/>
        <v/>
      </c>
      <c r="R83" s="53"/>
      <c r="S83" s="149"/>
      <c r="T83" s="150"/>
      <c r="U83" s="151"/>
      <c r="V83" s="148" t="str">
        <f t="shared" si="28"/>
        <v/>
      </c>
      <c r="W83" s="14"/>
      <c r="X83" s="146"/>
      <c r="Y83" s="147"/>
      <c r="Z83" s="152"/>
      <c r="AA83" s="148" t="str">
        <f t="shared" si="29"/>
        <v/>
      </c>
      <c r="AB83" s="14"/>
      <c r="AC83" s="153"/>
      <c r="AD83" s="154"/>
      <c r="AE83" s="17"/>
      <c r="AF83" s="153"/>
      <c r="AG83" s="154" t="str">
        <f t="shared" si="30"/>
        <v/>
      </c>
      <c r="AI83" s="155"/>
      <c r="AK83" s="156"/>
      <c r="AP83" s="87">
        <f t="shared" si="25"/>
        <v>0</v>
      </c>
      <c r="AQ83" s="87">
        <f t="shared" si="25"/>
        <v>0</v>
      </c>
      <c r="AR83" s="88">
        <f t="shared" si="31"/>
        <v>0</v>
      </c>
      <c r="AT83" s="90">
        <f t="shared" si="26"/>
        <v>0</v>
      </c>
      <c r="AU83" s="90">
        <f t="shared" si="26"/>
        <v>0</v>
      </c>
      <c r="AV83" s="2">
        <v>0</v>
      </c>
      <c r="AW83" s="2">
        <v>0</v>
      </c>
    </row>
    <row r="84" spans="1:49" s="82" customFormat="1" x14ac:dyDescent="0.2">
      <c r="A84" s="60" t="s">
        <v>71</v>
      </c>
      <c r="B84" s="157" t="s">
        <v>72</v>
      </c>
      <c r="C84" s="158">
        <v>401</v>
      </c>
      <c r="D84" s="63">
        <v>0</v>
      </c>
      <c r="E84" s="65">
        <v>0</v>
      </c>
      <c r="F84" s="65">
        <f>D84+E84</f>
        <v>0</v>
      </c>
      <c r="G84" s="219"/>
      <c r="H84" s="60" t="s">
        <v>71</v>
      </c>
      <c r="I84" s="157" t="s">
        <v>72</v>
      </c>
      <c r="J84" s="158">
        <v>401</v>
      </c>
      <c r="K84" s="67"/>
      <c r="L84" s="68"/>
      <c r="M84" s="69"/>
      <c r="N84" s="344">
        <v>0</v>
      </c>
      <c r="O84" s="345">
        <v>0</v>
      </c>
      <c r="P84" s="78">
        <f t="shared" ref="P84:P95" si="32">+N84-O84</f>
        <v>0</v>
      </c>
      <c r="Q84" s="98" t="str">
        <f t="shared" si="27"/>
        <v/>
      </c>
      <c r="R84" s="74"/>
      <c r="S84" s="75">
        <f t="shared" ref="S84:U95" si="33">+N84-X84</f>
        <v>0</v>
      </c>
      <c r="T84" s="75">
        <f t="shared" si="33"/>
        <v>0</v>
      </c>
      <c r="U84" s="72">
        <f t="shared" si="33"/>
        <v>0</v>
      </c>
      <c r="V84" s="98" t="str">
        <f t="shared" si="28"/>
        <v/>
      </c>
      <c r="W84" s="39"/>
      <c r="X84" s="70">
        <f t="shared" ref="X84:Y95" si="34">+AV84</f>
        <v>0</v>
      </c>
      <c r="Y84" s="71">
        <f t="shared" si="34"/>
        <v>0</v>
      </c>
      <c r="Z84" s="72">
        <f t="shared" ref="Z84:Z95" si="35">+X84-Y84</f>
        <v>0</v>
      </c>
      <c r="AA84" s="98" t="str">
        <f t="shared" si="29"/>
        <v/>
      </c>
      <c r="AB84" s="77"/>
      <c r="AC84" s="78">
        <f t="shared" ref="AC84:AC96" si="36">+F84-N84</f>
        <v>0</v>
      </c>
      <c r="AD84" s="79"/>
      <c r="AE84" s="80"/>
      <c r="AF84" s="78">
        <f t="shared" ref="AF84:AF95" si="37">+O84+AC84</f>
        <v>0</v>
      </c>
      <c r="AG84" s="79" t="str">
        <f t="shared" si="30"/>
        <v/>
      </c>
      <c r="AI84" s="165">
        <v>0</v>
      </c>
      <c r="AK84" s="166"/>
      <c r="AP84" s="87">
        <f t="shared" si="25"/>
        <v>0</v>
      </c>
      <c r="AQ84" s="87">
        <f t="shared" si="25"/>
        <v>0</v>
      </c>
      <c r="AR84" s="88">
        <f t="shared" si="31"/>
        <v>0</v>
      </c>
      <c r="AT84" s="90">
        <f t="shared" si="26"/>
        <v>0</v>
      </c>
      <c r="AU84" s="90">
        <f t="shared" si="26"/>
        <v>0</v>
      </c>
      <c r="AV84" s="82">
        <v>0</v>
      </c>
      <c r="AW84" s="82">
        <v>0</v>
      </c>
    </row>
    <row r="85" spans="1:49" s="82" customFormat="1" ht="15.75" customHeight="1" x14ac:dyDescent="0.2">
      <c r="A85" s="167"/>
      <c r="B85" s="157" t="s">
        <v>73</v>
      </c>
      <c r="C85" s="168">
        <v>402</v>
      </c>
      <c r="D85" s="220">
        <v>0</v>
      </c>
      <c r="E85" s="65">
        <v>0</v>
      </c>
      <c r="F85" s="65">
        <f t="shared" ref="F85:F95" si="38">D85+E85</f>
        <v>0</v>
      </c>
      <c r="G85" s="221"/>
      <c r="H85" s="167"/>
      <c r="I85" s="157" t="s">
        <v>73</v>
      </c>
      <c r="J85" s="168">
        <v>402</v>
      </c>
      <c r="K85" s="96" t="s">
        <v>74</v>
      </c>
      <c r="L85" s="222"/>
      <c r="M85" s="175"/>
      <c r="N85" s="344">
        <v>0</v>
      </c>
      <c r="O85" s="345">
        <v>0</v>
      </c>
      <c r="P85" s="78">
        <f t="shared" si="32"/>
        <v>0</v>
      </c>
      <c r="Q85" s="98" t="str">
        <f t="shared" si="27"/>
        <v/>
      </c>
      <c r="R85" s="74"/>
      <c r="S85" s="75">
        <f t="shared" si="33"/>
        <v>0</v>
      </c>
      <c r="T85" s="75">
        <f t="shared" si="33"/>
        <v>0</v>
      </c>
      <c r="U85" s="72">
        <f t="shared" si="33"/>
        <v>0</v>
      </c>
      <c r="V85" s="98" t="str">
        <f t="shared" si="28"/>
        <v/>
      </c>
      <c r="W85" s="39"/>
      <c r="X85" s="70">
        <f t="shared" si="34"/>
        <v>0</v>
      </c>
      <c r="Y85" s="71">
        <f t="shared" si="34"/>
        <v>0</v>
      </c>
      <c r="Z85" s="72">
        <f t="shared" si="35"/>
        <v>0</v>
      </c>
      <c r="AA85" s="98" t="str">
        <f t="shared" si="29"/>
        <v/>
      </c>
      <c r="AB85" s="77"/>
      <c r="AC85" s="72">
        <f t="shared" si="36"/>
        <v>0</v>
      </c>
      <c r="AD85" s="79"/>
      <c r="AE85" s="80"/>
      <c r="AF85" s="72">
        <f t="shared" si="37"/>
        <v>0</v>
      </c>
      <c r="AG85" s="79" t="str">
        <f t="shared" si="30"/>
        <v/>
      </c>
      <c r="AI85" s="75">
        <v>0</v>
      </c>
      <c r="AK85" s="176"/>
      <c r="AP85" s="87">
        <f t="shared" si="25"/>
        <v>0</v>
      </c>
      <c r="AQ85" s="87">
        <f t="shared" si="25"/>
        <v>0</v>
      </c>
      <c r="AR85" s="88">
        <f t="shared" si="31"/>
        <v>0</v>
      </c>
      <c r="AT85" s="90">
        <f t="shared" si="26"/>
        <v>0</v>
      </c>
      <c r="AU85" s="90">
        <f t="shared" si="26"/>
        <v>0</v>
      </c>
      <c r="AV85" s="82">
        <v>0</v>
      </c>
      <c r="AW85" s="82">
        <v>0</v>
      </c>
    </row>
    <row r="86" spans="1:49" s="82" customFormat="1" ht="15.75" customHeight="1" x14ac:dyDescent="0.2">
      <c r="A86" s="91"/>
      <c r="B86" s="92">
        <f>SUM(D84:D96)</f>
        <v>393738.03</v>
      </c>
      <c r="C86" s="168">
        <v>403</v>
      </c>
      <c r="D86" s="220">
        <v>85877.98</v>
      </c>
      <c r="E86" s="65">
        <v>20406.864000000001</v>
      </c>
      <c r="F86" s="65">
        <f t="shared" si="38"/>
        <v>106284.844</v>
      </c>
      <c r="G86" s="221"/>
      <c r="H86" s="91"/>
      <c r="I86" s="92">
        <f>SUM(O84:O96)</f>
        <v>775111.23666666658</v>
      </c>
      <c r="J86" s="168">
        <v>403</v>
      </c>
      <c r="K86" s="96" t="s">
        <v>75</v>
      </c>
      <c r="L86" s="222"/>
      <c r="M86" s="5"/>
      <c r="N86" s="344">
        <v>103387.98</v>
      </c>
      <c r="O86" s="345">
        <v>106827.51666666666</v>
      </c>
      <c r="P86" s="78">
        <f t="shared" si="32"/>
        <v>-3439.5366666666669</v>
      </c>
      <c r="Q86" s="98">
        <f>+IF(AND(P86&lt;&gt;0,N86&lt;&gt;0),P86/N86,"")</f>
        <v>-3.3268245173826462E-2</v>
      </c>
      <c r="R86" s="74"/>
      <c r="S86" s="75">
        <f t="shared" si="33"/>
        <v>375</v>
      </c>
      <c r="T86" s="75">
        <f t="shared" si="33"/>
        <v>0</v>
      </c>
      <c r="U86" s="76">
        <f t="shared" si="33"/>
        <v>375</v>
      </c>
      <c r="V86" s="98">
        <f t="shared" si="28"/>
        <v>1</v>
      </c>
      <c r="W86" s="39"/>
      <c r="X86" s="70">
        <f t="shared" si="34"/>
        <v>103012.98</v>
      </c>
      <c r="Y86" s="71">
        <f t="shared" si="34"/>
        <v>106827.51666666666</v>
      </c>
      <c r="Z86" s="72">
        <f t="shared" si="35"/>
        <v>-3814.5366666666669</v>
      </c>
      <c r="AA86" s="98">
        <f t="shared" si="29"/>
        <v>-3.7029670112122444E-2</v>
      </c>
      <c r="AB86" s="77"/>
      <c r="AC86" s="72">
        <f t="shared" si="36"/>
        <v>2896.8640000000014</v>
      </c>
      <c r="AD86" s="79"/>
      <c r="AE86" s="80"/>
      <c r="AF86" s="72">
        <f t="shared" si="37"/>
        <v>109724.38066666666</v>
      </c>
      <c r="AG86" s="79">
        <f t="shared" si="30"/>
        <v>1.0323614970603585</v>
      </c>
      <c r="AI86" s="75">
        <v>107770.58</v>
      </c>
      <c r="AK86" s="176">
        <f t="shared" ref="AK86:AK95" si="39">+AF86-AI86</f>
        <v>1953.8006666666624</v>
      </c>
      <c r="AL86" s="128"/>
      <c r="AP86" s="87">
        <f t="shared" si="25"/>
        <v>0</v>
      </c>
      <c r="AQ86" s="87">
        <f t="shared" si="25"/>
        <v>0</v>
      </c>
      <c r="AR86" s="88">
        <f t="shared" si="31"/>
        <v>0</v>
      </c>
      <c r="AT86" s="90">
        <f t="shared" si="26"/>
        <v>103387.98</v>
      </c>
      <c r="AU86" s="90">
        <f t="shared" si="26"/>
        <v>106827.51666666666</v>
      </c>
      <c r="AV86" s="82">
        <v>103012.98</v>
      </c>
      <c r="AW86" s="82">
        <v>106827.51666666666</v>
      </c>
    </row>
    <row r="87" spans="1:49" s="82" customFormat="1" ht="15.75" customHeight="1" x14ac:dyDescent="0.2">
      <c r="A87" s="91"/>
      <c r="B87" s="103"/>
      <c r="C87" s="168">
        <v>404</v>
      </c>
      <c r="D87" s="220">
        <v>182995</v>
      </c>
      <c r="E87" s="65">
        <v>314795.02</v>
      </c>
      <c r="F87" s="65">
        <f t="shared" si="38"/>
        <v>497790.02</v>
      </c>
      <c r="G87" s="221"/>
      <c r="H87" s="91"/>
      <c r="I87" s="103"/>
      <c r="J87" s="168">
        <v>404</v>
      </c>
      <c r="K87" s="96" t="s">
        <v>76</v>
      </c>
      <c r="L87" s="222"/>
      <c r="M87" s="5">
        <f>+N87/F87</f>
        <v>0.8645773975139156</v>
      </c>
      <c r="N87" s="344">
        <v>430378</v>
      </c>
      <c r="O87" s="345">
        <v>457197.97</v>
      </c>
      <c r="P87" s="78">
        <f t="shared" si="32"/>
        <v>-26819.969999999972</v>
      </c>
      <c r="Q87" s="98">
        <f>+IF(AND(P87&lt;&gt;0,N87&lt;&gt;0),P87/N87,"")</f>
        <v>-6.2317242052335325E-2</v>
      </c>
      <c r="R87" s="74"/>
      <c r="S87" s="75">
        <f t="shared" si="33"/>
        <v>24273</v>
      </c>
      <c r="T87" s="75">
        <f t="shared" si="33"/>
        <v>28607.719999999972</v>
      </c>
      <c r="U87" s="223">
        <f t="shared" si="33"/>
        <v>-4334.7199999999721</v>
      </c>
      <c r="V87" s="98">
        <f t="shared" si="28"/>
        <v>-0.17858196349853631</v>
      </c>
      <c r="W87" s="39"/>
      <c r="X87" s="70">
        <f t="shared" si="34"/>
        <v>406105</v>
      </c>
      <c r="Y87" s="71">
        <f t="shared" si="34"/>
        <v>428590.25</v>
      </c>
      <c r="Z87" s="72">
        <f t="shared" si="35"/>
        <v>-22485.25</v>
      </c>
      <c r="AA87" s="98">
        <f t="shared" si="29"/>
        <v>-5.5368069834156194E-2</v>
      </c>
      <c r="AB87" s="77"/>
      <c r="AC87" s="72">
        <f t="shared" si="36"/>
        <v>67412.020000000019</v>
      </c>
      <c r="AD87" s="79">
        <f>+AC87/F87</f>
        <v>0.13542260248608443</v>
      </c>
      <c r="AE87" s="80"/>
      <c r="AF87" s="72">
        <f t="shared" si="37"/>
        <v>524609.99</v>
      </c>
      <c r="AG87" s="79">
        <f t="shared" si="30"/>
        <v>1.0538780789538529</v>
      </c>
      <c r="AI87" s="75">
        <v>510787.75</v>
      </c>
      <c r="AK87" s="176">
        <f t="shared" si="39"/>
        <v>13822.239999999991</v>
      </c>
      <c r="AL87" s="128" t="s">
        <v>77</v>
      </c>
      <c r="AP87" s="87">
        <f t="shared" si="25"/>
        <v>0</v>
      </c>
      <c r="AQ87" s="87">
        <f t="shared" si="25"/>
        <v>0</v>
      </c>
      <c r="AR87" s="88">
        <f t="shared" si="31"/>
        <v>0</v>
      </c>
      <c r="AT87" s="90">
        <f t="shared" si="26"/>
        <v>430378</v>
      </c>
      <c r="AU87" s="90">
        <f t="shared" si="26"/>
        <v>457197.97</v>
      </c>
      <c r="AV87" s="82">
        <v>406105</v>
      </c>
      <c r="AW87" s="82">
        <v>428590.25</v>
      </c>
    </row>
    <row r="88" spans="1:49" s="82" customFormat="1" ht="15.75" customHeight="1" x14ac:dyDescent="0.2">
      <c r="A88" s="91"/>
      <c r="B88" s="103"/>
      <c r="C88" s="168">
        <v>405</v>
      </c>
      <c r="D88" s="220">
        <v>31392.660000000003</v>
      </c>
      <c r="E88" s="65">
        <v>0</v>
      </c>
      <c r="F88" s="65">
        <f t="shared" si="38"/>
        <v>31392.660000000003</v>
      </c>
      <c r="G88" s="221"/>
      <c r="H88" s="91"/>
      <c r="I88" s="103"/>
      <c r="J88" s="168">
        <v>405</v>
      </c>
      <c r="K88" s="96" t="s">
        <v>78</v>
      </c>
      <c r="L88" s="222"/>
      <c r="M88" s="5">
        <f>+N88/F88</f>
        <v>1</v>
      </c>
      <c r="N88" s="344">
        <v>31392.660000000003</v>
      </c>
      <c r="O88" s="345">
        <v>34277.919999999998</v>
      </c>
      <c r="P88" s="78">
        <f t="shared" si="32"/>
        <v>-2885.2599999999948</v>
      </c>
      <c r="Q88" s="98">
        <f t="shared" si="27"/>
        <v>-9.19087455475259E-2</v>
      </c>
      <c r="R88" s="74"/>
      <c r="S88" s="75">
        <f t="shared" si="33"/>
        <v>0</v>
      </c>
      <c r="T88" s="75">
        <f t="shared" si="33"/>
        <v>850.94999999999709</v>
      </c>
      <c r="U88" s="72">
        <f t="shared" si="33"/>
        <v>-850.94999999999709</v>
      </c>
      <c r="V88" s="98" t="str">
        <f t="shared" si="28"/>
        <v/>
      </c>
      <c r="W88" s="39"/>
      <c r="X88" s="70">
        <f t="shared" si="34"/>
        <v>31392.660000000003</v>
      </c>
      <c r="Y88" s="71">
        <f t="shared" si="34"/>
        <v>33426.97</v>
      </c>
      <c r="Z88" s="72">
        <f t="shared" si="35"/>
        <v>-2034.3099999999977</v>
      </c>
      <c r="AA88" s="98">
        <f t="shared" si="29"/>
        <v>-6.4802090679795768E-2</v>
      </c>
      <c r="AB88" s="77"/>
      <c r="AC88" s="72">
        <f t="shared" si="36"/>
        <v>0</v>
      </c>
      <c r="AD88" s="79">
        <f>+AC88/F88</f>
        <v>0</v>
      </c>
      <c r="AE88" s="80"/>
      <c r="AF88" s="72">
        <f t="shared" si="37"/>
        <v>34277.919999999998</v>
      </c>
      <c r="AG88" s="79">
        <f t="shared" si="30"/>
        <v>1.0919087455475258</v>
      </c>
      <c r="AI88" s="75">
        <v>42968.880000000005</v>
      </c>
      <c r="AK88" s="176">
        <f t="shared" si="39"/>
        <v>-8690.9600000000064</v>
      </c>
      <c r="AL88" s="128" t="s">
        <v>79</v>
      </c>
      <c r="AP88" s="87">
        <f t="shared" si="25"/>
        <v>0</v>
      </c>
      <c r="AQ88" s="87">
        <f t="shared" si="25"/>
        <v>0</v>
      </c>
      <c r="AR88" s="88">
        <f t="shared" si="31"/>
        <v>0</v>
      </c>
      <c r="AT88" s="90">
        <f t="shared" si="26"/>
        <v>31392.660000000003</v>
      </c>
      <c r="AU88" s="90">
        <f t="shared" si="26"/>
        <v>34277.919999999998</v>
      </c>
      <c r="AV88" s="82">
        <v>31392.660000000003</v>
      </c>
      <c r="AW88" s="82">
        <v>33426.97</v>
      </c>
    </row>
    <row r="89" spans="1:49" s="82" customFormat="1" ht="15.75" hidden="1" customHeight="1" x14ac:dyDescent="0.3">
      <c r="A89" s="91"/>
      <c r="B89" s="103"/>
      <c r="C89" s="168">
        <v>406</v>
      </c>
      <c r="D89" s="220">
        <v>0</v>
      </c>
      <c r="E89" s="65">
        <v>0</v>
      </c>
      <c r="F89" s="65">
        <f t="shared" si="38"/>
        <v>0</v>
      </c>
      <c r="G89" s="221"/>
      <c r="H89" s="91"/>
      <c r="I89" s="103"/>
      <c r="J89" s="168">
        <v>406</v>
      </c>
      <c r="K89" s="96"/>
      <c r="L89" s="222"/>
      <c r="M89" s="5"/>
      <c r="N89" s="344">
        <v>0</v>
      </c>
      <c r="O89" s="345">
        <v>0</v>
      </c>
      <c r="P89" s="78">
        <f t="shared" si="32"/>
        <v>0</v>
      </c>
      <c r="Q89" s="98" t="str">
        <f t="shared" si="27"/>
        <v/>
      </c>
      <c r="R89" s="74"/>
      <c r="S89" s="75">
        <f t="shared" si="33"/>
        <v>0</v>
      </c>
      <c r="T89" s="75">
        <f t="shared" si="33"/>
        <v>0</v>
      </c>
      <c r="U89" s="72">
        <f t="shared" si="33"/>
        <v>0</v>
      </c>
      <c r="V89" s="98" t="str">
        <f t="shared" si="28"/>
        <v/>
      </c>
      <c r="W89" s="39"/>
      <c r="X89" s="70">
        <f t="shared" si="34"/>
        <v>0</v>
      </c>
      <c r="Y89" s="71">
        <f t="shared" si="34"/>
        <v>0</v>
      </c>
      <c r="Z89" s="72">
        <f t="shared" si="35"/>
        <v>0</v>
      </c>
      <c r="AA89" s="98" t="str">
        <f t="shared" si="29"/>
        <v/>
      </c>
      <c r="AB89" s="77"/>
      <c r="AC89" s="72">
        <f t="shared" si="36"/>
        <v>0</v>
      </c>
      <c r="AD89" s="79"/>
      <c r="AE89" s="80"/>
      <c r="AF89" s="72">
        <f t="shared" si="37"/>
        <v>0</v>
      </c>
      <c r="AG89" s="79" t="str">
        <f t="shared" si="30"/>
        <v/>
      </c>
      <c r="AI89" s="75">
        <v>0</v>
      </c>
      <c r="AK89" s="176">
        <f t="shared" si="39"/>
        <v>0</v>
      </c>
      <c r="AL89" s="128"/>
      <c r="AP89" s="87">
        <f t="shared" si="25"/>
        <v>0</v>
      </c>
      <c r="AQ89" s="87">
        <f t="shared" si="25"/>
        <v>0</v>
      </c>
      <c r="AR89" s="88">
        <f t="shared" si="31"/>
        <v>0</v>
      </c>
      <c r="AT89" s="90">
        <f t="shared" si="26"/>
        <v>0</v>
      </c>
      <c r="AU89" s="90">
        <f t="shared" si="26"/>
        <v>0</v>
      </c>
      <c r="AV89" s="82">
        <v>0</v>
      </c>
      <c r="AW89" s="82">
        <v>0</v>
      </c>
    </row>
    <row r="90" spans="1:49" s="82" customFormat="1" ht="15.75" hidden="1" customHeight="1" x14ac:dyDescent="0.3">
      <c r="A90" s="91"/>
      <c r="B90" s="103"/>
      <c r="C90" s="168">
        <v>407</v>
      </c>
      <c r="D90" s="220">
        <v>0</v>
      </c>
      <c r="E90" s="65">
        <v>0</v>
      </c>
      <c r="F90" s="65">
        <f t="shared" si="38"/>
        <v>0</v>
      </c>
      <c r="G90" s="221"/>
      <c r="H90" s="91"/>
      <c r="I90" s="103"/>
      <c r="J90" s="168">
        <v>407</v>
      </c>
      <c r="K90" s="96"/>
      <c r="L90" s="222"/>
      <c r="M90" s="5"/>
      <c r="N90" s="344">
        <v>0</v>
      </c>
      <c r="O90" s="345">
        <v>0</v>
      </c>
      <c r="P90" s="78">
        <f t="shared" si="32"/>
        <v>0</v>
      </c>
      <c r="Q90" s="98" t="str">
        <f t="shared" si="27"/>
        <v/>
      </c>
      <c r="R90" s="74"/>
      <c r="S90" s="75">
        <f t="shared" si="33"/>
        <v>0</v>
      </c>
      <c r="T90" s="75">
        <f t="shared" si="33"/>
        <v>0</v>
      </c>
      <c r="U90" s="72">
        <f t="shared" si="33"/>
        <v>0</v>
      </c>
      <c r="V90" s="98" t="str">
        <f t="shared" si="28"/>
        <v/>
      </c>
      <c r="W90" s="39"/>
      <c r="X90" s="70">
        <f t="shared" si="34"/>
        <v>0</v>
      </c>
      <c r="Y90" s="71">
        <f t="shared" si="34"/>
        <v>0</v>
      </c>
      <c r="Z90" s="72">
        <f t="shared" si="35"/>
        <v>0</v>
      </c>
      <c r="AA90" s="98" t="str">
        <f t="shared" si="29"/>
        <v/>
      </c>
      <c r="AB90" s="77"/>
      <c r="AC90" s="72">
        <f t="shared" si="36"/>
        <v>0</v>
      </c>
      <c r="AD90" s="79"/>
      <c r="AE90" s="80"/>
      <c r="AF90" s="72">
        <f t="shared" si="37"/>
        <v>0</v>
      </c>
      <c r="AG90" s="79" t="str">
        <f t="shared" si="30"/>
        <v/>
      </c>
      <c r="AI90" s="75">
        <v>0</v>
      </c>
      <c r="AK90" s="176">
        <f t="shared" si="39"/>
        <v>0</v>
      </c>
      <c r="AL90" s="128"/>
      <c r="AP90" s="87">
        <f t="shared" si="25"/>
        <v>0</v>
      </c>
      <c r="AQ90" s="87">
        <f t="shared" si="25"/>
        <v>0</v>
      </c>
      <c r="AR90" s="88">
        <f t="shared" si="31"/>
        <v>0</v>
      </c>
      <c r="AT90" s="90">
        <f t="shared" si="26"/>
        <v>0</v>
      </c>
      <c r="AU90" s="90">
        <f t="shared" si="26"/>
        <v>0</v>
      </c>
      <c r="AV90" s="82">
        <v>0</v>
      </c>
      <c r="AW90" s="82">
        <v>0</v>
      </c>
    </row>
    <row r="91" spans="1:49" s="82" customFormat="1" ht="15.75" hidden="1" customHeight="1" x14ac:dyDescent="0.3">
      <c r="A91" s="91"/>
      <c r="B91" s="103"/>
      <c r="C91" s="168">
        <v>408</v>
      </c>
      <c r="D91" s="220">
        <v>0</v>
      </c>
      <c r="E91" s="65">
        <v>0</v>
      </c>
      <c r="F91" s="65">
        <f t="shared" si="38"/>
        <v>0</v>
      </c>
      <c r="G91" s="221"/>
      <c r="H91" s="91"/>
      <c r="I91" s="103"/>
      <c r="J91" s="168">
        <v>408</v>
      </c>
      <c r="K91" s="96"/>
      <c r="L91" s="222"/>
      <c r="M91" s="5"/>
      <c r="N91" s="344">
        <v>0</v>
      </c>
      <c r="O91" s="345">
        <v>0</v>
      </c>
      <c r="P91" s="78">
        <f t="shared" si="32"/>
        <v>0</v>
      </c>
      <c r="Q91" s="98" t="str">
        <f t="shared" si="27"/>
        <v/>
      </c>
      <c r="R91" s="74"/>
      <c r="S91" s="75">
        <f t="shared" si="33"/>
        <v>0</v>
      </c>
      <c r="T91" s="75">
        <f t="shared" si="33"/>
        <v>0</v>
      </c>
      <c r="U91" s="72">
        <f t="shared" si="33"/>
        <v>0</v>
      </c>
      <c r="V91" s="98" t="str">
        <f t="shared" si="28"/>
        <v/>
      </c>
      <c r="W91" s="39"/>
      <c r="X91" s="70">
        <f t="shared" si="34"/>
        <v>0</v>
      </c>
      <c r="Y91" s="71">
        <f t="shared" si="34"/>
        <v>0</v>
      </c>
      <c r="Z91" s="72">
        <f t="shared" si="35"/>
        <v>0</v>
      </c>
      <c r="AA91" s="98" t="str">
        <f t="shared" si="29"/>
        <v/>
      </c>
      <c r="AB91" s="77"/>
      <c r="AC91" s="72">
        <f t="shared" si="36"/>
        <v>0</v>
      </c>
      <c r="AD91" s="79"/>
      <c r="AE91" s="80"/>
      <c r="AF91" s="72">
        <f t="shared" si="37"/>
        <v>0</v>
      </c>
      <c r="AG91" s="79" t="str">
        <f t="shared" si="30"/>
        <v/>
      </c>
      <c r="AI91" s="75">
        <v>0</v>
      </c>
      <c r="AK91" s="176">
        <f t="shared" si="39"/>
        <v>0</v>
      </c>
      <c r="AL91" s="128"/>
      <c r="AP91" s="87">
        <f t="shared" si="25"/>
        <v>0</v>
      </c>
      <c r="AQ91" s="87">
        <f t="shared" si="25"/>
        <v>0</v>
      </c>
      <c r="AR91" s="88">
        <f t="shared" si="31"/>
        <v>0</v>
      </c>
      <c r="AT91" s="90">
        <f t="shared" si="26"/>
        <v>0</v>
      </c>
      <c r="AU91" s="90">
        <f t="shared" si="26"/>
        <v>0</v>
      </c>
      <c r="AV91" s="82">
        <v>0</v>
      </c>
      <c r="AW91" s="82">
        <v>0</v>
      </c>
    </row>
    <row r="92" spans="1:49" s="82" customFormat="1" ht="15.75" hidden="1" customHeight="1" x14ac:dyDescent="0.3">
      <c r="A92" s="91"/>
      <c r="B92" s="103"/>
      <c r="C92" s="168">
        <v>411</v>
      </c>
      <c r="D92" s="220">
        <v>0</v>
      </c>
      <c r="E92" s="65">
        <v>0</v>
      </c>
      <c r="F92" s="65">
        <f>D92+E92</f>
        <v>0</v>
      </c>
      <c r="G92" s="221"/>
      <c r="H92" s="91"/>
      <c r="I92" s="103"/>
      <c r="J92" s="168">
        <v>411</v>
      </c>
      <c r="K92" s="96" t="s">
        <v>80</v>
      </c>
      <c r="L92" s="222"/>
      <c r="M92" s="5"/>
      <c r="N92" s="344">
        <v>0</v>
      </c>
      <c r="O92" s="345">
        <v>0</v>
      </c>
      <c r="P92" s="78">
        <f t="shared" si="32"/>
        <v>0</v>
      </c>
      <c r="Q92" s="98" t="str">
        <f t="shared" si="27"/>
        <v/>
      </c>
      <c r="R92" s="74"/>
      <c r="S92" s="75">
        <f t="shared" si="33"/>
        <v>0</v>
      </c>
      <c r="T92" s="75">
        <f t="shared" si="33"/>
        <v>0</v>
      </c>
      <c r="U92" s="72">
        <f t="shared" si="33"/>
        <v>0</v>
      </c>
      <c r="V92" s="98" t="str">
        <f t="shared" si="28"/>
        <v/>
      </c>
      <c r="W92" s="39"/>
      <c r="X92" s="70">
        <f t="shared" si="34"/>
        <v>0</v>
      </c>
      <c r="Y92" s="71">
        <f t="shared" si="34"/>
        <v>0</v>
      </c>
      <c r="Z92" s="72">
        <f t="shared" si="35"/>
        <v>0</v>
      </c>
      <c r="AA92" s="98" t="str">
        <f t="shared" si="29"/>
        <v/>
      </c>
      <c r="AB92" s="77"/>
      <c r="AC92" s="72">
        <f t="shared" si="36"/>
        <v>0</v>
      </c>
      <c r="AD92" s="79"/>
      <c r="AE92" s="80"/>
      <c r="AF92" s="72">
        <f t="shared" si="37"/>
        <v>0</v>
      </c>
      <c r="AG92" s="79" t="str">
        <f t="shared" si="30"/>
        <v/>
      </c>
      <c r="AI92" s="75">
        <v>0</v>
      </c>
      <c r="AK92" s="176">
        <f t="shared" si="39"/>
        <v>0</v>
      </c>
      <c r="AL92" s="128"/>
      <c r="AP92" s="87">
        <f t="shared" si="25"/>
        <v>0</v>
      </c>
      <c r="AQ92" s="87">
        <f t="shared" si="25"/>
        <v>0</v>
      </c>
      <c r="AR92" s="88">
        <f t="shared" si="31"/>
        <v>0</v>
      </c>
      <c r="AT92" s="90">
        <f t="shared" si="26"/>
        <v>0</v>
      </c>
      <c r="AU92" s="90">
        <f t="shared" si="26"/>
        <v>0</v>
      </c>
      <c r="AV92" s="82">
        <v>0</v>
      </c>
      <c r="AW92" s="82">
        <v>0</v>
      </c>
    </row>
    <row r="93" spans="1:49" s="82" customFormat="1" ht="15.75" hidden="1" customHeight="1" x14ac:dyDescent="0.3">
      <c r="A93" s="91"/>
      <c r="B93" s="103"/>
      <c r="C93" s="168">
        <v>412</v>
      </c>
      <c r="D93" s="220">
        <v>0</v>
      </c>
      <c r="E93" s="65">
        <v>0</v>
      </c>
      <c r="F93" s="65">
        <f t="shared" si="38"/>
        <v>0</v>
      </c>
      <c r="G93" s="221"/>
      <c r="H93" s="91"/>
      <c r="I93" s="103"/>
      <c r="J93" s="168">
        <v>412</v>
      </c>
      <c r="K93" s="96"/>
      <c r="L93" s="222"/>
      <c r="M93" s="5"/>
      <c r="N93" s="344">
        <v>0</v>
      </c>
      <c r="O93" s="345">
        <v>0</v>
      </c>
      <c r="P93" s="78">
        <f t="shared" si="32"/>
        <v>0</v>
      </c>
      <c r="Q93" s="98" t="str">
        <f t="shared" si="27"/>
        <v/>
      </c>
      <c r="R93" s="74"/>
      <c r="S93" s="75">
        <f t="shared" si="33"/>
        <v>0</v>
      </c>
      <c r="T93" s="75">
        <f t="shared" si="33"/>
        <v>0</v>
      </c>
      <c r="U93" s="72">
        <f t="shared" si="33"/>
        <v>0</v>
      </c>
      <c r="V93" s="98" t="str">
        <f t="shared" si="28"/>
        <v/>
      </c>
      <c r="W93" s="39"/>
      <c r="X93" s="70">
        <f t="shared" si="34"/>
        <v>0</v>
      </c>
      <c r="Y93" s="71">
        <f t="shared" si="34"/>
        <v>0</v>
      </c>
      <c r="Z93" s="72">
        <f t="shared" si="35"/>
        <v>0</v>
      </c>
      <c r="AA93" s="98" t="str">
        <f t="shared" si="29"/>
        <v/>
      </c>
      <c r="AB93" s="77"/>
      <c r="AC93" s="72">
        <f t="shared" si="36"/>
        <v>0</v>
      </c>
      <c r="AD93" s="79"/>
      <c r="AE93" s="80"/>
      <c r="AF93" s="72">
        <f t="shared" si="37"/>
        <v>0</v>
      </c>
      <c r="AG93" s="79" t="str">
        <f t="shared" si="30"/>
        <v/>
      </c>
      <c r="AI93" s="75">
        <v>0</v>
      </c>
      <c r="AK93" s="176">
        <f t="shared" si="39"/>
        <v>0</v>
      </c>
      <c r="AL93" s="128"/>
      <c r="AP93" s="87">
        <f t="shared" si="25"/>
        <v>0</v>
      </c>
      <c r="AQ93" s="87">
        <f t="shared" si="25"/>
        <v>0</v>
      </c>
      <c r="AR93" s="88">
        <f t="shared" si="31"/>
        <v>0</v>
      </c>
      <c r="AT93" s="90">
        <f t="shared" si="26"/>
        <v>0</v>
      </c>
      <c r="AU93" s="90">
        <f t="shared" si="26"/>
        <v>0</v>
      </c>
      <c r="AV93" s="82">
        <v>0</v>
      </c>
      <c r="AW93" s="82">
        <v>0</v>
      </c>
    </row>
    <row r="94" spans="1:49" s="82" customFormat="1" ht="15.75" hidden="1" customHeight="1" x14ac:dyDescent="0.3">
      <c r="A94" s="91"/>
      <c r="B94" s="103"/>
      <c r="C94" s="168">
        <v>413</v>
      </c>
      <c r="D94" s="220">
        <v>0</v>
      </c>
      <c r="E94" s="65">
        <v>0</v>
      </c>
      <c r="F94" s="65">
        <f t="shared" si="38"/>
        <v>0</v>
      </c>
      <c r="G94" s="221"/>
      <c r="H94" s="91"/>
      <c r="I94" s="103"/>
      <c r="J94" s="168">
        <v>413</v>
      </c>
      <c r="K94" s="96"/>
      <c r="L94" s="222"/>
      <c r="M94" s="5"/>
      <c r="N94" s="344">
        <v>0</v>
      </c>
      <c r="O94" s="345">
        <v>0</v>
      </c>
      <c r="P94" s="78">
        <f t="shared" si="32"/>
        <v>0</v>
      </c>
      <c r="Q94" s="98" t="str">
        <f t="shared" si="27"/>
        <v/>
      </c>
      <c r="R94" s="74"/>
      <c r="S94" s="75">
        <f t="shared" si="33"/>
        <v>0</v>
      </c>
      <c r="T94" s="75">
        <f t="shared" si="33"/>
        <v>0</v>
      </c>
      <c r="U94" s="72">
        <f t="shared" si="33"/>
        <v>0</v>
      </c>
      <c r="V94" s="98" t="str">
        <f t="shared" si="28"/>
        <v/>
      </c>
      <c r="W94" s="39"/>
      <c r="X94" s="70">
        <f t="shared" si="34"/>
        <v>0</v>
      </c>
      <c r="Y94" s="71">
        <f t="shared" si="34"/>
        <v>0</v>
      </c>
      <c r="Z94" s="72">
        <f t="shared" si="35"/>
        <v>0</v>
      </c>
      <c r="AA94" s="98" t="str">
        <f t="shared" si="29"/>
        <v/>
      </c>
      <c r="AB94" s="77"/>
      <c r="AC94" s="72">
        <f t="shared" si="36"/>
        <v>0</v>
      </c>
      <c r="AD94" s="79"/>
      <c r="AE94" s="80"/>
      <c r="AF94" s="72">
        <f t="shared" si="37"/>
        <v>0</v>
      </c>
      <c r="AG94" s="79" t="str">
        <f t="shared" si="30"/>
        <v/>
      </c>
      <c r="AI94" s="75">
        <v>0</v>
      </c>
      <c r="AK94" s="176">
        <f t="shared" si="39"/>
        <v>0</v>
      </c>
      <c r="AP94" s="87">
        <f t="shared" si="25"/>
        <v>0</v>
      </c>
      <c r="AQ94" s="87">
        <f t="shared" si="25"/>
        <v>0</v>
      </c>
      <c r="AR94" s="88">
        <f t="shared" si="31"/>
        <v>0</v>
      </c>
      <c r="AT94" s="90">
        <f t="shared" si="26"/>
        <v>0</v>
      </c>
      <c r="AU94" s="90">
        <f t="shared" si="26"/>
        <v>0</v>
      </c>
      <c r="AV94" s="82">
        <v>0</v>
      </c>
      <c r="AW94" s="82">
        <v>0</v>
      </c>
    </row>
    <row r="95" spans="1:49" s="82" customFormat="1" ht="15.75" customHeight="1" x14ac:dyDescent="0.2">
      <c r="A95" s="91"/>
      <c r="B95" s="103"/>
      <c r="C95" s="168">
        <v>499</v>
      </c>
      <c r="D95" s="220">
        <v>93472.390000000014</v>
      </c>
      <c r="E95" s="107">
        <v>131423.20000000001</v>
      </c>
      <c r="F95" s="65">
        <f t="shared" si="38"/>
        <v>224895.59000000003</v>
      </c>
      <c r="G95" s="95"/>
      <c r="H95" s="91"/>
      <c r="I95" s="103"/>
      <c r="J95" s="168">
        <v>499</v>
      </c>
      <c r="K95" s="224" t="s">
        <v>81</v>
      </c>
      <c r="L95" s="225"/>
      <c r="M95" s="5">
        <f>+N95/F95</f>
        <v>0.75101245871473066</v>
      </c>
      <c r="N95" s="344">
        <v>168899.39</v>
      </c>
      <c r="O95" s="345">
        <v>176807.82999999996</v>
      </c>
      <c r="P95" s="78">
        <f t="shared" si="32"/>
        <v>-7908.4399999999441</v>
      </c>
      <c r="Q95" s="98">
        <f>+IF(AND(P95&lt;&gt;0,N95&lt;&gt;0),P95/N95,"")</f>
        <v>-4.6823378106930665E-2</v>
      </c>
      <c r="R95" s="74"/>
      <c r="S95" s="75">
        <f t="shared" si="33"/>
        <v>3570</v>
      </c>
      <c r="T95" s="75">
        <f t="shared" si="33"/>
        <v>8185.2499999999709</v>
      </c>
      <c r="U95" s="72">
        <f t="shared" si="33"/>
        <v>-4615.2499999999709</v>
      </c>
      <c r="V95" s="98">
        <f t="shared" si="28"/>
        <v>-1.2927871148459302</v>
      </c>
      <c r="W95" s="39"/>
      <c r="X95" s="70">
        <f t="shared" si="34"/>
        <v>165329.39000000001</v>
      </c>
      <c r="Y95" s="71">
        <f t="shared" si="34"/>
        <v>168622.58</v>
      </c>
      <c r="Z95" s="72">
        <f t="shared" si="35"/>
        <v>-3293.1899999999732</v>
      </c>
      <c r="AA95" s="98">
        <f t="shared" si="29"/>
        <v>-1.9918962986556554E-2</v>
      </c>
      <c r="AB95" s="77"/>
      <c r="AC95" s="72">
        <f t="shared" si="36"/>
        <v>55996.200000000012</v>
      </c>
      <c r="AD95" s="79">
        <f>+AC95/F95</f>
        <v>0.24898754128526934</v>
      </c>
      <c r="AE95" s="80"/>
      <c r="AF95" s="72">
        <f t="shared" si="37"/>
        <v>232804.02999999997</v>
      </c>
      <c r="AG95" s="79">
        <f t="shared" si="30"/>
        <v>1.0351649403174155</v>
      </c>
      <c r="AI95" s="75">
        <v>174598.14</v>
      </c>
      <c r="AK95" s="176">
        <f t="shared" si="39"/>
        <v>58205.889999999956</v>
      </c>
      <c r="AL95" s="128" t="s">
        <v>82</v>
      </c>
      <c r="AP95" s="87">
        <f t="shared" si="25"/>
        <v>0</v>
      </c>
      <c r="AQ95" s="87">
        <f t="shared" si="25"/>
        <v>0</v>
      </c>
      <c r="AR95" s="88">
        <f t="shared" si="31"/>
        <v>0</v>
      </c>
      <c r="AT95" s="90">
        <f t="shared" si="26"/>
        <v>168899.39</v>
      </c>
      <c r="AU95" s="90">
        <f t="shared" si="26"/>
        <v>176807.82999999996</v>
      </c>
      <c r="AV95" s="82">
        <v>165329.39000000001</v>
      </c>
      <c r="AW95" s="82">
        <v>168622.58</v>
      </c>
    </row>
    <row r="96" spans="1:49" s="2" customFormat="1" ht="13.5" thickBot="1" x14ac:dyDescent="0.25">
      <c r="A96" s="109"/>
      <c r="B96" s="226"/>
      <c r="C96" s="111"/>
      <c r="D96" s="227"/>
      <c r="E96" s="228"/>
      <c r="F96" s="228"/>
      <c r="G96" s="48"/>
      <c r="H96" s="109"/>
      <c r="I96" s="226"/>
      <c r="J96" s="111"/>
      <c r="K96" s="213"/>
      <c r="L96" s="115"/>
      <c r="M96" s="5"/>
      <c r="N96" s="354"/>
      <c r="O96" s="347"/>
      <c r="P96" s="118"/>
      <c r="Q96" s="119" t="str">
        <f t="shared" si="27"/>
        <v/>
      </c>
      <c r="R96" s="53"/>
      <c r="S96" s="120"/>
      <c r="T96" s="121"/>
      <c r="U96" s="122"/>
      <c r="V96" s="119" t="str">
        <f t="shared" si="28"/>
        <v/>
      </c>
      <c r="W96" s="14"/>
      <c r="X96" s="214"/>
      <c r="Y96" s="117"/>
      <c r="Z96" s="118"/>
      <c r="AA96" s="119" t="str">
        <f t="shared" si="29"/>
        <v/>
      </c>
      <c r="AB96" s="14"/>
      <c r="AC96" s="215">
        <f t="shared" si="36"/>
        <v>0</v>
      </c>
      <c r="AD96" s="197"/>
      <c r="AE96" s="17"/>
      <c r="AF96" s="215"/>
      <c r="AG96" s="197" t="str">
        <f t="shared" si="30"/>
        <v/>
      </c>
      <c r="AI96" s="216"/>
      <c r="AK96" s="217"/>
      <c r="AP96" s="87">
        <f t="shared" si="25"/>
        <v>0</v>
      </c>
      <c r="AQ96" s="87">
        <f t="shared" si="25"/>
        <v>0</v>
      </c>
      <c r="AR96" s="88">
        <f t="shared" si="31"/>
        <v>0</v>
      </c>
      <c r="AT96" s="90">
        <f t="shared" si="26"/>
        <v>0</v>
      </c>
      <c r="AU96" s="90">
        <f t="shared" si="26"/>
        <v>0</v>
      </c>
      <c r="AV96" s="2">
        <v>0</v>
      </c>
      <c r="AW96" s="2">
        <v>0</v>
      </c>
    </row>
    <row r="97" spans="1:49" s="82" customFormat="1" ht="16.5" customHeight="1" thickBot="1" x14ac:dyDescent="0.25">
      <c r="A97" s="30"/>
      <c r="C97" s="129"/>
      <c r="D97" s="130">
        <f>SUM(D84:D96)</f>
        <v>393738.03</v>
      </c>
      <c r="E97" s="130">
        <f>SUM(E83:E96)</f>
        <v>466625.08400000003</v>
      </c>
      <c r="F97" s="130">
        <f>SUM(F83:F96)</f>
        <v>860363.11400000006</v>
      </c>
      <c r="G97" s="131"/>
      <c r="H97" s="30"/>
      <c r="J97" s="129"/>
      <c r="K97" s="218"/>
      <c r="L97" s="132"/>
      <c r="M97" s="5"/>
      <c r="N97" s="348">
        <f>SUM(N84:N96)</f>
        <v>734058.03</v>
      </c>
      <c r="O97" s="349">
        <f>SUM(O84:O96)</f>
        <v>775111.23666666658</v>
      </c>
      <c r="P97" s="135">
        <f>SUM(P84:P96)</f>
        <v>-41053.206666666578</v>
      </c>
      <c r="Q97" s="136">
        <f t="shared" si="27"/>
        <v>-5.5926377737011576E-2</v>
      </c>
      <c r="R97" s="137"/>
      <c r="S97" s="133">
        <f>SUM(S84:S96)</f>
        <v>28218</v>
      </c>
      <c r="T97" s="133">
        <f>SUM(T84:T96)</f>
        <v>37643.91999999994</v>
      </c>
      <c r="U97" s="138">
        <f>SUM(U84:U96)</f>
        <v>-9425.91999999994</v>
      </c>
      <c r="V97" s="136">
        <f t="shared" si="28"/>
        <v>-0.33403926571691617</v>
      </c>
      <c r="W97" s="139"/>
      <c r="X97" s="133">
        <f>SUM(X84:X96)</f>
        <v>705840.03</v>
      </c>
      <c r="Y97" s="133">
        <f>SUM(Y84:Y96)</f>
        <v>737467.31666666653</v>
      </c>
      <c r="Z97" s="138">
        <f>SUM(Z84:Z96)</f>
        <v>-31627.286666666638</v>
      </c>
      <c r="AA97" s="136">
        <f t="shared" si="29"/>
        <v>-4.4808009353998576E-2</v>
      </c>
      <c r="AB97" s="77"/>
      <c r="AC97" s="140">
        <f>SUM(AC84:AC96)</f>
        <v>126305.08400000003</v>
      </c>
      <c r="AD97" s="141">
        <f>+AC97/F97</f>
        <v>0.14680439217434887</v>
      </c>
      <c r="AE97" s="80"/>
      <c r="AF97" s="142">
        <f>SUM(AF83:AF96)</f>
        <v>901416.32066666661</v>
      </c>
      <c r="AG97" s="141">
        <f t="shared" si="30"/>
        <v>1.0477161398468164</v>
      </c>
      <c r="AI97" s="142">
        <v>836125.35</v>
      </c>
      <c r="AK97" s="143">
        <f>SUM(AK86:AK96)</f>
        <v>65290.970666666602</v>
      </c>
      <c r="AP97" s="87">
        <f t="shared" si="25"/>
        <v>0</v>
      </c>
      <c r="AQ97" s="87">
        <f t="shared" si="25"/>
        <v>0</v>
      </c>
      <c r="AR97" s="88">
        <f t="shared" si="31"/>
        <v>0</v>
      </c>
      <c r="AT97" s="90">
        <f t="shared" si="26"/>
        <v>734058.03</v>
      </c>
      <c r="AU97" s="90">
        <f t="shared" si="26"/>
        <v>775111.23666666658</v>
      </c>
      <c r="AV97" s="82">
        <v>705840.03</v>
      </c>
      <c r="AW97" s="82">
        <v>737467.31666666653</v>
      </c>
    </row>
    <row r="98" spans="1:49" s="2" customFormat="1" ht="6" customHeight="1" x14ac:dyDescent="0.2">
      <c r="A98" s="42"/>
      <c r="B98" s="43"/>
      <c r="C98" s="44"/>
      <c r="D98" s="203"/>
      <c r="E98" s="45"/>
      <c r="F98" s="45"/>
      <c r="G98" s="48"/>
      <c r="H98" s="42"/>
      <c r="I98" s="43"/>
      <c r="J98" s="44"/>
      <c r="K98" s="49"/>
      <c r="L98" s="145"/>
      <c r="M98" s="5"/>
      <c r="N98" s="350"/>
      <c r="O98" s="351"/>
      <c r="P98" s="51"/>
      <c r="Q98" s="148" t="str">
        <f t="shared" si="27"/>
        <v/>
      </c>
      <c r="R98" s="53"/>
      <c r="S98" s="149"/>
      <c r="T98" s="150"/>
      <c r="U98" s="151"/>
      <c r="V98" s="148" t="str">
        <f t="shared" si="28"/>
        <v/>
      </c>
      <c r="W98" s="14"/>
      <c r="X98" s="146"/>
      <c r="Y98" s="147"/>
      <c r="Z98" s="152"/>
      <c r="AA98" s="148" t="str">
        <f t="shared" si="29"/>
        <v/>
      </c>
      <c r="AB98" s="14"/>
      <c r="AC98" s="153"/>
      <c r="AD98" s="154"/>
      <c r="AE98" s="17"/>
      <c r="AF98" s="153"/>
      <c r="AG98" s="154" t="str">
        <f t="shared" si="30"/>
        <v/>
      </c>
      <c r="AI98" s="155"/>
      <c r="AK98" s="156"/>
      <c r="AP98" s="87">
        <f t="shared" si="25"/>
        <v>0</v>
      </c>
      <c r="AQ98" s="87">
        <f t="shared" si="25"/>
        <v>0</v>
      </c>
      <c r="AR98" s="88">
        <f t="shared" si="31"/>
        <v>0</v>
      </c>
      <c r="AT98" s="90">
        <f t="shared" si="26"/>
        <v>0</v>
      </c>
      <c r="AU98" s="90">
        <f t="shared" si="26"/>
        <v>0</v>
      </c>
      <c r="AV98" s="2">
        <v>0</v>
      </c>
      <c r="AW98" s="2">
        <v>0</v>
      </c>
    </row>
    <row r="99" spans="1:49" s="82" customFormat="1" x14ac:dyDescent="0.2">
      <c r="A99" s="60" t="s">
        <v>83</v>
      </c>
      <c r="B99" s="157" t="s">
        <v>84</v>
      </c>
      <c r="C99" s="158">
        <v>501</v>
      </c>
      <c r="D99" s="63">
        <v>3138.77</v>
      </c>
      <c r="E99" s="107">
        <v>11400</v>
      </c>
      <c r="F99" s="65">
        <f>D99+E99</f>
        <v>14538.77</v>
      </c>
      <c r="G99" s="159"/>
      <c r="H99" s="60" t="s">
        <v>83</v>
      </c>
      <c r="I99" s="157" t="s">
        <v>84</v>
      </c>
      <c r="J99" s="158">
        <v>501</v>
      </c>
      <c r="K99" s="205" t="s">
        <v>85</v>
      </c>
      <c r="L99" s="206"/>
      <c r="M99" s="69">
        <f>+N99/F99</f>
        <v>0.66984827464771779</v>
      </c>
      <c r="N99" s="344">
        <v>9738.77</v>
      </c>
      <c r="O99" s="345">
        <v>7353.99</v>
      </c>
      <c r="P99" s="78">
        <f t="shared" ref="P99:P105" si="40">+N99-O99</f>
        <v>2384.7800000000007</v>
      </c>
      <c r="Q99" s="98">
        <f t="shared" si="27"/>
        <v>0.24487486612785808</v>
      </c>
      <c r="R99" s="74"/>
      <c r="S99" s="75">
        <f t="shared" ref="S99:U105" si="41">+N99-X99</f>
        <v>600</v>
      </c>
      <c r="T99" s="75">
        <f t="shared" si="41"/>
        <v>743.47999999999956</v>
      </c>
      <c r="U99" s="72">
        <f t="shared" si="41"/>
        <v>-143.47999999999956</v>
      </c>
      <c r="V99" s="98">
        <f t="shared" si="28"/>
        <v>-0.23913333333333261</v>
      </c>
      <c r="W99" s="39"/>
      <c r="X99" s="70">
        <f t="shared" ref="X99:Y103" si="42">+AV99</f>
        <v>9138.77</v>
      </c>
      <c r="Y99" s="71">
        <f t="shared" si="42"/>
        <v>6610.51</v>
      </c>
      <c r="Z99" s="72">
        <f t="shared" ref="Z99:Z105" si="43">+X99-Y99</f>
        <v>2528.2600000000002</v>
      </c>
      <c r="AA99" s="98">
        <f>+IF(AND(Z99&lt;&gt;0,X99&lt;&gt;0),Z99/X99,"")</f>
        <v>0.27665210963838682</v>
      </c>
      <c r="AB99" s="77"/>
      <c r="AC99" s="78">
        <f t="shared" ref="AC99:AC105" si="44">+F99-N99</f>
        <v>4800</v>
      </c>
      <c r="AD99" s="79">
        <f>+AC99/F99</f>
        <v>0.33015172535228221</v>
      </c>
      <c r="AE99" s="80"/>
      <c r="AF99" s="78">
        <f t="shared" ref="AF99:AF105" si="45">+O99+AC99</f>
        <v>12153.99</v>
      </c>
      <c r="AG99" s="79">
        <f t="shared" si="30"/>
        <v>0.83597099341966341</v>
      </c>
      <c r="AI99" s="165">
        <v>13060.77</v>
      </c>
      <c r="AK99" s="166">
        <f>+AF99-AI99</f>
        <v>-906.78000000000065</v>
      </c>
      <c r="AL99" s="103"/>
      <c r="AP99" s="87">
        <f t="shared" si="25"/>
        <v>0</v>
      </c>
      <c r="AQ99" s="87">
        <f t="shared" si="25"/>
        <v>0</v>
      </c>
      <c r="AR99" s="88">
        <f t="shared" si="31"/>
        <v>0</v>
      </c>
      <c r="AT99" s="90">
        <f t="shared" si="26"/>
        <v>9738.77</v>
      </c>
      <c r="AU99" s="90">
        <f t="shared" si="26"/>
        <v>7353.99</v>
      </c>
      <c r="AV99" s="82">
        <v>9138.77</v>
      </c>
      <c r="AW99" s="82">
        <v>6610.51</v>
      </c>
    </row>
    <row r="100" spans="1:49" s="82" customFormat="1" ht="16.5" customHeight="1" x14ac:dyDescent="0.2">
      <c r="A100" s="167"/>
      <c r="B100" s="157" t="s">
        <v>86</v>
      </c>
      <c r="C100" s="168">
        <v>502</v>
      </c>
      <c r="D100" s="220">
        <v>14652.460000000003</v>
      </c>
      <c r="E100" s="107">
        <v>15200</v>
      </c>
      <c r="F100" s="65">
        <f t="shared" ref="F100:F105" si="46">D100+E100</f>
        <v>29852.460000000003</v>
      </c>
      <c r="G100" s="95"/>
      <c r="H100" s="167"/>
      <c r="I100" s="157" t="s">
        <v>86</v>
      </c>
      <c r="J100" s="168">
        <v>502</v>
      </c>
      <c r="K100" s="224" t="s">
        <v>87</v>
      </c>
      <c r="L100" s="225"/>
      <c r="M100" s="175"/>
      <c r="N100" s="344">
        <v>23452.460000000003</v>
      </c>
      <c r="O100" s="345">
        <v>27003.34</v>
      </c>
      <c r="P100" s="78">
        <f t="shared" si="40"/>
        <v>-3550.8799999999974</v>
      </c>
      <c r="Q100" s="98">
        <f t="shared" si="27"/>
        <v>-0.15140757089021778</v>
      </c>
      <c r="R100" s="74"/>
      <c r="S100" s="75">
        <f t="shared" si="41"/>
        <v>800</v>
      </c>
      <c r="T100" s="75">
        <f t="shared" si="41"/>
        <v>810.68999999999869</v>
      </c>
      <c r="U100" s="72">
        <f t="shared" si="41"/>
        <v>-10.68999999999869</v>
      </c>
      <c r="V100" s="98">
        <f t="shared" si="28"/>
        <v>-1.3362499999998364E-2</v>
      </c>
      <c r="W100" s="39"/>
      <c r="X100" s="70">
        <f t="shared" si="42"/>
        <v>22652.460000000003</v>
      </c>
      <c r="Y100" s="71">
        <f t="shared" si="42"/>
        <v>26192.65</v>
      </c>
      <c r="Z100" s="72">
        <f t="shared" si="43"/>
        <v>-3540.1899999999987</v>
      </c>
      <c r="AA100" s="98">
        <f>+IF(AND(Z100&lt;&gt;0,X100&lt;&gt;0),Z100/X100,"")</f>
        <v>-0.15628280548779241</v>
      </c>
      <c r="AB100" s="77"/>
      <c r="AC100" s="72">
        <f t="shared" si="44"/>
        <v>6400</v>
      </c>
      <c r="AD100" s="79"/>
      <c r="AE100" s="80"/>
      <c r="AF100" s="72">
        <f t="shared" si="45"/>
        <v>33403.339999999997</v>
      </c>
      <c r="AG100" s="79">
        <f t="shared" si="30"/>
        <v>1.1189476512153436</v>
      </c>
      <c r="AI100" s="75">
        <v>30541.760000000002</v>
      </c>
      <c r="AK100" s="176">
        <f>+AF100-AI100</f>
        <v>2861.5799999999945</v>
      </c>
      <c r="AL100" s="229" t="s">
        <v>88</v>
      </c>
      <c r="AP100" s="87">
        <f t="shared" si="25"/>
        <v>0</v>
      </c>
      <c r="AQ100" s="87">
        <f t="shared" si="25"/>
        <v>0</v>
      </c>
      <c r="AR100" s="88">
        <f t="shared" si="31"/>
        <v>0</v>
      </c>
      <c r="AT100" s="90">
        <f t="shared" si="26"/>
        <v>23452.460000000003</v>
      </c>
      <c r="AU100" s="90">
        <f t="shared" si="26"/>
        <v>27003.34</v>
      </c>
      <c r="AV100" s="82">
        <v>22652.460000000003</v>
      </c>
      <c r="AW100" s="82">
        <v>26192.65</v>
      </c>
    </row>
    <row r="101" spans="1:49" s="82" customFormat="1" ht="16.5" customHeight="1" x14ac:dyDescent="0.2">
      <c r="A101" s="91"/>
      <c r="B101" s="92">
        <f>SUM(D99:D105)</f>
        <v>19364.850000000002</v>
      </c>
      <c r="C101" s="168">
        <v>503</v>
      </c>
      <c r="D101" s="220">
        <v>1463.52</v>
      </c>
      <c r="E101" s="107">
        <v>7600</v>
      </c>
      <c r="F101" s="65">
        <f t="shared" si="46"/>
        <v>9063.52</v>
      </c>
      <c r="G101" s="95"/>
      <c r="H101" s="91"/>
      <c r="I101" s="92"/>
      <c r="J101" s="168">
        <v>503</v>
      </c>
      <c r="K101" s="224" t="s">
        <v>89</v>
      </c>
      <c r="L101" s="97"/>
      <c r="M101" s="5"/>
      <c r="N101" s="344">
        <v>5463.52</v>
      </c>
      <c r="O101" s="345">
        <v>17639.55</v>
      </c>
      <c r="P101" s="78">
        <f t="shared" si="40"/>
        <v>-12176.029999999999</v>
      </c>
      <c r="Q101" s="98">
        <f t="shared" si="27"/>
        <v>-2.2286053679679032</v>
      </c>
      <c r="R101" s="74"/>
      <c r="S101" s="75">
        <f t="shared" si="41"/>
        <v>0</v>
      </c>
      <c r="T101" s="75">
        <f t="shared" si="41"/>
        <v>0</v>
      </c>
      <c r="U101" s="72">
        <f t="shared" si="41"/>
        <v>0</v>
      </c>
      <c r="V101" s="98" t="str">
        <f t="shared" si="28"/>
        <v/>
      </c>
      <c r="W101" s="39"/>
      <c r="X101" s="70">
        <f t="shared" si="42"/>
        <v>5463.52</v>
      </c>
      <c r="Y101" s="71">
        <f t="shared" si="42"/>
        <v>17639.55</v>
      </c>
      <c r="Z101" s="72">
        <f t="shared" si="43"/>
        <v>-12176.029999999999</v>
      </c>
      <c r="AA101" s="98">
        <f>+IF(AND(Z101&lt;&gt;0,X101&lt;&gt;0),Z101/X101,"")</f>
        <v>-2.2286053679679032</v>
      </c>
      <c r="AB101" s="77"/>
      <c r="AC101" s="72">
        <f t="shared" si="44"/>
        <v>3600</v>
      </c>
      <c r="AD101" s="79"/>
      <c r="AE101" s="80"/>
      <c r="AF101" s="72">
        <f t="shared" si="45"/>
        <v>21239.55</v>
      </c>
      <c r="AG101" s="79">
        <f t="shared" si="30"/>
        <v>2.3434107278408387</v>
      </c>
      <c r="AI101" s="75">
        <v>9863.52</v>
      </c>
      <c r="AK101" s="176">
        <f>+AF101-AI101</f>
        <v>11376.029999999999</v>
      </c>
      <c r="AL101" s="229"/>
      <c r="AP101" s="87">
        <f t="shared" si="25"/>
        <v>0</v>
      </c>
      <c r="AQ101" s="87">
        <f t="shared" si="25"/>
        <v>0</v>
      </c>
      <c r="AR101" s="88">
        <f t="shared" si="31"/>
        <v>0</v>
      </c>
      <c r="AT101" s="90">
        <f t="shared" si="26"/>
        <v>5463.52</v>
      </c>
      <c r="AU101" s="90">
        <f t="shared" si="26"/>
        <v>17639.55</v>
      </c>
      <c r="AV101" s="82">
        <v>5463.52</v>
      </c>
      <c r="AW101" s="82">
        <v>17639.55</v>
      </c>
    </row>
    <row r="102" spans="1:49" s="82" customFormat="1" ht="16.5" hidden="1" customHeight="1" x14ac:dyDescent="0.3">
      <c r="A102" s="91"/>
      <c r="B102" s="103"/>
      <c r="C102" s="168">
        <v>504</v>
      </c>
      <c r="D102" s="220">
        <v>0</v>
      </c>
      <c r="E102" s="107">
        <v>0</v>
      </c>
      <c r="F102" s="65">
        <f t="shared" si="46"/>
        <v>0</v>
      </c>
      <c r="G102" s="95"/>
      <c r="H102" s="91"/>
      <c r="I102" s="103"/>
      <c r="J102" s="168">
        <v>504</v>
      </c>
      <c r="K102" s="96" t="s">
        <v>90</v>
      </c>
      <c r="L102" s="97"/>
      <c r="M102" s="5"/>
      <c r="N102" s="344">
        <v>0</v>
      </c>
      <c r="O102" s="345">
        <v>0</v>
      </c>
      <c r="P102" s="78">
        <f t="shared" si="40"/>
        <v>0</v>
      </c>
      <c r="Q102" s="98" t="str">
        <f t="shared" si="27"/>
        <v/>
      </c>
      <c r="R102" s="74"/>
      <c r="S102" s="75">
        <f t="shared" si="41"/>
        <v>0</v>
      </c>
      <c r="T102" s="75">
        <f t="shared" si="41"/>
        <v>0</v>
      </c>
      <c r="U102" s="72">
        <f t="shared" si="41"/>
        <v>0</v>
      </c>
      <c r="V102" s="98" t="str">
        <f t="shared" si="28"/>
        <v/>
      </c>
      <c r="W102" s="39"/>
      <c r="X102" s="70">
        <f t="shared" si="42"/>
        <v>0</v>
      </c>
      <c r="Y102" s="71">
        <f t="shared" si="42"/>
        <v>0</v>
      </c>
      <c r="Z102" s="72">
        <f t="shared" si="43"/>
        <v>0</v>
      </c>
      <c r="AA102" s="98" t="str">
        <f>+IF(AND(Z102&lt;&gt;0,X102&lt;&gt;0),Z102/X102,"")</f>
        <v/>
      </c>
      <c r="AB102" s="77"/>
      <c r="AC102" s="72">
        <f t="shared" si="44"/>
        <v>0</v>
      </c>
      <c r="AD102" s="79"/>
      <c r="AE102" s="80"/>
      <c r="AF102" s="72">
        <f t="shared" si="45"/>
        <v>0</v>
      </c>
      <c r="AG102" s="79" t="str">
        <f t="shared" si="30"/>
        <v/>
      </c>
      <c r="AI102" s="75">
        <v>0</v>
      </c>
      <c r="AK102" s="176">
        <f>+AF102-AI102</f>
        <v>0</v>
      </c>
      <c r="AL102" s="103"/>
      <c r="AP102" s="87">
        <f t="shared" ref="AP102:AQ133" si="47">+N102-S102-X102</f>
        <v>0</v>
      </c>
      <c r="AQ102" s="87">
        <f t="shared" si="47"/>
        <v>0</v>
      </c>
      <c r="AR102" s="88">
        <f t="shared" si="31"/>
        <v>0</v>
      </c>
      <c r="AT102" s="90">
        <f t="shared" ref="AT102:AU133" si="48">+N102</f>
        <v>0</v>
      </c>
      <c r="AU102" s="90">
        <f t="shared" si="48"/>
        <v>0</v>
      </c>
      <c r="AV102" s="82">
        <v>0</v>
      </c>
      <c r="AW102" s="82">
        <v>0</v>
      </c>
    </row>
    <row r="103" spans="1:49" s="82" customFormat="1" ht="16.5" customHeight="1" x14ac:dyDescent="0.2">
      <c r="A103" s="91"/>
      <c r="B103" s="103"/>
      <c r="C103" s="168">
        <v>505</v>
      </c>
      <c r="D103" s="220">
        <v>110.1</v>
      </c>
      <c r="E103" s="107">
        <v>0</v>
      </c>
      <c r="F103" s="65">
        <f t="shared" si="46"/>
        <v>110.1</v>
      </c>
      <c r="G103" s="95"/>
      <c r="H103" s="91"/>
      <c r="I103" s="92">
        <f>SUM(O99:O103)</f>
        <v>52824.380000000005</v>
      </c>
      <c r="J103" s="168">
        <v>505</v>
      </c>
      <c r="K103" s="224" t="s">
        <v>91</v>
      </c>
      <c r="L103" s="97"/>
      <c r="M103" s="5"/>
      <c r="N103" s="344">
        <v>110.1</v>
      </c>
      <c r="O103" s="345">
        <v>827.50000000000011</v>
      </c>
      <c r="P103" s="78">
        <f t="shared" si="40"/>
        <v>-717.40000000000009</v>
      </c>
      <c r="Q103" s="98">
        <f t="shared" si="27"/>
        <v>-6.5158946412352421</v>
      </c>
      <c r="R103" s="74"/>
      <c r="S103" s="75">
        <f t="shared" si="41"/>
        <v>0</v>
      </c>
      <c r="T103" s="75">
        <f t="shared" si="41"/>
        <v>76.700000000000045</v>
      </c>
      <c r="U103" s="72">
        <f t="shared" si="41"/>
        <v>-76.700000000000045</v>
      </c>
      <c r="V103" s="98" t="str">
        <f t="shared" si="28"/>
        <v/>
      </c>
      <c r="W103" s="39"/>
      <c r="X103" s="70">
        <f t="shared" si="42"/>
        <v>110.1</v>
      </c>
      <c r="Y103" s="71">
        <f t="shared" si="42"/>
        <v>750.80000000000007</v>
      </c>
      <c r="Z103" s="72">
        <f t="shared" si="43"/>
        <v>-640.70000000000005</v>
      </c>
      <c r="AA103" s="98">
        <f>+IF(AND(Z103&lt;&gt;0,X103&lt;&gt;0),Z103/X103,"")</f>
        <v>-5.8192552225249781</v>
      </c>
      <c r="AB103" s="77"/>
      <c r="AC103" s="72">
        <f t="shared" si="44"/>
        <v>0</v>
      </c>
      <c r="AD103" s="79">
        <f>+AC103/F103</f>
        <v>0</v>
      </c>
      <c r="AE103" s="80"/>
      <c r="AF103" s="72">
        <f t="shared" si="45"/>
        <v>827.50000000000011</v>
      </c>
      <c r="AG103" s="79">
        <f t="shared" si="30"/>
        <v>7.5158946412352421</v>
      </c>
      <c r="AI103" s="75">
        <v>75.099999999999994</v>
      </c>
      <c r="AK103" s="176">
        <f>+AF103-AI103</f>
        <v>752.40000000000009</v>
      </c>
      <c r="AL103" s="103"/>
      <c r="AP103" s="87">
        <f t="shared" si="47"/>
        <v>0</v>
      </c>
      <c r="AQ103" s="87">
        <f t="shared" si="47"/>
        <v>0</v>
      </c>
      <c r="AR103" s="88">
        <f t="shared" si="31"/>
        <v>0</v>
      </c>
      <c r="AT103" s="90">
        <f t="shared" si="48"/>
        <v>110.1</v>
      </c>
      <c r="AU103" s="90">
        <f t="shared" si="48"/>
        <v>827.50000000000011</v>
      </c>
      <c r="AV103" s="82">
        <v>110.1</v>
      </c>
      <c r="AW103" s="82">
        <v>750.80000000000007</v>
      </c>
    </row>
    <row r="104" spans="1:49" s="82" customFormat="1" ht="16.5" hidden="1" customHeight="1" x14ac:dyDescent="0.3">
      <c r="A104" s="91"/>
      <c r="B104" s="103"/>
      <c r="C104" s="168">
        <v>506</v>
      </c>
      <c r="D104" s="220">
        <v>0</v>
      </c>
      <c r="E104" s="107" t="e">
        <f>SUMIF([2]MO!$AC$8:AC235,[2]Analyse!J104,[2]MO!$V$106:V235)+SUMIF([2]ENCADREMENT!$AC$8:AC110,[2]Analyse!J104,[2]ENCADREMENT!$Z$8:Z110)+SUMIF([2]FOURNITURES!$AC$6:AC157,[2]Analyse!J104,[2]FOURNITURES!$E$6:E157)+SUMIF([2]MATERIEL!$AC$6:AC437,[2]Analyse!J104,[2]MATERIEL!$AC$6:AC437)+SUMIF([2]BETON!$AC$5:AC113,[2]Analyse!J104,[2]BETON!$E$5:E113)</f>
        <v>#VALUE!</v>
      </c>
      <c r="F104" s="65" t="e">
        <f t="shared" si="46"/>
        <v>#VALUE!</v>
      </c>
      <c r="G104" s="95"/>
      <c r="H104" s="91"/>
      <c r="I104" s="103"/>
      <c r="J104" s="168">
        <v>506</v>
      </c>
      <c r="K104" s="224"/>
      <c r="L104" s="222"/>
      <c r="M104" s="5"/>
      <c r="N104" s="344" t="e">
        <f>+D104+SUMIF([2]MO!$AC$8:AC235,[2]Analyse!J104,[2]MO!$AE$8:AE235)+SUMIF([2]ENCADREMENT!$AC$8:AC110,[2]Analyse!J104,[2]ENCADREMENT!$AE$8:AE110)+SUMIF([2]FOURNITURES!$AC$6:AC157,[2]Analyse!J104,[2]FOURNITURES!$AE$6:AE157)+SUMIF([2]MATERIEL!$AC$6:AC437,[2]Analyse!J104,[2]MATERIEL!$AE$6:AE437)+SUMIF([2]BETON!$AC$5:AC113,[2]Analyse!J104,[2]BETON!$AE$5:AE113)</f>
        <v>#VALUE!</v>
      </c>
      <c r="O104" s="345">
        <f>+VLOOKUP(J104,'[2]DEP-FOURNISSEURS'!$E$2857:$F$3058,2)+VLOOKUP([2]Analyse!J104,'[2]Prov-Dépenses-RCT'!$E$162:$F$362,2)</f>
        <v>0</v>
      </c>
      <c r="P104" s="78" t="e">
        <f t="shared" si="40"/>
        <v>#VALUE!</v>
      </c>
      <c r="Q104" s="98" t="e">
        <f t="shared" si="27"/>
        <v>#VALUE!</v>
      </c>
      <c r="R104" s="74"/>
      <c r="S104" s="75" t="e">
        <f t="shared" si="41"/>
        <v>#VALUE!</v>
      </c>
      <c r="T104" s="75">
        <f t="shared" si="41"/>
        <v>0</v>
      </c>
      <c r="U104" s="72" t="e">
        <f t="shared" si="41"/>
        <v>#VALUE!</v>
      </c>
      <c r="V104" s="98" t="e">
        <f t="shared" si="28"/>
        <v>#VALUE!</v>
      </c>
      <c r="W104" s="39"/>
      <c r="X104" s="70">
        <v>0</v>
      </c>
      <c r="Y104" s="71">
        <v>0</v>
      </c>
      <c r="Z104" s="72">
        <f t="shared" si="43"/>
        <v>0</v>
      </c>
      <c r="AA104" s="98" t="str">
        <f t="shared" si="29"/>
        <v/>
      </c>
      <c r="AB104" s="77"/>
      <c r="AC104" s="72" t="e">
        <f t="shared" si="44"/>
        <v>#VALUE!</v>
      </c>
      <c r="AD104" s="79"/>
      <c r="AE104" s="80"/>
      <c r="AF104" s="72" t="e">
        <f t="shared" si="45"/>
        <v>#VALUE!</v>
      </c>
      <c r="AG104" s="79" t="e">
        <f t="shared" si="30"/>
        <v>#VALUE!</v>
      </c>
      <c r="AI104" s="75">
        <v>0</v>
      </c>
      <c r="AK104" s="176"/>
      <c r="AP104" s="87" t="e">
        <f t="shared" si="47"/>
        <v>#VALUE!</v>
      </c>
      <c r="AQ104" s="87">
        <f t="shared" si="47"/>
        <v>0</v>
      </c>
      <c r="AR104" s="88" t="e">
        <f t="shared" si="31"/>
        <v>#VALUE!</v>
      </c>
      <c r="AT104" s="90" t="e">
        <f t="shared" si="48"/>
        <v>#VALUE!</v>
      </c>
      <c r="AU104" s="90">
        <f t="shared" si="48"/>
        <v>0</v>
      </c>
      <c r="AV104" s="82">
        <v>0</v>
      </c>
      <c r="AW104" s="82">
        <v>0</v>
      </c>
    </row>
    <row r="105" spans="1:49" s="82" customFormat="1" ht="15.75" hidden="1" customHeight="1" x14ac:dyDescent="0.3">
      <c r="A105" s="91"/>
      <c r="B105" s="103"/>
      <c r="C105" s="168">
        <v>599</v>
      </c>
      <c r="D105" s="220">
        <v>0</v>
      </c>
      <c r="E105" s="107" t="e">
        <f>SUMIF([2]MO!$AC$8:AC236,[2]Analyse!J105,[2]MO!$V$106:V236)+SUMIF([2]ENCADREMENT!$AC$8:AC111,[2]Analyse!J105,[2]ENCADREMENT!$Z$8:Z111)+SUMIF([2]FOURNITURES!$AC$6:AC158,[2]Analyse!J105,[2]FOURNITURES!$E$6:E158)+SUMIF([2]MATERIEL!$AC$6:AC438,[2]Analyse!J105,[2]MATERIEL!$AC$6:AC438)+SUMIF([2]BETON!$AC$5:AC114,[2]Analyse!J105,[2]BETON!$E$5:E114)</f>
        <v>#VALUE!</v>
      </c>
      <c r="F105" s="65" t="e">
        <f t="shared" si="46"/>
        <v>#VALUE!</v>
      </c>
      <c r="G105" s="95"/>
      <c r="H105" s="91"/>
      <c r="I105" s="103"/>
      <c r="J105" s="168">
        <v>599</v>
      </c>
      <c r="K105" s="224"/>
      <c r="L105" s="222"/>
      <c r="M105" s="5"/>
      <c r="N105" s="344" t="e">
        <f>+D105+SUMIF([2]MO!$AC$8:AC236,[2]Analyse!J105,[2]MO!$AE$8:AE236)+SUMIF([2]ENCADREMENT!$AC$8:AC111,[2]Analyse!J105,[2]ENCADREMENT!$AE$8:AE111)+SUMIF([2]FOURNITURES!$AC$6:AC158,[2]Analyse!J105,[2]FOURNITURES!$AE$6:AE158)+SUMIF([2]MATERIEL!$AC$6:AC438,[2]Analyse!J105,[2]MATERIEL!$AE$6:AE438)+SUMIF([2]BETON!$AC$5:AC114,[2]Analyse!J105,[2]BETON!$AE$5:AE114)</f>
        <v>#VALUE!</v>
      </c>
      <c r="O105" s="345">
        <f>+VLOOKUP(J105,'[2]DEP-FOURNISSEURS'!$E$2857:$F$3058,2)+VLOOKUP([2]Analyse!J105,'[2]Prov-Dépenses-RCT'!$E$162:$F$362,2)</f>
        <v>0</v>
      </c>
      <c r="P105" s="78" t="e">
        <f t="shared" si="40"/>
        <v>#VALUE!</v>
      </c>
      <c r="Q105" s="98" t="e">
        <f t="shared" si="27"/>
        <v>#VALUE!</v>
      </c>
      <c r="R105" s="74"/>
      <c r="S105" s="75" t="e">
        <f t="shared" si="41"/>
        <v>#VALUE!</v>
      </c>
      <c r="T105" s="75">
        <f t="shared" si="41"/>
        <v>0</v>
      </c>
      <c r="U105" s="72" t="e">
        <f t="shared" si="41"/>
        <v>#VALUE!</v>
      </c>
      <c r="V105" s="98" t="e">
        <f t="shared" si="28"/>
        <v>#VALUE!</v>
      </c>
      <c r="W105" s="39"/>
      <c r="X105" s="70">
        <v>0</v>
      </c>
      <c r="Y105" s="71">
        <v>0</v>
      </c>
      <c r="Z105" s="72">
        <f t="shared" si="43"/>
        <v>0</v>
      </c>
      <c r="AA105" s="98" t="str">
        <f t="shared" si="29"/>
        <v/>
      </c>
      <c r="AB105" s="77"/>
      <c r="AC105" s="72" t="e">
        <f t="shared" si="44"/>
        <v>#VALUE!</v>
      </c>
      <c r="AD105" s="79"/>
      <c r="AE105" s="80"/>
      <c r="AF105" s="72" t="e">
        <f t="shared" si="45"/>
        <v>#VALUE!</v>
      </c>
      <c r="AG105" s="79" t="e">
        <f t="shared" si="30"/>
        <v>#VALUE!</v>
      </c>
      <c r="AI105" s="75">
        <v>0</v>
      </c>
      <c r="AK105" s="176"/>
      <c r="AP105" s="87" t="e">
        <f t="shared" si="47"/>
        <v>#VALUE!</v>
      </c>
      <c r="AQ105" s="87">
        <f t="shared" si="47"/>
        <v>0</v>
      </c>
      <c r="AR105" s="88" t="e">
        <f t="shared" si="31"/>
        <v>#VALUE!</v>
      </c>
      <c r="AT105" s="90" t="e">
        <f t="shared" si="48"/>
        <v>#VALUE!</v>
      </c>
      <c r="AU105" s="90">
        <f t="shared" si="48"/>
        <v>0</v>
      </c>
      <c r="AV105" s="82">
        <v>0</v>
      </c>
      <c r="AW105" s="82">
        <v>0</v>
      </c>
    </row>
    <row r="106" spans="1:49" s="2" customFormat="1" ht="15.75" customHeight="1" thickBot="1" x14ac:dyDescent="0.25">
      <c r="A106" s="109"/>
      <c r="B106" s="226"/>
      <c r="C106" s="111"/>
      <c r="D106" s="227"/>
      <c r="E106" s="228"/>
      <c r="F106" s="228"/>
      <c r="G106" s="48"/>
      <c r="H106" s="109"/>
      <c r="I106" s="226"/>
      <c r="J106" s="111"/>
      <c r="K106" s="213"/>
      <c r="L106" s="115"/>
      <c r="M106" s="5"/>
      <c r="N106" s="354"/>
      <c r="O106" s="347"/>
      <c r="P106" s="118"/>
      <c r="Q106" s="119" t="str">
        <f t="shared" si="27"/>
        <v/>
      </c>
      <c r="R106" s="53"/>
      <c r="S106" s="120"/>
      <c r="T106" s="121"/>
      <c r="U106" s="122"/>
      <c r="V106" s="119" t="str">
        <f t="shared" si="28"/>
        <v/>
      </c>
      <c r="W106" s="14"/>
      <c r="X106" s="214"/>
      <c r="Y106" s="117"/>
      <c r="Z106" s="118"/>
      <c r="AA106" s="119" t="str">
        <f t="shared" si="29"/>
        <v/>
      </c>
      <c r="AB106" s="14"/>
      <c r="AC106" s="215"/>
      <c r="AD106" s="197"/>
      <c r="AE106" s="17"/>
      <c r="AF106" s="215"/>
      <c r="AG106" s="197" t="str">
        <f t="shared" si="30"/>
        <v/>
      </c>
      <c r="AI106" s="216"/>
      <c r="AK106" s="217"/>
      <c r="AP106" s="87">
        <f t="shared" si="47"/>
        <v>0</v>
      </c>
      <c r="AQ106" s="87">
        <f t="shared" si="47"/>
        <v>0</v>
      </c>
      <c r="AR106" s="88">
        <f t="shared" si="31"/>
        <v>0</v>
      </c>
      <c r="AT106" s="90">
        <f t="shared" si="48"/>
        <v>0</v>
      </c>
      <c r="AU106" s="90">
        <f t="shared" si="48"/>
        <v>0</v>
      </c>
      <c r="AV106" s="2">
        <v>0</v>
      </c>
      <c r="AW106" s="2">
        <v>0</v>
      </c>
    </row>
    <row r="107" spans="1:49" s="82" customFormat="1" ht="15.75" customHeight="1" thickBot="1" x14ac:dyDescent="0.25">
      <c r="A107" s="30"/>
      <c r="C107" s="129"/>
      <c r="D107" s="130">
        <f>SUM(D99:D106)</f>
        <v>19364.850000000002</v>
      </c>
      <c r="E107" s="130" t="e">
        <f>SUM(E99:E106)</f>
        <v>#VALUE!</v>
      </c>
      <c r="F107" s="130" t="e">
        <f>SUM(F99:F106)</f>
        <v>#VALUE!</v>
      </c>
      <c r="G107" s="131"/>
      <c r="H107" s="30"/>
      <c r="J107" s="129"/>
      <c r="K107" s="218"/>
      <c r="L107" s="132"/>
      <c r="M107" s="5"/>
      <c r="N107" s="348" t="e">
        <f>SUM(N99:N106)</f>
        <v>#VALUE!</v>
      </c>
      <c r="O107" s="349">
        <f>SUM(O99:O106)</f>
        <v>52824.380000000005</v>
      </c>
      <c r="P107" s="135" t="e">
        <f>SUM(P99:P106)</f>
        <v>#VALUE!</v>
      </c>
      <c r="Q107" s="136" t="e">
        <f t="shared" si="27"/>
        <v>#VALUE!</v>
      </c>
      <c r="R107" s="137"/>
      <c r="S107" s="133" t="e">
        <f>SUM(S99:S106)</f>
        <v>#VALUE!</v>
      </c>
      <c r="T107" s="133">
        <f>SUM(T99:T106)</f>
        <v>1630.8699999999983</v>
      </c>
      <c r="U107" s="138" t="e">
        <f>SUM(U99:U106)</f>
        <v>#VALUE!</v>
      </c>
      <c r="V107" s="136" t="e">
        <f t="shared" si="28"/>
        <v>#VALUE!</v>
      </c>
      <c r="W107" s="139"/>
      <c r="X107" s="133">
        <f>SUM(X99:X106)</f>
        <v>37364.85</v>
      </c>
      <c r="Y107" s="133">
        <f>SUM(Y99:Y106)</f>
        <v>51193.510000000009</v>
      </c>
      <c r="Z107" s="138">
        <f>SUM(Z99:Z106)</f>
        <v>-13828.659999999998</v>
      </c>
      <c r="AA107" s="136">
        <f t="shared" si="29"/>
        <v>-0.37009810021985901</v>
      </c>
      <c r="AB107" s="77"/>
      <c r="AC107" s="140" t="e">
        <f>SUM(AC99:AC106)</f>
        <v>#VALUE!</v>
      </c>
      <c r="AD107" s="141" t="e">
        <f>+AC107/F107</f>
        <v>#VALUE!</v>
      </c>
      <c r="AE107" s="80"/>
      <c r="AF107" s="142" t="e">
        <f>SUM(AF99:AF106)</f>
        <v>#VALUE!</v>
      </c>
      <c r="AG107" s="141" t="e">
        <f t="shared" si="30"/>
        <v>#VALUE!</v>
      </c>
      <c r="AI107" s="142">
        <v>53541.15</v>
      </c>
      <c r="AK107" s="143">
        <f>SUM(AK99:AK106)</f>
        <v>14083.229999999992</v>
      </c>
      <c r="AP107" s="87" t="e">
        <f t="shared" si="47"/>
        <v>#VALUE!</v>
      </c>
      <c r="AQ107" s="87">
        <f t="shared" si="47"/>
        <v>0</v>
      </c>
      <c r="AR107" s="88" t="e">
        <f t="shared" si="31"/>
        <v>#VALUE!</v>
      </c>
      <c r="AT107" s="90" t="e">
        <f t="shared" si="48"/>
        <v>#VALUE!</v>
      </c>
      <c r="AU107" s="90">
        <f t="shared" si="48"/>
        <v>52824.380000000005</v>
      </c>
      <c r="AV107" s="82">
        <v>37364.85</v>
      </c>
      <c r="AW107" s="82">
        <v>51193.510000000009</v>
      </c>
    </row>
    <row r="108" spans="1:49" s="2" customFormat="1" ht="15.75" customHeight="1" x14ac:dyDescent="0.2">
      <c r="A108" s="42"/>
      <c r="B108" s="43"/>
      <c r="C108" s="44"/>
      <c r="D108" s="203"/>
      <c r="E108" s="45"/>
      <c r="F108" s="45"/>
      <c r="G108" s="48"/>
      <c r="H108" s="42"/>
      <c r="I108" s="43"/>
      <c r="J108" s="44"/>
      <c r="K108" s="49"/>
      <c r="L108" s="50"/>
      <c r="M108" s="5"/>
      <c r="N108" s="350"/>
      <c r="O108" s="351"/>
      <c r="P108" s="51"/>
      <c r="Q108" s="148" t="str">
        <f t="shared" si="27"/>
        <v/>
      </c>
      <c r="R108" s="53"/>
      <c r="S108" s="149"/>
      <c r="T108" s="150"/>
      <c r="U108" s="151"/>
      <c r="V108" s="148" t="str">
        <f t="shared" si="28"/>
        <v/>
      </c>
      <c r="W108" s="14"/>
      <c r="X108" s="146"/>
      <c r="Y108" s="147"/>
      <c r="Z108" s="152"/>
      <c r="AA108" s="148" t="str">
        <f t="shared" si="29"/>
        <v/>
      </c>
      <c r="AB108" s="14"/>
      <c r="AC108" s="153"/>
      <c r="AD108" s="154"/>
      <c r="AE108" s="17"/>
      <c r="AF108" s="153"/>
      <c r="AG108" s="154" t="str">
        <f t="shared" si="30"/>
        <v/>
      </c>
      <c r="AI108" s="155"/>
      <c r="AK108" s="156"/>
      <c r="AP108" s="87">
        <f t="shared" si="47"/>
        <v>0</v>
      </c>
      <c r="AQ108" s="87">
        <f t="shared" si="47"/>
        <v>0</v>
      </c>
      <c r="AR108" s="88">
        <f t="shared" si="31"/>
        <v>0</v>
      </c>
      <c r="AT108" s="90">
        <f t="shared" si="48"/>
        <v>0</v>
      </c>
      <c r="AU108" s="90">
        <f t="shared" si="48"/>
        <v>0</v>
      </c>
      <c r="AV108" s="2">
        <v>0</v>
      </c>
      <c r="AW108" s="2">
        <v>0</v>
      </c>
    </row>
    <row r="109" spans="1:49" s="82" customFormat="1" ht="15.75" hidden="1" customHeight="1" x14ac:dyDescent="0.3">
      <c r="A109" s="60" t="s">
        <v>92</v>
      </c>
      <c r="B109" s="157" t="s">
        <v>93</v>
      </c>
      <c r="C109" s="158">
        <v>601</v>
      </c>
      <c r="D109" s="63">
        <v>0</v>
      </c>
      <c r="E109" s="107">
        <v>0</v>
      </c>
      <c r="F109" s="65">
        <f>D109+E109</f>
        <v>0</v>
      </c>
      <c r="G109" s="95"/>
      <c r="H109" s="60"/>
      <c r="I109" s="157"/>
      <c r="J109" s="204">
        <v>601</v>
      </c>
      <c r="K109" s="205"/>
      <c r="L109" s="206"/>
      <c r="M109" s="69"/>
      <c r="N109" s="344">
        <v>0</v>
      </c>
      <c r="O109" s="345">
        <v>0</v>
      </c>
      <c r="P109" s="78">
        <f t="shared" ref="P109:P122" si="49">+N109-O109</f>
        <v>0</v>
      </c>
      <c r="Q109" s="98" t="str">
        <f t="shared" si="27"/>
        <v/>
      </c>
      <c r="R109" s="74"/>
      <c r="S109" s="75">
        <f t="shared" ref="S109:U122" si="50">+N109-X109</f>
        <v>0</v>
      </c>
      <c r="T109" s="75">
        <f t="shared" si="50"/>
        <v>0</v>
      </c>
      <c r="U109" s="72">
        <f t="shared" si="50"/>
        <v>0</v>
      </c>
      <c r="V109" s="98" t="str">
        <f t="shared" si="28"/>
        <v/>
      </c>
      <c r="W109" s="39"/>
      <c r="X109" s="70">
        <f t="shared" ref="X109:Y122" si="51">+AV109</f>
        <v>0</v>
      </c>
      <c r="Y109" s="71">
        <f t="shared" si="51"/>
        <v>0</v>
      </c>
      <c r="Z109" s="72">
        <f t="shared" ref="Z109:Z122" si="52">+X109-Y109</f>
        <v>0</v>
      </c>
      <c r="AA109" s="98" t="str">
        <f t="shared" si="29"/>
        <v/>
      </c>
      <c r="AB109" s="77"/>
      <c r="AC109" s="78">
        <f t="shared" ref="AC109:AC122" si="53">+F109-N109</f>
        <v>0</v>
      </c>
      <c r="AD109" s="79"/>
      <c r="AE109" s="80"/>
      <c r="AF109" s="78">
        <f t="shared" ref="AF109:AF122" si="54">+O109+AC109</f>
        <v>0</v>
      </c>
      <c r="AG109" s="79" t="str">
        <f t="shared" si="30"/>
        <v/>
      </c>
      <c r="AI109" s="165">
        <v>0</v>
      </c>
      <c r="AK109" s="166">
        <f t="shared" ref="AK109:AK122" si="55">+AF109-AI109</f>
        <v>0</v>
      </c>
      <c r="AP109" s="87">
        <f t="shared" si="47"/>
        <v>0</v>
      </c>
      <c r="AQ109" s="87">
        <f t="shared" si="47"/>
        <v>0</v>
      </c>
      <c r="AR109" s="88">
        <f t="shared" si="31"/>
        <v>0</v>
      </c>
      <c r="AT109" s="90">
        <f t="shared" si="48"/>
        <v>0</v>
      </c>
      <c r="AU109" s="90">
        <f t="shared" si="48"/>
        <v>0</v>
      </c>
      <c r="AV109" s="82">
        <v>0</v>
      </c>
      <c r="AW109" s="82">
        <v>0</v>
      </c>
    </row>
    <row r="110" spans="1:49" s="82" customFormat="1" ht="15.75" hidden="1" customHeight="1" x14ac:dyDescent="0.3">
      <c r="A110" s="167"/>
      <c r="B110" s="157" t="s">
        <v>1</v>
      </c>
      <c r="C110" s="168">
        <v>602</v>
      </c>
      <c r="D110" s="220">
        <v>0</v>
      </c>
      <c r="E110" s="107">
        <v>0</v>
      </c>
      <c r="F110" s="65">
        <f t="shared" ref="F110:F122" si="56">D110+E110</f>
        <v>0</v>
      </c>
      <c r="G110" s="95"/>
      <c r="H110" s="167"/>
      <c r="I110" s="157"/>
      <c r="J110" s="168">
        <v>602</v>
      </c>
      <c r="K110" s="224"/>
      <c r="L110" s="222"/>
      <c r="M110" s="175"/>
      <c r="N110" s="344">
        <v>0</v>
      </c>
      <c r="O110" s="345">
        <v>0</v>
      </c>
      <c r="P110" s="78">
        <f t="shared" si="49"/>
        <v>0</v>
      </c>
      <c r="Q110" s="98" t="str">
        <f t="shared" si="27"/>
        <v/>
      </c>
      <c r="R110" s="74"/>
      <c r="S110" s="75">
        <f t="shared" si="50"/>
        <v>0</v>
      </c>
      <c r="T110" s="75">
        <f t="shared" si="50"/>
        <v>0</v>
      </c>
      <c r="U110" s="72">
        <f t="shared" si="50"/>
        <v>0</v>
      </c>
      <c r="V110" s="98" t="str">
        <f t="shared" si="28"/>
        <v/>
      </c>
      <c r="W110" s="39"/>
      <c r="X110" s="70">
        <f t="shared" si="51"/>
        <v>0</v>
      </c>
      <c r="Y110" s="71">
        <f t="shared" si="51"/>
        <v>0</v>
      </c>
      <c r="Z110" s="72">
        <f t="shared" si="52"/>
        <v>0</v>
      </c>
      <c r="AA110" s="98" t="str">
        <f t="shared" si="29"/>
        <v/>
      </c>
      <c r="AB110" s="77"/>
      <c r="AC110" s="72">
        <f t="shared" si="53"/>
        <v>0</v>
      </c>
      <c r="AD110" s="79"/>
      <c r="AE110" s="80"/>
      <c r="AF110" s="72">
        <f t="shared" si="54"/>
        <v>0</v>
      </c>
      <c r="AG110" s="79" t="str">
        <f t="shared" si="30"/>
        <v/>
      </c>
      <c r="AI110" s="75">
        <v>0</v>
      </c>
      <c r="AK110" s="176">
        <f t="shared" si="55"/>
        <v>0</v>
      </c>
      <c r="AP110" s="87">
        <f t="shared" si="47"/>
        <v>0</v>
      </c>
      <c r="AQ110" s="87">
        <f t="shared" si="47"/>
        <v>0</v>
      </c>
      <c r="AR110" s="88">
        <f t="shared" si="31"/>
        <v>0</v>
      </c>
      <c r="AT110" s="90">
        <f t="shared" si="48"/>
        <v>0</v>
      </c>
      <c r="AU110" s="90">
        <f t="shared" si="48"/>
        <v>0</v>
      </c>
      <c r="AV110" s="82">
        <v>0</v>
      </c>
      <c r="AW110" s="82">
        <v>0</v>
      </c>
    </row>
    <row r="111" spans="1:49" s="82" customFormat="1" ht="15.75" customHeight="1" x14ac:dyDescent="0.2">
      <c r="A111" s="91"/>
      <c r="B111" s="92">
        <f>SUM(D109:D122)</f>
        <v>17744.47</v>
      </c>
      <c r="C111" s="168">
        <v>603</v>
      </c>
      <c r="D111" s="220">
        <v>0</v>
      </c>
      <c r="E111" s="107">
        <v>47588</v>
      </c>
      <c r="F111" s="65">
        <f t="shared" si="56"/>
        <v>47588</v>
      </c>
      <c r="G111" s="95"/>
      <c r="H111" s="60" t="s">
        <v>92</v>
      </c>
      <c r="I111" s="157" t="s">
        <v>93</v>
      </c>
      <c r="J111" s="168">
        <v>603</v>
      </c>
      <c r="K111" s="224" t="s">
        <v>94</v>
      </c>
      <c r="L111" s="222"/>
      <c r="M111" s="5"/>
      <c r="N111" s="344">
        <v>30305</v>
      </c>
      <c r="O111" s="345">
        <v>30348.919999999995</v>
      </c>
      <c r="P111" s="78">
        <f t="shared" si="49"/>
        <v>-43.919999999994616</v>
      </c>
      <c r="Q111" s="98">
        <f t="shared" si="27"/>
        <v>-1.4492657977229703E-3</v>
      </c>
      <c r="R111" s="74"/>
      <c r="S111" s="75">
        <f t="shared" si="50"/>
        <v>500</v>
      </c>
      <c r="T111" s="75">
        <f t="shared" si="50"/>
        <v>1099.0200000000004</v>
      </c>
      <c r="U111" s="72">
        <f t="shared" si="50"/>
        <v>-599.02000000000044</v>
      </c>
      <c r="V111" s="98">
        <f t="shared" si="28"/>
        <v>-1.1980400000000009</v>
      </c>
      <c r="W111" s="39"/>
      <c r="X111" s="70">
        <f t="shared" si="51"/>
        <v>29805</v>
      </c>
      <c r="Y111" s="71">
        <f t="shared" si="51"/>
        <v>29249.899999999994</v>
      </c>
      <c r="Z111" s="72">
        <f t="shared" si="52"/>
        <v>555.10000000000582</v>
      </c>
      <c r="AA111" s="98">
        <f t="shared" si="29"/>
        <v>1.8624391880557149E-2</v>
      </c>
      <c r="AB111" s="77"/>
      <c r="AC111" s="72">
        <f t="shared" si="53"/>
        <v>17283</v>
      </c>
      <c r="AD111" s="79"/>
      <c r="AE111" s="80"/>
      <c r="AF111" s="72">
        <f t="shared" si="54"/>
        <v>47631.92</v>
      </c>
      <c r="AG111" s="79">
        <f t="shared" si="30"/>
        <v>1.0009229217449778</v>
      </c>
      <c r="AI111" s="75">
        <v>0</v>
      </c>
      <c r="AK111" s="176">
        <f t="shared" si="55"/>
        <v>47631.92</v>
      </c>
      <c r="AL111" s="128" t="s">
        <v>95</v>
      </c>
      <c r="AP111" s="87">
        <f t="shared" si="47"/>
        <v>0</v>
      </c>
      <c r="AQ111" s="87">
        <f t="shared" si="47"/>
        <v>0</v>
      </c>
      <c r="AR111" s="88">
        <f t="shared" si="31"/>
        <v>0</v>
      </c>
      <c r="AT111" s="90">
        <f t="shared" si="48"/>
        <v>30305</v>
      </c>
      <c r="AU111" s="90">
        <f t="shared" si="48"/>
        <v>30348.919999999995</v>
      </c>
      <c r="AV111" s="82">
        <v>29805</v>
      </c>
      <c r="AW111" s="82">
        <v>29249.899999999994</v>
      </c>
    </row>
    <row r="112" spans="1:49" s="82" customFormat="1" ht="15.75" customHeight="1" x14ac:dyDescent="0.2">
      <c r="A112" s="91"/>
      <c r="B112" s="92"/>
      <c r="C112" s="158">
        <v>605</v>
      </c>
      <c r="D112" s="220">
        <v>7649.7800000000007</v>
      </c>
      <c r="E112" s="107">
        <v>5000</v>
      </c>
      <c r="F112" s="65">
        <f t="shared" si="56"/>
        <v>12649.78</v>
      </c>
      <c r="G112" s="159"/>
      <c r="H112" s="91"/>
      <c r="I112" s="157" t="s">
        <v>1</v>
      </c>
      <c r="J112" s="168">
        <v>605</v>
      </c>
      <c r="K112" s="224" t="s">
        <v>96</v>
      </c>
      <c r="L112" s="222"/>
      <c r="M112" s="5">
        <f>+N112/F112</f>
        <v>0.6442625879659567</v>
      </c>
      <c r="N112" s="344">
        <v>8149.7800000000007</v>
      </c>
      <c r="O112" s="345">
        <v>11859.830000000002</v>
      </c>
      <c r="P112" s="78">
        <f t="shared" si="49"/>
        <v>-3710.0500000000011</v>
      </c>
      <c r="Q112" s="98">
        <f t="shared" si="27"/>
        <v>-0.45523314739784398</v>
      </c>
      <c r="R112" s="74"/>
      <c r="S112" s="75">
        <f t="shared" si="50"/>
        <v>0</v>
      </c>
      <c r="T112" s="75">
        <f t="shared" si="50"/>
        <v>0</v>
      </c>
      <c r="U112" s="72">
        <f t="shared" si="50"/>
        <v>0</v>
      </c>
      <c r="V112" s="98" t="str">
        <f t="shared" si="28"/>
        <v/>
      </c>
      <c r="W112" s="39"/>
      <c r="X112" s="70">
        <f t="shared" si="51"/>
        <v>8149.7800000000007</v>
      </c>
      <c r="Y112" s="71">
        <f t="shared" si="51"/>
        <v>11859.830000000002</v>
      </c>
      <c r="Z112" s="72">
        <f t="shared" si="52"/>
        <v>-3710.0500000000011</v>
      </c>
      <c r="AA112" s="98">
        <f t="shared" si="29"/>
        <v>-0.45523314739784398</v>
      </c>
      <c r="AB112" s="77"/>
      <c r="AC112" s="72">
        <f t="shared" si="53"/>
        <v>4500</v>
      </c>
      <c r="AD112" s="79"/>
      <c r="AE112" s="80"/>
      <c r="AF112" s="72">
        <f t="shared" si="54"/>
        <v>16359.830000000002</v>
      </c>
      <c r="AG112" s="79">
        <f t="shared" si="30"/>
        <v>1.2932896856704228</v>
      </c>
      <c r="AI112" s="75">
        <v>14029.44</v>
      </c>
      <c r="AK112" s="176">
        <f t="shared" si="55"/>
        <v>2330.3900000000012</v>
      </c>
      <c r="AP112" s="87">
        <f t="shared" si="47"/>
        <v>0</v>
      </c>
      <c r="AQ112" s="87">
        <f t="shared" si="47"/>
        <v>0</v>
      </c>
      <c r="AR112" s="88">
        <f t="shared" si="31"/>
        <v>0</v>
      </c>
      <c r="AT112" s="90">
        <f t="shared" si="48"/>
        <v>8149.7800000000007</v>
      </c>
      <c r="AU112" s="90">
        <f t="shared" si="48"/>
        <v>11859.830000000002</v>
      </c>
      <c r="AV112" s="82">
        <v>8149.7800000000007</v>
      </c>
      <c r="AW112" s="82">
        <v>11859.830000000002</v>
      </c>
    </row>
    <row r="113" spans="1:49" s="82" customFormat="1" ht="15.75" hidden="1" customHeight="1" x14ac:dyDescent="0.3">
      <c r="A113" s="91"/>
      <c r="B113" s="92"/>
      <c r="C113" s="158">
        <v>606</v>
      </c>
      <c r="D113" s="220">
        <v>0</v>
      </c>
      <c r="E113" s="107">
        <v>0</v>
      </c>
      <c r="F113" s="65">
        <f t="shared" si="56"/>
        <v>0</v>
      </c>
      <c r="G113" s="159"/>
      <c r="H113" s="91"/>
      <c r="I113" s="92"/>
      <c r="J113" s="168">
        <v>606</v>
      </c>
      <c r="K113" s="224"/>
      <c r="L113" s="222"/>
      <c r="M113" s="5"/>
      <c r="N113" s="344">
        <v>0</v>
      </c>
      <c r="O113" s="345">
        <v>0</v>
      </c>
      <c r="P113" s="78">
        <f t="shared" si="49"/>
        <v>0</v>
      </c>
      <c r="Q113" s="98" t="str">
        <f t="shared" si="27"/>
        <v/>
      </c>
      <c r="R113" s="74"/>
      <c r="S113" s="75">
        <f t="shared" si="50"/>
        <v>0</v>
      </c>
      <c r="T113" s="75">
        <f t="shared" si="50"/>
        <v>0</v>
      </c>
      <c r="U113" s="72">
        <f t="shared" si="50"/>
        <v>0</v>
      </c>
      <c r="V113" s="98" t="str">
        <f t="shared" si="28"/>
        <v/>
      </c>
      <c r="W113" s="39"/>
      <c r="X113" s="70">
        <f t="shared" si="51"/>
        <v>0</v>
      </c>
      <c r="Y113" s="71">
        <f t="shared" si="51"/>
        <v>0</v>
      </c>
      <c r="Z113" s="72">
        <f t="shared" si="52"/>
        <v>0</v>
      </c>
      <c r="AA113" s="98" t="str">
        <f t="shared" si="29"/>
        <v/>
      </c>
      <c r="AB113" s="77"/>
      <c r="AC113" s="72">
        <f t="shared" si="53"/>
        <v>0</v>
      </c>
      <c r="AD113" s="79"/>
      <c r="AE113" s="80"/>
      <c r="AF113" s="72">
        <f t="shared" si="54"/>
        <v>0</v>
      </c>
      <c r="AG113" s="79" t="str">
        <f t="shared" si="30"/>
        <v/>
      </c>
      <c r="AI113" s="75">
        <v>0</v>
      </c>
      <c r="AK113" s="176">
        <f t="shared" si="55"/>
        <v>0</v>
      </c>
      <c r="AP113" s="87">
        <f t="shared" si="47"/>
        <v>0</v>
      </c>
      <c r="AQ113" s="87">
        <f t="shared" si="47"/>
        <v>0</v>
      </c>
      <c r="AR113" s="88">
        <f t="shared" si="31"/>
        <v>0</v>
      </c>
      <c r="AT113" s="90">
        <f t="shared" si="48"/>
        <v>0</v>
      </c>
      <c r="AU113" s="90">
        <f t="shared" si="48"/>
        <v>0</v>
      </c>
      <c r="AV113" s="82">
        <v>0</v>
      </c>
      <c r="AW113" s="82">
        <v>0</v>
      </c>
    </row>
    <row r="114" spans="1:49" s="82" customFormat="1" ht="15.75" customHeight="1" x14ac:dyDescent="0.2">
      <c r="A114" s="91"/>
      <c r="B114" s="92"/>
      <c r="C114" s="158">
        <v>607</v>
      </c>
      <c r="D114" s="220">
        <v>3425</v>
      </c>
      <c r="E114" s="107">
        <v>30430</v>
      </c>
      <c r="F114" s="65">
        <f t="shared" si="56"/>
        <v>33855</v>
      </c>
      <c r="G114" s="159"/>
      <c r="H114" s="91"/>
      <c r="I114" s="92">
        <f>SUM(O109:O122)</f>
        <v>79977.13</v>
      </c>
      <c r="J114" s="168">
        <v>607</v>
      </c>
      <c r="K114" s="224" t="s">
        <v>97</v>
      </c>
      <c r="L114" s="222"/>
      <c r="M114" s="5"/>
      <c r="N114" s="344">
        <v>27195</v>
      </c>
      <c r="O114" s="345">
        <v>26637.5</v>
      </c>
      <c r="P114" s="78">
        <f t="shared" si="49"/>
        <v>557.5</v>
      </c>
      <c r="Q114" s="98">
        <f t="shared" si="27"/>
        <v>2.0500091928663356E-2</v>
      </c>
      <c r="R114" s="74"/>
      <c r="S114" s="75">
        <f t="shared" si="50"/>
        <v>2082.5</v>
      </c>
      <c r="T114" s="75">
        <f t="shared" si="50"/>
        <v>2450</v>
      </c>
      <c r="U114" s="72">
        <f t="shared" si="50"/>
        <v>-367.5</v>
      </c>
      <c r="V114" s="98">
        <f t="shared" si="28"/>
        <v>-0.17647058823529413</v>
      </c>
      <c r="W114" s="39"/>
      <c r="X114" s="70">
        <f t="shared" si="51"/>
        <v>25112.5</v>
      </c>
      <c r="Y114" s="71">
        <f t="shared" si="51"/>
        <v>24187.5</v>
      </c>
      <c r="Z114" s="72">
        <f t="shared" si="52"/>
        <v>925</v>
      </c>
      <c r="AA114" s="98">
        <f t="shared" si="29"/>
        <v>3.6834245893479341E-2</v>
      </c>
      <c r="AB114" s="77"/>
      <c r="AC114" s="72">
        <f t="shared" si="53"/>
        <v>6660</v>
      </c>
      <c r="AD114" s="79">
        <f>+AC114/F114</f>
        <v>0.19672131147540983</v>
      </c>
      <c r="AE114" s="80"/>
      <c r="AF114" s="72">
        <f t="shared" si="54"/>
        <v>33297.5</v>
      </c>
      <c r="AG114" s="79">
        <f t="shared" si="30"/>
        <v>0.98353271304090972</v>
      </c>
      <c r="AI114" s="75">
        <v>880</v>
      </c>
      <c r="AK114" s="176">
        <f t="shared" si="55"/>
        <v>32417.5</v>
      </c>
      <c r="AP114" s="87">
        <f t="shared" si="47"/>
        <v>0</v>
      </c>
      <c r="AQ114" s="87">
        <f t="shared" si="47"/>
        <v>0</v>
      </c>
      <c r="AR114" s="88">
        <f t="shared" si="31"/>
        <v>0</v>
      </c>
      <c r="AT114" s="90">
        <f t="shared" si="48"/>
        <v>27195</v>
      </c>
      <c r="AU114" s="90">
        <f t="shared" si="48"/>
        <v>26637.5</v>
      </c>
      <c r="AV114" s="82">
        <v>25112.5</v>
      </c>
      <c r="AW114" s="82">
        <v>24187.5</v>
      </c>
    </row>
    <row r="115" spans="1:49" s="82" customFormat="1" ht="15.75" hidden="1" customHeight="1" x14ac:dyDescent="0.3">
      <c r="A115" s="91"/>
      <c r="B115" s="92"/>
      <c r="C115" s="158">
        <v>609</v>
      </c>
      <c r="D115" s="220">
        <v>0</v>
      </c>
      <c r="E115" s="107">
        <v>0</v>
      </c>
      <c r="F115" s="65">
        <f>D115+E115</f>
        <v>0</v>
      </c>
      <c r="G115" s="159"/>
      <c r="H115" s="91"/>
      <c r="I115" s="92"/>
      <c r="J115" s="168">
        <v>609</v>
      </c>
      <c r="K115" s="224"/>
      <c r="L115" s="222"/>
      <c r="M115" s="5"/>
      <c r="N115" s="344">
        <v>0</v>
      </c>
      <c r="O115" s="345">
        <v>0</v>
      </c>
      <c r="P115" s="78">
        <f t="shared" si="49"/>
        <v>0</v>
      </c>
      <c r="Q115" s="98" t="str">
        <f t="shared" si="27"/>
        <v/>
      </c>
      <c r="R115" s="74"/>
      <c r="S115" s="75">
        <f t="shared" si="50"/>
        <v>0</v>
      </c>
      <c r="T115" s="75">
        <f t="shared" si="50"/>
        <v>0</v>
      </c>
      <c r="U115" s="72">
        <f t="shared" si="50"/>
        <v>0</v>
      </c>
      <c r="V115" s="98" t="str">
        <f t="shared" si="28"/>
        <v/>
      </c>
      <c r="W115" s="39"/>
      <c r="X115" s="70">
        <f t="shared" si="51"/>
        <v>0</v>
      </c>
      <c r="Y115" s="71">
        <f t="shared" si="51"/>
        <v>0</v>
      </c>
      <c r="Z115" s="72">
        <f t="shared" si="52"/>
        <v>0</v>
      </c>
      <c r="AA115" s="98" t="str">
        <f t="shared" si="29"/>
        <v/>
      </c>
      <c r="AB115" s="77"/>
      <c r="AC115" s="72">
        <f t="shared" si="53"/>
        <v>0</v>
      </c>
      <c r="AD115" s="79" t="e">
        <f>+AC115/F115</f>
        <v>#DIV/0!</v>
      </c>
      <c r="AE115" s="80"/>
      <c r="AF115" s="72">
        <f t="shared" si="54"/>
        <v>0</v>
      </c>
      <c r="AG115" s="79" t="str">
        <f t="shared" si="30"/>
        <v/>
      </c>
      <c r="AI115" s="75">
        <v>0</v>
      </c>
      <c r="AK115" s="176">
        <f t="shared" si="55"/>
        <v>0</v>
      </c>
      <c r="AP115" s="87">
        <f t="shared" si="47"/>
        <v>0</v>
      </c>
      <c r="AQ115" s="87">
        <f t="shared" si="47"/>
        <v>0</v>
      </c>
      <c r="AR115" s="88">
        <f t="shared" si="31"/>
        <v>0</v>
      </c>
      <c r="AT115" s="90">
        <f t="shared" si="48"/>
        <v>0</v>
      </c>
      <c r="AU115" s="90">
        <f t="shared" si="48"/>
        <v>0</v>
      </c>
      <c r="AV115" s="82">
        <v>0</v>
      </c>
      <c r="AW115" s="82">
        <v>0</v>
      </c>
    </row>
    <row r="116" spans="1:49" s="82" customFormat="1" ht="15.75" hidden="1" customHeight="1" x14ac:dyDescent="0.3">
      <c r="A116" s="91"/>
      <c r="B116" s="92"/>
      <c r="C116" s="158">
        <v>610</v>
      </c>
      <c r="D116" s="220">
        <v>0</v>
      </c>
      <c r="E116" s="107">
        <v>0</v>
      </c>
      <c r="F116" s="65">
        <f t="shared" si="56"/>
        <v>0</v>
      </c>
      <c r="G116" s="159"/>
      <c r="H116" s="91"/>
      <c r="I116" s="92"/>
      <c r="J116" s="168">
        <v>610</v>
      </c>
      <c r="K116" s="224"/>
      <c r="L116" s="222"/>
      <c r="M116" s="5"/>
      <c r="N116" s="344">
        <v>0</v>
      </c>
      <c r="O116" s="345">
        <v>0</v>
      </c>
      <c r="P116" s="78">
        <f t="shared" si="49"/>
        <v>0</v>
      </c>
      <c r="Q116" s="98" t="str">
        <f t="shared" si="27"/>
        <v/>
      </c>
      <c r="R116" s="74"/>
      <c r="S116" s="75">
        <f t="shared" si="50"/>
        <v>0</v>
      </c>
      <c r="T116" s="75">
        <f t="shared" si="50"/>
        <v>0</v>
      </c>
      <c r="U116" s="72">
        <f t="shared" si="50"/>
        <v>0</v>
      </c>
      <c r="V116" s="98" t="str">
        <f t="shared" si="28"/>
        <v/>
      </c>
      <c r="W116" s="39"/>
      <c r="X116" s="70">
        <f t="shared" si="51"/>
        <v>0</v>
      </c>
      <c r="Y116" s="71">
        <f t="shared" si="51"/>
        <v>0</v>
      </c>
      <c r="Z116" s="72">
        <f t="shared" si="52"/>
        <v>0</v>
      </c>
      <c r="AA116" s="98" t="str">
        <f t="shared" si="29"/>
        <v/>
      </c>
      <c r="AB116" s="77"/>
      <c r="AC116" s="72">
        <f t="shared" si="53"/>
        <v>0</v>
      </c>
      <c r="AD116" s="79"/>
      <c r="AE116" s="80"/>
      <c r="AF116" s="72">
        <f t="shared" si="54"/>
        <v>0</v>
      </c>
      <c r="AG116" s="79" t="str">
        <f t="shared" si="30"/>
        <v/>
      </c>
      <c r="AI116" s="75">
        <v>0</v>
      </c>
      <c r="AK116" s="176">
        <f t="shared" si="55"/>
        <v>0</v>
      </c>
      <c r="AP116" s="87">
        <f t="shared" si="47"/>
        <v>0</v>
      </c>
      <c r="AQ116" s="87">
        <f t="shared" si="47"/>
        <v>0</v>
      </c>
      <c r="AR116" s="88">
        <f t="shared" si="31"/>
        <v>0</v>
      </c>
      <c r="AT116" s="90">
        <f t="shared" si="48"/>
        <v>0</v>
      </c>
      <c r="AU116" s="90">
        <f t="shared" si="48"/>
        <v>0</v>
      </c>
      <c r="AV116" s="82">
        <v>0</v>
      </c>
      <c r="AW116" s="82">
        <v>0</v>
      </c>
    </row>
    <row r="117" spans="1:49" s="82" customFormat="1" ht="15.75" hidden="1" customHeight="1" x14ac:dyDescent="0.3">
      <c r="A117" s="91"/>
      <c r="B117" s="92"/>
      <c r="C117" s="158">
        <v>611</v>
      </c>
      <c r="D117" s="220">
        <v>0</v>
      </c>
      <c r="E117" s="107">
        <v>0</v>
      </c>
      <c r="F117" s="65">
        <f>D117+E117</f>
        <v>0</v>
      </c>
      <c r="G117" s="159"/>
      <c r="H117" s="91"/>
      <c r="I117" s="92"/>
      <c r="J117" s="168">
        <v>611</v>
      </c>
      <c r="K117" s="224" t="s">
        <v>98</v>
      </c>
      <c r="L117" s="222"/>
      <c r="M117" s="5"/>
      <c r="N117" s="344">
        <v>0</v>
      </c>
      <c r="O117" s="345">
        <v>0</v>
      </c>
      <c r="P117" s="78">
        <f t="shared" si="49"/>
        <v>0</v>
      </c>
      <c r="Q117" s="98" t="str">
        <f t="shared" si="27"/>
        <v/>
      </c>
      <c r="R117" s="74"/>
      <c r="S117" s="75">
        <f t="shared" si="50"/>
        <v>0</v>
      </c>
      <c r="T117" s="75">
        <f t="shared" si="50"/>
        <v>0</v>
      </c>
      <c r="U117" s="72">
        <f t="shared" si="50"/>
        <v>0</v>
      </c>
      <c r="V117" s="98" t="str">
        <f t="shared" si="28"/>
        <v/>
      </c>
      <c r="W117" s="39"/>
      <c r="X117" s="70">
        <f t="shared" si="51"/>
        <v>0</v>
      </c>
      <c r="Y117" s="71">
        <f t="shared" si="51"/>
        <v>0</v>
      </c>
      <c r="Z117" s="72">
        <f t="shared" si="52"/>
        <v>0</v>
      </c>
      <c r="AA117" s="98" t="str">
        <f t="shared" si="29"/>
        <v/>
      </c>
      <c r="AB117" s="77"/>
      <c r="AC117" s="72">
        <f t="shared" si="53"/>
        <v>0</v>
      </c>
      <c r="AD117" s="79"/>
      <c r="AE117" s="80"/>
      <c r="AF117" s="72">
        <f t="shared" si="54"/>
        <v>0</v>
      </c>
      <c r="AG117" s="79" t="str">
        <f t="shared" si="30"/>
        <v/>
      </c>
      <c r="AI117" s="75">
        <v>0</v>
      </c>
      <c r="AK117" s="176">
        <f t="shared" si="55"/>
        <v>0</v>
      </c>
      <c r="AP117" s="87">
        <f t="shared" si="47"/>
        <v>0</v>
      </c>
      <c r="AQ117" s="87">
        <f t="shared" si="47"/>
        <v>0</v>
      </c>
      <c r="AR117" s="88">
        <f t="shared" si="31"/>
        <v>0</v>
      </c>
      <c r="AT117" s="90">
        <f t="shared" si="48"/>
        <v>0</v>
      </c>
      <c r="AU117" s="90">
        <f t="shared" si="48"/>
        <v>0</v>
      </c>
      <c r="AV117" s="82">
        <v>0</v>
      </c>
      <c r="AW117" s="82">
        <v>0</v>
      </c>
    </row>
    <row r="118" spans="1:49" s="82" customFormat="1" ht="15.75" customHeight="1" x14ac:dyDescent="0.2">
      <c r="A118" s="91"/>
      <c r="B118" s="92"/>
      <c r="C118" s="158">
        <v>612</v>
      </c>
      <c r="D118" s="220">
        <v>1265.0999999999999</v>
      </c>
      <c r="E118" s="107">
        <v>0</v>
      </c>
      <c r="F118" s="65">
        <f>D118+E118</f>
        <v>1265.0999999999999</v>
      </c>
      <c r="G118" s="159"/>
      <c r="H118" s="91"/>
      <c r="I118" s="92"/>
      <c r="J118" s="168">
        <v>612</v>
      </c>
      <c r="K118" s="224" t="s">
        <v>99</v>
      </c>
      <c r="L118" s="222"/>
      <c r="M118" s="5">
        <f>+N118/F118</f>
        <v>1</v>
      </c>
      <c r="N118" s="344">
        <v>1265.0999999999999</v>
      </c>
      <c r="O118" s="345">
        <v>1265.0999999999999</v>
      </c>
      <c r="P118" s="78">
        <f t="shared" si="49"/>
        <v>0</v>
      </c>
      <c r="Q118" s="98" t="str">
        <f t="shared" si="27"/>
        <v/>
      </c>
      <c r="R118" s="74"/>
      <c r="S118" s="75">
        <f t="shared" si="50"/>
        <v>0</v>
      </c>
      <c r="T118" s="75">
        <f t="shared" si="50"/>
        <v>0</v>
      </c>
      <c r="U118" s="72">
        <f t="shared" si="50"/>
        <v>0</v>
      </c>
      <c r="V118" s="98" t="str">
        <f t="shared" si="28"/>
        <v/>
      </c>
      <c r="W118" s="39"/>
      <c r="X118" s="70">
        <f t="shared" si="51"/>
        <v>1265.0999999999999</v>
      </c>
      <c r="Y118" s="71">
        <f t="shared" si="51"/>
        <v>1265.0999999999999</v>
      </c>
      <c r="Z118" s="72">
        <f t="shared" si="52"/>
        <v>0</v>
      </c>
      <c r="AA118" s="98" t="str">
        <f t="shared" si="29"/>
        <v/>
      </c>
      <c r="AB118" s="77"/>
      <c r="AC118" s="72">
        <f t="shared" si="53"/>
        <v>0</v>
      </c>
      <c r="AD118" s="79"/>
      <c r="AE118" s="80"/>
      <c r="AF118" s="72">
        <f t="shared" si="54"/>
        <v>1265.0999999999999</v>
      </c>
      <c r="AG118" s="79">
        <f t="shared" si="30"/>
        <v>1</v>
      </c>
      <c r="AI118" s="75">
        <v>27095.1</v>
      </c>
      <c r="AK118" s="176">
        <f t="shared" si="55"/>
        <v>-25830</v>
      </c>
      <c r="AP118" s="87">
        <f t="shared" si="47"/>
        <v>0</v>
      </c>
      <c r="AQ118" s="87">
        <f t="shared" si="47"/>
        <v>0</v>
      </c>
      <c r="AR118" s="88">
        <f t="shared" si="31"/>
        <v>0</v>
      </c>
      <c r="AT118" s="90">
        <f t="shared" si="48"/>
        <v>1265.0999999999999</v>
      </c>
      <c r="AU118" s="90">
        <f t="shared" si="48"/>
        <v>1265.0999999999999</v>
      </c>
      <c r="AV118" s="82">
        <v>1265.0999999999999</v>
      </c>
      <c r="AW118" s="82">
        <v>1265.0999999999999</v>
      </c>
    </row>
    <row r="119" spans="1:49" s="82" customFormat="1" ht="15.75" hidden="1" customHeight="1" x14ac:dyDescent="0.3">
      <c r="A119" s="91"/>
      <c r="B119" s="92"/>
      <c r="C119" s="158">
        <v>613</v>
      </c>
      <c r="D119" s="220">
        <v>0</v>
      </c>
      <c r="E119" s="107">
        <v>0</v>
      </c>
      <c r="F119" s="65">
        <f t="shared" si="56"/>
        <v>0</v>
      </c>
      <c r="G119" s="159"/>
      <c r="H119" s="91"/>
      <c r="I119" s="92"/>
      <c r="J119" s="168">
        <v>613</v>
      </c>
      <c r="K119" s="224"/>
      <c r="L119" s="222"/>
      <c r="M119" s="5"/>
      <c r="N119" s="344">
        <v>0</v>
      </c>
      <c r="O119" s="345">
        <v>0</v>
      </c>
      <c r="P119" s="78">
        <f t="shared" si="49"/>
        <v>0</v>
      </c>
      <c r="Q119" s="98" t="str">
        <f t="shared" si="27"/>
        <v/>
      </c>
      <c r="R119" s="74"/>
      <c r="S119" s="75">
        <f t="shared" si="50"/>
        <v>0</v>
      </c>
      <c r="T119" s="75">
        <f t="shared" si="50"/>
        <v>0</v>
      </c>
      <c r="U119" s="72">
        <f t="shared" si="50"/>
        <v>0</v>
      </c>
      <c r="V119" s="98" t="str">
        <f t="shared" si="28"/>
        <v/>
      </c>
      <c r="W119" s="39"/>
      <c r="X119" s="70">
        <f t="shared" si="51"/>
        <v>0</v>
      </c>
      <c r="Y119" s="71">
        <f t="shared" si="51"/>
        <v>0</v>
      </c>
      <c r="Z119" s="72">
        <f t="shared" si="52"/>
        <v>0</v>
      </c>
      <c r="AA119" s="98" t="str">
        <f t="shared" si="29"/>
        <v/>
      </c>
      <c r="AB119" s="77"/>
      <c r="AC119" s="72">
        <f t="shared" si="53"/>
        <v>0</v>
      </c>
      <c r="AD119" s="79" t="e">
        <f>+AC119/F119</f>
        <v>#DIV/0!</v>
      </c>
      <c r="AE119" s="80"/>
      <c r="AF119" s="72">
        <f t="shared" si="54"/>
        <v>0</v>
      </c>
      <c r="AG119" s="79" t="str">
        <f t="shared" si="30"/>
        <v/>
      </c>
      <c r="AI119" s="75">
        <v>0</v>
      </c>
      <c r="AK119" s="176">
        <f t="shared" si="55"/>
        <v>0</v>
      </c>
      <c r="AP119" s="87">
        <f t="shared" si="47"/>
        <v>0</v>
      </c>
      <c r="AQ119" s="87">
        <f t="shared" si="47"/>
        <v>0</v>
      </c>
      <c r="AR119" s="88">
        <f t="shared" si="31"/>
        <v>0</v>
      </c>
      <c r="AT119" s="90">
        <f t="shared" si="48"/>
        <v>0</v>
      </c>
      <c r="AU119" s="90">
        <f t="shared" si="48"/>
        <v>0</v>
      </c>
      <c r="AV119" s="82">
        <v>0</v>
      </c>
      <c r="AW119" s="82">
        <v>0</v>
      </c>
    </row>
    <row r="120" spans="1:49" s="82" customFormat="1" ht="15.75" hidden="1" customHeight="1" x14ac:dyDescent="0.3">
      <c r="A120" s="91"/>
      <c r="B120" s="92"/>
      <c r="C120" s="158">
        <v>614</v>
      </c>
      <c r="D120" s="220">
        <v>0</v>
      </c>
      <c r="E120" s="107">
        <v>0</v>
      </c>
      <c r="F120" s="65">
        <f>D120+E120</f>
        <v>0</v>
      </c>
      <c r="G120" s="159"/>
      <c r="H120" s="91"/>
      <c r="I120" s="92"/>
      <c r="J120" s="168">
        <v>614</v>
      </c>
      <c r="K120" s="224"/>
      <c r="L120" s="222"/>
      <c r="M120" s="5"/>
      <c r="N120" s="344">
        <v>0</v>
      </c>
      <c r="O120" s="345">
        <v>0</v>
      </c>
      <c r="P120" s="78">
        <f t="shared" si="49"/>
        <v>0</v>
      </c>
      <c r="Q120" s="98" t="str">
        <f t="shared" si="27"/>
        <v/>
      </c>
      <c r="R120" s="74"/>
      <c r="S120" s="75">
        <f t="shared" si="50"/>
        <v>0</v>
      </c>
      <c r="T120" s="75">
        <f t="shared" si="50"/>
        <v>0</v>
      </c>
      <c r="U120" s="72">
        <f t="shared" si="50"/>
        <v>0</v>
      </c>
      <c r="V120" s="98" t="str">
        <f t="shared" si="28"/>
        <v/>
      </c>
      <c r="W120" s="39"/>
      <c r="X120" s="70">
        <f t="shared" si="51"/>
        <v>0</v>
      </c>
      <c r="Y120" s="71">
        <f t="shared" si="51"/>
        <v>0</v>
      </c>
      <c r="Z120" s="72">
        <f t="shared" si="52"/>
        <v>0</v>
      </c>
      <c r="AA120" s="98" t="str">
        <f t="shared" si="29"/>
        <v/>
      </c>
      <c r="AB120" s="77"/>
      <c r="AC120" s="72">
        <f t="shared" si="53"/>
        <v>0</v>
      </c>
      <c r="AD120" s="79" t="e">
        <f>+AC120/F120</f>
        <v>#DIV/0!</v>
      </c>
      <c r="AE120" s="80"/>
      <c r="AF120" s="72">
        <f t="shared" si="54"/>
        <v>0</v>
      </c>
      <c r="AG120" s="79" t="str">
        <f t="shared" si="30"/>
        <v/>
      </c>
      <c r="AI120" s="75">
        <v>0</v>
      </c>
      <c r="AK120" s="176">
        <f t="shared" si="55"/>
        <v>0</v>
      </c>
      <c r="AP120" s="87">
        <f t="shared" si="47"/>
        <v>0</v>
      </c>
      <c r="AQ120" s="87">
        <f t="shared" si="47"/>
        <v>0</v>
      </c>
      <c r="AR120" s="88">
        <f t="shared" si="31"/>
        <v>0</v>
      </c>
      <c r="AT120" s="90">
        <f t="shared" si="48"/>
        <v>0</v>
      </c>
      <c r="AU120" s="90">
        <f t="shared" si="48"/>
        <v>0</v>
      </c>
      <c r="AV120" s="82">
        <v>0</v>
      </c>
      <c r="AW120" s="82">
        <v>0</v>
      </c>
    </row>
    <row r="121" spans="1:49" s="82" customFormat="1" ht="15.75" hidden="1" customHeight="1" x14ac:dyDescent="0.3">
      <c r="A121" s="91"/>
      <c r="B121" s="92"/>
      <c r="C121" s="158">
        <v>616</v>
      </c>
      <c r="D121" s="220">
        <v>0</v>
      </c>
      <c r="E121" s="107">
        <v>0</v>
      </c>
      <c r="F121" s="65">
        <f t="shared" si="56"/>
        <v>0</v>
      </c>
      <c r="G121" s="159"/>
      <c r="H121" s="91"/>
      <c r="I121" s="92"/>
      <c r="J121" s="168">
        <v>616</v>
      </c>
      <c r="K121" s="224"/>
      <c r="L121" s="222"/>
      <c r="M121" s="5"/>
      <c r="N121" s="344">
        <v>0</v>
      </c>
      <c r="O121" s="345">
        <v>0</v>
      </c>
      <c r="P121" s="78">
        <f t="shared" si="49"/>
        <v>0</v>
      </c>
      <c r="Q121" s="98" t="str">
        <f t="shared" si="27"/>
        <v/>
      </c>
      <c r="R121" s="74"/>
      <c r="S121" s="75">
        <f t="shared" si="50"/>
        <v>0</v>
      </c>
      <c r="T121" s="75">
        <f t="shared" si="50"/>
        <v>0</v>
      </c>
      <c r="U121" s="72">
        <f t="shared" si="50"/>
        <v>0</v>
      </c>
      <c r="V121" s="98" t="str">
        <f t="shared" si="28"/>
        <v/>
      </c>
      <c r="W121" s="39"/>
      <c r="X121" s="70">
        <f t="shared" si="51"/>
        <v>0</v>
      </c>
      <c r="Y121" s="71">
        <f t="shared" si="51"/>
        <v>0</v>
      </c>
      <c r="Z121" s="72">
        <f t="shared" si="52"/>
        <v>0</v>
      </c>
      <c r="AA121" s="98" t="str">
        <f t="shared" si="29"/>
        <v/>
      </c>
      <c r="AB121" s="77"/>
      <c r="AC121" s="72">
        <f t="shared" si="53"/>
        <v>0</v>
      </c>
      <c r="AD121" s="79"/>
      <c r="AE121" s="80"/>
      <c r="AF121" s="72">
        <f t="shared" si="54"/>
        <v>0</v>
      </c>
      <c r="AG121" s="79" t="str">
        <f t="shared" si="30"/>
        <v/>
      </c>
      <c r="AI121" s="75">
        <v>0</v>
      </c>
      <c r="AK121" s="176">
        <f t="shared" si="55"/>
        <v>0</v>
      </c>
      <c r="AP121" s="87">
        <f t="shared" si="47"/>
        <v>0</v>
      </c>
      <c r="AQ121" s="87">
        <f t="shared" si="47"/>
        <v>0</v>
      </c>
      <c r="AR121" s="88">
        <f t="shared" si="31"/>
        <v>0</v>
      </c>
      <c r="AT121" s="90">
        <f t="shared" si="48"/>
        <v>0</v>
      </c>
      <c r="AU121" s="90">
        <f t="shared" si="48"/>
        <v>0</v>
      </c>
      <c r="AV121" s="82">
        <v>0</v>
      </c>
      <c r="AW121" s="82">
        <v>0</v>
      </c>
    </row>
    <row r="122" spans="1:49" s="82" customFormat="1" ht="15.75" customHeight="1" x14ac:dyDescent="0.2">
      <c r="A122" s="91"/>
      <c r="B122" s="92"/>
      <c r="C122" s="158">
        <v>617</v>
      </c>
      <c r="D122" s="220">
        <v>5404.5900000000011</v>
      </c>
      <c r="E122" s="107">
        <v>15200</v>
      </c>
      <c r="F122" s="65">
        <f t="shared" si="56"/>
        <v>20604.59</v>
      </c>
      <c r="G122" s="159"/>
      <c r="H122" s="91"/>
      <c r="I122" s="92"/>
      <c r="J122" s="207">
        <v>617</v>
      </c>
      <c r="K122" s="230" t="s">
        <v>100</v>
      </c>
      <c r="L122" s="231"/>
      <c r="M122" s="5">
        <f>+N122/F122</f>
        <v>0.72821589752574545</v>
      </c>
      <c r="N122" s="344">
        <v>15004.59</v>
      </c>
      <c r="O122" s="345">
        <v>9865.7799999999988</v>
      </c>
      <c r="P122" s="78">
        <f t="shared" si="49"/>
        <v>5138.8100000000013</v>
      </c>
      <c r="Q122" s="98">
        <f t="shared" si="27"/>
        <v>0.34248253367802795</v>
      </c>
      <c r="R122" s="74"/>
      <c r="S122" s="75">
        <f t="shared" si="50"/>
        <v>800</v>
      </c>
      <c r="T122" s="75">
        <f t="shared" si="50"/>
        <v>651.77000000000044</v>
      </c>
      <c r="U122" s="72">
        <f t="shared" si="50"/>
        <v>148.22999999999956</v>
      </c>
      <c r="V122" s="98">
        <f t="shared" si="28"/>
        <v>0.18528749999999947</v>
      </c>
      <c r="W122" s="39"/>
      <c r="X122" s="70">
        <f t="shared" si="51"/>
        <v>14204.59</v>
      </c>
      <c r="Y122" s="71">
        <f t="shared" si="51"/>
        <v>9214.0099999999984</v>
      </c>
      <c r="Z122" s="72">
        <f t="shared" si="52"/>
        <v>4990.5800000000017</v>
      </c>
      <c r="AA122" s="98">
        <f t="shared" si="29"/>
        <v>0.35133573021115017</v>
      </c>
      <c r="AB122" s="77"/>
      <c r="AC122" s="72">
        <f t="shared" si="53"/>
        <v>5600</v>
      </c>
      <c r="AD122" s="79">
        <f>+AC122/F122</f>
        <v>0.2717841024742545</v>
      </c>
      <c r="AE122" s="80"/>
      <c r="AF122" s="72">
        <f t="shared" si="54"/>
        <v>15465.779999999999</v>
      </c>
      <c r="AG122" s="79">
        <f t="shared" si="30"/>
        <v>0.7505987743507635</v>
      </c>
      <c r="AI122" s="75">
        <v>22041.120000000003</v>
      </c>
      <c r="AK122" s="176">
        <f t="shared" si="55"/>
        <v>-6575.3400000000038</v>
      </c>
      <c r="AP122" s="87">
        <f t="shared" si="47"/>
        <v>0</v>
      </c>
      <c r="AQ122" s="87">
        <f t="shared" si="47"/>
        <v>0</v>
      </c>
      <c r="AR122" s="88">
        <f t="shared" si="31"/>
        <v>0</v>
      </c>
      <c r="AT122" s="90">
        <f t="shared" si="48"/>
        <v>15004.59</v>
      </c>
      <c r="AU122" s="90">
        <f t="shared" si="48"/>
        <v>9865.7799999999988</v>
      </c>
      <c r="AV122" s="82">
        <v>14204.59</v>
      </c>
      <c r="AW122" s="82">
        <v>9214.0099999999984</v>
      </c>
    </row>
    <row r="123" spans="1:49" s="2" customFormat="1" ht="15.75" customHeight="1" thickBot="1" x14ac:dyDescent="0.25">
      <c r="A123" s="109"/>
      <c r="B123" s="226"/>
      <c r="C123" s="111"/>
      <c r="D123" s="227"/>
      <c r="E123" s="228"/>
      <c r="F123" s="228"/>
      <c r="G123" s="48"/>
      <c r="H123" s="109"/>
      <c r="I123" s="226"/>
      <c r="J123" s="111"/>
      <c r="K123" s="213"/>
      <c r="L123" s="115"/>
      <c r="M123" s="5"/>
      <c r="N123" s="355"/>
      <c r="O123" s="347"/>
      <c r="P123" s="118"/>
      <c r="Q123" s="119" t="str">
        <f t="shared" si="27"/>
        <v/>
      </c>
      <c r="R123" s="53"/>
      <c r="S123" s="120"/>
      <c r="T123" s="121"/>
      <c r="U123" s="122"/>
      <c r="V123" s="119" t="str">
        <f t="shared" si="28"/>
        <v/>
      </c>
      <c r="W123" s="14"/>
      <c r="X123" s="232"/>
      <c r="Y123" s="117"/>
      <c r="Z123" s="118"/>
      <c r="AA123" s="119" t="str">
        <f t="shared" si="29"/>
        <v/>
      </c>
      <c r="AB123" s="14"/>
      <c r="AC123" s="215"/>
      <c r="AD123" s="197"/>
      <c r="AE123" s="17"/>
      <c r="AF123" s="215"/>
      <c r="AG123" s="197" t="str">
        <f t="shared" si="30"/>
        <v/>
      </c>
      <c r="AI123" s="216"/>
      <c r="AK123" s="217"/>
      <c r="AP123" s="87">
        <f t="shared" si="47"/>
        <v>0</v>
      </c>
      <c r="AQ123" s="87">
        <f t="shared" si="47"/>
        <v>0</v>
      </c>
      <c r="AR123" s="88">
        <f t="shared" si="31"/>
        <v>0</v>
      </c>
      <c r="AT123" s="90">
        <f t="shared" si="48"/>
        <v>0</v>
      </c>
      <c r="AU123" s="90">
        <f t="shared" si="48"/>
        <v>0</v>
      </c>
      <c r="AV123" s="2">
        <v>0</v>
      </c>
      <c r="AW123" s="2">
        <v>0</v>
      </c>
    </row>
    <row r="124" spans="1:49" s="2" customFormat="1" ht="15.75" customHeight="1" thickBot="1" x14ac:dyDescent="0.25">
      <c r="A124" s="30"/>
      <c r="C124" s="31"/>
      <c r="D124" s="130">
        <f>SUM(D109:D123)</f>
        <v>17744.47</v>
      </c>
      <c r="E124" s="130">
        <f>SUM(E108:E123)</f>
        <v>98218</v>
      </c>
      <c r="F124" s="130">
        <f>SUM(F108:F123)</f>
        <v>115962.47</v>
      </c>
      <c r="G124" s="131"/>
      <c r="H124" s="30"/>
      <c r="J124" s="31"/>
      <c r="K124" s="9"/>
      <c r="L124" s="8"/>
      <c r="M124" s="5"/>
      <c r="N124" s="348">
        <f>SUM(N109:N123)</f>
        <v>81919.47</v>
      </c>
      <c r="O124" s="349">
        <f>SUM(O109:O123)</f>
        <v>79977.13</v>
      </c>
      <c r="P124" s="135">
        <f>SUM(P109:P123)</f>
        <v>1942.3400000000056</v>
      </c>
      <c r="Q124" s="136">
        <f t="shared" si="27"/>
        <v>2.3710358477661116E-2</v>
      </c>
      <c r="R124" s="137"/>
      <c r="S124" s="133">
        <f>SUM(S109:S123)</f>
        <v>3382.5</v>
      </c>
      <c r="T124" s="133">
        <f>SUM(T109:T123)</f>
        <v>4200.7900000000009</v>
      </c>
      <c r="U124" s="138">
        <f>SUM(U109:U123)</f>
        <v>-818.29000000000087</v>
      </c>
      <c r="V124" s="136">
        <f t="shared" si="28"/>
        <v>-0.24191869918699213</v>
      </c>
      <c r="W124" s="139"/>
      <c r="X124" s="133">
        <f>SUM(X109:X123)</f>
        <v>78536.97</v>
      </c>
      <c r="Y124" s="133">
        <f>SUM(Y109:Y123)</f>
        <v>75776.34</v>
      </c>
      <c r="Z124" s="138">
        <f>SUM(Z109:Z123)</f>
        <v>2760.6300000000065</v>
      </c>
      <c r="AA124" s="136">
        <f t="shared" si="29"/>
        <v>3.515070673085563E-2</v>
      </c>
      <c r="AB124" s="14"/>
      <c r="AC124" s="140">
        <f>SUM(AC109:AC123)</f>
        <v>34043</v>
      </c>
      <c r="AD124" s="141">
        <f>+AC124/F124</f>
        <v>0.29356911766367172</v>
      </c>
      <c r="AE124" s="17"/>
      <c r="AF124" s="142">
        <f>SUM(AF108:AF123)</f>
        <v>114020.13</v>
      </c>
      <c r="AG124" s="141">
        <f t="shared" si="30"/>
        <v>0.98325027054011527</v>
      </c>
      <c r="AI124" s="142">
        <v>64045.66</v>
      </c>
      <c r="AK124" s="143">
        <f>SUM(AK109:AK123)</f>
        <v>49974.469999999994</v>
      </c>
      <c r="AP124" s="87">
        <f t="shared" si="47"/>
        <v>0</v>
      </c>
      <c r="AQ124" s="87">
        <f t="shared" si="47"/>
        <v>0</v>
      </c>
      <c r="AR124" s="88">
        <f t="shared" si="31"/>
        <v>0</v>
      </c>
      <c r="AT124" s="90">
        <f t="shared" si="48"/>
        <v>81919.47</v>
      </c>
      <c r="AU124" s="90">
        <f t="shared" si="48"/>
        <v>79977.13</v>
      </c>
      <c r="AV124" s="2">
        <v>78536.97</v>
      </c>
      <c r="AW124" s="2">
        <v>75776.34</v>
      </c>
    </row>
    <row r="125" spans="1:49" s="2" customFormat="1" ht="15.75" customHeight="1" x14ac:dyDescent="0.2">
      <c r="A125" s="42"/>
      <c r="B125" s="43"/>
      <c r="C125" s="44"/>
      <c r="D125" s="203"/>
      <c r="E125" s="45"/>
      <c r="F125" s="45"/>
      <c r="G125" s="48"/>
      <c r="H125" s="42"/>
      <c r="I125" s="43"/>
      <c r="J125" s="44"/>
      <c r="K125" s="49"/>
      <c r="L125" s="50"/>
      <c r="M125" s="5"/>
      <c r="N125" s="356"/>
      <c r="O125" s="351"/>
      <c r="P125" s="51"/>
      <c r="Q125" s="148" t="str">
        <f t="shared" si="27"/>
        <v/>
      </c>
      <c r="R125" s="53"/>
      <c r="S125" s="149"/>
      <c r="T125" s="150"/>
      <c r="U125" s="151"/>
      <c r="V125" s="148" t="str">
        <f t="shared" si="28"/>
        <v/>
      </c>
      <c r="W125" s="14"/>
      <c r="X125" s="233"/>
      <c r="Y125" s="147"/>
      <c r="Z125" s="152"/>
      <c r="AA125" s="148" t="str">
        <f t="shared" si="29"/>
        <v/>
      </c>
      <c r="AB125" s="14"/>
      <c r="AC125" s="153"/>
      <c r="AD125" s="154"/>
      <c r="AE125" s="17"/>
      <c r="AF125" s="153"/>
      <c r="AG125" s="154" t="str">
        <f t="shared" si="30"/>
        <v/>
      </c>
      <c r="AI125" s="155"/>
      <c r="AK125" s="156"/>
      <c r="AP125" s="87">
        <f t="shared" si="47"/>
        <v>0</v>
      </c>
      <c r="AQ125" s="87">
        <f t="shared" si="47"/>
        <v>0</v>
      </c>
      <c r="AR125" s="88">
        <f t="shared" si="31"/>
        <v>0</v>
      </c>
      <c r="AT125" s="90">
        <f t="shared" si="48"/>
        <v>0</v>
      </c>
      <c r="AU125" s="90">
        <f t="shared" si="48"/>
        <v>0</v>
      </c>
      <c r="AV125" s="2">
        <v>0</v>
      </c>
      <c r="AW125" s="2">
        <v>0</v>
      </c>
    </row>
    <row r="126" spans="1:49" s="82" customFormat="1" ht="15.75" customHeight="1" x14ac:dyDescent="0.2">
      <c r="A126" s="60" t="s">
        <v>101</v>
      </c>
      <c r="B126" s="157" t="s">
        <v>102</v>
      </c>
      <c r="C126" s="158">
        <v>701</v>
      </c>
      <c r="D126" s="63">
        <v>591149.35999999987</v>
      </c>
      <c r="E126" s="107">
        <v>641050</v>
      </c>
      <c r="F126" s="65">
        <f>D126+E126</f>
        <v>1232199.3599999999</v>
      </c>
      <c r="G126" s="95"/>
      <c r="H126" s="60" t="s">
        <v>101</v>
      </c>
      <c r="I126" s="157" t="s">
        <v>102</v>
      </c>
      <c r="J126" s="168">
        <v>701</v>
      </c>
      <c r="K126" s="234" t="s">
        <v>103</v>
      </c>
      <c r="L126" s="235"/>
      <c r="M126" s="69">
        <f>+N126/F126</f>
        <v>0.80417129903394846</v>
      </c>
      <c r="N126" s="344">
        <v>990899.35999999987</v>
      </c>
      <c r="O126" s="345">
        <v>1012792.4699999988</v>
      </c>
      <c r="P126" s="78">
        <f>+N126-O126</f>
        <v>-21893.109999998938</v>
      </c>
      <c r="Q126" s="98">
        <f t="shared" si="27"/>
        <v>-2.2094181189095674E-2</v>
      </c>
      <c r="R126" s="74"/>
      <c r="S126" s="75">
        <f t="shared" ref="S126:U130" si="57">+N126-X126</f>
        <v>26275</v>
      </c>
      <c r="T126" s="75">
        <f t="shared" si="57"/>
        <v>41101.689999999828</v>
      </c>
      <c r="U126" s="72">
        <f t="shared" si="57"/>
        <v>-14826.689999999828</v>
      </c>
      <c r="V126" s="98">
        <f t="shared" si="28"/>
        <v>-0.5642888677449982</v>
      </c>
      <c r="W126" s="39"/>
      <c r="X126" s="70">
        <f t="shared" ref="X126:Y130" si="58">+AV126</f>
        <v>964624.35999999987</v>
      </c>
      <c r="Y126" s="71">
        <f t="shared" si="58"/>
        <v>971690.77999999898</v>
      </c>
      <c r="Z126" s="72">
        <f>+X126-Y126</f>
        <v>-7066.4199999991106</v>
      </c>
      <c r="AA126" s="98">
        <f>+IF(AND(Z126&lt;&gt;0,X126&lt;&gt;0),Z126/X126,"")</f>
        <v>-7.3255666070874588E-3</v>
      </c>
      <c r="AB126" s="77"/>
      <c r="AC126" s="78">
        <f>+F126-N126</f>
        <v>241300</v>
      </c>
      <c r="AD126" s="79">
        <f>+AC126/F126</f>
        <v>0.19582870096605148</v>
      </c>
      <c r="AE126" s="80"/>
      <c r="AF126" s="78">
        <f>+O126+AC126</f>
        <v>1254092.4699999988</v>
      </c>
      <c r="AG126" s="79">
        <f t="shared" si="30"/>
        <v>1.0177675063879266</v>
      </c>
      <c r="AI126" s="165">
        <v>1097557.1200000001</v>
      </c>
      <c r="AK126" s="166">
        <f>+AF126-AI126</f>
        <v>156535.3499999987</v>
      </c>
      <c r="AL126" s="128" t="s">
        <v>104</v>
      </c>
      <c r="AP126" s="87">
        <f t="shared" si="47"/>
        <v>0</v>
      </c>
      <c r="AQ126" s="87">
        <f t="shared" si="47"/>
        <v>0</v>
      </c>
      <c r="AR126" s="88">
        <f t="shared" si="31"/>
        <v>0</v>
      </c>
      <c r="AT126" s="90">
        <f t="shared" si="48"/>
        <v>990899.35999999987</v>
      </c>
      <c r="AU126" s="90">
        <f t="shared" si="48"/>
        <v>1012792.4699999988</v>
      </c>
      <c r="AV126" s="82">
        <v>964624.35999999987</v>
      </c>
      <c r="AW126" s="82">
        <v>971690.77999999898</v>
      </c>
    </row>
    <row r="127" spans="1:49" s="82" customFormat="1" ht="15.75" hidden="1" customHeight="1" x14ac:dyDescent="0.3">
      <c r="A127" s="91"/>
      <c r="B127" s="92">
        <f>SUM(D126:D130)</f>
        <v>591149.35999999987</v>
      </c>
      <c r="C127" s="168">
        <v>702</v>
      </c>
      <c r="D127" s="220">
        <v>0</v>
      </c>
      <c r="E127" s="107">
        <v>0</v>
      </c>
      <c r="F127" s="65">
        <f>D127+E127</f>
        <v>0</v>
      </c>
      <c r="G127" s="95"/>
      <c r="H127" s="91"/>
      <c r="I127" s="92"/>
      <c r="J127" s="168">
        <v>702</v>
      </c>
      <c r="K127" s="224"/>
      <c r="L127" s="97"/>
      <c r="M127" s="5"/>
      <c r="N127" s="344">
        <v>0</v>
      </c>
      <c r="O127" s="345">
        <v>0</v>
      </c>
      <c r="P127" s="78">
        <f>+N127-O127</f>
        <v>0</v>
      </c>
      <c r="Q127" s="98" t="str">
        <f t="shared" si="27"/>
        <v/>
      </c>
      <c r="R127" s="74"/>
      <c r="S127" s="75">
        <f t="shared" si="57"/>
        <v>0</v>
      </c>
      <c r="T127" s="75">
        <f t="shared" si="57"/>
        <v>0</v>
      </c>
      <c r="U127" s="72">
        <f t="shared" si="57"/>
        <v>0</v>
      </c>
      <c r="V127" s="98" t="str">
        <f t="shared" si="28"/>
        <v/>
      </c>
      <c r="W127" s="39"/>
      <c r="X127" s="70">
        <f t="shared" si="58"/>
        <v>0</v>
      </c>
      <c r="Y127" s="71">
        <f t="shared" si="58"/>
        <v>0</v>
      </c>
      <c r="Z127" s="72">
        <f>+X127-Y127</f>
        <v>0</v>
      </c>
      <c r="AA127" s="98" t="str">
        <f>+IF(AND(Z127&lt;&gt;0,X127&lt;&gt;0),Z127/X127,"")</f>
        <v/>
      </c>
      <c r="AB127" s="77"/>
      <c r="AC127" s="78">
        <f>+F127-N127</f>
        <v>0</v>
      </c>
      <c r="AD127" s="79" t="e">
        <f>+AC127/F127</f>
        <v>#DIV/0!</v>
      </c>
      <c r="AE127" s="80"/>
      <c r="AF127" s="78">
        <f>+O127+AC127</f>
        <v>0</v>
      </c>
      <c r="AG127" s="79" t="str">
        <f t="shared" si="30"/>
        <v/>
      </c>
      <c r="AI127" s="165">
        <v>0</v>
      </c>
      <c r="AK127" s="166">
        <f>+AF127-AI127</f>
        <v>0</v>
      </c>
      <c r="AL127" s="128"/>
      <c r="AP127" s="87">
        <f t="shared" si="47"/>
        <v>0</v>
      </c>
      <c r="AQ127" s="87">
        <f t="shared" si="47"/>
        <v>0</v>
      </c>
      <c r="AR127" s="88">
        <f t="shared" si="31"/>
        <v>0</v>
      </c>
      <c r="AT127" s="90">
        <f t="shared" si="48"/>
        <v>0</v>
      </c>
      <c r="AU127" s="90">
        <f t="shared" si="48"/>
        <v>0</v>
      </c>
      <c r="AV127" s="82">
        <v>0</v>
      </c>
      <c r="AW127" s="82">
        <v>0</v>
      </c>
    </row>
    <row r="128" spans="1:49" s="82" customFormat="1" ht="15.75" hidden="1" customHeight="1" x14ac:dyDescent="0.3">
      <c r="A128" s="91"/>
      <c r="B128" s="103"/>
      <c r="C128" s="168">
        <v>703</v>
      </c>
      <c r="D128" s="220">
        <v>0</v>
      </c>
      <c r="E128" s="107">
        <v>0</v>
      </c>
      <c r="F128" s="65">
        <f>D128+E128</f>
        <v>0</v>
      </c>
      <c r="G128" s="95"/>
      <c r="H128" s="91"/>
      <c r="I128" s="103"/>
      <c r="J128" s="168">
        <v>703</v>
      </c>
      <c r="K128" s="224"/>
      <c r="L128" s="222"/>
      <c r="M128" s="5"/>
      <c r="N128" s="344">
        <v>0</v>
      </c>
      <c r="O128" s="345">
        <v>0</v>
      </c>
      <c r="P128" s="78">
        <f>+N128-O128</f>
        <v>0</v>
      </c>
      <c r="Q128" s="98" t="str">
        <f t="shared" si="27"/>
        <v/>
      </c>
      <c r="R128" s="74"/>
      <c r="S128" s="75">
        <f t="shared" si="57"/>
        <v>0</v>
      </c>
      <c r="T128" s="75">
        <f t="shared" si="57"/>
        <v>0</v>
      </c>
      <c r="U128" s="72">
        <f t="shared" si="57"/>
        <v>0</v>
      </c>
      <c r="V128" s="98" t="str">
        <f t="shared" si="28"/>
        <v/>
      </c>
      <c r="W128" s="39"/>
      <c r="X128" s="70">
        <f t="shared" si="58"/>
        <v>0</v>
      </c>
      <c r="Y128" s="71">
        <f t="shared" si="58"/>
        <v>0</v>
      </c>
      <c r="Z128" s="72">
        <f>+X128-Y128</f>
        <v>0</v>
      </c>
      <c r="AA128" s="98" t="str">
        <f>+IF(AND(Z128&lt;&gt;0,X128&lt;&gt;0),Z128/X128,"")</f>
        <v/>
      </c>
      <c r="AB128" s="77"/>
      <c r="AC128" s="78">
        <f>+F128-N128</f>
        <v>0</v>
      </c>
      <c r="AD128" s="79"/>
      <c r="AE128" s="80"/>
      <c r="AF128" s="78">
        <f>+O128+AC128</f>
        <v>0</v>
      </c>
      <c r="AG128" s="79" t="str">
        <f t="shared" si="30"/>
        <v/>
      </c>
      <c r="AI128" s="165">
        <v>0</v>
      </c>
      <c r="AK128" s="166">
        <f>+AF128-AI128</f>
        <v>0</v>
      </c>
      <c r="AL128" s="128"/>
      <c r="AP128" s="87">
        <f t="shared" si="47"/>
        <v>0</v>
      </c>
      <c r="AQ128" s="87">
        <f t="shared" si="47"/>
        <v>0</v>
      </c>
      <c r="AR128" s="88">
        <f t="shared" si="31"/>
        <v>0</v>
      </c>
      <c r="AT128" s="90">
        <f t="shared" si="48"/>
        <v>0</v>
      </c>
      <c r="AU128" s="90">
        <f t="shared" si="48"/>
        <v>0</v>
      </c>
      <c r="AV128" s="82">
        <v>0</v>
      </c>
      <c r="AW128" s="82">
        <v>0</v>
      </c>
    </row>
    <row r="129" spans="1:49" s="82" customFormat="1" ht="15.75" hidden="1" customHeight="1" x14ac:dyDescent="0.3">
      <c r="A129" s="91"/>
      <c r="B129" s="103"/>
      <c r="C129" s="168">
        <v>704</v>
      </c>
      <c r="D129" s="220">
        <v>0</v>
      </c>
      <c r="E129" s="107">
        <v>0</v>
      </c>
      <c r="F129" s="65">
        <f>D129+E129</f>
        <v>0</v>
      </c>
      <c r="G129" s="95"/>
      <c r="H129" s="60"/>
      <c r="I129" s="157"/>
      <c r="J129" s="168">
        <v>704</v>
      </c>
      <c r="K129" s="224"/>
      <c r="L129" s="222"/>
      <c r="M129" s="5"/>
      <c r="N129" s="344">
        <v>0</v>
      </c>
      <c r="O129" s="345">
        <v>0</v>
      </c>
      <c r="P129" s="78">
        <f>+N129-O129</f>
        <v>0</v>
      </c>
      <c r="Q129" s="98" t="str">
        <f t="shared" si="27"/>
        <v/>
      </c>
      <c r="R129" s="74"/>
      <c r="S129" s="75">
        <f t="shared" si="57"/>
        <v>0</v>
      </c>
      <c r="T129" s="75">
        <f t="shared" si="57"/>
        <v>0</v>
      </c>
      <c r="U129" s="72">
        <f t="shared" si="57"/>
        <v>0</v>
      </c>
      <c r="V129" s="98" t="str">
        <f t="shared" si="28"/>
        <v/>
      </c>
      <c r="W129" s="39"/>
      <c r="X129" s="70">
        <f t="shared" si="58"/>
        <v>0</v>
      </c>
      <c r="Y129" s="71">
        <f t="shared" si="58"/>
        <v>0</v>
      </c>
      <c r="Z129" s="72">
        <f>+X129-Y129</f>
        <v>0</v>
      </c>
      <c r="AA129" s="98" t="str">
        <f>+IF(AND(Z129&lt;&gt;0,X129&lt;&gt;0),Z129/X129,"")</f>
        <v/>
      </c>
      <c r="AB129" s="77"/>
      <c r="AC129" s="78">
        <f>+F129-N129</f>
        <v>0</v>
      </c>
      <c r="AD129" s="79"/>
      <c r="AE129" s="80"/>
      <c r="AF129" s="78">
        <f>+O129+AC129</f>
        <v>0</v>
      </c>
      <c r="AG129" s="79" t="str">
        <f t="shared" si="30"/>
        <v/>
      </c>
      <c r="AI129" s="165">
        <v>0</v>
      </c>
      <c r="AK129" s="166">
        <f>+AF129-AI129</f>
        <v>0</v>
      </c>
      <c r="AP129" s="87">
        <f t="shared" si="47"/>
        <v>0</v>
      </c>
      <c r="AQ129" s="87">
        <f t="shared" si="47"/>
        <v>0</v>
      </c>
      <c r="AR129" s="88">
        <f t="shared" si="31"/>
        <v>0</v>
      </c>
      <c r="AT129" s="90">
        <f t="shared" si="48"/>
        <v>0</v>
      </c>
      <c r="AU129" s="90">
        <f t="shared" si="48"/>
        <v>0</v>
      </c>
      <c r="AV129" s="82">
        <v>0</v>
      </c>
      <c r="AW129" s="82">
        <v>0</v>
      </c>
    </row>
    <row r="130" spans="1:49" s="82" customFormat="1" ht="15.75" customHeight="1" x14ac:dyDescent="0.2">
      <c r="A130" s="91"/>
      <c r="B130" s="103"/>
      <c r="C130" s="168">
        <v>705</v>
      </c>
      <c r="D130" s="220">
        <v>0</v>
      </c>
      <c r="E130" s="107">
        <v>0</v>
      </c>
      <c r="F130" s="65">
        <f>D130+E130</f>
        <v>0</v>
      </c>
      <c r="G130" s="95"/>
      <c r="H130" s="91"/>
      <c r="I130" s="92">
        <f>SUM(O126:O130)</f>
        <v>1012792.4699999988</v>
      </c>
      <c r="J130" s="168">
        <v>705</v>
      </c>
      <c r="K130" s="224" t="s">
        <v>105</v>
      </c>
      <c r="L130" s="222"/>
      <c r="M130" s="5"/>
      <c r="N130" s="344">
        <v>0</v>
      </c>
      <c r="O130" s="345">
        <v>0</v>
      </c>
      <c r="P130" s="78">
        <f>+N130-O130</f>
        <v>0</v>
      </c>
      <c r="Q130" s="98" t="str">
        <f t="shared" si="27"/>
        <v/>
      </c>
      <c r="R130" s="74"/>
      <c r="S130" s="75">
        <f t="shared" si="57"/>
        <v>0</v>
      </c>
      <c r="T130" s="75">
        <f t="shared" si="57"/>
        <v>0</v>
      </c>
      <c r="U130" s="72">
        <f t="shared" si="57"/>
        <v>0</v>
      </c>
      <c r="V130" s="98" t="str">
        <f t="shared" si="28"/>
        <v/>
      </c>
      <c r="W130" s="39"/>
      <c r="X130" s="70">
        <f t="shared" si="58"/>
        <v>0</v>
      </c>
      <c r="Y130" s="71">
        <f t="shared" si="58"/>
        <v>0</v>
      </c>
      <c r="Z130" s="72">
        <f>+X130-Y130</f>
        <v>0</v>
      </c>
      <c r="AA130" s="98" t="str">
        <f>+IF(AND(Z130&lt;&gt;0,X130&lt;&gt;0),Z130/X130,"")</f>
        <v/>
      </c>
      <c r="AB130" s="77"/>
      <c r="AC130" s="78">
        <f>+F130-N130</f>
        <v>0</v>
      </c>
      <c r="AD130" s="79" t="e">
        <f>+AC130/F130</f>
        <v>#DIV/0!</v>
      </c>
      <c r="AE130" s="80"/>
      <c r="AF130" s="78">
        <f>+O130+AC130</f>
        <v>0</v>
      </c>
      <c r="AG130" s="79" t="str">
        <f t="shared" si="30"/>
        <v/>
      </c>
      <c r="AI130" s="165">
        <v>0</v>
      </c>
      <c r="AK130" s="166">
        <f>+AF130-AI130</f>
        <v>0</v>
      </c>
      <c r="AP130" s="87">
        <f t="shared" si="47"/>
        <v>0</v>
      </c>
      <c r="AQ130" s="87">
        <f t="shared" si="47"/>
        <v>0</v>
      </c>
      <c r="AR130" s="88">
        <f t="shared" si="31"/>
        <v>0</v>
      </c>
      <c r="AT130" s="90">
        <f t="shared" si="48"/>
        <v>0</v>
      </c>
      <c r="AU130" s="90">
        <f t="shared" si="48"/>
        <v>0</v>
      </c>
      <c r="AV130" s="82">
        <v>0</v>
      </c>
      <c r="AW130" s="82">
        <v>0</v>
      </c>
    </row>
    <row r="131" spans="1:49" s="2" customFormat="1" ht="15.75" customHeight="1" thickBot="1" x14ac:dyDescent="0.25">
      <c r="A131" s="109"/>
      <c r="B131" s="226"/>
      <c r="C131" s="111"/>
      <c r="D131" s="227"/>
      <c r="E131" s="228"/>
      <c r="F131" s="228"/>
      <c r="G131" s="48"/>
      <c r="H131" s="109"/>
      <c r="I131" s="226"/>
      <c r="J131" s="111"/>
      <c r="K131" s="213"/>
      <c r="L131" s="115"/>
      <c r="M131" s="5"/>
      <c r="N131" s="355"/>
      <c r="O131" s="347"/>
      <c r="P131" s="118"/>
      <c r="Q131" s="119" t="str">
        <f t="shared" si="27"/>
        <v/>
      </c>
      <c r="R131" s="53"/>
      <c r="S131" s="120"/>
      <c r="T131" s="121"/>
      <c r="U131" s="122"/>
      <c r="V131" s="119" t="str">
        <f t="shared" si="28"/>
        <v/>
      </c>
      <c r="W131" s="14"/>
      <c r="X131" s="232"/>
      <c r="Y131" s="117"/>
      <c r="Z131" s="118"/>
      <c r="AA131" s="119" t="str">
        <f t="shared" si="29"/>
        <v/>
      </c>
      <c r="AB131" s="14"/>
      <c r="AC131" s="215"/>
      <c r="AD131" s="197"/>
      <c r="AE131" s="17"/>
      <c r="AF131" s="215"/>
      <c r="AG131" s="197" t="str">
        <f t="shared" si="30"/>
        <v/>
      </c>
      <c r="AI131" s="216"/>
      <c r="AK131" s="217"/>
      <c r="AP131" s="87">
        <f t="shared" si="47"/>
        <v>0</v>
      </c>
      <c r="AQ131" s="87">
        <f t="shared" si="47"/>
        <v>0</v>
      </c>
      <c r="AR131" s="88">
        <f t="shared" si="31"/>
        <v>0</v>
      </c>
      <c r="AT131" s="90">
        <f t="shared" si="48"/>
        <v>0</v>
      </c>
      <c r="AU131" s="90">
        <f t="shared" si="48"/>
        <v>0</v>
      </c>
      <c r="AV131" s="2">
        <v>0</v>
      </c>
      <c r="AW131" s="2">
        <v>0</v>
      </c>
    </row>
    <row r="132" spans="1:49" s="82" customFormat="1" ht="15.75" customHeight="1" thickBot="1" x14ac:dyDescent="0.25">
      <c r="A132" s="30"/>
      <c r="C132" s="129"/>
      <c r="D132" s="130">
        <f>SUM(D126:D131)</f>
        <v>591149.35999999987</v>
      </c>
      <c r="E132" s="130">
        <f>SUM(E125:E131)</f>
        <v>641050</v>
      </c>
      <c r="F132" s="130">
        <f>SUM(F125:F131)</f>
        <v>1232199.3599999999</v>
      </c>
      <c r="G132" s="131"/>
      <c r="H132" s="30"/>
      <c r="J132" s="129"/>
      <c r="K132" s="218"/>
      <c r="L132" s="132"/>
      <c r="M132" s="5"/>
      <c r="N132" s="348">
        <f>SUM(N126:N131)</f>
        <v>990899.35999999987</v>
      </c>
      <c r="O132" s="349">
        <f>SUM(O126:O131)</f>
        <v>1012792.4699999988</v>
      </c>
      <c r="P132" s="135">
        <f>SUM(P126:P131)</f>
        <v>-21893.109999998938</v>
      </c>
      <c r="Q132" s="136">
        <f t="shared" si="27"/>
        <v>-2.2094181189095674E-2</v>
      </c>
      <c r="R132" s="137"/>
      <c r="S132" s="133">
        <f>SUM(S126:S131)</f>
        <v>26275</v>
      </c>
      <c r="T132" s="133">
        <f>SUM(T126:T131)</f>
        <v>41101.689999999828</v>
      </c>
      <c r="U132" s="138">
        <f>SUM(U126:U131)</f>
        <v>-14826.689999999828</v>
      </c>
      <c r="V132" s="136">
        <f t="shared" si="28"/>
        <v>-0.5642888677449982</v>
      </c>
      <c r="W132" s="139"/>
      <c r="X132" s="133">
        <f>SUM(X126:X131)</f>
        <v>964624.35999999987</v>
      </c>
      <c r="Y132" s="133">
        <f>SUM(Y126:Y131)</f>
        <v>971690.77999999898</v>
      </c>
      <c r="Z132" s="138">
        <f>SUM(Z126:Z131)</f>
        <v>-7066.4199999991106</v>
      </c>
      <c r="AA132" s="136">
        <f t="shared" si="29"/>
        <v>-7.3255666070874588E-3</v>
      </c>
      <c r="AB132" s="77"/>
      <c r="AC132" s="140">
        <f>SUM(AC126:AC131)</f>
        <v>241300</v>
      </c>
      <c r="AD132" s="141">
        <f>+AC132/F132</f>
        <v>0.19582870096605148</v>
      </c>
      <c r="AE132" s="80"/>
      <c r="AF132" s="142">
        <f>SUM(AF125:AF131)</f>
        <v>1254092.4699999988</v>
      </c>
      <c r="AG132" s="141">
        <f t="shared" si="30"/>
        <v>1.0177675063879266</v>
      </c>
      <c r="AI132" s="142">
        <v>1097557.1200000001</v>
      </c>
      <c r="AK132" s="143">
        <f>SUM(AK126:AK131)</f>
        <v>156535.3499999987</v>
      </c>
      <c r="AP132" s="87">
        <f t="shared" si="47"/>
        <v>0</v>
      </c>
      <c r="AQ132" s="87">
        <f t="shared" si="47"/>
        <v>0</v>
      </c>
      <c r="AR132" s="88">
        <f t="shared" si="31"/>
        <v>0</v>
      </c>
      <c r="AT132" s="90">
        <f t="shared" si="48"/>
        <v>990899.35999999987</v>
      </c>
      <c r="AU132" s="90">
        <f t="shared" si="48"/>
        <v>1012792.4699999988</v>
      </c>
      <c r="AV132" s="82">
        <v>964624.35999999987</v>
      </c>
      <c r="AW132" s="82">
        <v>971690.77999999898</v>
      </c>
    </row>
    <row r="133" spans="1:49" s="2" customFormat="1" ht="15.75" customHeight="1" x14ac:dyDescent="0.2">
      <c r="A133" s="42"/>
      <c r="B133" s="43"/>
      <c r="C133" s="44"/>
      <c r="D133" s="203"/>
      <c r="E133" s="45"/>
      <c r="F133" s="45"/>
      <c r="G133" s="48"/>
      <c r="H133" s="42"/>
      <c r="I133" s="43"/>
      <c r="J133" s="44"/>
      <c r="K133" s="49"/>
      <c r="L133" s="50"/>
      <c r="M133" s="5"/>
      <c r="N133" s="356"/>
      <c r="O133" s="351"/>
      <c r="P133" s="51"/>
      <c r="Q133" s="148" t="str">
        <f t="shared" si="27"/>
        <v/>
      </c>
      <c r="R133" s="53"/>
      <c r="S133" s="149"/>
      <c r="T133" s="150"/>
      <c r="U133" s="151"/>
      <c r="V133" s="148" t="str">
        <f t="shared" si="28"/>
        <v/>
      </c>
      <c r="W133" s="14"/>
      <c r="X133" s="233"/>
      <c r="Y133" s="147"/>
      <c r="Z133" s="152"/>
      <c r="AA133" s="148" t="str">
        <f t="shared" si="29"/>
        <v/>
      </c>
      <c r="AB133" s="14"/>
      <c r="AC133" s="153"/>
      <c r="AD133" s="154"/>
      <c r="AE133" s="17"/>
      <c r="AF133" s="153"/>
      <c r="AG133" s="154" t="str">
        <f t="shared" si="30"/>
        <v/>
      </c>
      <c r="AI133" s="155"/>
      <c r="AK133" s="156"/>
      <c r="AP133" s="87">
        <f t="shared" si="47"/>
        <v>0</v>
      </c>
      <c r="AQ133" s="87">
        <f t="shared" si="47"/>
        <v>0</v>
      </c>
      <c r="AR133" s="88">
        <f t="shared" si="31"/>
        <v>0</v>
      </c>
      <c r="AT133" s="90">
        <f t="shared" si="48"/>
        <v>0</v>
      </c>
      <c r="AU133" s="90">
        <f t="shared" si="48"/>
        <v>0</v>
      </c>
      <c r="AV133" s="2">
        <v>0</v>
      </c>
      <c r="AW133" s="2">
        <v>0</v>
      </c>
    </row>
    <row r="134" spans="1:49" s="82" customFormat="1" ht="15.75" customHeight="1" x14ac:dyDescent="0.2">
      <c r="A134" s="60" t="s">
        <v>106</v>
      </c>
      <c r="B134" s="157" t="s">
        <v>107</v>
      </c>
      <c r="C134" s="158">
        <v>801</v>
      </c>
      <c r="D134" s="63">
        <v>74050</v>
      </c>
      <c r="E134" s="63">
        <v>27150</v>
      </c>
      <c r="F134" s="65">
        <f>D134+E134</f>
        <v>101200</v>
      </c>
      <c r="G134" s="236"/>
      <c r="H134" s="60" t="s">
        <v>106</v>
      </c>
      <c r="I134" s="157" t="s">
        <v>107</v>
      </c>
      <c r="J134" s="204">
        <v>801</v>
      </c>
      <c r="K134" s="234" t="s">
        <v>108</v>
      </c>
      <c r="L134" s="206"/>
      <c r="M134" s="69">
        <f>+N134/F134</f>
        <v>0.98658596837944668</v>
      </c>
      <c r="N134" s="344">
        <v>99842.5</v>
      </c>
      <c r="O134" s="357">
        <v>145600.5</v>
      </c>
      <c r="P134" s="78">
        <f t="shared" ref="P134:P157" si="59">+N134-O134</f>
        <v>-45758</v>
      </c>
      <c r="Q134" s="98">
        <f t="shared" si="27"/>
        <v>-0.45830182537496555</v>
      </c>
      <c r="R134" s="74"/>
      <c r="S134" s="75">
        <f t="shared" ref="S134:U157" si="60">+N134-X134</f>
        <v>0</v>
      </c>
      <c r="T134" s="75">
        <f t="shared" si="60"/>
        <v>8480</v>
      </c>
      <c r="U134" s="72">
        <f t="shared" si="60"/>
        <v>-8480</v>
      </c>
      <c r="V134" s="98" t="str">
        <f t="shared" si="28"/>
        <v/>
      </c>
      <c r="W134" s="39"/>
      <c r="X134" s="70">
        <f t="shared" ref="X134:Y153" si="61">+AV134</f>
        <v>99842.5</v>
      </c>
      <c r="Y134" s="71">
        <f t="shared" si="61"/>
        <v>137120.5</v>
      </c>
      <c r="Z134" s="72">
        <f t="shared" ref="Z134:Z153" si="62">+X134-Y134</f>
        <v>-37278</v>
      </c>
      <c r="AA134" s="98">
        <f t="shared" si="29"/>
        <v>-0.37336805468613066</v>
      </c>
      <c r="AB134" s="77"/>
      <c r="AC134" s="78">
        <f t="shared" ref="AC134:AC157" si="63">+F134-N134</f>
        <v>1357.5</v>
      </c>
      <c r="AD134" s="79">
        <f t="shared" ref="AD134:AD146" si="64">+AC134/F134</f>
        <v>1.341403162055336E-2</v>
      </c>
      <c r="AE134" s="80"/>
      <c r="AF134" s="78">
        <f t="shared" ref="AF134:AF157" si="65">+O134+AC134</f>
        <v>146958</v>
      </c>
      <c r="AG134" s="79">
        <f t="shared" si="30"/>
        <v>1.4521541501976285</v>
      </c>
      <c r="AI134" s="165">
        <v>93307.12</v>
      </c>
      <c r="AK134" s="166">
        <f t="shared" ref="AK134:AK153" si="66">+AF134-AI134</f>
        <v>53650.880000000005</v>
      </c>
      <c r="AL134" s="128"/>
      <c r="AP134" s="87">
        <f t="shared" ref="AP134:AQ165" si="67">+N134-S134-X134</f>
        <v>0</v>
      </c>
      <c r="AQ134" s="87">
        <f t="shared" si="67"/>
        <v>0</v>
      </c>
      <c r="AR134" s="88">
        <f t="shared" si="31"/>
        <v>0</v>
      </c>
      <c r="AT134" s="90">
        <f t="shared" ref="AT134:AU165" si="68">+N134</f>
        <v>99842.5</v>
      </c>
      <c r="AU134" s="90">
        <f t="shared" si="68"/>
        <v>145600.5</v>
      </c>
      <c r="AV134" s="82">
        <v>99842.5</v>
      </c>
      <c r="AW134" s="82">
        <v>137120.5</v>
      </c>
    </row>
    <row r="135" spans="1:49" s="82" customFormat="1" ht="15.75" customHeight="1" x14ac:dyDescent="0.2">
      <c r="A135" s="60"/>
      <c r="B135" s="238">
        <f>SUM(D134:D157)</f>
        <v>1812240.2399999998</v>
      </c>
      <c r="C135" s="158">
        <v>802</v>
      </c>
      <c r="D135" s="63">
        <v>6808.3600000000006</v>
      </c>
      <c r="E135" s="63">
        <v>0</v>
      </c>
      <c r="F135" s="65">
        <f t="shared" ref="F135:F152" si="69">D135+E135</f>
        <v>6808.3600000000006</v>
      </c>
      <c r="G135" s="236"/>
      <c r="H135" s="60"/>
      <c r="I135" s="157"/>
      <c r="J135" s="168">
        <v>802</v>
      </c>
      <c r="K135" s="224" t="s">
        <v>109</v>
      </c>
      <c r="L135" s="97"/>
      <c r="M135" s="69"/>
      <c r="N135" s="344">
        <v>6808.3600000000006</v>
      </c>
      <c r="O135" s="357">
        <v>7539.4600000000009</v>
      </c>
      <c r="P135" s="78">
        <f t="shared" si="59"/>
        <v>-731.10000000000036</v>
      </c>
      <c r="Q135" s="98">
        <f t="shared" ref="Q135:Q195" si="70">+IF(AND(P135&lt;&gt;0,N135&lt;&gt;0),P135/N135,"")</f>
        <v>-0.10738268834197962</v>
      </c>
      <c r="R135" s="74"/>
      <c r="S135" s="75">
        <f t="shared" si="60"/>
        <v>0</v>
      </c>
      <c r="T135" s="75">
        <f t="shared" si="60"/>
        <v>0</v>
      </c>
      <c r="U135" s="72">
        <f t="shared" si="60"/>
        <v>0</v>
      </c>
      <c r="V135" s="98" t="str">
        <f t="shared" ref="V135:V195" si="71">+IF(AND(U135&lt;&gt;0,S135&lt;&gt;0),U135/S135,"")</f>
        <v/>
      </c>
      <c r="W135" s="39"/>
      <c r="X135" s="70">
        <f t="shared" si="61"/>
        <v>6808.3600000000006</v>
      </c>
      <c r="Y135" s="71">
        <f t="shared" si="61"/>
        <v>7539.4600000000009</v>
      </c>
      <c r="Z135" s="72">
        <f t="shared" si="62"/>
        <v>-731.10000000000036</v>
      </c>
      <c r="AA135" s="98">
        <f t="shared" ref="AA135:AA195" si="72">+IF(AND(Z135&lt;&gt;0,X135&lt;&gt;0),Z135/X135,"")</f>
        <v>-0.10738268834197962</v>
      </c>
      <c r="AB135" s="77"/>
      <c r="AC135" s="78">
        <f t="shared" si="63"/>
        <v>0</v>
      </c>
      <c r="AD135" s="79">
        <f t="shared" si="64"/>
        <v>0</v>
      </c>
      <c r="AE135" s="80"/>
      <c r="AF135" s="78">
        <f t="shared" si="65"/>
        <v>7539.4600000000009</v>
      </c>
      <c r="AG135" s="79">
        <f t="shared" ref="AG135:AG195" si="73">+IF(AND(AF135&lt;&gt;0,F135&lt;&gt;0),AF135/F135,"")</f>
        <v>1.1073826883419795</v>
      </c>
      <c r="AI135" s="165">
        <v>6888.3600000000006</v>
      </c>
      <c r="AK135" s="166">
        <f t="shared" si="66"/>
        <v>651.10000000000036</v>
      </c>
      <c r="AP135" s="87">
        <f t="shared" si="67"/>
        <v>0</v>
      </c>
      <c r="AQ135" s="87">
        <f t="shared" si="67"/>
        <v>0</v>
      </c>
      <c r="AR135" s="88">
        <f t="shared" ref="AR135:AR197" si="74">+Z135+U135-P135</f>
        <v>0</v>
      </c>
      <c r="AT135" s="90">
        <f t="shared" si="68"/>
        <v>6808.3600000000006</v>
      </c>
      <c r="AU135" s="90">
        <f t="shared" si="68"/>
        <v>7539.4600000000009</v>
      </c>
      <c r="AV135" s="82">
        <v>6808.3600000000006</v>
      </c>
      <c r="AW135" s="82">
        <v>7539.4600000000009</v>
      </c>
    </row>
    <row r="136" spans="1:49" s="82" customFormat="1" ht="15.75" customHeight="1" x14ac:dyDescent="0.2">
      <c r="A136" s="91"/>
      <c r="B136" s="92"/>
      <c r="C136" s="168">
        <v>803</v>
      </c>
      <c r="D136" s="63">
        <v>39186.449999999997</v>
      </c>
      <c r="E136" s="63">
        <v>147018.54999999999</v>
      </c>
      <c r="F136" s="65">
        <f t="shared" si="69"/>
        <v>186205</v>
      </c>
      <c r="G136" s="236"/>
      <c r="H136" s="91"/>
      <c r="I136" s="92">
        <f>SUM(O134:O158)</f>
        <v>2881652.16</v>
      </c>
      <c r="J136" s="168">
        <v>803</v>
      </c>
      <c r="K136" s="224" t="s">
        <v>110</v>
      </c>
      <c r="L136" s="222"/>
      <c r="M136" s="5"/>
      <c r="N136" s="344">
        <v>112695.72499999999</v>
      </c>
      <c r="O136" s="357">
        <v>112636.45</v>
      </c>
      <c r="P136" s="78">
        <f t="shared" si="59"/>
        <v>59.274999999994179</v>
      </c>
      <c r="Q136" s="98">
        <f t="shared" si="70"/>
        <v>5.2597381134017452E-4</v>
      </c>
      <c r="R136" s="74"/>
      <c r="S136" s="75">
        <f t="shared" si="60"/>
        <v>0</v>
      </c>
      <c r="T136" s="75">
        <f t="shared" si="60"/>
        <v>0</v>
      </c>
      <c r="U136" s="72">
        <f t="shared" si="60"/>
        <v>0</v>
      </c>
      <c r="V136" s="98" t="str">
        <f t="shared" si="71"/>
        <v/>
      </c>
      <c r="W136" s="39"/>
      <c r="X136" s="70">
        <f t="shared" si="61"/>
        <v>112695.72499999999</v>
      </c>
      <c r="Y136" s="71">
        <f t="shared" si="61"/>
        <v>112636.45</v>
      </c>
      <c r="Z136" s="72">
        <f t="shared" si="62"/>
        <v>59.274999999994179</v>
      </c>
      <c r="AA136" s="98">
        <f t="shared" si="72"/>
        <v>5.2597381134017452E-4</v>
      </c>
      <c r="AB136" s="77"/>
      <c r="AC136" s="78">
        <f t="shared" si="63"/>
        <v>73509.275000000009</v>
      </c>
      <c r="AD136" s="79">
        <f t="shared" si="64"/>
        <v>0.39477605327461673</v>
      </c>
      <c r="AE136" s="80"/>
      <c r="AF136" s="78">
        <f t="shared" si="65"/>
        <v>186145.72500000001</v>
      </c>
      <c r="AG136" s="79">
        <f t="shared" si="73"/>
        <v>0.99968166805402647</v>
      </c>
      <c r="AI136" s="165">
        <v>294205.0235375</v>
      </c>
      <c r="AK136" s="166">
        <f t="shared" si="66"/>
        <v>-108059.2985375</v>
      </c>
      <c r="AP136" s="87">
        <f t="shared" si="67"/>
        <v>0</v>
      </c>
      <c r="AQ136" s="87">
        <f t="shared" si="67"/>
        <v>0</v>
      </c>
      <c r="AR136" s="88">
        <f t="shared" si="74"/>
        <v>0</v>
      </c>
      <c r="AT136" s="90">
        <f t="shared" si="68"/>
        <v>112695.72499999999</v>
      </c>
      <c r="AU136" s="90">
        <f t="shared" si="68"/>
        <v>112636.45</v>
      </c>
      <c r="AV136" s="82">
        <v>112695.72499999999</v>
      </c>
      <c r="AW136" s="82">
        <v>112636.45</v>
      </c>
    </row>
    <row r="137" spans="1:49" s="82" customFormat="1" ht="17.25" hidden="1" customHeight="1" x14ac:dyDescent="0.3">
      <c r="A137" s="91"/>
      <c r="B137" s="103"/>
      <c r="C137" s="168">
        <v>804</v>
      </c>
      <c r="D137" s="63">
        <v>0</v>
      </c>
      <c r="E137" s="63">
        <v>0</v>
      </c>
      <c r="F137" s="65">
        <f t="shared" si="69"/>
        <v>0</v>
      </c>
      <c r="G137" s="236"/>
      <c r="H137" s="91"/>
      <c r="I137" s="103"/>
      <c r="J137" s="168">
        <v>804</v>
      </c>
      <c r="K137" s="224" t="s">
        <v>111</v>
      </c>
      <c r="L137" s="222"/>
      <c r="M137" s="5"/>
      <c r="N137" s="344">
        <v>0</v>
      </c>
      <c r="O137" s="357">
        <v>0</v>
      </c>
      <c r="P137" s="78">
        <f t="shared" si="59"/>
        <v>0</v>
      </c>
      <c r="Q137" s="98" t="str">
        <f t="shared" si="70"/>
        <v/>
      </c>
      <c r="R137" s="74"/>
      <c r="S137" s="75">
        <f t="shared" si="60"/>
        <v>0</v>
      </c>
      <c r="T137" s="75">
        <f t="shared" si="60"/>
        <v>0</v>
      </c>
      <c r="U137" s="72">
        <f t="shared" si="60"/>
        <v>0</v>
      </c>
      <c r="V137" s="98" t="str">
        <f t="shared" si="71"/>
        <v/>
      </c>
      <c r="W137" s="39"/>
      <c r="X137" s="70">
        <f t="shared" si="61"/>
        <v>0</v>
      </c>
      <c r="Y137" s="71">
        <f t="shared" si="61"/>
        <v>0</v>
      </c>
      <c r="Z137" s="72">
        <f t="shared" si="62"/>
        <v>0</v>
      </c>
      <c r="AA137" s="98" t="str">
        <f t="shared" si="72"/>
        <v/>
      </c>
      <c r="AB137" s="77"/>
      <c r="AC137" s="78">
        <f t="shared" si="63"/>
        <v>0</v>
      </c>
      <c r="AD137" s="79" t="e">
        <f t="shared" si="64"/>
        <v>#DIV/0!</v>
      </c>
      <c r="AE137" s="80"/>
      <c r="AF137" s="78">
        <f t="shared" si="65"/>
        <v>0</v>
      </c>
      <c r="AG137" s="79" t="str">
        <f t="shared" si="73"/>
        <v/>
      </c>
      <c r="AI137" s="165">
        <v>0</v>
      </c>
      <c r="AK137" s="166">
        <f t="shared" si="66"/>
        <v>0</v>
      </c>
      <c r="AP137" s="87">
        <f t="shared" si="67"/>
        <v>0</v>
      </c>
      <c r="AQ137" s="87">
        <f t="shared" si="67"/>
        <v>0</v>
      </c>
      <c r="AR137" s="88">
        <f t="shared" si="74"/>
        <v>0</v>
      </c>
      <c r="AT137" s="90">
        <f t="shared" si="68"/>
        <v>0</v>
      </c>
      <c r="AU137" s="90">
        <f t="shared" si="68"/>
        <v>0</v>
      </c>
      <c r="AV137" s="82">
        <v>0</v>
      </c>
      <c r="AW137" s="82">
        <v>0</v>
      </c>
    </row>
    <row r="138" spans="1:49" s="82" customFormat="1" ht="15.75" customHeight="1" x14ac:dyDescent="0.2">
      <c r="A138" s="91"/>
      <c r="B138" s="103"/>
      <c r="C138" s="168">
        <v>805</v>
      </c>
      <c r="D138" s="63">
        <v>179073.84</v>
      </c>
      <c r="E138" s="63">
        <v>247790.22</v>
      </c>
      <c r="F138" s="65">
        <f t="shared" si="69"/>
        <v>426864.06</v>
      </c>
      <c r="G138" s="236"/>
      <c r="H138" s="91"/>
      <c r="I138" s="103"/>
      <c r="J138" s="168">
        <v>805</v>
      </c>
      <c r="K138" s="224" t="s">
        <v>112</v>
      </c>
      <c r="L138" s="222"/>
      <c r="M138" s="5"/>
      <c r="N138" s="344">
        <v>426864.06</v>
      </c>
      <c r="O138" s="357">
        <v>446723.06</v>
      </c>
      <c r="P138" s="78">
        <f t="shared" si="59"/>
        <v>-19859</v>
      </c>
      <c r="Q138" s="98">
        <f t="shared" si="70"/>
        <v>-4.6523007816586852E-2</v>
      </c>
      <c r="R138" s="74"/>
      <c r="S138" s="75">
        <f t="shared" si="60"/>
        <v>16056.570000000007</v>
      </c>
      <c r="T138" s="75">
        <f t="shared" si="60"/>
        <v>36458.379999999946</v>
      </c>
      <c r="U138" s="72">
        <f t="shared" si="60"/>
        <v>-20401.809999999939</v>
      </c>
      <c r="V138" s="98">
        <f t="shared" si="71"/>
        <v>-1.27062068673446</v>
      </c>
      <c r="W138" s="39"/>
      <c r="X138" s="70">
        <f t="shared" si="61"/>
        <v>410807.49</v>
      </c>
      <c r="Y138" s="71">
        <f t="shared" si="61"/>
        <v>410264.68000000005</v>
      </c>
      <c r="Z138" s="72">
        <f t="shared" si="62"/>
        <v>542.80999999993946</v>
      </c>
      <c r="AA138" s="98">
        <f t="shared" si="72"/>
        <v>1.3213244967854394E-3</v>
      </c>
      <c r="AB138" s="77"/>
      <c r="AC138" s="78">
        <f t="shared" si="63"/>
        <v>0</v>
      </c>
      <c r="AD138" s="79">
        <f t="shared" si="64"/>
        <v>0</v>
      </c>
      <c r="AE138" s="80"/>
      <c r="AF138" s="78">
        <f t="shared" si="65"/>
        <v>446723.06</v>
      </c>
      <c r="AG138" s="79">
        <f t="shared" si="73"/>
        <v>1.0465230078165868</v>
      </c>
      <c r="AI138" s="165">
        <v>323127.14108999999</v>
      </c>
      <c r="AK138" s="166">
        <f t="shared" si="66"/>
        <v>123595.91891000001</v>
      </c>
      <c r="AP138" s="87">
        <f t="shared" si="67"/>
        <v>0</v>
      </c>
      <c r="AQ138" s="87">
        <f t="shared" si="67"/>
        <v>0</v>
      </c>
      <c r="AR138" s="88">
        <f t="shared" si="74"/>
        <v>0</v>
      </c>
      <c r="AT138" s="90">
        <f t="shared" si="68"/>
        <v>426864.06</v>
      </c>
      <c r="AU138" s="90">
        <f t="shared" si="68"/>
        <v>446723.06</v>
      </c>
      <c r="AV138" s="82">
        <v>410807.49</v>
      </c>
      <c r="AW138" s="82">
        <v>410264.68000000005</v>
      </c>
    </row>
    <row r="139" spans="1:49" s="82" customFormat="1" ht="15.75" customHeight="1" x14ac:dyDescent="0.2">
      <c r="A139" s="91"/>
      <c r="B139" s="103"/>
      <c r="C139" s="168">
        <v>806</v>
      </c>
      <c r="D139" s="63">
        <v>84879.75</v>
      </c>
      <c r="E139" s="63">
        <v>25121</v>
      </c>
      <c r="F139" s="65">
        <f t="shared" si="69"/>
        <v>110000.75</v>
      </c>
      <c r="G139" s="221"/>
      <c r="H139" s="91"/>
      <c r="I139" s="103"/>
      <c r="J139" s="168">
        <v>806</v>
      </c>
      <c r="K139" s="224" t="s">
        <v>113</v>
      </c>
      <c r="L139" s="222"/>
      <c r="M139" s="5">
        <f>+N139/F139</f>
        <v>1</v>
      </c>
      <c r="N139" s="344">
        <v>110000.75</v>
      </c>
      <c r="O139" s="357">
        <v>123778.75</v>
      </c>
      <c r="P139" s="78">
        <f t="shared" si="59"/>
        <v>-13778</v>
      </c>
      <c r="Q139" s="98">
        <f t="shared" si="70"/>
        <v>-0.12525369145210374</v>
      </c>
      <c r="R139" s="74"/>
      <c r="S139" s="75">
        <f t="shared" si="60"/>
        <v>0</v>
      </c>
      <c r="T139" s="75">
        <f t="shared" si="60"/>
        <v>0</v>
      </c>
      <c r="U139" s="72">
        <f t="shared" si="60"/>
        <v>0</v>
      </c>
      <c r="V139" s="98" t="str">
        <f t="shared" si="71"/>
        <v/>
      </c>
      <c r="W139" s="39"/>
      <c r="X139" s="70">
        <f t="shared" si="61"/>
        <v>110000.75</v>
      </c>
      <c r="Y139" s="71">
        <f t="shared" si="61"/>
        <v>123778.75</v>
      </c>
      <c r="Z139" s="72">
        <f t="shared" si="62"/>
        <v>-13778</v>
      </c>
      <c r="AA139" s="98">
        <f t="shared" si="72"/>
        <v>-0.12525369145210374</v>
      </c>
      <c r="AB139" s="77"/>
      <c r="AC139" s="78">
        <f t="shared" si="63"/>
        <v>0</v>
      </c>
      <c r="AD139" s="79">
        <f t="shared" si="64"/>
        <v>0</v>
      </c>
      <c r="AE139" s="80"/>
      <c r="AF139" s="78">
        <f t="shared" si="65"/>
        <v>123778.75</v>
      </c>
      <c r="AG139" s="79">
        <f t="shared" si="73"/>
        <v>1.1252536914521036</v>
      </c>
      <c r="AI139" s="165">
        <v>99879.75</v>
      </c>
      <c r="AJ139" s="239"/>
      <c r="AK139" s="166">
        <f t="shared" si="66"/>
        <v>23899</v>
      </c>
      <c r="AP139" s="87">
        <f t="shared" si="67"/>
        <v>0</v>
      </c>
      <c r="AQ139" s="87">
        <f t="shared" si="67"/>
        <v>0</v>
      </c>
      <c r="AR139" s="88">
        <f t="shared" si="74"/>
        <v>0</v>
      </c>
      <c r="AT139" s="90">
        <f t="shared" si="68"/>
        <v>110000.75</v>
      </c>
      <c r="AU139" s="90">
        <f t="shared" si="68"/>
        <v>123778.75</v>
      </c>
      <c r="AV139" s="82">
        <v>110000.75</v>
      </c>
      <c r="AW139" s="82">
        <v>123778.75</v>
      </c>
    </row>
    <row r="140" spans="1:49" s="82" customFormat="1" ht="15.75" customHeight="1" x14ac:dyDescent="0.2">
      <c r="A140" s="91"/>
      <c r="B140" s="103"/>
      <c r="C140" s="168">
        <v>807</v>
      </c>
      <c r="D140" s="63">
        <v>48446</v>
      </c>
      <c r="E140" s="63">
        <v>41921.759999999995</v>
      </c>
      <c r="F140" s="65">
        <f t="shared" si="69"/>
        <v>90367.76</v>
      </c>
      <c r="G140" s="221"/>
      <c r="H140" s="91"/>
      <c r="I140" s="103"/>
      <c r="J140" s="168">
        <v>807</v>
      </c>
      <c r="K140" s="224" t="s">
        <v>114</v>
      </c>
      <c r="L140" s="222"/>
      <c r="M140" s="5"/>
      <c r="N140" s="344">
        <v>54398.889920000001</v>
      </c>
      <c r="O140" s="357">
        <v>54391.8</v>
      </c>
      <c r="P140" s="78">
        <f t="shared" si="59"/>
        <v>7.0899199999985285</v>
      </c>
      <c r="Q140" s="98">
        <f t="shared" si="70"/>
        <v>1.3033207130559271E-4</v>
      </c>
      <c r="R140" s="74"/>
      <c r="S140" s="75">
        <f t="shared" si="60"/>
        <v>0</v>
      </c>
      <c r="T140" s="75">
        <f t="shared" si="60"/>
        <v>0</v>
      </c>
      <c r="U140" s="72">
        <f t="shared" si="60"/>
        <v>0</v>
      </c>
      <c r="V140" s="98" t="str">
        <f t="shared" si="71"/>
        <v/>
      </c>
      <c r="W140" s="39"/>
      <c r="X140" s="70">
        <f t="shared" si="61"/>
        <v>54398.889920000001</v>
      </c>
      <c r="Y140" s="71">
        <f t="shared" si="61"/>
        <v>54391.8</v>
      </c>
      <c r="Z140" s="72">
        <f t="shared" si="62"/>
        <v>7.0899199999985285</v>
      </c>
      <c r="AA140" s="98">
        <f t="shared" si="72"/>
        <v>1.3033207130559271E-4</v>
      </c>
      <c r="AB140" s="77"/>
      <c r="AC140" s="78">
        <f t="shared" si="63"/>
        <v>35968.870079999993</v>
      </c>
      <c r="AD140" s="79">
        <f t="shared" si="64"/>
        <v>0.39802768243895825</v>
      </c>
      <c r="AE140" s="80"/>
      <c r="AF140" s="78">
        <f t="shared" si="65"/>
        <v>90360.670079999996</v>
      </c>
      <c r="AG140" s="79">
        <f t="shared" si="73"/>
        <v>0.99992154370098363</v>
      </c>
      <c r="AI140" s="165">
        <v>87806.6</v>
      </c>
      <c r="AJ140" s="239"/>
      <c r="AK140" s="166">
        <f t="shared" si="66"/>
        <v>2554.0700799999904</v>
      </c>
      <c r="AP140" s="87">
        <f t="shared" si="67"/>
        <v>0</v>
      </c>
      <c r="AQ140" s="87">
        <f t="shared" si="67"/>
        <v>0</v>
      </c>
      <c r="AR140" s="88">
        <f t="shared" si="74"/>
        <v>0</v>
      </c>
      <c r="AT140" s="90">
        <f t="shared" si="68"/>
        <v>54398.889920000001</v>
      </c>
      <c r="AU140" s="90">
        <f t="shared" si="68"/>
        <v>54391.8</v>
      </c>
      <c r="AV140" s="82">
        <v>54398.889920000001</v>
      </c>
      <c r="AW140" s="82">
        <v>54391.8</v>
      </c>
    </row>
    <row r="141" spans="1:49" s="82" customFormat="1" ht="15.75" hidden="1" customHeight="1" x14ac:dyDescent="0.3">
      <c r="A141" s="91"/>
      <c r="B141" s="103"/>
      <c r="C141" s="168">
        <v>808</v>
      </c>
      <c r="D141" s="63">
        <v>0</v>
      </c>
      <c r="E141" s="63">
        <v>0</v>
      </c>
      <c r="F141" s="65">
        <f t="shared" si="69"/>
        <v>0</v>
      </c>
      <c r="G141" s="221"/>
      <c r="H141" s="91"/>
      <c r="I141" s="103"/>
      <c r="J141" s="168">
        <v>808</v>
      </c>
      <c r="K141" s="224" t="s">
        <v>115</v>
      </c>
      <c r="L141" s="222"/>
      <c r="M141" s="5"/>
      <c r="N141" s="344">
        <v>0</v>
      </c>
      <c r="O141" s="357">
        <v>0</v>
      </c>
      <c r="P141" s="78">
        <f t="shared" si="59"/>
        <v>0</v>
      </c>
      <c r="Q141" s="98" t="str">
        <f t="shared" si="70"/>
        <v/>
      </c>
      <c r="R141" s="74"/>
      <c r="S141" s="75">
        <f t="shared" si="60"/>
        <v>0</v>
      </c>
      <c r="T141" s="75">
        <f t="shared" si="60"/>
        <v>0</v>
      </c>
      <c r="U141" s="72">
        <f t="shared" si="60"/>
        <v>0</v>
      </c>
      <c r="V141" s="98" t="str">
        <f t="shared" si="71"/>
        <v/>
      </c>
      <c r="W141" s="39"/>
      <c r="X141" s="70">
        <f t="shared" si="61"/>
        <v>0</v>
      </c>
      <c r="Y141" s="71">
        <f t="shared" si="61"/>
        <v>0</v>
      </c>
      <c r="Z141" s="72">
        <f t="shared" si="62"/>
        <v>0</v>
      </c>
      <c r="AA141" s="98" t="str">
        <f t="shared" si="72"/>
        <v/>
      </c>
      <c r="AB141" s="77"/>
      <c r="AC141" s="78">
        <f t="shared" si="63"/>
        <v>0</v>
      </c>
      <c r="AD141" s="79" t="e">
        <f t="shared" si="64"/>
        <v>#DIV/0!</v>
      </c>
      <c r="AE141" s="80"/>
      <c r="AF141" s="78">
        <f t="shared" si="65"/>
        <v>0</v>
      </c>
      <c r="AG141" s="79" t="str">
        <f t="shared" si="73"/>
        <v/>
      </c>
      <c r="AI141" s="165">
        <v>0</v>
      </c>
      <c r="AJ141" s="239"/>
      <c r="AK141" s="166">
        <f t="shared" si="66"/>
        <v>0</v>
      </c>
      <c r="AP141" s="87">
        <f t="shared" si="67"/>
        <v>0</v>
      </c>
      <c r="AQ141" s="87">
        <f t="shared" si="67"/>
        <v>0</v>
      </c>
      <c r="AR141" s="88">
        <f t="shared" si="74"/>
        <v>0</v>
      </c>
      <c r="AT141" s="90">
        <f t="shared" si="68"/>
        <v>0</v>
      </c>
      <c r="AU141" s="90">
        <f t="shared" si="68"/>
        <v>0</v>
      </c>
      <c r="AV141" s="82">
        <v>0</v>
      </c>
      <c r="AW141" s="82">
        <v>0</v>
      </c>
    </row>
    <row r="142" spans="1:49" s="82" customFormat="1" ht="15.75" customHeight="1" x14ac:dyDescent="0.2">
      <c r="A142" s="91"/>
      <c r="B142" s="103"/>
      <c r="C142" s="168">
        <v>809</v>
      </c>
      <c r="D142" s="63">
        <v>850238.83000000007</v>
      </c>
      <c r="E142" s="63">
        <v>195170.17000000004</v>
      </c>
      <c r="F142" s="65">
        <f t="shared" si="69"/>
        <v>1045409.0000000001</v>
      </c>
      <c r="G142" s="236"/>
      <c r="H142" s="91"/>
      <c r="I142" s="103"/>
      <c r="J142" s="168">
        <v>809</v>
      </c>
      <c r="K142" s="224" t="s">
        <v>116</v>
      </c>
      <c r="L142" s="222"/>
      <c r="M142" s="5">
        <f>+N142/F142</f>
        <v>0.92438947928514104</v>
      </c>
      <c r="N142" s="344">
        <v>966365.0811500001</v>
      </c>
      <c r="O142" s="357">
        <v>966134.19000000006</v>
      </c>
      <c r="P142" s="78">
        <f t="shared" si="59"/>
        <v>230.89115000003949</v>
      </c>
      <c r="Q142" s="98">
        <f t="shared" si="70"/>
        <v>2.3892745557949267E-4</v>
      </c>
      <c r="R142" s="74"/>
      <c r="S142" s="75">
        <f t="shared" si="60"/>
        <v>0</v>
      </c>
      <c r="T142" s="75">
        <f t="shared" si="60"/>
        <v>0</v>
      </c>
      <c r="U142" s="72">
        <f t="shared" si="60"/>
        <v>0</v>
      </c>
      <c r="V142" s="98" t="str">
        <f t="shared" si="71"/>
        <v/>
      </c>
      <c r="W142" s="39"/>
      <c r="X142" s="70">
        <f t="shared" si="61"/>
        <v>966365.0811500001</v>
      </c>
      <c r="Y142" s="71">
        <f t="shared" si="61"/>
        <v>966134.19000000006</v>
      </c>
      <c r="Z142" s="72">
        <f t="shared" si="62"/>
        <v>230.89115000003949</v>
      </c>
      <c r="AA142" s="98">
        <f t="shared" si="72"/>
        <v>2.3892745557949267E-4</v>
      </c>
      <c r="AB142" s="77"/>
      <c r="AC142" s="78">
        <f t="shared" si="63"/>
        <v>79043.918850000016</v>
      </c>
      <c r="AD142" s="79">
        <f t="shared" si="64"/>
        <v>7.5610520714858978E-2</v>
      </c>
      <c r="AE142" s="80"/>
      <c r="AF142" s="78">
        <f t="shared" si="65"/>
        <v>1045178.1088500001</v>
      </c>
      <c r="AG142" s="79">
        <f t="shared" si="73"/>
        <v>0.99977913797374995</v>
      </c>
      <c r="AI142" s="165">
        <v>850238.83000000007</v>
      </c>
      <c r="AJ142" s="239"/>
      <c r="AK142" s="166">
        <f t="shared" si="66"/>
        <v>194939.27885</v>
      </c>
      <c r="AP142" s="87">
        <f t="shared" si="67"/>
        <v>0</v>
      </c>
      <c r="AQ142" s="87">
        <f t="shared" si="67"/>
        <v>0</v>
      </c>
      <c r="AR142" s="88">
        <f t="shared" si="74"/>
        <v>0</v>
      </c>
      <c r="AT142" s="90">
        <f t="shared" si="68"/>
        <v>966365.0811500001</v>
      </c>
      <c r="AU142" s="90">
        <f t="shared" si="68"/>
        <v>966134.19000000006</v>
      </c>
      <c r="AV142" s="82">
        <v>966365.0811500001</v>
      </c>
      <c r="AW142" s="82">
        <v>966134.19000000006</v>
      </c>
    </row>
    <row r="143" spans="1:49" s="82" customFormat="1" ht="15.75" customHeight="1" x14ac:dyDescent="0.2">
      <c r="A143" s="91"/>
      <c r="B143" s="240"/>
      <c r="C143" s="168">
        <v>810</v>
      </c>
      <c r="D143" s="63">
        <v>2266.6999999999998</v>
      </c>
      <c r="E143" s="63">
        <v>4560</v>
      </c>
      <c r="F143" s="65">
        <f t="shared" si="69"/>
        <v>6826.7</v>
      </c>
      <c r="G143" s="236"/>
      <c r="H143" s="91"/>
      <c r="I143" s="103"/>
      <c r="J143" s="168">
        <v>810</v>
      </c>
      <c r="K143" s="224" t="s">
        <v>117</v>
      </c>
      <c r="L143" s="222"/>
      <c r="M143" s="5">
        <f>+N143/F143</f>
        <v>0.93320345115502368</v>
      </c>
      <c r="N143" s="344">
        <v>6370.7</v>
      </c>
      <c r="O143" s="357">
        <v>6280.4</v>
      </c>
      <c r="P143" s="78">
        <f t="shared" si="59"/>
        <v>90.300000000000182</v>
      </c>
      <c r="Q143" s="98">
        <f t="shared" si="70"/>
        <v>1.4174266564113863E-2</v>
      </c>
      <c r="R143" s="74"/>
      <c r="S143" s="75">
        <f t="shared" si="60"/>
        <v>3876</v>
      </c>
      <c r="T143" s="75">
        <f t="shared" si="60"/>
        <v>3741.2999999999997</v>
      </c>
      <c r="U143" s="72">
        <f t="shared" si="60"/>
        <v>134.70000000000027</v>
      </c>
      <c r="V143" s="98">
        <f t="shared" si="71"/>
        <v>3.4752321981424222E-2</v>
      </c>
      <c r="W143" s="39"/>
      <c r="X143" s="70">
        <f t="shared" si="61"/>
        <v>2494.6999999999998</v>
      </c>
      <c r="Y143" s="71">
        <f t="shared" si="61"/>
        <v>2539.1</v>
      </c>
      <c r="Z143" s="72">
        <f t="shared" si="62"/>
        <v>-44.400000000000091</v>
      </c>
      <c r="AA143" s="98">
        <f t="shared" si="72"/>
        <v>-1.7797731190123098E-2</v>
      </c>
      <c r="AB143" s="77"/>
      <c r="AC143" s="78">
        <f t="shared" si="63"/>
        <v>456</v>
      </c>
      <c r="AD143" s="79">
        <f t="shared" si="64"/>
        <v>6.679654884497635E-2</v>
      </c>
      <c r="AE143" s="80"/>
      <c r="AF143" s="78">
        <f t="shared" si="65"/>
        <v>6736.4</v>
      </c>
      <c r="AG143" s="79">
        <f t="shared" si="73"/>
        <v>0.98677252552477768</v>
      </c>
      <c r="AI143" s="165">
        <v>6826.7</v>
      </c>
      <c r="AJ143" s="239"/>
      <c r="AK143" s="166">
        <f t="shared" si="66"/>
        <v>-90.300000000000182</v>
      </c>
      <c r="AP143" s="87">
        <f t="shared" si="67"/>
        <v>0</v>
      </c>
      <c r="AQ143" s="87">
        <f t="shared" si="67"/>
        <v>0</v>
      </c>
      <c r="AR143" s="88">
        <f t="shared" si="74"/>
        <v>0</v>
      </c>
      <c r="AT143" s="90">
        <f t="shared" si="68"/>
        <v>6370.7</v>
      </c>
      <c r="AU143" s="90">
        <f t="shared" si="68"/>
        <v>6280.4</v>
      </c>
      <c r="AV143" s="82">
        <v>2494.6999999999998</v>
      </c>
      <c r="AW143" s="82">
        <v>2539.1</v>
      </c>
    </row>
    <row r="144" spans="1:49" s="82" customFormat="1" ht="15.6" customHeight="1" x14ac:dyDescent="0.2">
      <c r="A144" s="91"/>
      <c r="B144" s="103"/>
      <c r="C144" s="168">
        <v>811</v>
      </c>
      <c r="D144" s="63">
        <v>0</v>
      </c>
      <c r="E144" s="63">
        <v>3500</v>
      </c>
      <c r="F144" s="65">
        <f t="shared" si="69"/>
        <v>3500</v>
      </c>
      <c r="G144" s="236"/>
      <c r="H144" s="91"/>
      <c r="I144" s="103"/>
      <c r="J144" s="168">
        <v>811</v>
      </c>
      <c r="K144" s="224" t="s">
        <v>118</v>
      </c>
      <c r="L144" s="222"/>
      <c r="M144" s="5"/>
      <c r="N144" s="344">
        <v>0</v>
      </c>
      <c r="O144" s="357">
        <v>0</v>
      </c>
      <c r="P144" s="78">
        <f t="shared" si="59"/>
        <v>0</v>
      </c>
      <c r="Q144" s="98" t="str">
        <f t="shared" si="70"/>
        <v/>
      </c>
      <c r="R144" s="74"/>
      <c r="S144" s="75">
        <f t="shared" si="60"/>
        <v>0</v>
      </c>
      <c r="T144" s="75">
        <f t="shared" si="60"/>
        <v>0</v>
      </c>
      <c r="U144" s="72">
        <f t="shared" si="60"/>
        <v>0</v>
      </c>
      <c r="V144" s="98" t="str">
        <f t="shared" si="71"/>
        <v/>
      </c>
      <c r="W144" s="39"/>
      <c r="X144" s="70">
        <f t="shared" si="61"/>
        <v>0</v>
      </c>
      <c r="Y144" s="71">
        <f t="shared" si="61"/>
        <v>0</v>
      </c>
      <c r="Z144" s="72">
        <f t="shared" si="62"/>
        <v>0</v>
      </c>
      <c r="AA144" s="98" t="str">
        <f t="shared" si="72"/>
        <v/>
      </c>
      <c r="AB144" s="77"/>
      <c r="AC144" s="78">
        <f t="shared" si="63"/>
        <v>3500</v>
      </c>
      <c r="AD144" s="79">
        <f t="shared" si="64"/>
        <v>1</v>
      </c>
      <c r="AE144" s="80"/>
      <c r="AF144" s="78">
        <f t="shared" si="65"/>
        <v>3500</v>
      </c>
      <c r="AG144" s="79">
        <f t="shared" si="73"/>
        <v>1</v>
      </c>
      <c r="AI144" s="165">
        <v>3500</v>
      </c>
      <c r="AJ144" s="239"/>
      <c r="AK144" s="166">
        <f t="shared" si="66"/>
        <v>0</v>
      </c>
      <c r="AP144" s="87">
        <f t="shared" si="67"/>
        <v>0</v>
      </c>
      <c r="AQ144" s="87">
        <f t="shared" si="67"/>
        <v>0</v>
      </c>
      <c r="AR144" s="88">
        <f t="shared" si="74"/>
        <v>0</v>
      </c>
      <c r="AT144" s="90">
        <f t="shared" si="68"/>
        <v>0</v>
      </c>
      <c r="AU144" s="90">
        <f t="shared" si="68"/>
        <v>0</v>
      </c>
      <c r="AV144" s="82">
        <v>0</v>
      </c>
      <c r="AW144" s="82">
        <v>0</v>
      </c>
    </row>
    <row r="145" spans="1:49" s="82" customFormat="1" ht="15.6" customHeight="1" x14ac:dyDescent="0.2">
      <c r="A145" s="91"/>
      <c r="B145" s="103"/>
      <c r="C145" s="168">
        <v>812</v>
      </c>
      <c r="D145" s="63">
        <v>396638.89</v>
      </c>
      <c r="E145" s="63">
        <v>169029.34999999998</v>
      </c>
      <c r="F145" s="65">
        <f t="shared" si="69"/>
        <v>565668.24</v>
      </c>
      <c r="G145" s="236"/>
      <c r="H145" s="91"/>
      <c r="I145" s="103"/>
      <c r="J145" s="168">
        <v>812</v>
      </c>
      <c r="K145" s="224" t="s">
        <v>119</v>
      </c>
      <c r="L145" s="222"/>
      <c r="M145" s="5">
        <f>+N145/F145</f>
        <v>0.91160896712178852</v>
      </c>
      <c r="N145" s="344">
        <v>515668.24</v>
      </c>
      <c r="O145" s="357">
        <v>518433.24000000005</v>
      </c>
      <c r="P145" s="78">
        <f t="shared" si="59"/>
        <v>-2765.0000000000582</v>
      </c>
      <c r="Q145" s="98">
        <f t="shared" si="70"/>
        <v>-5.3619745904848791E-3</v>
      </c>
      <c r="R145" s="74"/>
      <c r="S145" s="75">
        <f t="shared" si="60"/>
        <v>0</v>
      </c>
      <c r="T145" s="75">
        <f t="shared" si="60"/>
        <v>2765</v>
      </c>
      <c r="U145" s="72">
        <f t="shared" si="60"/>
        <v>-2765.0000000000582</v>
      </c>
      <c r="V145" s="98" t="str">
        <f t="shared" si="71"/>
        <v/>
      </c>
      <c r="W145" s="39"/>
      <c r="X145" s="70">
        <f t="shared" si="61"/>
        <v>515668.24</v>
      </c>
      <c r="Y145" s="71">
        <f t="shared" si="61"/>
        <v>515668.24000000005</v>
      </c>
      <c r="Z145" s="72">
        <f t="shared" si="62"/>
        <v>0</v>
      </c>
      <c r="AA145" s="98" t="str">
        <f t="shared" si="72"/>
        <v/>
      </c>
      <c r="AB145" s="77"/>
      <c r="AC145" s="78">
        <f t="shared" si="63"/>
        <v>50000</v>
      </c>
      <c r="AD145" s="79">
        <f t="shared" si="64"/>
        <v>8.8391032878211442E-2</v>
      </c>
      <c r="AE145" s="80"/>
      <c r="AF145" s="78">
        <f t="shared" si="65"/>
        <v>568433.24</v>
      </c>
      <c r="AG145" s="79">
        <f t="shared" si="73"/>
        <v>1.004888024118165</v>
      </c>
      <c r="AI145" s="165">
        <v>494068.95360000001</v>
      </c>
      <c r="AJ145" s="239"/>
      <c r="AK145" s="166">
        <f t="shared" si="66"/>
        <v>74364.286399999983</v>
      </c>
      <c r="AP145" s="87">
        <f t="shared" si="67"/>
        <v>0</v>
      </c>
      <c r="AQ145" s="87">
        <f t="shared" si="67"/>
        <v>0</v>
      </c>
      <c r="AR145" s="88">
        <f t="shared" si="74"/>
        <v>0</v>
      </c>
      <c r="AT145" s="90">
        <f t="shared" si="68"/>
        <v>515668.24</v>
      </c>
      <c r="AU145" s="90">
        <f t="shared" si="68"/>
        <v>518433.24000000005</v>
      </c>
      <c r="AV145" s="82">
        <v>515668.24</v>
      </c>
      <c r="AW145" s="82">
        <v>515668.24000000005</v>
      </c>
    </row>
    <row r="146" spans="1:49" s="82" customFormat="1" ht="15.75" customHeight="1" x14ac:dyDescent="0.2">
      <c r="A146" s="91"/>
      <c r="B146" s="103"/>
      <c r="C146" s="168">
        <v>813</v>
      </c>
      <c r="D146" s="63">
        <v>0</v>
      </c>
      <c r="E146" s="63">
        <v>9298</v>
      </c>
      <c r="F146" s="65">
        <f t="shared" si="69"/>
        <v>9298</v>
      </c>
      <c r="G146" s="236"/>
      <c r="H146" s="91"/>
      <c r="I146" s="103"/>
      <c r="J146" s="168">
        <v>813</v>
      </c>
      <c r="K146" s="224" t="s">
        <v>120</v>
      </c>
      <c r="L146" s="222"/>
      <c r="M146" s="5"/>
      <c r="N146" s="344">
        <v>0</v>
      </c>
      <c r="O146" s="357">
        <v>0</v>
      </c>
      <c r="P146" s="78">
        <f t="shared" si="59"/>
        <v>0</v>
      </c>
      <c r="Q146" s="98" t="str">
        <f t="shared" si="70"/>
        <v/>
      </c>
      <c r="R146" s="74"/>
      <c r="S146" s="75">
        <f t="shared" si="60"/>
        <v>0</v>
      </c>
      <c r="T146" s="75">
        <f t="shared" si="60"/>
        <v>0</v>
      </c>
      <c r="U146" s="72">
        <f t="shared" si="60"/>
        <v>0</v>
      </c>
      <c r="V146" s="98" t="str">
        <f t="shared" si="71"/>
        <v/>
      </c>
      <c r="W146" s="39"/>
      <c r="X146" s="70">
        <f t="shared" si="61"/>
        <v>0</v>
      </c>
      <c r="Y146" s="71">
        <f t="shared" si="61"/>
        <v>0</v>
      </c>
      <c r="Z146" s="72">
        <f t="shared" si="62"/>
        <v>0</v>
      </c>
      <c r="AA146" s="98" t="str">
        <f t="shared" si="72"/>
        <v/>
      </c>
      <c r="AB146" s="77"/>
      <c r="AC146" s="78">
        <f t="shared" si="63"/>
        <v>9298</v>
      </c>
      <c r="AD146" s="79">
        <f t="shared" si="64"/>
        <v>1</v>
      </c>
      <c r="AE146" s="80"/>
      <c r="AF146" s="78">
        <f t="shared" si="65"/>
        <v>9298</v>
      </c>
      <c r="AG146" s="79">
        <f t="shared" si="73"/>
        <v>1</v>
      </c>
      <c r="AI146" s="165">
        <v>9298</v>
      </c>
      <c r="AJ146" s="239"/>
      <c r="AK146" s="166">
        <f t="shared" si="66"/>
        <v>0</v>
      </c>
      <c r="AP146" s="87">
        <f t="shared" si="67"/>
        <v>0</v>
      </c>
      <c r="AQ146" s="87">
        <f t="shared" si="67"/>
        <v>0</v>
      </c>
      <c r="AR146" s="88">
        <f t="shared" si="74"/>
        <v>0</v>
      </c>
      <c r="AT146" s="90">
        <f t="shared" si="68"/>
        <v>0</v>
      </c>
      <c r="AU146" s="90">
        <f t="shared" si="68"/>
        <v>0</v>
      </c>
      <c r="AV146" s="82">
        <v>0</v>
      </c>
      <c r="AW146" s="82">
        <v>0</v>
      </c>
    </row>
    <row r="147" spans="1:49" s="82" customFormat="1" ht="17.25" customHeight="1" x14ac:dyDescent="0.2">
      <c r="A147" s="91"/>
      <c r="B147" s="103"/>
      <c r="C147" s="168">
        <v>814</v>
      </c>
      <c r="D147" s="220">
        <v>13020</v>
      </c>
      <c r="E147" s="63">
        <v>0</v>
      </c>
      <c r="F147" s="65">
        <f t="shared" si="69"/>
        <v>13020</v>
      </c>
      <c r="G147" s="236"/>
      <c r="H147" s="91"/>
      <c r="I147" s="103"/>
      <c r="J147" s="168">
        <v>814</v>
      </c>
      <c r="K147" s="224" t="s">
        <v>121</v>
      </c>
      <c r="L147" s="222"/>
      <c r="M147" s="5"/>
      <c r="N147" s="344">
        <v>13020</v>
      </c>
      <c r="O147" s="357">
        <v>13020</v>
      </c>
      <c r="P147" s="78">
        <f t="shared" si="59"/>
        <v>0</v>
      </c>
      <c r="Q147" s="98" t="str">
        <f t="shared" si="70"/>
        <v/>
      </c>
      <c r="R147" s="74"/>
      <c r="S147" s="75">
        <f t="shared" si="60"/>
        <v>0</v>
      </c>
      <c r="T147" s="75">
        <f t="shared" si="60"/>
        <v>0</v>
      </c>
      <c r="U147" s="72">
        <f t="shared" si="60"/>
        <v>0</v>
      </c>
      <c r="V147" s="98" t="str">
        <f t="shared" si="71"/>
        <v/>
      </c>
      <c r="W147" s="39"/>
      <c r="X147" s="70">
        <f t="shared" si="61"/>
        <v>13020</v>
      </c>
      <c r="Y147" s="71">
        <f t="shared" si="61"/>
        <v>13020</v>
      </c>
      <c r="Z147" s="72">
        <f t="shared" si="62"/>
        <v>0</v>
      </c>
      <c r="AA147" s="98" t="str">
        <f t="shared" si="72"/>
        <v/>
      </c>
      <c r="AB147" s="77"/>
      <c r="AC147" s="78">
        <f t="shared" si="63"/>
        <v>0</v>
      </c>
      <c r="AD147" s="79"/>
      <c r="AE147" s="80"/>
      <c r="AF147" s="78">
        <f t="shared" si="65"/>
        <v>13020</v>
      </c>
      <c r="AG147" s="79">
        <f t="shared" si="73"/>
        <v>1</v>
      </c>
      <c r="AI147" s="165">
        <v>13020</v>
      </c>
      <c r="AJ147" s="239"/>
      <c r="AK147" s="166">
        <f t="shared" si="66"/>
        <v>0</v>
      </c>
      <c r="AP147" s="87">
        <f t="shared" si="67"/>
        <v>0</v>
      </c>
      <c r="AQ147" s="87">
        <f t="shared" si="67"/>
        <v>0</v>
      </c>
      <c r="AR147" s="88">
        <f t="shared" si="74"/>
        <v>0</v>
      </c>
      <c r="AT147" s="90">
        <f t="shared" si="68"/>
        <v>13020</v>
      </c>
      <c r="AU147" s="90">
        <f t="shared" si="68"/>
        <v>13020</v>
      </c>
      <c r="AV147" s="82">
        <v>13020</v>
      </c>
      <c r="AW147" s="82">
        <v>13020</v>
      </c>
    </row>
    <row r="148" spans="1:49" s="82" customFormat="1" ht="15.75" customHeight="1" x14ac:dyDescent="0.2">
      <c r="A148" s="91"/>
      <c r="B148" s="103"/>
      <c r="C148" s="168">
        <v>815</v>
      </c>
      <c r="D148" s="220">
        <v>15121.63</v>
      </c>
      <c r="E148" s="63">
        <v>0</v>
      </c>
      <c r="F148" s="65">
        <f t="shared" si="69"/>
        <v>15121.63</v>
      </c>
      <c r="G148" s="236"/>
      <c r="H148" s="91"/>
      <c r="I148" s="103"/>
      <c r="J148" s="168">
        <v>815</v>
      </c>
      <c r="K148" s="224" t="s">
        <v>122</v>
      </c>
      <c r="L148" s="222"/>
      <c r="M148" s="5"/>
      <c r="N148" s="344">
        <v>15121.63</v>
      </c>
      <c r="O148" s="357">
        <v>15121.63</v>
      </c>
      <c r="P148" s="78">
        <f t="shared" si="59"/>
        <v>0</v>
      </c>
      <c r="Q148" s="98" t="str">
        <f t="shared" si="70"/>
        <v/>
      </c>
      <c r="R148" s="74"/>
      <c r="S148" s="75">
        <f t="shared" si="60"/>
        <v>0</v>
      </c>
      <c r="T148" s="75">
        <f t="shared" si="60"/>
        <v>0</v>
      </c>
      <c r="U148" s="72">
        <f t="shared" si="60"/>
        <v>0</v>
      </c>
      <c r="V148" s="98" t="str">
        <f t="shared" si="71"/>
        <v/>
      </c>
      <c r="W148" s="39"/>
      <c r="X148" s="70">
        <f t="shared" si="61"/>
        <v>15121.63</v>
      </c>
      <c r="Y148" s="71">
        <f t="shared" si="61"/>
        <v>15121.63</v>
      </c>
      <c r="Z148" s="72">
        <f t="shared" si="62"/>
        <v>0</v>
      </c>
      <c r="AA148" s="98" t="str">
        <f t="shared" si="72"/>
        <v/>
      </c>
      <c r="AB148" s="77"/>
      <c r="AC148" s="78">
        <f t="shared" si="63"/>
        <v>0</v>
      </c>
      <c r="AD148" s="79"/>
      <c r="AE148" s="80"/>
      <c r="AF148" s="78">
        <f t="shared" si="65"/>
        <v>15121.63</v>
      </c>
      <c r="AG148" s="79">
        <f t="shared" si="73"/>
        <v>1</v>
      </c>
      <c r="AI148" s="165">
        <v>15121.63</v>
      </c>
      <c r="AJ148" s="239"/>
      <c r="AK148" s="166">
        <f t="shared" si="66"/>
        <v>0</v>
      </c>
      <c r="AP148" s="87">
        <f t="shared" si="67"/>
        <v>0</v>
      </c>
      <c r="AQ148" s="87">
        <f t="shared" si="67"/>
        <v>0</v>
      </c>
      <c r="AR148" s="88">
        <f t="shared" si="74"/>
        <v>0</v>
      </c>
      <c r="AT148" s="90">
        <f t="shared" si="68"/>
        <v>15121.63</v>
      </c>
      <c r="AU148" s="90">
        <f t="shared" si="68"/>
        <v>15121.63</v>
      </c>
      <c r="AV148" s="82">
        <v>15121.63</v>
      </c>
      <c r="AW148" s="82">
        <v>15121.63</v>
      </c>
    </row>
    <row r="149" spans="1:49" s="82" customFormat="1" ht="15.75" customHeight="1" x14ac:dyDescent="0.2">
      <c r="A149" s="91"/>
      <c r="B149" s="103"/>
      <c r="C149" s="168">
        <v>816</v>
      </c>
      <c r="D149" s="220">
        <v>3800</v>
      </c>
      <c r="E149" s="63">
        <v>0</v>
      </c>
      <c r="F149" s="65">
        <f t="shared" si="69"/>
        <v>3800</v>
      </c>
      <c r="G149" s="236"/>
      <c r="H149" s="91"/>
      <c r="I149" s="103"/>
      <c r="J149" s="168">
        <v>816</v>
      </c>
      <c r="K149" s="241" t="s">
        <v>123</v>
      </c>
      <c r="L149" s="242"/>
      <c r="M149" s="5"/>
      <c r="N149" s="344">
        <v>3800</v>
      </c>
      <c r="O149" s="357">
        <v>3800</v>
      </c>
      <c r="P149" s="78">
        <f t="shared" si="59"/>
        <v>0</v>
      </c>
      <c r="Q149" s="98" t="str">
        <f t="shared" si="70"/>
        <v/>
      </c>
      <c r="R149" s="74"/>
      <c r="S149" s="75">
        <f t="shared" si="60"/>
        <v>0</v>
      </c>
      <c r="T149" s="75">
        <f t="shared" si="60"/>
        <v>0</v>
      </c>
      <c r="U149" s="72">
        <f t="shared" si="60"/>
        <v>0</v>
      </c>
      <c r="V149" s="98" t="str">
        <f t="shared" si="71"/>
        <v/>
      </c>
      <c r="W149" s="39"/>
      <c r="X149" s="70">
        <f t="shared" si="61"/>
        <v>3800</v>
      </c>
      <c r="Y149" s="71">
        <f t="shared" si="61"/>
        <v>3800</v>
      </c>
      <c r="Z149" s="72">
        <f t="shared" si="62"/>
        <v>0</v>
      </c>
      <c r="AA149" s="98" t="str">
        <f t="shared" si="72"/>
        <v/>
      </c>
      <c r="AB149" s="77"/>
      <c r="AC149" s="78">
        <f t="shared" si="63"/>
        <v>0</v>
      </c>
      <c r="AD149" s="79"/>
      <c r="AE149" s="80"/>
      <c r="AF149" s="78">
        <f t="shared" si="65"/>
        <v>3800</v>
      </c>
      <c r="AG149" s="79">
        <f t="shared" si="73"/>
        <v>1</v>
      </c>
      <c r="AI149" s="165">
        <v>25050</v>
      </c>
      <c r="AK149" s="166">
        <f t="shared" si="66"/>
        <v>-21250</v>
      </c>
      <c r="AP149" s="87">
        <f t="shared" si="67"/>
        <v>0</v>
      </c>
      <c r="AQ149" s="87">
        <f t="shared" si="67"/>
        <v>0</v>
      </c>
      <c r="AR149" s="88">
        <f t="shared" si="74"/>
        <v>0</v>
      </c>
      <c r="AT149" s="90">
        <f t="shared" si="68"/>
        <v>3800</v>
      </c>
      <c r="AU149" s="90">
        <f t="shared" si="68"/>
        <v>3800</v>
      </c>
      <c r="AV149" s="82">
        <v>3800</v>
      </c>
      <c r="AW149" s="82">
        <v>3800</v>
      </c>
    </row>
    <row r="150" spans="1:49" s="82" customFormat="1" ht="15.75" customHeight="1" x14ac:dyDescent="0.2">
      <c r="A150" s="91"/>
      <c r="B150" s="103"/>
      <c r="C150" s="168">
        <v>817</v>
      </c>
      <c r="D150" s="220">
        <v>98709.790000000008</v>
      </c>
      <c r="E150" s="63">
        <v>179399.6</v>
      </c>
      <c r="F150" s="65">
        <f>D150+E150</f>
        <v>278109.39</v>
      </c>
      <c r="G150" s="243"/>
      <c r="H150" s="91"/>
      <c r="I150" s="103"/>
      <c r="J150" s="168">
        <v>817</v>
      </c>
      <c r="K150" s="224" t="s">
        <v>124</v>
      </c>
      <c r="L150" s="222"/>
      <c r="M150" s="5"/>
      <c r="N150" s="344">
        <v>278109.39</v>
      </c>
      <c r="O150" s="357">
        <v>386949.93000000005</v>
      </c>
      <c r="P150" s="78">
        <f t="shared" si="59"/>
        <v>-108840.54000000004</v>
      </c>
      <c r="Q150" s="98">
        <f t="shared" si="70"/>
        <v>-0.39135873837269586</v>
      </c>
      <c r="R150" s="74"/>
      <c r="S150" s="75">
        <f t="shared" si="60"/>
        <v>-38254.700000000012</v>
      </c>
      <c r="T150" s="75">
        <f t="shared" si="60"/>
        <v>68317.910000000033</v>
      </c>
      <c r="U150" s="72">
        <f t="shared" si="60"/>
        <v>-106572.61000000004</v>
      </c>
      <c r="V150" s="98">
        <f t="shared" si="71"/>
        <v>2.7858697101271219</v>
      </c>
      <c r="W150" s="39"/>
      <c r="X150" s="70">
        <f t="shared" si="61"/>
        <v>316364.09000000003</v>
      </c>
      <c r="Y150" s="71">
        <f t="shared" si="61"/>
        <v>318632.02</v>
      </c>
      <c r="Z150" s="72">
        <f t="shared" si="62"/>
        <v>-2267.929999999993</v>
      </c>
      <c r="AA150" s="98">
        <f t="shared" si="72"/>
        <v>-7.1687339735682165E-3</v>
      </c>
      <c r="AB150" s="77"/>
      <c r="AC150" s="78">
        <f t="shared" si="63"/>
        <v>0</v>
      </c>
      <c r="AD150" s="79"/>
      <c r="AE150" s="80"/>
      <c r="AF150" s="78">
        <f t="shared" si="65"/>
        <v>386949.93000000005</v>
      </c>
      <c r="AG150" s="79">
        <f t="shared" si="73"/>
        <v>1.3913587383726957</v>
      </c>
      <c r="AI150" s="165">
        <v>246859.39</v>
      </c>
      <c r="AK150" s="166">
        <f t="shared" si="66"/>
        <v>140090.54000000004</v>
      </c>
      <c r="AP150" s="87">
        <f t="shared" si="67"/>
        <v>0</v>
      </c>
      <c r="AQ150" s="87">
        <f t="shared" si="67"/>
        <v>0</v>
      </c>
      <c r="AR150" s="88">
        <f t="shared" si="74"/>
        <v>0</v>
      </c>
      <c r="AT150" s="90">
        <f t="shared" si="68"/>
        <v>278109.39</v>
      </c>
      <c r="AU150" s="90">
        <f t="shared" si="68"/>
        <v>386949.93000000005</v>
      </c>
      <c r="AV150" s="82">
        <v>316364.09000000003</v>
      </c>
      <c r="AW150" s="82">
        <v>318632.02</v>
      </c>
    </row>
    <row r="151" spans="1:49" s="82" customFormat="1" ht="15.75" customHeight="1" x14ac:dyDescent="0.2">
      <c r="A151" s="91"/>
      <c r="B151" s="103"/>
      <c r="C151" s="168">
        <v>818</v>
      </c>
      <c r="D151" s="220">
        <v>0</v>
      </c>
      <c r="E151" s="63">
        <v>6419</v>
      </c>
      <c r="F151" s="65">
        <f t="shared" si="69"/>
        <v>6419</v>
      </c>
      <c r="G151" s="243"/>
      <c r="H151" s="91"/>
      <c r="I151" s="103"/>
      <c r="J151" s="168">
        <v>818</v>
      </c>
      <c r="K151" s="224" t="s">
        <v>125</v>
      </c>
      <c r="L151" s="222"/>
      <c r="M151" s="5"/>
      <c r="N151" s="344">
        <v>0</v>
      </c>
      <c r="O151" s="357">
        <v>0</v>
      </c>
      <c r="P151" s="78">
        <f t="shared" si="59"/>
        <v>0</v>
      </c>
      <c r="Q151" s="98" t="str">
        <f t="shared" si="70"/>
        <v/>
      </c>
      <c r="R151" s="74"/>
      <c r="S151" s="75">
        <f t="shared" si="60"/>
        <v>0</v>
      </c>
      <c r="T151" s="75">
        <f t="shared" si="60"/>
        <v>0</v>
      </c>
      <c r="U151" s="72">
        <f t="shared" si="60"/>
        <v>0</v>
      </c>
      <c r="V151" s="98" t="str">
        <f t="shared" si="71"/>
        <v/>
      </c>
      <c r="W151" s="39"/>
      <c r="X151" s="70">
        <f t="shared" si="61"/>
        <v>0</v>
      </c>
      <c r="Y151" s="71">
        <f t="shared" si="61"/>
        <v>0</v>
      </c>
      <c r="Z151" s="72">
        <f t="shared" si="62"/>
        <v>0</v>
      </c>
      <c r="AA151" s="98" t="str">
        <f t="shared" si="72"/>
        <v/>
      </c>
      <c r="AB151" s="77"/>
      <c r="AC151" s="78">
        <f t="shared" si="63"/>
        <v>6419</v>
      </c>
      <c r="AD151" s="79"/>
      <c r="AE151" s="80"/>
      <c r="AF151" s="78">
        <f t="shared" si="65"/>
        <v>6419</v>
      </c>
      <c r="AG151" s="79">
        <f t="shared" si="73"/>
        <v>1</v>
      </c>
      <c r="AI151" s="165">
        <v>6419</v>
      </c>
      <c r="AK151" s="166">
        <f t="shared" si="66"/>
        <v>0</v>
      </c>
      <c r="AP151" s="87">
        <f t="shared" si="67"/>
        <v>0</v>
      </c>
      <c r="AQ151" s="87">
        <f t="shared" si="67"/>
        <v>0</v>
      </c>
      <c r="AR151" s="88">
        <f t="shared" si="74"/>
        <v>0</v>
      </c>
      <c r="AT151" s="90">
        <f t="shared" si="68"/>
        <v>0</v>
      </c>
      <c r="AU151" s="90">
        <f t="shared" si="68"/>
        <v>0</v>
      </c>
      <c r="AV151" s="82">
        <v>0</v>
      </c>
      <c r="AW151" s="82">
        <v>0</v>
      </c>
    </row>
    <row r="152" spans="1:49" s="82" customFormat="1" ht="15.75" customHeight="1" x14ac:dyDescent="0.2">
      <c r="A152" s="91"/>
      <c r="B152" s="103"/>
      <c r="C152" s="168">
        <v>819</v>
      </c>
      <c r="D152" s="220">
        <v>0</v>
      </c>
      <c r="E152" s="63">
        <v>140275</v>
      </c>
      <c r="F152" s="65">
        <f t="shared" si="69"/>
        <v>140275</v>
      </c>
      <c r="G152" s="243"/>
      <c r="H152" s="91"/>
      <c r="I152" s="103"/>
      <c r="J152" s="168">
        <v>819</v>
      </c>
      <c r="K152" s="224" t="s">
        <v>126</v>
      </c>
      <c r="L152" s="222"/>
      <c r="M152" s="5"/>
      <c r="N152" s="344">
        <v>69716.675000000003</v>
      </c>
      <c r="O152" s="357">
        <v>81262.75</v>
      </c>
      <c r="P152" s="78">
        <f t="shared" si="59"/>
        <v>-11546.074999999997</v>
      </c>
      <c r="Q152" s="98">
        <f t="shared" si="70"/>
        <v>-0.1656142522574405</v>
      </c>
      <c r="R152" s="74"/>
      <c r="S152" s="75">
        <f t="shared" si="60"/>
        <v>0</v>
      </c>
      <c r="T152" s="75">
        <f t="shared" si="60"/>
        <v>0</v>
      </c>
      <c r="U152" s="76">
        <f t="shared" si="60"/>
        <v>0</v>
      </c>
      <c r="V152" s="98" t="str">
        <f t="shared" si="71"/>
        <v/>
      </c>
      <c r="W152" s="39"/>
      <c r="X152" s="70">
        <f t="shared" si="61"/>
        <v>69716.675000000003</v>
      </c>
      <c r="Y152" s="71">
        <f t="shared" si="61"/>
        <v>81262.75</v>
      </c>
      <c r="Z152" s="72">
        <f t="shared" si="62"/>
        <v>-11546.074999999997</v>
      </c>
      <c r="AA152" s="98">
        <f t="shared" si="72"/>
        <v>-0.1656142522574405</v>
      </c>
      <c r="AB152" s="77"/>
      <c r="AC152" s="78">
        <f t="shared" si="63"/>
        <v>70558.324999999997</v>
      </c>
      <c r="AD152" s="79"/>
      <c r="AE152" s="80"/>
      <c r="AF152" s="78">
        <f t="shared" si="65"/>
        <v>151821.07500000001</v>
      </c>
      <c r="AG152" s="79">
        <f t="shared" si="73"/>
        <v>1.082310283371948</v>
      </c>
      <c r="AI152" s="165">
        <v>140275</v>
      </c>
      <c r="AK152" s="166">
        <f t="shared" si="66"/>
        <v>11546.075000000012</v>
      </c>
      <c r="AL152" s="128" t="s">
        <v>127</v>
      </c>
      <c r="AP152" s="87">
        <f t="shared" si="67"/>
        <v>0</v>
      </c>
      <c r="AQ152" s="87">
        <f t="shared" si="67"/>
        <v>0</v>
      </c>
      <c r="AR152" s="88">
        <f t="shared" si="74"/>
        <v>0</v>
      </c>
      <c r="AT152" s="90">
        <f t="shared" si="68"/>
        <v>69716.675000000003</v>
      </c>
      <c r="AU152" s="90">
        <f t="shared" si="68"/>
        <v>81262.75</v>
      </c>
      <c r="AV152" s="82">
        <v>69716.675000000003</v>
      </c>
      <c r="AW152" s="82">
        <v>81262.75</v>
      </c>
    </row>
    <row r="153" spans="1:49" s="82" customFormat="1" ht="15.75" customHeight="1" x14ac:dyDescent="0.2">
      <c r="A153" s="91"/>
      <c r="B153" s="103"/>
      <c r="C153" s="168">
        <v>820</v>
      </c>
      <c r="D153" s="220">
        <v>0</v>
      </c>
      <c r="E153" s="63">
        <v>25000</v>
      </c>
      <c r="F153" s="65">
        <f>D153+E153</f>
        <v>25000</v>
      </c>
      <c r="G153" s="243"/>
      <c r="H153" s="91"/>
      <c r="I153" s="103"/>
      <c r="J153" s="168">
        <v>820</v>
      </c>
      <c r="K153" s="224" t="s">
        <v>128</v>
      </c>
      <c r="L153" s="222"/>
      <c r="M153" s="5"/>
      <c r="N153" s="344">
        <v>0</v>
      </c>
      <c r="O153" s="357">
        <v>-20</v>
      </c>
      <c r="P153" s="78">
        <f t="shared" si="59"/>
        <v>20</v>
      </c>
      <c r="Q153" s="98" t="str">
        <f t="shared" si="70"/>
        <v/>
      </c>
      <c r="R153" s="74"/>
      <c r="S153" s="75">
        <f t="shared" si="60"/>
        <v>0</v>
      </c>
      <c r="T153" s="75">
        <f t="shared" si="60"/>
        <v>0</v>
      </c>
      <c r="U153" s="72">
        <f t="shared" si="60"/>
        <v>0</v>
      </c>
      <c r="V153" s="98" t="str">
        <f t="shared" si="71"/>
        <v/>
      </c>
      <c r="W153" s="39"/>
      <c r="X153" s="70">
        <f t="shared" si="61"/>
        <v>0</v>
      </c>
      <c r="Y153" s="71">
        <f t="shared" si="61"/>
        <v>-20</v>
      </c>
      <c r="Z153" s="72">
        <f t="shared" si="62"/>
        <v>20</v>
      </c>
      <c r="AA153" s="98" t="str">
        <f t="shared" si="72"/>
        <v/>
      </c>
      <c r="AB153" s="77"/>
      <c r="AC153" s="78">
        <f t="shared" si="63"/>
        <v>25000</v>
      </c>
      <c r="AD153" s="79"/>
      <c r="AE153" s="80"/>
      <c r="AF153" s="78">
        <f t="shared" si="65"/>
        <v>24980</v>
      </c>
      <c r="AG153" s="79">
        <f t="shared" si="73"/>
        <v>0.99919999999999998</v>
      </c>
      <c r="AI153" s="165">
        <v>25000</v>
      </c>
      <c r="AK153" s="166">
        <f t="shared" si="66"/>
        <v>-20</v>
      </c>
      <c r="AP153" s="87">
        <f t="shared" si="67"/>
        <v>0</v>
      </c>
      <c r="AQ153" s="87">
        <f t="shared" si="67"/>
        <v>0</v>
      </c>
      <c r="AR153" s="88">
        <f t="shared" si="74"/>
        <v>0</v>
      </c>
      <c r="AT153" s="90">
        <f t="shared" si="68"/>
        <v>0</v>
      </c>
      <c r="AU153" s="90">
        <f t="shared" si="68"/>
        <v>-20</v>
      </c>
      <c r="AV153" s="82">
        <v>0</v>
      </c>
      <c r="AW153" s="82">
        <v>-20</v>
      </c>
    </row>
    <row r="154" spans="1:49" s="82" customFormat="1" ht="15.75" hidden="1" customHeight="1" x14ac:dyDescent="0.3">
      <c r="A154" s="91"/>
      <c r="B154" s="103"/>
      <c r="C154" s="168">
        <v>821</v>
      </c>
      <c r="D154" s="220">
        <v>0</v>
      </c>
      <c r="E154" s="63" t="e">
        <f>SUMIF([2]MO!$AC$8:AC285,[2]Analyse!J154,[2]MO!$V$106:V285)+SUMIF([2]ENCADREMENT!$AC$8:AC160,[2]Analyse!J154,[2]ENCADREMENT!$Z$8:Z160)+SUMIF([2]FOURNITURES!$AC$6:AC207,[2]Analyse!J154,[2]FOURNITURES!$E$6:E207)+SUMIF([2]MATERIEL!$AC$6:AC487,[2]Analyse!J154,[2]MATERIEL!$AC$6:AC487)+SUMIF([2]BETON!$AC$5:AC163,[2]Analyse!J154,[2]BETON!$E$5:E163)</f>
        <v>#VALUE!</v>
      </c>
      <c r="F154" s="65" t="e">
        <f>D154+E154</f>
        <v>#VALUE!</v>
      </c>
      <c r="G154" s="243"/>
      <c r="H154" s="91"/>
      <c r="I154" s="103"/>
      <c r="J154" s="168">
        <v>821</v>
      </c>
      <c r="K154" s="224"/>
      <c r="L154" s="222"/>
      <c r="M154" s="5"/>
      <c r="N154" s="344" t="e">
        <f>+D154+SUMIF([2]MO!$AC$8:AC285,[2]Analyse!J154,[2]MO!$AE$8:AE285)+SUMIF([2]ENCADREMENT!$AC$8:AC160,[2]Analyse!J154,[2]ENCADREMENT!$AE$8:AE160)+SUMIF([2]FOURNITURES!$AC$6:AC207,[2]Analyse!J154,[2]FOURNITURES!$AE$6:AE207)+SUMIF([2]MATERIEL!$AC$6:AC487,[2]Analyse!J154,[2]MATERIEL!$AE$6:AE487)+SUMIF([2]BETON!$AC$5:AC163,[2]Analyse!J154,[2]BETON!$AE$5:AE163)</f>
        <v>#VALUE!</v>
      </c>
      <c r="O154" s="357">
        <f>+VLOOKUP(J154,'[2]DEP-FOURNISSEURS'!$E$2857:$F$3058,2)+VLOOKUP([2]Analyse!J154,'[2]Prov-Dépenses-RCT'!$E$162:$F$362,2)</f>
        <v>0</v>
      </c>
      <c r="P154" s="78" t="e">
        <f t="shared" si="59"/>
        <v>#VALUE!</v>
      </c>
      <c r="Q154" s="98" t="e">
        <f t="shared" si="70"/>
        <v>#VALUE!</v>
      </c>
      <c r="R154" s="74"/>
      <c r="S154" s="75" t="e">
        <f t="shared" si="60"/>
        <v>#VALUE!</v>
      </c>
      <c r="T154" s="75">
        <f t="shared" si="60"/>
        <v>0</v>
      </c>
      <c r="U154" s="72" t="e">
        <f t="shared" si="60"/>
        <v>#VALUE!</v>
      </c>
      <c r="V154" s="98" t="e">
        <f t="shared" si="71"/>
        <v>#VALUE!</v>
      </c>
      <c r="W154" s="39"/>
      <c r="X154" s="70">
        <v>0</v>
      </c>
      <c r="Y154" s="237">
        <v>0</v>
      </c>
      <c r="Z154" s="72">
        <f>+X154-Y154</f>
        <v>0</v>
      </c>
      <c r="AA154" s="98" t="str">
        <f t="shared" si="72"/>
        <v/>
      </c>
      <c r="AB154" s="77"/>
      <c r="AC154" s="78" t="e">
        <f t="shared" si="63"/>
        <v>#VALUE!</v>
      </c>
      <c r="AD154" s="79"/>
      <c r="AE154" s="80"/>
      <c r="AF154" s="78" t="e">
        <f t="shared" si="65"/>
        <v>#VALUE!</v>
      </c>
      <c r="AG154" s="79" t="e">
        <f t="shared" si="73"/>
        <v>#VALUE!</v>
      </c>
      <c r="AI154" s="165">
        <v>0</v>
      </c>
      <c r="AK154" s="166"/>
      <c r="AP154" s="87" t="e">
        <f t="shared" si="67"/>
        <v>#VALUE!</v>
      </c>
      <c r="AQ154" s="87">
        <f t="shared" si="67"/>
        <v>0</v>
      </c>
      <c r="AR154" s="88" t="e">
        <f t="shared" si="74"/>
        <v>#VALUE!</v>
      </c>
      <c r="AT154" s="90" t="e">
        <f t="shared" si="68"/>
        <v>#VALUE!</v>
      </c>
      <c r="AU154" s="90">
        <f t="shared" si="68"/>
        <v>0</v>
      </c>
      <c r="AV154" s="82">
        <v>0</v>
      </c>
      <c r="AW154" s="82">
        <v>0</v>
      </c>
    </row>
    <row r="155" spans="1:49" s="82" customFormat="1" ht="15.75" hidden="1" customHeight="1" x14ac:dyDescent="0.3">
      <c r="A155" s="91"/>
      <c r="B155" s="103"/>
      <c r="C155" s="168">
        <v>822</v>
      </c>
      <c r="D155" s="220">
        <v>0</v>
      </c>
      <c r="E155" s="63" t="e">
        <f>SUMIF([2]MO!$AC$8:AC286,[2]Analyse!J155,[2]MO!$V$106:V286)+SUMIF([2]ENCADREMENT!$AC$8:AC161,[2]Analyse!J155,[2]ENCADREMENT!$Z$8:Z161)+SUMIF([2]FOURNITURES!$AC$6:AC208,[2]Analyse!J155,[2]FOURNITURES!$E$6:E208)+SUMIF([2]MATERIEL!$AC$6:AC488,[2]Analyse!J155,[2]MATERIEL!$AC$6:AC488)+SUMIF([2]BETON!$AC$5:AC164,[2]Analyse!J155,[2]BETON!$E$5:E164)</f>
        <v>#VALUE!</v>
      </c>
      <c r="F155" s="65" t="e">
        <f>D155+E155</f>
        <v>#VALUE!</v>
      </c>
      <c r="G155" s="243"/>
      <c r="H155" s="91"/>
      <c r="I155" s="103"/>
      <c r="J155" s="168">
        <v>822</v>
      </c>
      <c r="K155" s="224"/>
      <c r="L155" s="222"/>
      <c r="M155" s="5"/>
      <c r="N155" s="344" t="e">
        <f>+D155+SUMIF([2]MO!$AC$8:AC286,[2]Analyse!J155,[2]MO!$AE$8:AE286)+SUMIF([2]ENCADREMENT!$AC$8:AC161,[2]Analyse!J155,[2]ENCADREMENT!$AE$8:AE161)+SUMIF([2]FOURNITURES!$AC$6:AC208,[2]Analyse!J155,[2]FOURNITURES!$AE$6:AE208)+SUMIF([2]MATERIEL!$AC$6:AC488,[2]Analyse!J155,[2]MATERIEL!$AE$6:AE488)+SUMIF([2]BETON!$AC$5:AC164,[2]Analyse!J155,[2]BETON!$AE$5:AE164)</f>
        <v>#VALUE!</v>
      </c>
      <c r="O155" s="357">
        <f>+VLOOKUP(J155,'[2]DEP-FOURNISSEURS'!$E$2857:$F$3058,2)+VLOOKUP([2]Analyse!J155,'[2]Prov-Dépenses-RCT'!$E$162:$F$362,2)</f>
        <v>0</v>
      </c>
      <c r="P155" s="78" t="e">
        <f t="shared" si="59"/>
        <v>#VALUE!</v>
      </c>
      <c r="Q155" s="98" t="e">
        <f t="shared" si="70"/>
        <v>#VALUE!</v>
      </c>
      <c r="R155" s="74"/>
      <c r="S155" s="75" t="e">
        <f t="shared" si="60"/>
        <v>#VALUE!</v>
      </c>
      <c r="T155" s="75">
        <f t="shared" si="60"/>
        <v>0</v>
      </c>
      <c r="U155" s="72" t="e">
        <f t="shared" si="60"/>
        <v>#VALUE!</v>
      </c>
      <c r="V155" s="98" t="e">
        <f t="shared" si="71"/>
        <v>#VALUE!</v>
      </c>
      <c r="W155" s="39"/>
      <c r="X155" s="70">
        <v>0</v>
      </c>
      <c r="Y155" s="237">
        <v>0</v>
      </c>
      <c r="Z155" s="72">
        <f>+X155-Y155</f>
        <v>0</v>
      </c>
      <c r="AA155" s="98" t="str">
        <f t="shared" si="72"/>
        <v/>
      </c>
      <c r="AB155" s="77"/>
      <c r="AC155" s="78" t="e">
        <f t="shared" si="63"/>
        <v>#VALUE!</v>
      </c>
      <c r="AD155" s="79"/>
      <c r="AE155" s="80"/>
      <c r="AF155" s="78" t="e">
        <f t="shared" si="65"/>
        <v>#VALUE!</v>
      </c>
      <c r="AG155" s="79" t="e">
        <f t="shared" si="73"/>
        <v>#VALUE!</v>
      </c>
      <c r="AI155" s="165">
        <v>0</v>
      </c>
      <c r="AK155" s="166"/>
      <c r="AP155" s="87" t="e">
        <f t="shared" si="67"/>
        <v>#VALUE!</v>
      </c>
      <c r="AQ155" s="87">
        <f t="shared" si="67"/>
        <v>0</v>
      </c>
      <c r="AR155" s="88" t="e">
        <f t="shared" si="74"/>
        <v>#VALUE!</v>
      </c>
      <c r="AT155" s="90" t="e">
        <f t="shared" si="68"/>
        <v>#VALUE!</v>
      </c>
      <c r="AU155" s="90">
        <f t="shared" si="68"/>
        <v>0</v>
      </c>
      <c r="AV155" s="82">
        <v>0</v>
      </c>
      <c r="AW155" s="82">
        <v>0</v>
      </c>
    </row>
    <row r="156" spans="1:49" s="82" customFormat="1" ht="15.75" hidden="1" customHeight="1" x14ac:dyDescent="0.3">
      <c r="A156" s="91"/>
      <c r="B156" s="103"/>
      <c r="C156" s="168">
        <v>823</v>
      </c>
      <c r="D156" s="220">
        <v>0</v>
      </c>
      <c r="E156" s="63" t="e">
        <f>SUMIF([2]MO!$AC$8:AC287,[2]Analyse!J156,[2]MO!$V$106:V287)+SUMIF([2]ENCADREMENT!$AC$8:AC162,[2]Analyse!J156,[2]ENCADREMENT!$Z$8:Z162)+SUMIF([2]FOURNITURES!$AC$6:AC209,[2]Analyse!J156,[2]FOURNITURES!$E$6:E209)+SUMIF([2]MATERIEL!$AC$6:AC489,[2]Analyse!J156,[2]MATERIEL!$AC$6:AC489)+SUMIF([2]BETON!$AC$5:AC165,[2]Analyse!J156,[2]BETON!$E$5:E165)</f>
        <v>#VALUE!</v>
      </c>
      <c r="F156" s="65" t="e">
        <f>D156+E156</f>
        <v>#VALUE!</v>
      </c>
      <c r="G156" s="243"/>
      <c r="H156" s="91"/>
      <c r="I156" s="103"/>
      <c r="J156" s="168">
        <v>823</v>
      </c>
      <c r="K156" s="224"/>
      <c r="L156" s="222"/>
      <c r="M156" s="5"/>
      <c r="N156" s="344" t="e">
        <f>+D156+SUMIF([2]MO!$AC$8:AC287,[2]Analyse!J156,[2]MO!$AE$8:AE287)+SUMIF([2]ENCADREMENT!$AC$8:AC162,[2]Analyse!J156,[2]ENCADREMENT!$AE$8:AE162)+SUMIF([2]FOURNITURES!$AC$6:AC209,[2]Analyse!J156,[2]FOURNITURES!$AE$6:AE209)+SUMIF([2]MATERIEL!$AC$6:AC489,[2]Analyse!J156,[2]MATERIEL!$AE$6:AE489)+SUMIF([2]BETON!$AC$5:AC165,[2]Analyse!J156,[2]BETON!$AE$5:AE165)</f>
        <v>#VALUE!</v>
      </c>
      <c r="O156" s="357">
        <f>+VLOOKUP(J156,'[2]DEP-FOURNISSEURS'!$E$2857:$F$3058,2)+VLOOKUP([2]Analyse!J156,'[2]Prov-Dépenses-RCT'!$E$162:$F$362,2)</f>
        <v>0</v>
      </c>
      <c r="P156" s="78" t="e">
        <f t="shared" si="59"/>
        <v>#VALUE!</v>
      </c>
      <c r="Q156" s="98" t="e">
        <f t="shared" si="70"/>
        <v>#VALUE!</v>
      </c>
      <c r="R156" s="74"/>
      <c r="S156" s="75" t="e">
        <f t="shared" si="60"/>
        <v>#VALUE!</v>
      </c>
      <c r="T156" s="75">
        <f t="shared" si="60"/>
        <v>0</v>
      </c>
      <c r="U156" s="72" t="e">
        <f t="shared" si="60"/>
        <v>#VALUE!</v>
      </c>
      <c r="V156" s="98" t="e">
        <f t="shared" si="71"/>
        <v>#VALUE!</v>
      </c>
      <c r="W156" s="39"/>
      <c r="X156" s="70">
        <v>0</v>
      </c>
      <c r="Y156" s="237">
        <v>0</v>
      </c>
      <c r="Z156" s="72">
        <f>+X156-Y156</f>
        <v>0</v>
      </c>
      <c r="AA156" s="98" t="str">
        <f t="shared" si="72"/>
        <v/>
      </c>
      <c r="AB156" s="77"/>
      <c r="AC156" s="78" t="e">
        <f t="shared" si="63"/>
        <v>#VALUE!</v>
      </c>
      <c r="AD156" s="79"/>
      <c r="AE156" s="80"/>
      <c r="AF156" s="78" t="e">
        <f t="shared" si="65"/>
        <v>#VALUE!</v>
      </c>
      <c r="AG156" s="79" t="e">
        <f t="shared" si="73"/>
        <v>#VALUE!</v>
      </c>
      <c r="AI156" s="165">
        <v>0</v>
      </c>
      <c r="AK156" s="166"/>
      <c r="AP156" s="87" t="e">
        <f t="shared" si="67"/>
        <v>#VALUE!</v>
      </c>
      <c r="AQ156" s="87">
        <f t="shared" si="67"/>
        <v>0</v>
      </c>
      <c r="AR156" s="88" t="e">
        <f t="shared" si="74"/>
        <v>#VALUE!</v>
      </c>
      <c r="AT156" s="90" t="e">
        <f t="shared" si="68"/>
        <v>#VALUE!</v>
      </c>
      <c r="AU156" s="90">
        <f t="shared" si="68"/>
        <v>0</v>
      </c>
      <c r="AV156" s="82">
        <v>0</v>
      </c>
      <c r="AW156" s="82">
        <v>0</v>
      </c>
    </row>
    <row r="157" spans="1:49" s="82" customFormat="1" ht="15.75" hidden="1" customHeight="1" x14ac:dyDescent="0.3">
      <c r="A157" s="91"/>
      <c r="B157" s="103"/>
      <c r="C157" s="168">
        <v>824</v>
      </c>
      <c r="D157" s="220">
        <v>0</v>
      </c>
      <c r="E157" s="63" t="e">
        <f>SUMIF([2]MO!$AC$8:AC288,[2]Analyse!J157,[2]MO!$V$106:V288)+SUMIF([2]ENCADREMENT!$AC$8:AC163,[2]Analyse!J157,[2]ENCADREMENT!$Z$8:Z163)+SUMIF([2]FOURNITURES!$AC$6:AC210,[2]Analyse!J157,[2]FOURNITURES!$E$6:E210)+SUMIF([2]MATERIEL!$AC$6:AC490,[2]Analyse!J157,[2]MATERIEL!$AC$6:AC490)+SUMIF([2]BETON!$AC$5:AC166,[2]Analyse!J157,[2]BETON!$E$5:E166)</f>
        <v>#VALUE!</v>
      </c>
      <c r="F157" s="65" t="e">
        <f>D157+E157</f>
        <v>#VALUE!</v>
      </c>
      <c r="G157" s="243"/>
      <c r="H157" s="91"/>
      <c r="I157" s="103"/>
      <c r="J157" s="207">
        <v>824</v>
      </c>
      <c r="K157" s="230"/>
      <c r="L157" s="231"/>
      <c r="M157" s="5"/>
      <c r="N157" s="344" t="e">
        <f>+D157+SUMIF([2]MO!$AC$8:AC288,[2]Analyse!J157,[2]MO!$AE$8:AE288)+SUMIF([2]ENCADREMENT!$AC$8:AC163,[2]Analyse!J157,[2]ENCADREMENT!$AE$8:AE163)+SUMIF([2]FOURNITURES!$AC$6:AC210,[2]Analyse!J157,[2]FOURNITURES!$AE$6:AE210)+SUMIF([2]MATERIEL!$AC$6:AC490,[2]Analyse!J157,[2]MATERIEL!$AE$6:AE490)+SUMIF([2]BETON!$AC$5:AC166,[2]Analyse!J157,[2]BETON!$AE$5:AE166)</f>
        <v>#VALUE!</v>
      </c>
      <c r="O157" s="357">
        <f>+VLOOKUP(J157,'[2]DEP-FOURNISSEURS'!$E$2857:$F$3058,2)+VLOOKUP([2]Analyse!J157,'[2]Prov-Dépenses-RCT'!$E$162:$F$362,2)</f>
        <v>0</v>
      </c>
      <c r="P157" s="78" t="e">
        <f t="shared" si="59"/>
        <v>#VALUE!</v>
      </c>
      <c r="Q157" s="98" t="e">
        <f t="shared" si="70"/>
        <v>#VALUE!</v>
      </c>
      <c r="R157" s="74"/>
      <c r="S157" s="75" t="e">
        <f t="shared" si="60"/>
        <v>#VALUE!</v>
      </c>
      <c r="T157" s="75">
        <f t="shared" si="60"/>
        <v>0</v>
      </c>
      <c r="U157" s="72" t="e">
        <f t="shared" si="60"/>
        <v>#VALUE!</v>
      </c>
      <c r="V157" s="98" t="e">
        <f t="shared" si="71"/>
        <v>#VALUE!</v>
      </c>
      <c r="W157" s="39"/>
      <c r="X157" s="70">
        <v>0</v>
      </c>
      <c r="Y157" s="237">
        <v>0</v>
      </c>
      <c r="Z157" s="72">
        <f>+X157-Y157</f>
        <v>0</v>
      </c>
      <c r="AA157" s="98" t="str">
        <f t="shared" si="72"/>
        <v/>
      </c>
      <c r="AB157" s="77"/>
      <c r="AC157" s="190" t="e">
        <f t="shared" si="63"/>
        <v>#VALUE!</v>
      </c>
      <c r="AD157" s="79"/>
      <c r="AE157" s="80"/>
      <c r="AF157" s="190" t="e">
        <f t="shared" si="65"/>
        <v>#VALUE!</v>
      </c>
      <c r="AG157" s="79" t="e">
        <f t="shared" si="73"/>
        <v>#VALUE!</v>
      </c>
      <c r="AI157" s="244">
        <v>0</v>
      </c>
      <c r="AK157" s="245"/>
      <c r="AP157" s="87" t="e">
        <f t="shared" si="67"/>
        <v>#VALUE!</v>
      </c>
      <c r="AQ157" s="87">
        <f t="shared" si="67"/>
        <v>0</v>
      </c>
      <c r="AR157" s="88" t="e">
        <f t="shared" si="74"/>
        <v>#VALUE!</v>
      </c>
      <c r="AT157" s="90" t="e">
        <f t="shared" si="68"/>
        <v>#VALUE!</v>
      </c>
      <c r="AU157" s="90">
        <f t="shared" si="68"/>
        <v>0</v>
      </c>
      <c r="AV157" s="82">
        <v>0</v>
      </c>
      <c r="AW157" s="82">
        <v>0</v>
      </c>
    </row>
    <row r="158" spans="1:49" s="2" customFormat="1" ht="15.75" customHeight="1" thickBot="1" x14ac:dyDescent="0.25">
      <c r="A158" s="109"/>
      <c r="B158" s="226"/>
      <c r="C158" s="111"/>
      <c r="D158" s="228"/>
      <c r="E158" s="228"/>
      <c r="F158" s="228"/>
      <c r="G158" s="48"/>
      <c r="H158" s="109"/>
      <c r="I158" s="226"/>
      <c r="J158" s="111"/>
      <c r="K158" s="213"/>
      <c r="L158" s="115"/>
      <c r="M158" s="5"/>
      <c r="N158" s="354"/>
      <c r="O158" s="347"/>
      <c r="P158" s="118"/>
      <c r="Q158" s="119" t="str">
        <f t="shared" si="70"/>
        <v/>
      </c>
      <c r="R158" s="53"/>
      <c r="S158" s="120"/>
      <c r="T158" s="121"/>
      <c r="U158" s="122"/>
      <c r="V158" s="119" t="str">
        <f t="shared" si="71"/>
        <v/>
      </c>
      <c r="W158" s="14"/>
      <c r="X158" s="214"/>
      <c r="Y158" s="117"/>
      <c r="Z158" s="118"/>
      <c r="AA158" s="119" t="str">
        <f t="shared" si="72"/>
        <v/>
      </c>
      <c r="AB158" s="14"/>
      <c r="AC158" s="215"/>
      <c r="AD158" s="197"/>
      <c r="AE158" s="17"/>
      <c r="AF158" s="215"/>
      <c r="AG158" s="197" t="str">
        <f t="shared" si="73"/>
        <v/>
      </c>
      <c r="AI158" s="216"/>
      <c r="AK158" s="217"/>
      <c r="AP158" s="87">
        <f t="shared" si="67"/>
        <v>0</v>
      </c>
      <c r="AQ158" s="87">
        <f t="shared" si="67"/>
        <v>0</v>
      </c>
      <c r="AR158" s="88">
        <f t="shared" si="74"/>
        <v>0</v>
      </c>
      <c r="AT158" s="90">
        <f t="shared" si="68"/>
        <v>0</v>
      </c>
      <c r="AU158" s="90">
        <f t="shared" si="68"/>
        <v>0</v>
      </c>
      <c r="AV158" s="2">
        <v>0</v>
      </c>
      <c r="AW158" s="2">
        <v>0</v>
      </c>
    </row>
    <row r="159" spans="1:49" s="82" customFormat="1" ht="15.75" customHeight="1" thickBot="1" x14ac:dyDescent="0.25">
      <c r="A159" s="30"/>
      <c r="C159" s="129"/>
      <c r="D159" s="130">
        <f>SUM(D134:D158)</f>
        <v>1812240.2399999998</v>
      </c>
      <c r="E159" s="130" t="e">
        <f>SUM(E133:E158)</f>
        <v>#VALUE!</v>
      </c>
      <c r="F159" s="130" t="e">
        <f>SUM(F133:F158)</f>
        <v>#VALUE!</v>
      </c>
      <c r="G159" s="131"/>
      <c r="H159" s="30"/>
      <c r="J159" s="129"/>
      <c r="K159" s="218"/>
      <c r="L159" s="132"/>
      <c r="M159" s="5" t="e">
        <f>+N159/F159</f>
        <v>#VALUE!</v>
      </c>
      <c r="N159" s="348" t="e">
        <f>SUM(N134:N158)</f>
        <v>#VALUE!</v>
      </c>
      <c r="O159" s="349">
        <f>SUM(O134:O158)</f>
        <v>2881652.16</v>
      </c>
      <c r="P159" s="135" t="e">
        <f>SUM(P134:P158)</f>
        <v>#VALUE!</v>
      </c>
      <c r="Q159" s="136" t="e">
        <f t="shared" si="70"/>
        <v>#VALUE!</v>
      </c>
      <c r="R159" s="137"/>
      <c r="S159" s="133" t="e">
        <f>SUM(S134:S158)</f>
        <v>#VALUE!</v>
      </c>
      <c r="T159" s="133">
        <f>SUM(T134:T158)</f>
        <v>119762.58999999998</v>
      </c>
      <c r="U159" s="138" t="e">
        <f>SUM(U134:U158)</f>
        <v>#VALUE!</v>
      </c>
      <c r="V159" s="136" t="e">
        <f t="shared" si="71"/>
        <v>#VALUE!</v>
      </c>
      <c r="W159" s="139"/>
      <c r="X159" s="133">
        <f>SUM(X134:X158)</f>
        <v>2697104.1310699997</v>
      </c>
      <c r="Y159" s="133">
        <f>SUM(Y134:Y158)</f>
        <v>2761889.5700000003</v>
      </c>
      <c r="Z159" s="138">
        <f>SUM(Z134:Z158)</f>
        <v>-64785.438930000018</v>
      </c>
      <c r="AA159" s="136">
        <f t="shared" si="72"/>
        <v>-2.4020369915898735E-2</v>
      </c>
      <c r="AB159" s="77"/>
      <c r="AC159" s="140" t="e">
        <f>SUM(AC134:AC158)</f>
        <v>#VALUE!</v>
      </c>
      <c r="AD159" s="141" t="e">
        <f>+AC159/F159</f>
        <v>#VALUE!</v>
      </c>
      <c r="AE159" s="80"/>
      <c r="AF159" s="142" t="e">
        <f>SUM(AF133:AF158)</f>
        <v>#VALUE!</v>
      </c>
      <c r="AG159" s="141" t="e">
        <f t="shared" si="73"/>
        <v>#VALUE!</v>
      </c>
      <c r="AI159" s="142">
        <v>2740891.4982274999</v>
      </c>
      <c r="AK159" s="143">
        <f>SUM(AK134:AK158)</f>
        <v>495871.55070250004</v>
      </c>
      <c r="AP159" s="87" t="e">
        <f t="shared" si="67"/>
        <v>#VALUE!</v>
      </c>
      <c r="AQ159" s="87">
        <f t="shared" si="67"/>
        <v>0</v>
      </c>
      <c r="AR159" s="88" t="e">
        <f t="shared" si="74"/>
        <v>#VALUE!</v>
      </c>
      <c r="AT159" s="90" t="e">
        <f t="shared" si="68"/>
        <v>#VALUE!</v>
      </c>
      <c r="AU159" s="90">
        <f t="shared" si="68"/>
        <v>2881652.16</v>
      </c>
      <c r="AV159" s="82">
        <v>2697104.1310699997</v>
      </c>
      <c r="AW159" s="82">
        <v>2761889.5700000003</v>
      </c>
    </row>
    <row r="160" spans="1:49" s="2" customFormat="1" ht="15.75" customHeight="1" x14ac:dyDescent="0.2">
      <c r="A160" s="42"/>
      <c r="B160" s="43"/>
      <c r="C160" s="44"/>
      <c r="D160" s="45"/>
      <c r="E160" s="45"/>
      <c r="F160" s="45"/>
      <c r="G160" s="48"/>
      <c r="H160" s="42"/>
      <c r="I160" s="43"/>
      <c r="J160" s="44"/>
      <c r="K160" s="49"/>
      <c r="L160" s="50"/>
      <c r="M160" s="5"/>
      <c r="N160" s="350"/>
      <c r="O160" s="351"/>
      <c r="P160" s="51"/>
      <c r="Q160" s="148" t="str">
        <f t="shared" si="70"/>
        <v/>
      </c>
      <c r="R160" s="53"/>
      <c r="S160" s="149"/>
      <c r="T160" s="150"/>
      <c r="U160" s="151"/>
      <c r="V160" s="148" t="str">
        <f t="shared" si="71"/>
        <v/>
      </c>
      <c r="W160" s="14"/>
      <c r="X160" s="146"/>
      <c r="Y160" s="147"/>
      <c r="Z160" s="152"/>
      <c r="AA160" s="148" t="str">
        <f t="shared" si="72"/>
        <v/>
      </c>
      <c r="AB160" s="14"/>
      <c r="AC160" s="153"/>
      <c r="AD160" s="154"/>
      <c r="AE160" s="17"/>
      <c r="AF160" s="153"/>
      <c r="AG160" s="154" t="str">
        <f t="shared" si="73"/>
        <v/>
      </c>
      <c r="AI160" s="155"/>
      <c r="AK160" s="156"/>
      <c r="AP160" s="87">
        <f t="shared" si="67"/>
        <v>0</v>
      </c>
      <c r="AQ160" s="87">
        <f t="shared" si="67"/>
        <v>0</v>
      </c>
      <c r="AR160" s="88">
        <f t="shared" si="74"/>
        <v>0</v>
      </c>
      <c r="AT160" s="90">
        <f t="shared" si="68"/>
        <v>0</v>
      </c>
      <c r="AU160" s="90">
        <f t="shared" si="68"/>
        <v>0</v>
      </c>
      <c r="AV160" s="2">
        <v>0</v>
      </c>
      <c r="AW160" s="2">
        <v>0</v>
      </c>
    </row>
    <row r="161" spans="1:49" s="82" customFormat="1" ht="15.75" customHeight="1" x14ac:dyDescent="0.2">
      <c r="A161" s="60" t="s">
        <v>129</v>
      </c>
      <c r="B161" s="157" t="s">
        <v>130</v>
      </c>
      <c r="C161" s="158">
        <v>901</v>
      </c>
      <c r="D161" s="63">
        <v>3850</v>
      </c>
      <c r="E161" s="107">
        <v>0</v>
      </c>
      <c r="F161" s="65">
        <f>D161+E161</f>
        <v>3850</v>
      </c>
      <c r="G161" s="159"/>
      <c r="H161" s="60" t="s">
        <v>129</v>
      </c>
      <c r="I161" s="157" t="s">
        <v>130</v>
      </c>
      <c r="J161" s="204">
        <v>901</v>
      </c>
      <c r="K161" s="234" t="s">
        <v>131</v>
      </c>
      <c r="L161" s="235"/>
      <c r="M161" s="69"/>
      <c r="N161" s="344">
        <v>3850</v>
      </c>
      <c r="O161" s="345">
        <v>3850</v>
      </c>
      <c r="P161" s="78">
        <f t="shared" ref="P161:P169" si="75">+N161-O161</f>
        <v>0</v>
      </c>
      <c r="Q161" s="98" t="str">
        <f t="shared" si="70"/>
        <v/>
      </c>
      <c r="R161" s="74"/>
      <c r="S161" s="75">
        <f t="shared" ref="S161:U169" si="76">+N161-X161</f>
        <v>0</v>
      </c>
      <c r="T161" s="75">
        <f t="shared" si="76"/>
        <v>0</v>
      </c>
      <c r="U161" s="72">
        <f t="shared" si="76"/>
        <v>0</v>
      </c>
      <c r="V161" s="98" t="str">
        <f t="shared" si="71"/>
        <v/>
      </c>
      <c r="W161" s="39"/>
      <c r="X161" s="70">
        <f t="shared" ref="X161:Y169" si="77">+AV161</f>
        <v>3850</v>
      </c>
      <c r="Y161" s="71">
        <f t="shared" si="77"/>
        <v>3850</v>
      </c>
      <c r="Z161" s="72">
        <f t="shared" ref="Z161:Z169" si="78">+X161-Y161</f>
        <v>0</v>
      </c>
      <c r="AA161" s="98" t="str">
        <f t="shared" si="72"/>
        <v/>
      </c>
      <c r="AB161" s="77"/>
      <c r="AC161" s="78">
        <f t="shared" ref="AC161:AC169" si="79">+F161-N161</f>
        <v>0</v>
      </c>
      <c r="AD161" s="79"/>
      <c r="AE161" s="80"/>
      <c r="AF161" s="78">
        <f t="shared" ref="AF161:AF169" si="80">+O161+AC161</f>
        <v>3850</v>
      </c>
      <c r="AG161" s="79">
        <f t="shared" si="73"/>
        <v>1</v>
      </c>
      <c r="AI161" s="165">
        <v>3850</v>
      </c>
      <c r="AK161" s="166">
        <f t="shared" ref="AK161:AK168" si="81">+AF161-AI161</f>
        <v>0</v>
      </c>
      <c r="AP161" s="87">
        <f t="shared" si="67"/>
        <v>0</v>
      </c>
      <c r="AQ161" s="87">
        <f t="shared" si="67"/>
        <v>0</v>
      </c>
      <c r="AR161" s="88">
        <f t="shared" si="74"/>
        <v>0</v>
      </c>
      <c r="AT161" s="90">
        <f t="shared" si="68"/>
        <v>3850</v>
      </c>
      <c r="AU161" s="90">
        <f t="shared" si="68"/>
        <v>3850</v>
      </c>
      <c r="AV161" s="82">
        <v>3850</v>
      </c>
      <c r="AW161" s="82">
        <v>3850</v>
      </c>
    </row>
    <row r="162" spans="1:49" s="82" customFormat="1" ht="15.75" customHeight="1" x14ac:dyDescent="0.2">
      <c r="A162" s="60"/>
      <c r="B162" s="238">
        <f>SUM(D161:D169)</f>
        <v>46400.07</v>
      </c>
      <c r="C162" s="158">
        <v>902</v>
      </c>
      <c r="D162" s="63">
        <v>12900</v>
      </c>
      <c r="E162" s="107">
        <v>0</v>
      </c>
      <c r="F162" s="65">
        <f t="shared" ref="F162:F169" si="82">D162+E162</f>
        <v>12900</v>
      </c>
      <c r="G162" s="159"/>
      <c r="H162" s="60"/>
      <c r="I162" s="238">
        <f>SUM(O161:O169)</f>
        <v>295044.5</v>
      </c>
      <c r="J162" s="168">
        <v>902</v>
      </c>
      <c r="K162" s="224" t="s">
        <v>132</v>
      </c>
      <c r="L162" s="222"/>
      <c r="M162" s="69"/>
      <c r="N162" s="344">
        <v>12900</v>
      </c>
      <c r="O162" s="345">
        <v>12900</v>
      </c>
      <c r="P162" s="78">
        <f t="shared" si="75"/>
        <v>0</v>
      </c>
      <c r="Q162" s="98" t="str">
        <f t="shared" si="70"/>
        <v/>
      </c>
      <c r="R162" s="74"/>
      <c r="S162" s="75">
        <f t="shared" si="76"/>
        <v>0</v>
      </c>
      <c r="T162" s="75">
        <f t="shared" si="76"/>
        <v>0</v>
      </c>
      <c r="U162" s="72">
        <f t="shared" si="76"/>
        <v>0</v>
      </c>
      <c r="V162" s="98" t="str">
        <f t="shared" si="71"/>
        <v/>
      </c>
      <c r="W162" s="39"/>
      <c r="X162" s="70">
        <f t="shared" si="77"/>
        <v>12900</v>
      </c>
      <c r="Y162" s="71">
        <f t="shared" si="77"/>
        <v>12900</v>
      </c>
      <c r="Z162" s="72">
        <f t="shared" si="78"/>
        <v>0</v>
      </c>
      <c r="AA162" s="98" t="str">
        <f t="shared" si="72"/>
        <v/>
      </c>
      <c r="AB162" s="77"/>
      <c r="AC162" s="78">
        <f t="shared" si="79"/>
        <v>0</v>
      </c>
      <c r="AD162" s="79"/>
      <c r="AE162" s="80"/>
      <c r="AF162" s="78">
        <f t="shared" si="80"/>
        <v>12900</v>
      </c>
      <c r="AG162" s="79">
        <f t="shared" si="73"/>
        <v>1</v>
      </c>
      <c r="AI162" s="165">
        <v>12900</v>
      </c>
      <c r="AK162" s="166">
        <f t="shared" si="81"/>
        <v>0</v>
      </c>
      <c r="AP162" s="87">
        <f t="shared" si="67"/>
        <v>0</v>
      </c>
      <c r="AQ162" s="87">
        <f t="shared" si="67"/>
        <v>0</v>
      </c>
      <c r="AR162" s="88">
        <f t="shared" si="74"/>
        <v>0</v>
      </c>
      <c r="AT162" s="90">
        <f t="shared" si="68"/>
        <v>12900</v>
      </c>
      <c r="AU162" s="90">
        <f t="shared" si="68"/>
        <v>12900</v>
      </c>
      <c r="AV162" s="82">
        <v>12900</v>
      </c>
      <c r="AW162" s="82">
        <v>12900</v>
      </c>
    </row>
    <row r="163" spans="1:49" s="82" customFormat="1" ht="15.75" customHeight="1" x14ac:dyDescent="0.2">
      <c r="A163" s="60"/>
      <c r="B163" s="157"/>
      <c r="C163" s="158">
        <v>903</v>
      </c>
      <c r="D163" s="63">
        <v>4500</v>
      </c>
      <c r="E163" s="107">
        <v>0</v>
      </c>
      <c r="F163" s="65">
        <f t="shared" si="82"/>
        <v>4500</v>
      </c>
      <c r="G163" s="159"/>
      <c r="H163" s="60"/>
      <c r="I163" s="157"/>
      <c r="J163" s="168">
        <v>903</v>
      </c>
      <c r="K163" s="224" t="s">
        <v>133</v>
      </c>
      <c r="L163" s="222"/>
      <c r="M163" s="69"/>
      <c r="N163" s="344">
        <v>4500</v>
      </c>
      <c r="O163" s="345">
        <v>4500</v>
      </c>
      <c r="P163" s="78">
        <f t="shared" si="75"/>
        <v>0</v>
      </c>
      <c r="Q163" s="98" t="str">
        <f t="shared" si="70"/>
        <v/>
      </c>
      <c r="R163" s="74"/>
      <c r="S163" s="75">
        <f t="shared" si="76"/>
        <v>0</v>
      </c>
      <c r="T163" s="75">
        <f t="shared" si="76"/>
        <v>0</v>
      </c>
      <c r="U163" s="72">
        <f t="shared" si="76"/>
        <v>0</v>
      </c>
      <c r="V163" s="98" t="str">
        <f t="shared" si="71"/>
        <v/>
      </c>
      <c r="W163" s="39"/>
      <c r="X163" s="70">
        <f t="shared" si="77"/>
        <v>4500</v>
      </c>
      <c r="Y163" s="71">
        <f t="shared" si="77"/>
        <v>4500</v>
      </c>
      <c r="Z163" s="72">
        <f t="shared" si="78"/>
        <v>0</v>
      </c>
      <c r="AA163" s="98" t="str">
        <f t="shared" si="72"/>
        <v/>
      </c>
      <c r="AB163" s="77"/>
      <c r="AC163" s="78">
        <f t="shared" si="79"/>
        <v>0</v>
      </c>
      <c r="AD163" s="79"/>
      <c r="AE163" s="80"/>
      <c r="AF163" s="78">
        <f t="shared" si="80"/>
        <v>4500</v>
      </c>
      <c r="AG163" s="79">
        <f t="shared" si="73"/>
        <v>1</v>
      </c>
      <c r="AI163" s="165">
        <v>4500</v>
      </c>
      <c r="AK163" s="166">
        <f t="shared" si="81"/>
        <v>0</v>
      </c>
      <c r="AP163" s="87">
        <f t="shared" si="67"/>
        <v>0</v>
      </c>
      <c r="AQ163" s="87">
        <f t="shared" si="67"/>
        <v>0</v>
      </c>
      <c r="AR163" s="88">
        <f t="shared" si="74"/>
        <v>0</v>
      </c>
      <c r="AT163" s="90">
        <f t="shared" si="68"/>
        <v>4500</v>
      </c>
      <c r="AU163" s="90">
        <f t="shared" si="68"/>
        <v>4500</v>
      </c>
      <c r="AV163" s="82">
        <v>4500</v>
      </c>
      <c r="AW163" s="82">
        <v>4500</v>
      </c>
    </row>
    <row r="164" spans="1:49" s="82" customFormat="1" ht="15.75" hidden="1" customHeight="1" x14ac:dyDescent="0.3">
      <c r="A164" s="60"/>
      <c r="B164" s="157"/>
      <c r="C164" s="158">
        <v>904</v>
      </c>
      <c r="D164" s="63">
        <v>0</v>
      </c>
      <c r="E164" s="107">
        <v>0</v>
      </c>
      <c r="F164" s="65">
        <f t="shared" si="82"/>
        <v>0</v>
      </c>
      <c r="G164" s="159"/>
      <c r="H164" s="60"/>
      <c r="I164" s="157"/>
      <c r="J164" s="168">
        <v>904</v>
      </c>
      <c r="K164" s="224" t="s">
        <v>134</v>
      </c>
      <c r="L164" s="222"/>
      <c r="M164" s="69"/>
      <c r="N164" s="344">
        <v>0</v>
      </c>
      <c r="O164" s="345">
        <v>0</v>
      </c>
      <c r="P164" s="78">
        <f t="shared" si="75"/>
        <v>0</v>
      </c>
      <c r="Q164" s="98" t="str">
        <f t="shared" si="70"/>
        <v/>
      </c>
      <c r="R164" s="74"/>
      <c r="S164" s="75">
        <f t="shared" si="76"/>
        <v>0</v>
      </c>
      <c r="T164" s="75">
        <f t="shared" si="76"/>
        <v>0</v>
      </c>
      <c r="U164" s="72">
        <f t="shared" si="76"/>
        <v>0</v>
      </c>
      <c r="V164" s="98" t="str">
        <f t="shared" si="71"/>
        <v/>
      </c>
      <c r="W164" s="39"/>
      <c r="X164" s="70">
        <f t="shared" si="77"/>
        <v>0</v>
      </c>
      <c r="Y164" s="71">
        <f t="shared" si="77"/>
        <v>0</v>
      </c>
      <c r="Z164" s="72">
        <f t="shared" si="78"/>
        <v>0</v>
      </c>
      <c r="AA164" s="98" t="str">
        <f t="shared" si="72"/>
        <v/>
      </c>
      <c r="AB164" s="77"/>
      <c r="AC164" s="78">
        <f t="shared" si="79"/>
        <v>0</v>
      </c>
      <c r="AD164" s="79"/>
      <c r="AE164" s="80"/>
      <c r="AF164" s="78">
        <f t="shared" si="80"/>
        <v>0</v>
      </c>
      <c r="AG164" s="79" t="str">
        <f t="shared" si="73"/>
        <v/>
      </c>
      <c r="AI164" s="165">
        <v>0</v>
      </c>
      <c r="AK164" s="166">
        <f t="shared" si="81"/>
        <v>0</v>
      </c>
      <c r="AP164" s="87">
        <f t="shared" si="67"/>
        <v>0</v>
      </c>
      <c r="AQ164" s="87">
        <f t="shared" si="67"/>
        <v>0</v>
      </c>
      <c r="AR164" s="88">
        <f t="shared" si="74"/>
        <v>0</v>
      </c>
      <c r="AT164" s="90">
        <f t="shared" si="68"/>
        <v>0</v>
      </c>
      <c r="AU164" s="90">
        <f t="shared" si="68"/>
        <v>0</v>
      </c>
      <c r="AV164" s="82">
        <v>0</v>
      </c>
      <c r="AW164" s="82">
        <v>0</v>
      </c>
    </row>
    <row r="165" spans="1:49" s="82" customFormat="1" ht="15.75" customHeight="1" x14ac:dyDescent="0.2">
      <c r="A165" s="60"/>
      <c r="B165" s="157"/>
      <c r="C165" s="158">
        <v>905</v>
      </c>
      <c r="D165" s="63">
        <v>10549.4</v>
      </c>
      <c r="E165" s="107">
        <v>0</v>
      </c>
      <c r="F165" s="65">
        <f t="shared" si="82"/>
        <v>10549.4</v>
      </c>
      <c r="G165" s="159"/>
      <c r="H165" s="60"/>
      <c r="I165" s="157"/>
      <c r="J165" s="168">
        <v>905</v>
      </c>
      <c r="K165" s="224" t="s">
        <v>135</v>
      </c>
      <c r="L165" s="222"/>
      <c r="M165" s="69"/>
      <c r="N165" s="344">
        <v>10549.4</v>
      </c>
      <c r="O165" s="345">
        <v>10549.4</v>
      </c>
      <c r="P165" s="78">
        <f t="shared" si="75"/>
        <v>0</v>
      </c>
      <c r="Q165" s="98" t="str">
        <f t="shared" si="70"/>
        <v/>
      </c>
      <c r="R165" s="74"/>
      <c r="S165" s="75">
        <f t="shared" si="76"/>
        <v>0</v>
      </c>
      <c r="T165" s="75">
        <f t="shared" si="76"/>
        <v>0</v>
      </c>
      <c r="U165" s="72">
        <f t="shared" si="76"/>
        <v>0</v>
      </c>
      <c r="V165" s="98" t="str">
        <f t="shared" si="71"/>
        <v/>
      </c>
      <c r="W165" s="39"/>
      <c r="X165" s="70">
        <f t="shared" si="77"/>
        <v>10549.4</v>
      </c>
      <c r="Y165" s="71">
        <f t="shared" si="77"/>
        <v>10549.4</v>
      </c>
      <c r="Z165" s="72">
        <f t="shared" si="78"/>
        <v>0</v>
      </c>
      <c r="AA165" s="98" t="str">
        <f t="shared" si="72"/>
        <v/>
      </c>
      <c r="AB165" s="77"/>
      <c r="AC165" s="78">
        <f t="shared" si="79"/>
        <v>0</v>
      </c>
      <c r="AD165" s="79"/>
      <c r="AE165" s="80"/>
      <c r="AF165" s="78">
        <f t="shared" si="80"/>
        <v>10549.4</v>
      </c>
      <c r="AG165" s="79">
        <f t="shared" si="73"/>
        <v>1</v>
      </c>
      <c r="AI165" s="165">
        <v>1993.4</v>
      </c>
      <c r="AK165" s="166">
        <f t="shared" si="81"/>
        <v>8556</v>
      </c>
      <c r="AP165" s="87">
        <f t="shared" si="67"/>
        <v>0</v>
      </c>
      <c r="AQ165" s="87">
        <f t="shared" si="67"/>
        <v>0</v>
      </c>
      <c r="AR165" s="88">
        <f t="shared" si="74"/>
        <v>0</v>
      </c>
      <c r="AT165" s="90">
        <f t="shared" si="68"/>
        <v>10549.4</v>
      </c>
      <c r="AU165" s="90">
        <f t="shared" si="68"/>
        <v>10549.4</v>
      </c>
      <c r="AV165" s="82">
        <v>10549.4</v>
      </c>
      <c r="AW165" s="82">
        <v>10549.4</v>
      </c>
    </row>
    <row r="166" spans="1:49" s="82" customFormat="1" ht="15.75" hidden="1" customHeight="1" x14ac:dyDescent="0.3">
      <c r="A166" s="60"/>
      <c r="B166" s="157"/>
      <c r="C166" s="158">
        <v>906</v>
      </c>
      <c r="D166" s="63">
        <v>0</v>
      </c>
      <c r="E166" s="107">
        <v>0</v>
      </c>
      <c r="F166" s="65">
        <f t="shared" si="82"/>
        <v>0</v>
      </c>
      <c r="G166" s="159"/>
      <c r="H166" s="60"/>
      <c r="I166" s="157"/>
      <c r="J166" s="168">
        <v>906</v>
      </c>
      <c r="K166" s="224" t="s">
        <v>136</v>
      </c>
      <c r="L166" s="222"/>
      <c r="M166" s="69"/>
      <c r="N166" s="344">
        <v>0</v>
      </c>
      <c r="O166" s="345">
        <v>0</v>
      </c>
      <c r="P166" s="78">
        <f t="shared" si="75"/>
        <v>0</v>
      </c>
      <c r="Q166" s="98" t="str">
        <f t="shared" si="70"/>
        <v/>
      </c>
      <c r="R166" s="74"/>
      <c r="S166" s="75">
        <f t="shared" si="76"/>
        <v>0</v>
      </c>
      <c r="T166" s="75">
        <f t="shared" si="76"/>
        <v>0</v>
      </c>
      <c r="U166" s="72">
        <f t="shared" si="76"/>
        <v>0</v>
      </c>
      <c r="V166" s="98" t="str">
        <f t="shared" si="71"/>
        <v/>
      </c>
      <c r="W166" s="39"/>
      <c r="X166" s="70">
        <f t="shared" si="77"/>
        <v>0</v>
      </c>
      <c r="Y166" s="71">
        <f t="shared" si="77"/>
        <v>0</v>
      </c>
      <c r="Z166" s="72">
        <f t="shared" si="78"/>
        <v>0</v>
      </c>
      <c r="AA166" s="98" t="str">
        <f t="shared" si="72"/>
        <v/>
      </c>
      <c r="AB166" s="77"/>
      <c r="AC166" s="78">
        <f t="shared" si="79"/>
        <v>0</v>
      </c>
      <c r="AD166" s="79"/>
      <c r="AE166" s="80"/>
      <c r="AF166" s="78">
        <f t="shared" si="80"/>
        <v>0</v>
      </c>
      <c r="AG166" s="79" t="str">
        <f t="shared" si="73"/>
        <v/>
      </c>
      <c r="AI166" s="165">
        <v>0</v>
      </c>
      <c r="AK166" s="166">
        <f t="shared" si="81"/>
        <v>0</v>
      </c>
      <c r="AP166" s="87">
        <f t="shared" ref="AP166:AQ197" si="83">+N166-S166-X166</f>
        <v>0</v>
      </c>
      <c r="AQ166" s="87">
        <f t="shared" si="83"/>
        <v>0</v>
      </c>
      <c r="AR166" s="88">
        <f t="shared" si="74"/>
        <v>0</v>
      </c>
      <c r="AT166" s="90">
        <f t="shared" ref="AT166:AU195" si="84">+N166</f>
        <v>0</v>
      </c>
      <c r="AU166" s="90">
        <f t="shared" si="84"/>
        <v>0</v>
      </c>
      <c r="AV166" s="82">
        <v>0</v>
      </c>
      <c r="AW166" s="82">
        <v>0</v>
      </c>
    </row>
    <row r="167" spans="1:49" s="82" customFormat="1" ht="15.75" customHeight="1" x14ac:dyDescent="0.2">
      <c r="A167" s="60"/>
      <c r="B167" s="157"/>
      <c r="C167" s="158">
        <v>907</v>
      </c>
      <c r="D167" s="63">
        <v>11600</v>
      </c>
      <c r="E167" s="107">
        <v>0</v>
      </c>
      <c r="F167" s="65">
        <f t="shared" si="82"/>
        <v>11600</v>
      </c>
      <c r="G167" s="159"/>
      <c r="H167" s="60"/>
      <c r="I167" s="157"/>
      <c r="J167" s="168">
        <v>907</v>
      </c>
      <c r="K167" s="224" t="s">
        <v>137</v>
      </c>
      <c r="L167" s="222"/>
      <c r="M167" s="69"/>
      <c r="N167" s="344">
        <v>11600</v>
      </c>
      <c r="O167" s="345">
        <v>11600</v>
      </c>
      <c r="P167" s="78">
        <f t="shared" si="75"/>
        <v>0</v>
      </c>
      <c r="Q167" s="98" t="str">
        <f t="shared" si="70"/>
        <v/>
      </c>
      <c r="R167" s="74"/>
      <c r="S167" s="75">
        <f t="shared" si="76"/>
        <v>0</v>
      </c>
      <c r="T167" s="75">
        <f t="shared" si="76"/>
        <v>0</v>
      </c>
      <c r="U167" s="72">
        <f t="shared" si="76"/>
        <v>0</v>
      </c>
      <c r="V167" s="98" t="str">
        <f t="shared" si="71"/>
        <v/>
      </c>
      <c r="W167" s="39"/>
      <c r="X167" s="70">
        <f t="shared" si="77"/>
        <v>11600</v>
      </c>
      <c r="Y167" s="71">
        <f t="shared" si="77"/>
        <v>11600</v>
      </c>
      <c r="Z167" s="72">
        <f t="shared" si="78"/>
        <v>0</v>
      </c>
      <c r="AA167" s="98" t="str">
        <f t="shared" si="72"/>
        <v/>
      </c>
      <c r="AB167" s="77"/>
      <c r="AC167" s="78">
        <f t="shared" si="79"/>
        <v>0</v>
      </c>
      <c r="AD167" s="79"/>
      <c r="AE167" s="80"/>
      <c r="AF167" s="78">
        <f t="shared" si="80"/>
        <v>11600</v>
      </c>
      <c r="AG167" s="79">
        <f t="shared" si="73"/>
        <v>1</v>
      </c>
      <c r="AI167" s="165">
        <v>11600</v>
      </c>
      <c r="AK167" s="166">
        <f t="shared" si="81"/>
        <v>0</v>
      </c>
      <c r="AP167" s="87">
        <f t="shared" si="83"/>
        <v>0</v>
      </c>
      <c r="AQ167" s="87">
        <f t="shared" si="83"/>
        <v>0</v>
      </c>
      <c r="AR167" s="88">
        <f t="shared" si="74"/>
        <v>0</v>
      </c>
      <c r="AT167" s="90">
        <f t="shared" si="84"/>
        <v>11600</v>
      </c>
      <c r="AU167" s="90">
        <f t="shared" si="84"/>
        <v>11600</v>
      </c>
      <c r="AV167" s="82">
        <v>11600</v>
      </c>
      <c r="AW167" s="82">
        <v>11600</v>
      </c>
    </row>
    <row r="168" spans="1:49" s="82" customFormat="1" ht="15.75" customHeight="1" x14ac:dyDescent="0.2">
      <c r="A168" s="60"/>
      <c r="B168" s="157"/>
      <c r="C168" s="158">
        <v>908</v>
      </c>
      <c r="D168" s="63">
        <v>3000.67</v>
      </c>
      <c r="E168" s="107">
        <v>0</v>
      </c>
      <c r="F168" s="65">
        <f t="shared" si="82"/>
        <v>3000.67</v>
      </c>
      <c r="G168" s="159"/>
      <c r="H168" s="60"/>
      <c r="I168" s="157"/>
      <c r="J168" s="168">
        <v>908</v>
      </c>
      <c r="K168" s="224" t="s">
        <v>138</v>
      </c>
      <c r="L168" s="222"/>
      <c r="M168" s="69"/>
      <c r="N168" s="344">
        <v>3000.67</v>
      </c>
      <c r="O168" s="345">
        <v>3000.67</v>
      </c>
      <c r="P168" s="78">
        <f t="shared" si="75"/>
        <v>0</v>
      </c>
      <c r="Q168" s="98" t="str">
        <f t="shared" si="70"/>
        <v/>
      </c>
      <c r="R168" s="74"/>
      <c r="S168" s="75">
        <f t="shared" si="76"/>
        <v>0</v>
      </c>
      <c r="T168" s="75">
        <f t="shared" si="76"/>
        <v>0</v>
      </c>
      <c r="U168" s="72">
        <f t="shared" si="76"/>
        <v>0</v>
      </c>
      <c r="V168" s="98" t="str">
        <f t="shared" si="71"/>
        <v/>
      </c>
      <c r="W168" s="39"/>
      <c r="X168" s="70">
        <f t="shared" si="77"/>
        <v>3000.67</v>
      </c>
      <c r="Y168" s="71">
        <f t="shared" si="77"/>
        <v>3000.67</v>
      </c>
      <c r="Z168" s="72">
        <f t="shared" si="78"/>
        <v>0</v>
      </c>
      <c r="AA168" s="98" t="str">
        <f t="shared" si="72"/>
        <v/>
      </c>
      <c r="AB168" s="77"/>
      <c r="AC168" s="78">
        <f t="shared" si="79"/>
        <v>0</v>
      </c>
      <c r="AD168" s="79"/>
      <c r="AE168" s="80"/>
      <c r="AF168" s="78">
        <f t="shared" si="80"/>
        <v>3000.67</v>
      </c>
      <c r="AG168" s="79">
        <f t="shared" si="73"/>
        <v>1</v>
      </c>
      <c r="AI168" s="165">
        <v>3000.67</v>
      </c>
      <c r="AK168" s="166">
        <f t="shared" si="81"/>
        <v>0</v>
      </c>
      <c r="AP168" s="87">
        <f t="shared" si="83"/>
        <v>0</v>
      </c>
      <c r="AQ168" s="87">
        <f t="shared" si="83"/>
        <v>0</v>
      </c>
      <c r="AR168" s="88">
        <f t="shared" si="74"/>
        <v>0</v>
      </c>
      <c r="AT168" s="90">
        <f t="shared" si="84"/>
        <v>3000.67</v>
      </c>
      <c r="AU168" s="90">
        <f t="shared" si="84"/>
        <v>3000.67</v>
      </c>
      <c r="AV168" s="82">
        <v>3000.67</v>
      </c>
      <c r="AW168" s="82">
        <v>3000.67</v>
      </c>
    </row>
    <row r="169" spans="1:49" s="82" customFormat="1" ht="15.75" customHeight="1" x14ac:dyDescent="0.2">
      <c r="A169" s="60"/>
      <c r="B169" s="157"/>
      <c r="C169" s="158">
        <v>910</v>
      </c>
      <c r="D169" s="63">
        <v>0</v>
      </c>
      <c r="E169" s="107">
        <v>277935</v>
      </c>
      <c r="F169" s="65">
        <f t="shared" si="82"/>
        <v>277935</v>
      </c>
      <c r="G169" s="159"/>
      <c r="H169" s="60"/>
      <c r="I169" s="157"/>
      <c r="J169" s="168">
        <v>910</v>
      </c>
      <c r="K169" s="224" t="s">
        <v>139</v>
      </c>
      <c r="L169" s="222"/>
      <c r="M169" s="69"/>
      <c r="N169" s="344">
        <v>277935</v>
      </c>
      <c r="O169" s="345">
        <v>248644.43000000002</v>
      </c>
      <c r="P169" s="78">
        <f t="shared" si="75"/>
        <v>29290.569999999978</v>
      </c>
      <c r="Q169" s="98">
        <f t="shared" si="70"/>
        <v>0.10538640329573454</v>
      </c>
      <c r="R169" s="74"/>
      <c r="S169" s="75">
        <f t="shared" si="76"/>
        <v>0</v>
      </c>
      <c r="T169" s="75">
        <f t="shared" si="76"/>
        <v>-4500</v>
      </c>
      <c r="U169" s="72">
        <f t="shared" si="76"/>
        <v>4500</v>
      </c>
      <c r="V169" s="98" t="str">
        <f t="shared" si="71"/>
        <v/>
      </c>
      <c r="W169" s="39"/>
      <c r="X169" s="70">
        <f t="shared" si="77"/>
        <v>277935</v>
      </c>
      <c r="Y169" s="71">
        <f t="shared" si="77"/>
        <v>253144.43000000002</v>
      </c>
      <c r="Z169" s="72">
        <f t="shared" si="78"/>
        <v>24790.569999999978</v>
      </c>
      <c r="AA169" s="98">
        <f t="shared" si="72"/>
        <v>8.9195567308903087E-2</v>
      </c>
      <c r="AB169" s="77"/>
      <c r="AC169" s="78">
        <f t="shared" si="79"/>
        <v>0</v>
      </c>
      <c r="AD169" s="79"/>
      <c r="AE169" s="80"/>
      <c r="AF169" s="78">
        <f t="shared" si="80"/>
        <v>248644.43000000002</v>
      </c>
      <c r="AG169" s="79">
        <f t="shared" si="73"/>
        <v>0.89461359670426543</v>
      </c>
      <c r="AI169" s="165">
        <v>0</v>
      </c>
      <c r="AK169" s="166"/>
      <c r="AP169" s="87">
        <f t="shared" si="83"/>
        <v>0</v>
      </c>
      <c r="AQ169" s="87">
        <f t="shared" si="83"/>
        <v>0</v>
      </c>
      <c r="AR169" s="88">
        <f t="shared" si="74"/>
        <v>0</v>
      </c>
      <c r="AT169" s="90">
        <f t="shared" si="84"/>
        <v>277935</v>
      </c>
      <c r="AU169" s="90">
        <f t="shared" si="84"/>
        <v>248644.43000000002</v>
      </c>
      <c r="AV169" s="82">
        <v>277935</v>
      </c>
      <c r="AW169" s="82">
        <v>253144.43000000002</v>
      </c>
    </row>
    <row r="170" spans="1:49" s="2" customFormat="1" ht="15.75" customHeight="1" thickBot="1" x14ac:dyDescent="0.25">
      <c r="A170" s="109"/>
      <c r="B170" s="226"/>
      <c r="C170" s="111"/>
      <c r="D170" s="228"/>
      <c r="E170" s="228"/>
      <c r="F170" s="228"/>
      <c r="G170" s="48"/>
      <c r="H170" s="109"/>
      <c r="I170" s="226"/>
      <c r="J170" s="111"/>
      <c r="K170" s="213"/>
      <c r="L170" s="115"/>
      <c r="M170" s="5"/>
      <c r="N170" s="354"/>
      <c r="O170" s="347"/>
      <c r="P170" s="118"/>
      <c r="Q170" s="119" t="str">
        <f t="shared" si="70"/>
        <v/>
      </c>
      <c r="R170" s="53"/>
      <c r="S170" s="120"/>
      <c r="T170" s="121"/>
      <c r="U170" s="122"/>
      <c r="V170" s="119" t="str">
        <f t="shared" si="71"/>
        <v/>
      </c>
      <c r="W170" s="14"/>
      <c r="X170" s="214"/>
      <c r="Y170" s="117"/>
      <c r="Z170" s="118"/>
      <c r="AA170" s="119" t="str">
        <f t="shared" si="72"/>
        <v/>
      </c>
      <c r="AB170" s="14"/>
      <c r="AC170" s="215"/>
      <c r="AD170" s="197"/>
      <c r="AE170" s="17"/>
      <c r="AF170" s="215"/>
      <c r="AG170" s="197" t="str">
        <f t="shared" si="73"/>
        <v/>
      </c>
      <c r="AI170" s="216"/>
      <c r="AK170" s="217"/>
      <c r="AP170" s="87">
        <f t="shared" si="83"/>
        <v>0</v>
      </c>
      <c r="AQ170" s="87">
        <f t="shared" si="83"/>
        <v>0</v>
      </c>
      <c r="AR170" s="88">
        <f t="shared" si="74"/>
        <v>0</v>
      </c>
      <c r="AT170" s="90">
        <f t="shared" si="84"/>
        <v>0</v>
      </c>
      <c r="AU170" s="90">
        <f t="shared" si="84"/>
        <v>0</v>
      </c>
      <c r="AV170" s="2">
        <v>0</v>
      </c>
      <c r="AW170" s="2">
        <v>0</v>
      </c>
    </row>
    <row r="171" spans="1:49" s="82" customFormat="1" ht="15.75" customHeight="1" thickBot="1" x14ac:dyDescent="0.25">
      <c r="A171" s="30"/>
      <c r="C171" s="129"/>
      <c r="D171" s="130">
        <f>SUM(D161:D170)</f>
        <v>46400.07</v>
      </c>
      <c r="E171" s="130">
        <f>SUM(E160:E170)</f>
        <v>277935</v>
      </c>
      <c r="F171" s="130">
        <f>SUM(F160:F170)</f>
        <v>324335.07</v>
      </c>
      <c r="G171" s="131"/>
      <c r="H171" s="30"/>
      <c r="J171" s="129"/>
      <c r="K171" s="218"/>
      <c r="L171" s="132"/>
      <c r="M171" s="5">
        <f>+N171/F171</f>
        <v>1</v>
      </c>
      <c r="N171" s="348">
        <f>SUM(N161:N170)</f>
        <v>324335.07</v>
      </c>
      <c r="O171" s="349">
        <f>SUM(O161:O170)</f>
        <v>295044.5</v>
      </c>
      <c r="P171" s="135">
        <f>SUM(P161:P170)</f>
        <v>29290.569999999978</v>
      </c>
      <c r="Q171" s="136">
        <f t="shared" si="70"/>
        <v>9.0309598650555975E-2</v>
      </c>
      <c r="R171" s="137"/>
      <c r="S171" s="133">
        <f>SUM(S161:S170)</f>
        <v>0</v>
      </c>
      <c r="T171" s="133">
        <f>SUM(T161:T170)</f>
        <v>-4500</v>
      </c>
      <c r="U171" s="138">
        <f>SUM(U161:U170)</f>
        <v>4500</v>
      </c>
      <c r="V171" s="136" t="str">
        <f t="shared" si="71"/>
        <v/>
      </c>
      <c r="W171" s="139"/>
      <c r="X171" s="133">
        <f>SUM(X161:X170)</f>
        <v>324335.07</v>
      </c>
      <c r="Y171" s="133">
        <f>SUM(Y161:Y170)</f>
        <v>299544.5</v>
      </c>
      <c r="Z171" s="138">
        <f>SUM(Z161:Z170)</f>
        <v>24790.569999999978</v>
      </c>
      <c r="AA171" s="136">
        <f t="shared" si="72"/>
        <v>7.6435058348762519E-2</v>
      </c>
      <c r="AB171" s="77"/>
      <c r="AC171" s="140">
        <f>SUM(AC161:AC170)</f>
        <v>0</v>
      </c>
      <c r="AD171" s="141">
        <f>+AC171/F171</f>
        <v>0</v>
      </c>
      <c r="AE171" s="80"/>
      <c r="AF171" s="142">
        <f>SUM(AF160:AF170)</f>
        <v>295044.5</v>
      </c>
      <c r="AG171" s="141">
        <f t="shared" si="73"/>
        <v>0.9096904013494439</v>
      </c>
      <c r="AI171" s="142">
        <v>37844.07</v>
      </c>
      <c r="AK171" s="143">
        <f>SUM(AK161:AK170)</f>
        <v>8556</v>
      </c>
      <c r="AP171" s="87">
        <f t="shared" si="83"/>
        <v>0</v>
      </c>
      <c r="AQ171" s="87">
        <f t="shared" si="83"/>
        <v>0</v>
      </c>
      <c r="AR171" s="88">
        <f t="shared" si="74"/>
        <v>0</v>
      </c>
      <c r="AT171" s="90">
        <f t="shared" si="84"/>
        <v>324335.07</v>
      </c>
      <c r="AU171" s="90">
        <f t="shared" si="84"/>
        <v>295044.5</v>
      </c>
      <c r="AV171" s="82">
        <v>324335.07</v>
      </c>
      <c r="AW171" s="82">
        <v>299544.5</v>
      </c>
    </row>
    <row r="172" spans="1:49" s="2" customFormat="1" ht="15.75" customHeight="1" x14ac:dyDescent="0.2">
      <c r="A172" s="42"/>
      <c r="B172" s="43"/>
      <c r="C172" s="44"/>
      <c r="D172" s="203"/>
      <c r="E172" s="45"/>
      <c r="F172" s="45"/>
      <c r="G172" s="48"/>
      <c r="H172" s="42"/>
      <c r="I172" s="43"/>
      <c r="J172" s="44"/>
      <c r="K172" s="49"/>
      <c r="L172" s="50"/>
      <c r="M172" s="5"/>
      <c r="N172" s="358"/>
      <c r="O172" s="359"/>
      <c r="P172" s="153"/>
      <c r="Q172" s="246" t="str">
        <f t="shared" si="70"/>
        <v/>
      </c>
      <c r="R172" s="53"/>
      <c r="S172" s="247"/>
      <c r="T172" s="248"/>
      <c r="U172" s="249"/>
      <c r="V172" s="246" t="str">
        <f t="shared" si="71"/>
        <v/>
      </c>
      <c r="W172" s="14"/>
      <c r="X172" s="146"/>
      <c r="Y172" s="147"/>
      <c r="Z172" s="152"/>
      <c r="AA172" s="148" t="str">
        <f t="shared" si="72"/>
        <v/>
      </c>
      <c r="AB172" s="14"/>
      <c r="AC172" s="153"/>
      <c r="AD172" s="154"/>
      <c r="AE172" s="17"/>
      <c r="AF172" s="153"/>
      <c r="AG172" s="154" t="str">
        <f t="shared" si="73"/>
        <v/>
      </c>
      <c r="AI172" s="155"/>
      <c r="AK172" s="156"/>
      <c r="AP172" s="87">
        <f t="shared" si="83"/>
        <v>0</v>
      </c>
      <c r="AQ172" s="87">
        <f t="shared" si="83"/>
        <v>0</v>
      </c>
      <c r="AR172" s="88">
        <f t="shared" si="74"/>
        <v>0</v>
      </c>
      <c r="AT172" s="90">
        <f t="shared" si="84"/>
        <v>0</v>
      </c>
      <c r="AU172" s="90">
        <f t="shared" si="84"/>
        <v>0</v>
      </c>
      <c r="AV172" s="2">
        <v>0</v>
      </c>
      <c r="AW172" s="2">
        <v>0</v>
      </c>
    </row>
    <row r="173" spans="1:49" s="82" customFormat="1" ht="15.75" customHeight="1" x14ac:dyDescent="0.2">
      <c r="A173" s="60" t="s">
        <v>140</v>
      </c>
      <c r="B173" s="157" t="s">
        <v>141</v>
      </c>
      <c r="C173" s="158">
        <v>1001</v>
      </c>
      <c r="D173" s="63">
        <v>23958.560000000001</v>
      </c>
      <c r="E173" s="107">
        <v>35000</v>
      </c>
      <c r="F173" s="65">
        <f>D173+E173</f>
        <v>58958.559999999998</v>
      </c>
      <c r="G173" s="159"/>
      <c r="H173" s="60" t="s">
        <v>140</v>
      </c>
      <c r="I173" s="157" t="s">
        <v>141</v>
      </c>
      <c r="J173" s="204">
        <v>1001</v>
      </c>
      <c r="K173" s="205" t="s">
        <v>142</v>
      </c>
      <c r="L173" s="206"/>
      <c r="M173" s="69">
        <f>+N173/F173</f>
        <v>0.88212059453283798</v>
      </c>
      <c r="N173" s="344">
        <v>52008.56</v>
      </c>
      <c r="O173" s="345">
        <v>41618.783333333333</v>
      </c>
      <c r="P173" s="78">
        <f t="shared" ref="P173:P184" si="85">+N173-O173</f>
        <v>10389.776666666665</v>
      </c>
      <c r="Q173" s="98">
        <f t="shared" si="70"/>
        <v>0.19977051213620731</v>
      </c>
      <c r="R173" s="74"/>
      <c r="S173" s="75">
        <f t="shared" ref="S173:U184" si="86">+N173-X173</f>
        <v>140</v>
      </c>
      <c r="T173" s="75">
        <f t="shared" si="86"/>
        <v>0</v>
      </c>
      <c r="U173" s="72">
        <f t="shared" si="86"/>
        <v>140</v>
      </c>
      <c r="V173" s="98">
        <f t="shared" si="71"/>
        <v>1</v>
      </c>
      <c r="W173" s="39"/>
      <c r="X173" s="70">
        <f t="shared" ref="X173:Y184" si="87">+AV173</f>
        <v>51868.56</v>
      </c>
      <c r="Y173" s="71">
        <f t="shared" si="87"/>
        <v>41618.783333333333</v>
      </c>
      <c r="Z173" s="72">
        <f t="shared" ref="Z173:Z184" si="88">+X173-Y173</f>
        <v>10249.776666666665</v>
      </c>
      <c r="AA173" s="98">
        <f t="shared" si="72"/>
        <v>0.19761058850808014</v>
      </c>
      <c r="AB173" s="77"/>
      <c r="AC173" s="78">
        <f t="shared" ref="AC173:AC184" si="89">+F173-N173</f>
        <v>6950</v>
      </c>
      <c r="AD173" s="79">
        <f>+AC173/F173</f>
        <v>0.11787940546716202</v>
      </c>
      <c r="AE173" s="80"/>
      <c r="AF173" s="78">
        <f t="shared" ref="AF173:AF184" si="90">+O173+AC173</f>
        <v>48568.783333333333</v>
      </c>
      <c r="AG173" s="79">
        <f t="shared" si="73"/>
        <v>0.82377831706427929</v>
      </c>
      <c r="AI173" s="165">
        <v>34830.870000000003</v>
      </c>
      <c r="AK173" s="166">
        <f t="shared" ref="AK173:AK180" si="91">+AF173-AI173</f>
        <v>13737.91333333333</v>
      </c>
      <c r="AP173" s="87">
        <f t="shared" si="83"/>
        <v>0</v>
      </c>
      <c r="AQ173" s="87">
        <f t="shared" si="83"/>
        <v>0</v>
      </c>
      <c r="AR173" s="88">
        <f t="shared" si="74"/>
        <v>0</v>
      </c>
      <c r="AT173" s="90">
        <f t="shared" si="84"/>
        <v>52008.56</v>
      </c>
      <c r="AU173" s="90">
        <f t="shared" si="84"/>
        <v>41618.783333333333</v>
      </c>
      <c r="AV173" s="82">
        <v>51868.56</v>
      </c>
      <c r="AW173" s="82">
        <v>41618.783333333333</v>
      </c>
    </row>
    <row r="174" spans="1:49" s="82" customFormat="1" ht="15.75" hidden="1" customHeight="1" x14ac:dyDescent="0.3">
      <c r="A174" s="167"/>
      <c r="B174" s="157" t="s">
        <v>37</v>
      </c>
      <c r="C174" s="168">
        <v>1002</v>
      </c>
      <c r="D174" s="220">
        <v>0</v>
      </c>
      <c r="E174" s="107">
        <v>0</v>
      </c>
      <c r="F174" s="65">
        <f t="shared" ref="F174:F180" si="92">D174+E174</f>
        <v>0</v>
      </c>
      <c r="G174" s="95"/>
      <c r="H174" s="167"/>
      <c r="I174" s="157"/>
      <c r="J174" s="168">
        <v>1002</v>
      </c>
      <c r="K174" s="224"/>
      <c r="L174" s="222"/>
      <c r="M174" s="175"/>
      <c r="N174" s="344">
        <v>0</v>
      </c>
      <c r="O174" s="345">
        <v>0</v>
      </c>
      <c r="P174" s="78">
        <f t="shared" si="85"/>
        <v>0</v>
      </c>
      <c r="Q174" s="98" t="str">
        <f t="shared" si="70"/>
        <v/>
      </c>
      <c r="R174" s="74"/>
      <c r="S174" s="75">
        <f t="shared" si="86"/>
        <v>0</v>
      </c>
      <c r="T174" s="75">
        <f t="shared" si="86"/>
        <v>0</v>
      </c>
      <c r="U174" s="72">
        <f t="shared" si="86"/>
        <v>0</v>
      </c>
      <c r="V174" s="98" t="str">
        <f t="shared" si="71"/>
        <v/>
      </c>
      <c r="W174" s="39"/>
      <c r="X174" s="70">
        <f t="shared" si="87"/>
        <v>0</v>
      </c>
      <c r="Y174" s="71">
        <f t="shared" si="87"/>
        <v>0</v>
      </c>
      <c r="Z174" s="72">
        <f t="shared" si="88"/>
        <v>0</v>
      </c>
      <c r="AA174" s="98" t="str">
        <f t="shared" si="72"/>
        <v/>
      </c>
      <c r="AB174" s="77"/>
      <c r="AC174" s="72">
        <f t="shared" si="89"/>
        <v>0</v>
      </c>
      <c r="AD174" s="79"/>
      <c r="AE174" s="80"/>
      <c r="AF174" s="72">
        <f t="shared" si="90"/>
        <v>0</v>
      </c>
      <c r="AG174" s="79" t="str">
        <f t="shared" si="73"/>
        <v/>
      </c>
      <c r="AI174" s="75">
        <v>0</v>
      </c>
      <c r="AK174" s="176">
        <f t="shared" si="91"/>
        <v>0</v>
      </c>
      <c r="AP174" s="87">
        <f t="shared" si="83"/>
        <v>0</v>
      </c>
      <c r="AQ174" s="87">
        <f t="shared" si="83"/>
        <v>0</v>
      </c>
      <c r="AR174" s="88">
        <f t="shared" si="74"/>
        <v>0</v>
      </c>
      <c r="AT174" s="90">
        <f t="shared" si="84"/>
        <v>0</v>
      </c>
      <c r="AU174" s="90">
        <f t="shared" si="84"/>
        <v>0</v>
      </c>
      <c r="AV174" s="82">
        <v>0</v>
      </c>
      <c r="AW174" s="82">
        <v>0</v>
      </c>
    </row>
    <row r="175" spans="1:49" s="82" customFormat="1" ht="15.75" hidden="1" customHeight="1" x14ac:dyDescent="0.3">
      <c r="A175" s="91"/>
      <c r="B175" s="92">
        <f>SUM(D173:D180)</f>
        <v>48790.459999999992</v>
      </c>
      <c r="C175" s="168">
        <v>1003</v>
      </c>
      <c r="D175" s="220">
        <v>0</v>
      </c>
      <c r="E175" s="107">
        <v>0</v>
      </c>
      <c r="F175" s="65">
        <f t="shared" si="92"/>
        <v>0</v>
      </c>
      <c r="G175" s="95"/>
      <c r="H175" s="91"/>
      <c r="I175" s="92"/>
      <c r="J175" s="168">
        <v>1003</v>
      </c>
      <c r="K175" s="224"/>
      <c r="L175" s="97"/>
      <c r="M175" s="5"/>
      <c r="N175" s="344">
        <v>0</v>
      </c>
      <c r="O175" s="345">
        <v>0</v>
      </c>
      <c r="P175" s="78">
        <f t="shared" si="85"/>
        <v>0</v>
      </c>
      <c r="Q175" s="98" t="str">
        <f t="shared" si="70"/>
        <v/>
      </c>
      <c r="R175" s="74"/>
      <c r="S175" s="75">
        <f t="shared" si="86"/>
        <v>0</v>
      </c>
      <c r="T175" s="75">
        <f t="shared" si="86"/>
        <v>0</v>
      </c>
      <c r="U175" s="72">
        <f t="shared" si="86"/>
        <v>0</v>
      </c>
      <c r="V175" s="98" t="str">
        <f t="shared" si="71"/>
        <v/>
      </c>
      <c r="W175" s="39"/>
      <c r="X175" s="70">
        <f t="shared" si="87"/>
        <v>0</v>
      </c>
      <c r="Y175" s="71">
        <f t="shared" si="87"/>
        <v>0</v>
      </c>
      <c r="Z175" s="72">
        <f t="shared" si="88"/>
        <v>0</v>
      </c>
      <c r="AA175" s="98" t="str">
        <f t="shared" si="72"/>
        <v/>
      </c>
      <c r="AB175" s="77"/>
      <c r="AC175" s="72">
        <f t="shared" si="89"/>
        <v>0</v>
      </c>
      <c r="AD175" s="79"/>
      <c r="AE175" s="80"/>
      <c r="AF175" s="72">
        <f t="shared" si="90"/>
        <v>0</v>
      </c>
      <c r="AG175" s="79" t="str">
        <f t="shared" si="73"/>
        <v/>
      </c>
      <c r="AI175" s="75">
        <v>0</v>
      </c>
      <c r="AK175" s="176">
        <f t="shared" si="91"/>
        <v>0</v>
      </c>
      <c r="AP175" s="87">
        <f t="shared" si="83"/>
        <v>0</v>
      </c>
      <c r="AQ175" s="87">
        <f t="shared" si="83"/>
        <v>0</v>
      </c>
      <c r="AR175" s="88">
        <f t="shared" si="74"/>
        <v>0</v>
      </c>
      <c r="AT175" s="90">
        <f t="shared" si="84"/>
        <v>0</v>
      </c>
      <c r="AU175" s="90">
        <f t="shared" si="84"/>
        <v>0</v>
      </c>
      <c r="AV175" s="82">
        <v>0</v>
      </c>
      <c r="AW175" s="82">
        <v>0</v>
      </c>
    </row>
    <row r="176" spans="1:49" s="82" customFormat="1" ht="15.75" hidden="1" customHeight="1" x14ac:dyDescent="0.3">
      <c r="A176" s="91"/>
      <c r="B176" s="92"/>
      <c r="C176" s="158">
        <v>1004</v>
      </c>
      <c r="D176" s="220">
        <v>0</v>
      </c>
      <c r="E176" s="107">
        <v>0</v>
      </c>
      <c r="F176" s="65">
        <f>D176+E176</f>
        <v>0</v>
      </c>
      <c r="G176" s="159"/>
      <c r="H176" s="91"/>
      <c r="I176" s="92"/>
      <c r="J176" s="168">
        <v>1004</v>
      </c>
      <c r="K176" s="224"/>
      <c r="L176" s="97"/>
      <c r="M176" s="5"/>
      <c r="N176" s="344">
        <v>0</v>
      </c>
      <c r="O176" s="345">
        <v>0</v>
      </c>
      <c r="P176" s="78">
        <f t="shared" si="85"/>
        <v>0</v>
      </c>
      <c r="Q176" s="98" t="str">
        <f t="shared" si="70"/>
        <v/>
      </c>
      <c r="R176" s="74"/>
      <c r="S176" s="75">
        <f t="shared" si="86"/>
        <v>0</v>
      </c>
      <c r="T176" s="75">
        <f t="shared" si="86"/>
        <v>0</v>
      </c>
      <c r="U176" s="72">
        <f t="shared" si="86"/>
        <v>0</v>
      </c>
      <c r="V176" s="98" t="str">
        <f t="shared" si="71"/>
        <v/>
      </c>
      <c r="W176" s="39"/>
      <c r="X176" s="70">
        <f t="shared" si="87"/>
        <v>0</v>
      </c>
      <c r="Y176" s="71">
        <f t="shared" si="87"/>
        <v>0</v>
      </c>
      <c r="Z176" s="72">
        <f t="shared" si="88"/>
        <v>0</v>
      </c>
      <c r="AA176" s="98" t="str">
        <f t="shared" si="72"/>
        <v/>
      </c>
      <c r="AB176" s="77"/>
      <c r="AC176" s="72">
        <f t="shared" si="89"/>
        <v>0</v>
      </c>
      <c r="AD176" s="79"/>
      <c r="AE176" s="80"/>
      <c r="AF176" s="72">
        <f t="shared" si="90"/>
        <v>0</v>
      </c>
      <c r="AG176" s="79" t="str">
        <f t="shared" si="73"/>
        <v/>
      </c>
      <c r="AI176" s="75">
        <v>0</v>
      </c>
      <c r="AK176" s="176">
        <f t="shared" si="91"/>
        <v>0</v>
      </c>
      <c r="AP176" s="87">
        <f t="shared" si="83"/>
        <v>0</v>
      </c>
      <c r="AQ176" s="87">
        <f t="shared" si="83"/>
        <v>0</v>
      </c>
      <c r="AR176" s="88">
        <f t="shared" si="74"/>
        <v>0</v>
      </c>
      <c r="AT176" s="90">
        <f t="shared" si="84"/>
        <v>0</v>
      </c>
      <c r="AU176" s="90">
        <f t="shared" si="84"/>
        <v>0</v>
      </c>
      <c r="AV176" s="82">
        <v>0</v>
      </c>
      <c r="AW176" s="82">
        <v>0</v>
      </c>
    </row>
    <row r="177" spans="1:49" s="82" customFormat="1" ht="15.75" customHeight="1" x14ac:dyDescent="0.2">
      <c r="A177" s="91"/>
      <c r="B177" s="92"/>
      <c r="C177" s="158">
        <v>1005</v>
      </c>
      <c r="D177" s="220">
        <v>24831.899999999994</v>
      </c>
      <c r="E177" s="107">
        <v>0</v>
      </c>
      <c r="F177" s="65">
        <f t="shared" si="92"/>
        <v>24831.899999999994</v>
      </c>
      <c r="G177" s="159"/>
      <c r="H177" s="91"/>
      <c r="I177" s="92" t="s">
        <v>37</v>
      </c>
      <c r="J177" s="168">
        <v>1005</v>
      </c>
      <c r="K177" s="224" t="s">
        <v>143</v>
      </c>
      <c r="L177" s="97"/>
      <c r="M177" s="5">
        <f>+N177/F177</f>
        <v>1</v>
      </c>
      <c r="N177" s="344">
        <v>24831.899999999994</v>
      </c>
      <c r="O177" s="345">
        <v>22491.019999999993</v>
      </c>
      <c r="P177" s="78">
        <f t="shared" si="85"/>
        <v>2340.880000000001</v>
      </c>
      <c r="Q177" s="98">
        <f t="shared" si="70"/>
        <v>9.426906519436698E-2</v>
      </c>
      <c r="R177" s="74"/>
      <c r="S177" s="75">
        <f t="shared" si="86"/>
        <v>0</v>
      </c>
      <c r="T177" s="75">
        <f t="shared" si="86"/>
        <v>0</v>
      </c>
      <c r="U177" s="72">
        <f t="shared" si="86"/>
        <v>0</v>
      </c>
      <c r="V177" s="98" t="str">
        <f t="shared" si="71"/>
        <v/>
      </c>
      <c r="W177" s="39"/>
      <c r="X177" s="70">
        <f t="shared" si="87"/>
        <v>24831.899999999994</v>
      </c>
      <c r="Y177" s="71">
        <f t="shared" si="87"/>
        <v>22491.019999999993</v>
      </c>
      <c r="Z177" s="72">
        <f t="shared" si="88"/>
        <v>2340.880000000001</v>
      </c>
      <c r="AA177" s="98">
        <f t="shared" si="72"/>
        <v>9.426906519436698E-2</v>
      </c>
      <c r="AB177" s="77"/>
      <c r="AC177" s="72">
        <f t="shared" si="89"/>
        <v>0</v>
      </c>
      <c r="AD177" s="79"/>
      <c r="AE177" s="80"/>
      <c r="AF177" s="72">
        <f t="shared" si="90"/>
        <v>22491.019999999993</v>
      </c>
      <c r="AG177" s="79">
        <f t="shared" si="73"/>
        <v>0.90573093480563305</v>
      </c>
      <c r="AI177" s="75">
        <v>29487.489999999991</v>
      </c>
      <c r="AK177" s="176">
        <f t="shared" si="91"/>
        <v>-6996.4699999999975</v>
      </c>
      <c r="AP177" s="87">
        <f t="shared" si="83"/>
        <v>0</v>
      </c>
      <c r="AQ177" s="87">
        <f t="shared" si="83"/>
        <v>0</v>
      </c>
      <c r="AR177" s="88">
        <f t="shared" si="74"/>
        <v>0</v>
      </c>
      <c r="AT177" s="90">
        <f t="shared" si="84"/>
        <v>24831.899999999994</v>
      </c>
      <c r="AU177" s="90">
        <f t="shared" si="84"/>
        <v>22491.019999999993</v>
      </c>
      <c r="AV177" s="82">
        <v>24831.899999999994</v>
      </c>
      <c r="AW177" s="82">
        <v>22491.019999999993</v>
      </c>
    </row>
    <row r="178" spans="1:49" s="82" customFormat="1" ht="15.75" hidden="1" customHeight="1" x14ac:dyDescent="0.3">
      <c r="A178" s="91"/>
      <c r="B178" s="92"/>
      <c r="C178" s="158">
        <v>1006</v>
      </c>
      <c r="D178" s="220">
        <v>0</v>
      </c>
      <c r="E178" s="107">
        <v>0</v>
      </c>
      <c r="F178" s="65">
        <f t="shared" si="92"/>
        <v>0</v>
      </c>
      <c r="G178" s="159"/>
      <c r="H178" s="91"/>
      <c r="I178" s="92"/>
      <c r="J178" s="168">
        <v>1006</v>
      </c>
      <c r="K178" s="224"/>
      <c r="L178" s="97"/>
      <c r="M178" s="5"/>
      <c r="N178" s="344">
        <v>0</v>
      </c>
      <c r="O178" s="345">
        <v>0</v>
      </c>
      <c r="P178" s="78">
        <f t="shared" si="85"/>
        <v>0</v>
      </c>
      <c r="Q178" s="98" t="str">
        <f t="shared" si="70"/>
        <v/>
      </c>
      <c r="R178" s="74"/>
      <c r="S178" s="75">
        <f t="shared" si="86"/>
        <v>0</v>
      </c>
      <c r="T178" s="75">
        <f t="shared" si="86"/>
        <v>0</v>
      </c>
      <c r="U178" s="72">
        <f t="shared" si="86"/>
        <v>0</v>
      </c>
      <c r="V178" s="98" t="str">
        <f t="shared" si="71"/>
        <v/>
      </c>
      <c r="W178" s="39"/>
      <c r="X178" s="70">
        <f t="shared" si="87"/>
        <v>0</v>
      </c>
      <c r="Y178" s="71">
        <f t="shared" si="87"/>
        <v>0</v>
      </c>
      <c r="Z178" s="72">
        <f t="shared" si="88"/>
        <v>0</v>
      </c>
      <c r="AA178" s="98" t="str">
        <f t="shared" si="72"/>
        <v/>
      </c>
      <c r="AB178" s="77"/>
      <c r="AC178" s="72">
        <f t="shared" si="89"/>
        <v>0</v>
      </c>
      <c r="AD178" s="79"/>
      <c r="AE178" s="80"/>
      <c r="AF178" s="72">
        <f t="shared" si="90"/>
        <v>0</v>
      </c>
      <c r="AG178" s="79" t="str">
        <f t="shared" si="73"/>
        <v/>
      </c>
      <c r="AI178" s="75">
        <v>0</v>
      </c>
      <c r="AK178" s="176">
        <f t="shared" si="91"/>
        <v>0</v>
      </c>
      <c r="AP178" s="87">
        <f t="shared" si="83"/>
        <v>0</v>
      </c>
      <c r="AQ178" s="87">
        <f t="shared" si="83"/>
        <v>0</v>
      </c>
      <c r="AR178" s="88">
        <f t="shared" si="74"/>
        <v>0</v>
      </c>
      <c r="AT178" s="90">
        <f t="shared" si="84"/>
        <v>0</v>
      </c>
      <c r="AU178" s="90">
        <f t="shared" si="84"/>
        <v>0</v>
      </c>
      <c r="AV178" s="82">
        <v>0</v>
      </c>
      <c r="AW178" s="82">
        <v>0</v>
      </c>
    </row>
    <row r="179" spans="1:49" s="82" customFormat="1" ht="15.75" customHeight="1" x14ac:dyDescent="0.2">
      <c r="A179" s="91"/>
      <c r="B179" s="92"/>
      <c r="C179" s="158">
        <v>1007</v>
      </c>
      <c r="D179" s="220">
        <v>0</v>
      </c>
      <c r="E179" s="107">
        <v>0</v>
      </c>
      <c r="F179" s="65">
        <f t="shared" si="92"/>
        <v>0</v>
      </c>
      <c r="G179" s="159"/>
      <c r="H179" s="91"/>
      <c r="I179" s="92">
        <f>SUM(O173:O184)</f>
        <v>433935.46833333327</v>
      </c>
      <c r="J179" s="168">
        <v>1007</v>
      </c>
      <c r="K179" s="224" t="s">
        <v>144</v>
      </c>
      <c r="L179" s="97"/>
      <c r="M179" s="5"/>
      <c r="N179" s="344">
        <v>0</v>
      </c>
      <c r="O179" s="345">
        <v>0</v>
      </c>
      <c r="P179" s="78">
        <f t="shared" si="85"/>
        <v>0</v>
      </c>
      <c r="Q179" s="98" t="str">
        <f t="shared" si="70"/>
        <v/>
      </c>
      <c r="R179" s="74"/>
      <c r="S179" s="75">
        <f t="shared" si="86"/>
        <v>-12156.3</v>
      </c>
      <c r="T179" s="75">
        <f t="shared" si="86"/>
        <v>-12156.3</v>
      </c>
      <c r="U179" s="72">
        <f t="shared" si="86"/>
        <v>0</v>
      </c>
      <c r="V179" s="98" t="str">
        <f t="shared" si="71"/>
        <v/>
      </c>
      <c r="W179" s="39"/>
      <c r="X179" s="70">
        <f t="shared" si="87"/>
        <v>12156.3</v>
      </c>
      <c r="Y179" s="71">
        <f t="shared" si="87"/>
        <v>12156.3</v>
      </c>
      <c r="Z179" s="72">
        <f t="shared" si="88"/>
        <v>0</v>
      </c>
      <c r="AA179" s="98" t="str">
        <f t="shared" si="72"/>
        <v/>
      </c>
      <c r="AB179" s="77"/>
      <c r="AC179" s="72">
        <f t="shared" si="89"/>
        <v>0</v>
      </c>
      <c r="AD179" s="79"/>
      <c r="AE179" s="80"/>
      <c r="AF179" s="72">
        <f t="shared" si="90"/>
        <v>0</v>
      </c>
      <c r="AG179" s="79" t="str">
        <f t="shared" si="73"/>
        <v/>
      </c>
      <c r="AI179" s="75">
        <v>0</v>
      </c>
      <c r="AK179" s="176">
        <f t="shared" si="91"/>
        <v>0</v>
      </c>
      <c r="AP179" s="87">
        <f t="shared" si="83"/>
        <v>0</v>
      </c>
      <c r="AQ179" s="87">
        <f t="shared" si="83"/>
        <v>0</v>
      </c>
      <c r="AR179" s="88">
        <f t="shared" si="74"/>
        <v>0</v>
      </c>
      <c r="AT179" s="90">
        <f t="shared" si="84"/>
        <v>0</v>
      </c>
      <c r="AU179" s="90">
        <f t="shared" si="84"/>
        <v>0</v>
      </c>
      <c r="AV179" s="82">
        <v>12156.3</v>
      </c>
      <c r="AW179" s="82">
        <v>12156.3</v>
      </c>
    </row>
    <row r="180" spans="1:49" s="82" customFormat="1" ht="15.75" hidden="1" customHeight="1" x14ac:dyDescent="0.3">
      <c r="A180" s="91"/>
      <c r="B180" s="92"/>
      <c r="C180" s="158">
        <v>1008</v>
      </c>
      <c r="D180" s="220">
        <v>0</v>
      </c>
      <c r="E180" s="107">
        <v>0</v>
      </c>
      <c r="F180" s="65">
        <f t="shared" si="92"/>
        <v>0</v>
      </c>
      <c r="G180" s="159"/>
      <c r="H180" s="91"/>
      <c r="I180" s="92"/>
      <c r="J180" s="207">
        <v>1008</v>
      </c>
      <c r="K180" s="230" t="s">
        <v>145</v>
      </c>
      <c r="L180" s="209"/>
      <c r="M180" s="5"/>
      <c r="N180" s="344">
        <v>0</v>
      </c>
      <c r="O180" s="345">
        <v>0</v>
      </c>
      <c r="P180" s="78">
        <f t="shared" si="85"/>
        <v>0</v>
      </c>
      <c r="Q180" s="98" t="str">
        <f t="shared" si="70"/>
        <v/>
      </c>
      <c r="R180" s="74"/>
      <c r="S180" s="75">
        <f t="shared" si="86"/>
        <v>0</v>
      </c>
      <c r="T180" s="75">
        <f t="shared" si="86"/>
        <v>0</v>
      </c>
      <c r="U180" s="72">
        <f t="shared" si="86"/>
        <v>0</v>
      </c>
      <c r="V180" s="98" t="str">
        <f t="shared" si="71"/>
        <v/>
      </c>
      <c r="W180" s="39"/>
      <c r="X180" s="70">
        <f t="shared" si="87"/>
        <v>0</v>
      </c>
      <c r="Y180" s="71">
        <f t="shared" si="87"/>
        <v>0</v>
      </c>
      <c r="Z180" s="72">
        <f t="shared" si="88"/>
        <v>0</v>
      </c>
      <c r="AA180" s="98" t="str">
        <f t="shared" si="72"/>
        <v/>
      </c>
      <c r="AB180" s="77"/>
      <c r="AC180" s="72">
        <f t="shared" si="89"/>
        <v>0</v>
      </c>
      <c r="AD180" s="79"/>
      <c r="AE180" s="80"/>
      <c r="AF180" s="72">
        <f t="shared" si="90"/>
        <v>0</v>
      </c>
      <c r="AG180" s="79" t="str">
        <f t="shared" si="73"/>
        <v/>
      </c>
      <c r="AI180" s="75">
        <v>0</v>
      </c>
      <c r="AK180" s="176">
        <f t="shared" si="91"/>
        <v>0</v>
      </c>
      <c r="AP180" s="87">
        <f t="shared" si="83"/>
        <v>0</v>
      </c>
      <c r="AQ180" s="87">
        <f t="shared" si="83"/>
        <v>0</v>
      </c>
      <c r="AR180" s="88">
        <f t="shared" si="74"/>
        <v>0</v>
      </c>
      <c r="AT180" s="90">
        <f t="shared" si="84"/>
        <v>0</v>
      </c>
      <c r="AU180" s="90">
        <f t="shared" si="84"/>
        <v>0</v>
      </c>
      <c r="AV180" s="82">
        <v>0</v>
      </c>
      <c r="AW180" s="82">
        <v>0</v>
      </c>
    </row>
    <row r="181" spans="1:49" s="82" customFormat="1" ht="15.75" customHeight="1" x14ac:dyDescent="0.2">
      <c r="A181" s="91"/>
      <c r="B181" s="92"/>
      <c r="C181" s="158">
        <v>1006</v>
      </c>
      <c r="D181" s="250">
        <v>0</v>
      </c>
      <c r="E181" s="251">
        <v>129420</v>
      </c>
      <c r="F181" s="252">
        <f>D181+E181</f>
        <v>129420</v>
      </c>
      <c r="G181" s="253"/>
      <c r="H181" s="254">
        <f>+N181/F181</f>
        <v>0.95533920568691089</v>
      </c>
      <c r="I181" s="363" t="s">
        <v>146</v>
      </c>
      <c r="J181" s="255">
        <v>1011</v>
      </c>
      <c r="K181" s="256" t="s">
        <v>147</v>
      </c>
      <c r="L181" s="257"/>
      <c r="M181" s="258"/>
      <c r="N181" s="360">
        <v>123640</v>
      </c>
      <c r="O181" s="361">
        <v>126635.83499999999</v>
      </c>
      <c r="P181" s="261">
        <f t="shared" si="85"/>
        <v>-2995.8349999999919</v>
      </c>
      <c r="Q181" s="262">
        <f t="shared" si="70"/>
        <v>-2.4230305726302102E-2</v>
      </c>
      <c r="R181" s="74"/>
      <c r="S181" s="263">
        <f t="shared" si="86"/>
        <v>2040</v>
      </c>
      <c r="T181" s="263">
        <f t="shared" si="86"/>
        <v>0</v>
      </c>
      <c r="U181" s="264">
        <f>+P181-Z181</f>
        <v>2040</v>
      </c>
      <c r="V181" s="262">
        <f t="shared" si="71"/>
        <v>1</v>
      </c>
      <c r="W181" s="265"/>
      <c r="X181" s="259">
        <f t="shared" si="87"/>
        <v>121600</v>
      </c>
      <c r="Y181" s="260">
        <f t="shared" si="87"/>
        <v>126635.83499999999</v>
      </c>
      <c r="Z181" s="264">
        <f t="shared" si="88"/>
        <v>-5035.8349999999919</v>
      </c>
      <c r="AA181" s="262">
        <f t="shared" si="72"/>
        <v>-4.141311677631572E-2</v>
      </c>
      <c r="AB181" s="266"/>
      <c r="AC181" s="264">
        <f t="shared" si="89"/>
        <v>5780</v>
      </c>
      <c r="AD181" s="267"/>
      <c r="AE181" s="80"/>
      <c r="AF181" s="264">
        <f t="shared" si="90"/>
        <v>132415.83499999999</v>
      </c>
      <c r="AG181" s="267">
        <f t="shared" si="73"/>
        <v>1.0231481610261164</v>
      </c>
      <c r="AH181" s="268"/>
      <c r="AI181" s="263">
        <v>0</v>
      </c>
      <c r="AJ181" s="268"/>
      <c r="AK181" s="269">
        <f>+AF181-AI181</f>
        <v>132415.83499999999</v>
      </c>
      <c r="AL181" s="128"/>
      <c r="AP181" s="87">
        <f t="shared" si="83"/>
        <v>0</v>
      </c>
      <c r="AQ181" s="87">
        <f t="shared" si="83"/>
        <v>0</v>
      </c>
      <c r="AR181" s="88">
        <f t="shared" si="74"/>
        <v>0</v>
      </c>
      <c r="AT181" s="90">
        <f t="shared" si="84"/>
        <v>123640</v>
      </c>
      <c r="AU181" s="90">
        <f t="shared" si="84"/>
        <v>126635.83499999999</v>
      </c>
      <c r="AV181" s="82">
        <v>121600</v>
      </c>
      <c r="AW181" s="82">
        <v>126635.83499999999</v>
      </c>
    </row>
    <row r="182" spans="1:49" s="82" customFormat="1" ht="15.75" customHeight="1" x14ac:dyDescent="0.2">
      <c r="A182" s="91"/>
      <c r="B182" s="92"/>
      <c r="C182" s="158">
        <v>1007</v>
      </c>
      <c r="D182" s="250">
        <v>0</v>
      </c>
      <c r="E182" s="251">
        <v>53592.5</v>
      </c>
      <c r="F182" s="252">
        <f>D182+E182</f>
        <v>53592.5</v>
      </c>
      <c r="G182" s="253"/>
      <c r="H182" s="254">
        <f>+N182/F182</f>
        <v>0.95176563884871945</v>
      </c>
      <c r="I182" s="363"/>
      <c r="J182" s="255">
        <v>1012</v>
      </c>
      <c r="K182" s="256" t="s">
        <v>148</v>
      </c>
      <c r="L182" s="257"/>
      <c r="M182" s="258"/>
      <c r="N182" s="360">
        <v>51007.5</v>
      </c>
      <c r="O182" s="361">
        <v>43314.009999999987</v>
      </c>
      <c r="P182" s="261">
        <f t="shared" si="85"/>
        <v>7693.4900000000125</v>
      </c>
      <c r="Q182" s="262">
        <f t="shared" si="70"/>
        <v>0.15083056413272583</v>
      </c>
      <c r="R182" s="74"/>
      <c r="S182" s="263">
        <f t="shared" si="86"/>
        <v>590</v>
      </c>
      <c r="T182" s="263">
        <f t="shared" si="86"/>
        <v>-989.2300000000032</v>
      </c>
      <c r="U182" s="264">
        <f>+P182-Z182</f>
        <v>1579.2300000000032</v>
      </c>
      <c r="V182" s="262">
        <f t="shared" si="71"/>
        <v>2.6766610169491578</v>
      </c>
      <c r="W182" s="265"/>
      <c r="X182" s="259">
        <f t="shared" si="87"/>
        <v>50417.5</v>
      </c>
      <c r="Y182" s="260">
        <f t="shared" si="87"/>
        <v>44303.239999999991</v>
      </c>
      <c r="Z182" s="264">
        <f t="shared" si="88"/>
        <v>6114.2600000000093</v>
      </c>
      <c r="AA182" s="262">
        <f t="shared" si="72"/>
        <v>0.12127257400704139</v>
      </c>
      <c r="AB182" s="266"/>
      <c r="AC182" s="264">
        <f t="shared" si="89"/>
        <v>2585</v>
      </c>
      <c r="AD182" s="267"/>
      <c r="AE182" s="80"/>
      <c r="AF182" s="264">
        <f t="shared" si="90"/>
        <v>45899.009999999987</v>
      </c>
      <c r="AG182" s="267">
        <f t="shared" si="73"/>
        <v>0.85644465177030349</v>
      </c>
      <c r="AH182" s="268"/>
      <c r="AI182" s="263">
        <v>0</v>
      </c>
      <c r="AJ182" s="268"/>
      <c r="AK182" s="269">
        <f>+AF182-AI182</f>
        <v>45899.009999999987</v>
      </c>
      <c r="AL182" s="128" t="s">
        <v>149</v>
      </c>
      <c r="AP182" s="87">
        <f t="shared" si="83"/>
        <v>0</v>
      </c>
      <c r="AQ182" s="87">
        <f t="shared" si="83"/>
        <v>0</v>
      </c>
      <c r="AR182" s="88">
        <f t="shared" si="74"/>
        <v>0</v>
      </c>
      <c r="AT182" s="90">
        <f t="shared" si="84"/>
        <v>51007.5</v>
      </c>
      <c r="AU182" s="90">
        <f t="shared" si="84"/>
        <v>43314.009999999987</v>
      </c>
      <c r="AV182" s="82">
        <v>50417.5</v>
      </c>
      <c r="AW182" s="82">
        <v>44303.239999999991</v>
      </c>
    </row>
    <row r="183" spans="1:49" s="82" customFormat="1" ht="15.75" customHeight="1" x14ac:dyDescent="0.2">
      <c r="A183" s="91"/>
      <c r="B183" s="92"/>
      <c r="C183" s="158">
        <v>1008</v>
      </c>
      <c r="D183" s="250">
        <v>0</v>
      </c>
      <c r="E183" s="251">
        <v>40551.47</v>
      </c>
      <c r="F183" s="252">
        <f>D183+E183</f>
        <v>40551.47</v>
      </c>
      <c r="G183" s="253"/>
      <c r="H183" s="254">
        <f>+N183/F183</f>
        <v>0.92071804055438677</v>
      </c>
      <c r="I183" s="363"/>
      <c r="J183" s="270">
        <v>1013</v>
      </c>
      <c r="K183" s="271" t="s">
        <v>150</v>
      </c>
      <c r="L183" s="272"/>
      <c r="M183" s="258"/>
      <c r="N183" s="360">
        <v>37336.47</v>
      </c>
      <c r="O183" s="361">
        <v>38187.51</v>
      </c>
      <c r="P183" s="261">
        <f t="shared" si="85"/>
        <v>-851.04000000000087</v>
      </c>
      <c r="Q183" s="262">
        <f t="shared" si="70"/>
        <v>-2.2793799199549419E-2</v>
      </c>
      <c r="R183" s="74"/>
      <c r="S183" s="263">
        <f t="shared" si="86"/>
        <v>875.58000000000175</v>
      </c>
      <c r="T183" s="263">
        <f t="shared" si="86"/>
        <v>-406.08000000000175</v>
      </c>
      <c r="U183" s="264">
        <f>+P183-Z183</f>
        <v>1281.6600000000035</v>
      </c>
      <c r="V183" s="262">
        <f t="shared" si="71"/>
        <v>1.4637840060302896</v>
      </c>
      <c r="W183" s="265"/>
      <c r="X183" s="259">
        <f t="shared" si="87"/>
        <v>36460.89</v>
      </c>
      <c r="Y183" s="260">
        <f t="shared" si="87"/>
        <v>38593.590000000004</v>
      </c>
      <c r="Z183" s="264">
        <f t="shared" si="88"/>
        <v>-2132.7000000000044</v>
      </c>
      <c r="AA183" s="262">
        <f t="shared" si="72"/>
        <v>-5.849281243546179E-2</v>
      </c>
      <c r="AB183" s="266"/>
      <c r="AC183" s="264">
        <f t="shared" si="89"/>
        <v>3215</v>
      </c>
      <c r="AD183" s="267"/>
      <c r="AE183" s="80"/>
      <c r="AF183" s="264">
        <f t="shared" si="90"/>
        <v>41402.51</v>
      </c>
      <c r="AG183" s="267">
        <f t="shared" si="73"/>
        <v>1.0209866621357992</v>
      </c>
      <c r="AH183" s="268"/>
      <c r="AI183" s="263">
        <v>0</v>
      </c>
      <c r="AJ183" s="268"/>
      <c r="AK183" s="269">
        <f>+AF183-AI183</f>
        <v>41402.51</v>
      </c>
      <c r="AL183" s="128" t="s">
        <v>151</v>
      </c>
      <c r="AP183" s="87">
        <f t="shared" si="83"/>
        <v>0</v>
      </c>
      <c r="AQ183" s="87">
        <f t="shared" si="83"/>
        <v>0</v>
      </c>
      <c r="AR183" s="88">
        <f t="shared" si="74"/>
        <v>0</v>
      </c>
      <c r="AT183" s="90">
        <f t="shared" si="84"/>
        <v>37336.47</v>
      </c>
      <c r="AU183" s="90">
        <f t="shared" si="84"/>
        <v>38187.51</v>
      </c>
      <c r="AV183" s="82">
        <v>36460.89</v>
      </c>
      <c r="AW183" s="82">
        <v>38593.590000000004</v>
      </c>
    </row>
    <row r="184" spans="1:49" s="82" customFormat="1" ht="15.75" customHeight="1" x14ac:dyDescent="0.2">
      <c r="A184" s="91"/>
      <c r="B184" s="92"/>
      <c r="C184" s="158">
        <v>1006</v>
      </c>
      <c r="D184" s="250">
        <v>0</v>
      </c>
      <c r="E184" s="251">
        <v>144438.20000000001</v>
      </c>
      <c r="F184" s="252">
        <f>D184+E184</f>
        <v>144438.20000000001</v>
      </c>
      <c r="G184" s="253"/>
      <c r="H184" s="254">
        <f>+N184/F184</f>
        <v>0.98999572135349234</v>
      </c>
      <c r="I184" s="363"/>
      <c r="J184" s="255">
        <v>1014</v>
      </c>
      <c r="K184" s="256" t="s">
        <v>152</v>
      </c>
      <c r="L184" s="257"/>
      <c r="M184" s="258"/>
      <c r="N184" s="360">
        <v>142993.20000000001</v>
      </c>
      <c r="O184" s="361">
        <v>161688.30999999997</v>
      </c>
      <c r="P184" s="261">
        <f t="shared" si="85"/>
        <v>-18695.109999999957</v>
      </c>
      <c r="Q184" s="262">
        <f t="shared" si="70"/>
        <v>-0.13074125203156484</v>
      </c>
      <c r="R184" s="74"/>
      <c r="S184" s="263">
        <f t="shared" si="86"/>
        <v>3929.2000000000116</v>
      </c>
      <c r="T184" s="263">
        <f t="shared" si="86"/>
        <v>21547.949999999983</v>
      </c>
      <c r="U184" s="264">
        <f>+P184-Z184</f>
        <v>-17618.749999999971</v>
      </c>
      <c r="V184" s="262">
        <f t="shared" si="71"/>
        <v>-4.4840552784281584</v>
      </c>
      <c r="W184" s="265"/>
      <c r="X184" s="259">
        <f t="shared" si="87"/>
        <v>139064</v>
      </c>
      <c r="Y184" s="260">
        <f t="shared" si="87"/>
        <v>140140.35999999999</v>
      </c>
      <c r="Z184" s="264">
        <f t="shared" si="88"/>
        <v>-1076.359999999986</v>
      </c>
      <c r="AA184" s="262">
        <f t="shared" si="72"/>
        <v>-7.7400333659321321E-3</v>
      </c>
      <c r="AB184" s="266"/>
      <c r="AC184" s="264">
        <f t="shared" si="89"/>
        <v>1445</v>
      </c>
      <c r="AD184" s="267"/>
      <c r="AE184" s="80"/>
      <c r="AF184" s="264">
        <f t="shared" si="90"/>
        <v>163133.30999999997</v>
      </c>
      <c r="AG184" s="267">
        <f t="shared" si="73"/>
        <v>1.1294332801156477</v>
      </c>
      <c r="AH184" s="268"/>
      <c r="AI184" s="263">
        <v>0</v>
      </c>
      <c r="AJ184" s="268"/>
      <c r="AK184" s="269">
        <f>+AF184-AI184</f>
        <v>163133.30999999997</v>
      </c>
      <c r="AP184" s="87">
        <f t="shared" si="83"/>
        <v>0</v>
      </c>
      <c r="AQ184" s="87">
        <f t="shared" si="83"/>
        <v>0</v>
      </c>
      <c r="AR184" s="88">
        <f t="shared" si="74"/>
        <v>0</v>
      </c>
      <c r="AT184" s="90">
        <f t="shared" si="84"/>
        <v>142993.20000000001</v>
      </c>
      <c r="AU184" s="90">
        <f t="shared" si="84"/>
        <v>161688.30999999997</v>
      </c>
      <c r="AV184" s="82">
        <v>139064</v>
      </c>
      <c r="AW184" s="82">
        <v>140140.35999999999</v>
      </c>
    </row>
    <row r="185" spans="1:49" s="2" customFormat="1" ht="15.75" customHeight="1" thickBot="1" x14ac:dyDescent="0.25">
      <c r="A185" s="109"/>
      <c r="B185" s="226"/>
      <c r="C185" s="111"/>
      <c r="D185" s="228"/>
      <c r="E185" s="228"/>
      <c r="F185" s="228"/>
      <c r="G185" s="48"/>
      <c r="H185" s="109"/>
      <c r="I185" s="226"/>
      <c r="J185" s="111"/>
      <c r="K185" s="213"/>
      <c r="L185" s="115"/>
      <c r="M185" s="5"/>
      <c r="N185" s="354"/>
      <c r="O185" s="347"/>
      <c r="P185" s="118"/>
      <c r="Q185" s="119" t="str">
        <f t="shared" si="70"/>
        <v/>
      </c>
      <c r="R185" s="53"/>
      <c r="S185" s="120"/>
      <c r="T185" s="121"/>
      <c r="U185" s="122"/>
      <c r="V185" s="119" t="str">
        <f t="shared" si="71"/>
        <v/>
      </c>
      <c r="W185" s="14"/>
      <c r="X185" s="214"/>
      <c r="Y185" s="117"/>
      <c r="Z185" s="118"/>
      <c r="AA185" s="119" t="str">
        <f t="shared" si="72"/>
        <v/>
      </c>
      <c r="AB185" s="14"/>
      <c r="AC185" s="215"/>
      <c r="AD185" s="197"/>
      <c r="AE185" s="17"/>
      <c r="AF185" s="215"/>
      <c r="AG185" s="197" t="str">
        <f t="shared" si="73"/>
        <v/>
      </c>
      <c r="AI185" s="216"/>
      <c r="AK185" s="217"/>
      <c r="AP185" s="87">
        <f t="shared" si="83"/>
        <v>0</v>
      </c>
      <c r="AQ185" s="87">
        <f t="shared" si="83"/>
        <v>0</v>
      </c>
      <c r="AR185" s="88">
        <f t="shared" si="74"/>
        <v>0</v>
      </c>
      <c r="AT185" s="90">
        <f t="shared" si="84"/>
        <v>0</v>
      </c>
      <c r="AU185" s="90">
        <f t="shared" si="84"/>
        <v>0</v>
      </c>
      <c r="AV185" s="2">
        <v>0</v>
      </c>
      <c r="AW185" s="2">
        <v>0</v>
      </c>
    </row>
    <row r="186" spans="1:49" s="82" customFormat="1" ht="15.75" customHeight="1" thickBot="1" x14ac:dyDescent="0.25">
      <c r="A186" s="30"/>
      <c r="C186" s="129"/>
      <c r="D186" s="130">
        <f>SUM(D173:D185)</f>
        <v>48790.459999999992</v>
      </c>
      <c r="E186" s="130">
        <f>SUM(E172:E185)</f>
        <v>403002.17000000004</v>
      </c>
      <c r="F186" s="130">
        <f>SUM(F172:F185)</f>
        <v>451792.62999999995</v>
      </c>
      <c r="G186" s="131"/>
      <c r="H186" s="30"/>
      <c r="J186" s="129"/>
      <c r="K186" s="218"/>
      <c r="L186" s="132"/>
      <c r="M186" s="5">
        <f>+N186/F186</f>
        <v>0.95578723805211263</v>
      </c>
      <c r="N186" s="348">
        <f>SUM(N173:N185)</f>
        <v>431817.63</v>
      </c>
      <c r="O186" s="349">
        <f>SUM(O173:O185)</f>
        <v>433935.46833333327</v>
      </c>
      <c r="P186" s="135">
        <f>SUM(P173:P185)</f>
        <v>-2117.8383333332713</v>
      </c>
      <c r="Q186" s="136">
        <f t="shared" si="70"/>
        <v>-4.9044739866995965E-3</v>
      </c>
      <c r="R186" s="137"/>
      <c r="S186" s="133">
        <f>SUM(S173:S185)</f>
        <v>-4581.5199999999859</v>
      </c>
      <c r="T186" s="133">
        <f>SUM(T173:T185)</f>
        <v>7996.3399999999783</v>
      </c>
      <c r="U186" s="138">
        <f>SUM(U173:U185)</f>
        <v>-12577.859999999964</v>
      </c>
      <c r="V186" s="136">
        <f t="shared" si="71"/>
        <v>2.7453465225514684</v>
      </c>
      <c r="W186" s="139"/>
      <c r="X186" s="133">
        <f>SUM(X173:X185)</f>
        <v>436399.15</v>
      </c>
      <c r="Y186" s="134">
        <f>SUM(Y173:Y185)</f>
        <v>425939.1283333333</v>
      </c>
      <c r="Z186" s="138">
        <f>SUM(Z173:Z185)</f>
        <v>10460.021666666693</v>
      </c>
      <c r="AA186" s="136">
        <f t="shared" si="72"/>
        <v>2.3968932264571762E-2</v>
      </c>
      <c r="AB186" s="77"/>
      <c r="AC186" s="140">
        <f>SUM(AC173:AC185)</f>
        <v>19975</v>
      </c>
      <c r="AD186" s="141">
        <f>+AC186/F186</f>
        <v>4.4212761947887466E-2</v>
      </c>
      <c r="AE186" s="80"/>
      <c r="AF186" s="142">
        <f>SUM(AF172:AF185)</f>
        <v>453910.46833333327</v>
      </c>
      <c r="AG186" s="141">
        <f t="shared" si="73"/>
        <v>1.0046876336458461</v>
      </c>
      <c r="AI186" s="142">
        <v>64318.359999999993</v>
      </c>
      <c r="AK186" s="143">
        <f>SUM(AK173:AK185)</f>
        <v>389592.10833333328</v>
      </c>
      <c r="AP186" s="87">
        <f t="shared" si="83"/>
        <v>0</v>
      </c>
      <c r="AQ186" s="87">
        <f t="shared" si="83"/>
        <v>0</v>
      </c>
      <c r="AR186" s="88">
        <f t="shared" si="74"/>
        <v>0</v>
      </c>
      <c r="AT186" s="90">
        <f t="shared" si="84"/>
        <v>431817.63</v>
      </c>
      <c r="AU186" s="90">
        <f t="shared" si="84"/>
        <v>433935.46833333327</v>
      </c>
      <c r="AV186" s="82">
        <v>436399.15</v>
      </c>
      <c r="AW186" s="82">
        <v>425939.1283333333</v>
      </c>
    </row>
    <row r="187" spans="1:49" s="2" customFormat="1" ht="15.75" customHeight="1" x14ac:dyDescent="0.2">
      <c r="A187" s="42"/>
      <c r="B187" s="43"/>
      <c r="C187" s="44"/>
      <c r="D187" s="45"/>
      <c r="E187" s="45"/>
      <c r="F187" s="45"/>
      <c r="G187" s="48"/>
      <c r="H187" s="42"/>
      <c r="I187" s="43"/>
      <c r="J187" s="44"/>
      <c r="K187" s="49"/>
      <c r="L187" s="50"/>
      <c r="M187" s="5"/>
      <c r="N187" s="358"/>
      <c r="O187" s="359"/>
      <c r="P187" s="153"/>
      <c r="Q187" s="246" t="str">
        <f t="shared" si="70"/>
        <v/>
      </c>
      <c r="R187" s="53"/>
      <c r="S187" s="149"/>
      <c r="T187" s="150"/>
      <c r="U187" s="151"/>
      <c r="V187" s="148" t="str">
        <f t="shared" si="71"/>
        <v/>
      </c>
      <c r="W187" s="14"/>
      <c r="X187" s="146"/>
      <c r="Y187" s="147"/>
      <c r="Z187" s="152"/>
      <c r="AA187" s="148" t="str">
        <f t="shared" si="72"/>
        <v/>
      </c>
      <c r="AB187" s="14"/>
      <c r="AC187" s="153"/>
      <c r="AD187" s="154"/>
      <c r="AE187" s="17"/>
      <c r="AF187" s="153"/>
      <c r="AG187" s="154" t="str">
        <f t="shared" si="73"/>
        <v/>
      </c>
      <c r="AI187" s="155"/>
      <c r="AK187" s="156"/>
      <c r="AP187" s="87">
        <f t="shared" si="83"/>
        <v>0</v>
      </c>
      <c r="AQ187" s="87">
        <f t="shared" si="83"/>
        <v>0</v>
      </c>
      <c r="AR187" s="88">
        <f t="shared" si="74"/>
        <v>0</v>
      </c>
      <c r="AT187" s="90">
        <f t="shared" si="84"/>
        <v>0</v>
      </c>
      <c r="AU187" s="90">
        <f t="shared" si="84"/>
        <v>0</v>
      </c>
      <c r="AV187" s="2">
        <v>0</v>
      </c>
      <c r="AW187" s="2">
        <v>0</v>
      </c>
    </row>
    <row r="188" spans="1:49" s="82" customFormat="1" ht="15.75" hidden="1" customHeight="1" x14ac:dyDescent="0.3">
      <c r="A188" s="167">
        <v>11</v>
      </c>
      <c r="B188" s="157" t="s">
        <v>153</v>
      </c>
      <c r="C188" s="158">
        <v>1100</v>
      </c>
      <c r="D188" s="63">
        <v>0</v>
      </c>
      <c r="E188" s="107">
        <v>0</v>
      </c>
      <c r="F188" s="65">
        <f t="shared" ref="F188:F193" si="93">D188+E188</f>
        <v>0</v>
      </c>
      <c r="G188" s="159"/>
      <c r="H188" s="60"/>
      <c r="I188" s="157"/>
      <c r="J188" s="204">
        <v>1100</v>
      </c>
      <c r="K188" s="205" t="s">
        <v>154</v>
      </c>
      <c r="L188" s="206"/>
      <c r="M188" s="69"/>
      <c r="N188" s="344">
        <v>0</v>
      </c>
      <c r="O188" s="345">
        <v>0</v>
      </c>
      <c r="P188" s="78">
        <f t="shared" ref="P188:P193" si="94">+N188-O188</f>
        <v>0</v>
      </c>
      <c r="Q188" s="98" t="str">
        <f t="shared" si="70"/>
        <v/>
      </c>
      <c r="R188" s="74"/>
      <c r="S188" s="75">
        <f t="shared" ref="S188:U193" si="95">+N188-X188</f>
        <v>0</v>
      </c>
      <c r="T188" s="75">
        <f t="shared" si="95"/>
        <v>0</v>
      </c>
      <c r="U188" s="72">
        <f t="shared" si="95"/>
        <v>0</v>
      </c>
      <c r="V188" s="98" t="str">
        <f t="shared" si="71"/>
        <v/>
      </c>
      <c r="W188" s="39"/>
      <c r="X188" s="70">
        <f t="shared" ref="X188:Y193" si="96">+AV188</f>
        <v>0</v>
      </c>
      <c r="Y188" s="71">
        <f t="shared" si="96"/>
        <v>0</v>
      </c>
      <c r="Z188" s="72">
        <f t="shared" ref="Z188:Z193" si="97">+X188-Y188</f>
        <v>0</v>
      </c>
      <c r="AA188" s="98" t="str">
        <f t="shared" si="72"/>
        <v/>
      </c>
      <c r="AB188" s="77"/>
      <c r="AC188" s="72">
        <f t="shared" ref="AC188:AC193" si="98">+F188-N188</f>
        <v>0</v>
      </c>
      <c r="AD188" s="79" t="e">
        <f>+AC188/F188</f>
        <v>#DIV/0!</v>
      </c>
      <c r="AE188" s="80"/>
      <c r="AF188" s="72">
        <f t="shared" ref="AF188:AF193" si="99">+O188+AC188</f>
        <v>0</v>
      </c>
      <c r="AG188" s="79" t="str">
        <f t="shared" si="73"/>
        <v/>
      </c>
      <c r="AI188" s="75">
        <v>0</v>
      </c>
      <c r="AK188" s="176">
        <f t="shared" ref="AK188:AK193" si="100">+AF188-AI188</f>
        <v>0</v>
      </c>
      <c r="AP188" s="87">
        <f t="shared" si="83"/>
        <v>0</v>
      </c>
      <c r="AQ188" s="87">
        <f t="shared" si="83"/>
        <v>0</v>
      </c>
      <c r="AR188" s="88">
        <f t="shared" si="74"/>
        <v>0</v>
      </c>
      <c r="AT188" s="90">
        <f t="shared" si="84"/>
        <v>0</v>
      </c>
      <c r="AU188" s="90">
        <f t="shared" si="84"/>
        <v>0</v>
      </c>
      <c r="AV188" s="82">
        <v>0</v>
      </c>
      <c r="AW188" s="82">
        <v>0</v>
      </c>
    </row>
    <row r="189" spans="1:49" s="82" customFormat="1" ht="15.75" customHeight="1" x14ac:dyDescent="0.2">
      <c r="A189" s="167"/>
      <c r="B189" s="157" t="s">
        <v>155</v>
      </c>
      <c r="C189" s="168">
        <v>1102</v>
      </c>
      <c r="D189" s="220">
        <v>68571</v>
      </c>
      <c r="E189" s="107">
        <v>0</v>
      </c>
      <c r="F189" s="65">
        <f t="shared" si="93"/>
        <v>68571</v>
      </c>
      <c r="G189" s="95"/>
      <c r="H189" s="167"/>
      <c r="I189" s="157"/>
      <c r="J189" s="168">
        <v>1102</v>
      </c>
      <c r="K189" s="96" t="s">
        <v>156</v>
      </c>
      <c r="L189" s="222"/>
      <c r="M189" s="175"/>
      <c r="N189" s="344">
        <v>68571</v>
      </c>
      <c r="O189" s="345">
        <v>68571</v>
      </c>
      <c r="P189" s="78">
        <f t="shared" si="94"/>
        <v>0</v>
      </c>
      <c r="Q189" s="98" t="str">
        <f t="shared" si="70"/>
        <v/>
      </c>
      <c r="R189" s="74"/>
      <c r="S189" s="75">
        <f t="shared" si="95"/>
        <v>0</v>
      </c>
      <c r="T189" s="75">
        <f t="shared" si="95"/>
        <v>0</v>
      </c>
      <c r="U189" s="72">
        <f t="shared" si="95"/>
        <v>0</v>
      </c>
      <c r="V189" s="98" t="str">
        <f t="shared" si="71"/>
        <v/>
      </c>
      <c r="W189" s="39"/>
      <c r="X189" s="70">
        <f t="shared" si="96"/>
        <v>68571</v>
      </c>
      <c r="Y189" s="71">
        <f t="shared" si="96"/>
        <v>68571</v>
      </c>
      <c r="Z189" s="72">
        <f t="shared" si="97"/>
        <v>0</v>
      </c>
      <c r="AA189" s="98" t="str">
        <f t="shared" si="72"/>
        <v/>
      </c>
      <c r="AB189" s="77"/>
      <c r="AC189" s="72">
        <f t="shared" si="98"/>
        <v>0</v>
      </c>
      <c r="AD189" s="79"/>
      <c r="AE189" s="80"/>
      <c r="AF189" s="72">
        <f t="shared" si="99"/>
        <v>68571</v>
      </c>
      <c r="AG189" s="79">
        <f t="shared" si="73"/>
        <v>1</v>
      </c>
      <c r="AI189" s="75">
        <v>72180</v>
      </c>
      <c r="AK189" s="176">
        <f t="shared" si="100"/>
        <v>-3609</v>
      </c>
      <c r="AP189" s="87">
        <f t="shared" si="83"/>
        <v>0</v>
      </c>
      <c r="AQ189" s="87">
        <f t="shared" si="83"/>
        <v>0</v>
      </c>
      <c r="AR189" s="88">
        <f t="shared" si="74"/>
        <v>0</v>
      </c>
      <c r="AT189" s="90">
        <f t="shared" si="84"/>
        <v>68571</v>
      </c>
      <c r="AU189" s="90">
        <f t="shared" si="84"/>
        <v>68571</v>
      </c>
      <c r="AV189" s="82">
        <v>68571</v>
      </c>
      <c r="AW189" s="82">
        <v>68571</v>
      </c>
    </row>
    <row r="190" spans="1:49" s="82" customFormat="1" ht="15.75" customHeight="1" x14ac:dyDescent="0.2">
      <c r="A190" s="91"/>
      <c r="B190" s="92">
        <f>SUM(D188:D192)</f>
        <v>120846.12</v>
      </c>
      <c r="C190" s="168">
        <v>1103</v>
      </c>
      <c r="D190" s="220">
        <v>11213.089999999997</v>
      </c>
      <c r="E190" s="107">
        <v>0</v>
      </c>
      <c r="F190" s="65">
        <f t="shared" si="93"/>
        <v>11213.089999999997</v>
      </c>
      <c r="G190" s="95"/>
      <c r="H190" s="60" t="s">
        <v>157</v>
      </c>
      <c r="I190" s="157" t="s">
        <v>153</v>
      </c>
      <c r="J190" s="168">
        <v>1103</v>
      </c>
      <c r="K190" s="96" t="s">
        <v>158</v>
      </c>
      <c r="L190" s="97"/>
      <c r="M190" s="5"/>
      <c r="N190" s="344">
        <v>11213.089999999997</v>
      </c>
      <c r="O190" s="345">
        <v>11515.089999999997</v>
      </c>
      <c r="P190" s="78">
        <f t="shared" si="94"/>
        <v>-302</v>
      </c>
      <c r="Q190" s="98">
        <f t="shared" si="70"/>
        <v>-2.6932807994941636E-2</v>
      </c>
      <c r="R190" s="74"/>
      <c r="S190" s="75">
        <f t="shared" si="95"/>
        <v>0</v>
      </c>
      <c r="T190" s="75">
        <f t="shared" si="95"/>
        <v>1680</v>
      </c>
      <c r="U190" s="72">
        <f t="shared" si="95"/>
        <v>-1680</v>
      </c>
      <c r="V190" s="98" t="str">
        <f t="shared" si="71"/>
        <v/>
      </c>
      <c r="W190" s="39"/>
      <c r="X190" s="70">
        <f t="shared" si="96"/>
        <v>11213.089999999997</v>
      </c>
      <c r="Y190" s="71">
        <f t="shared" si="96"/>
        <v>9835.0899999999965</v>
      </c>
      <c r="Z190" s="72">
        <f t="shared" si="97"/>
        <v>1378</v>
      </c>
      <c r="AA190" s="98">
        <f t="shared" si="72"/>
        <v>0.12289208416234958</v>
      </c>
      <c r="AB190" s="77"/>
      <c r="AC190" s="72">
        <f t="shared" si="98"/>
        <v>0</v>
      </c>
      <c r="AD190" s="79"/>
      <c r="AE190" s="80"/>
      <c r="AF190" s="72">
        <f t="shared" si="99"/>
        <v>11515.089999999997</v>
      </c>
      <c r="AG190" s="79">
        <f t="shared" si="73"/>
        <v>1.0269328079949416</v>
      </c>
      <c r="AI190" s="75">
        <v>11213.09</v>
      </c>
      <c r="AK190" s="176">
        <f t="shared" si="100"/>
        <v>301.99999999999636</v>
      </c>
      <c r="AP190" s="87">
        <f t="shared" si="83"/>
        <v>0</v>
      </c>
      <c r="AQ190" s="87">
        <f t="shared" si="83"/>
        <v>0</v>
      </c>
      <c r="AR190" s="88">
        <f t="shared" si="74"/>
        <v>0</v>
      </c>
      <c r="AT190" s="90">
        <f t="shared" si="84"/>
        <v>11213.089999999997</v>
      </c>
      <c r="AU190" s="90">
        <f t="shared" si="84"/>
        <v>11515.089999999997</v>
      </c>
      <c r="AV190" s="82">
        <v>11213.089999999997</v>
      </c>
      <c r="AW190" s="82">
        <v>9835.0899999999965</v>
      </c>
    </row>
    <row r="191" spans="1:49" s="82" customFormat="1" ht="15.75" customHeight="1" x14ac:dyDescent="0.2">
      <c r="A191" s="91"/>
      <c r="B191" s="103"/>
      <c r="C191" s="168">
        <v>1104</v>
      </c>
      <c r="D191" s="220">
        <v>41062.03</v>
      </c>
      <c r="E191" s="107">
        <v>0</v>
      </c>
      <c r="F191" s="65">
        <f t="shared" si="93"/>
        <v>41062.03</v>
      </c>
      <c r="G191" s="95"/>
      <c r="H191" s="91"/>
      <c r="I191" s="157" t="s">
        <v>155</v>
      </c>
      <c r="J191" s="168">
        <v>1104</v>
      </c>
      <c r="K191" s="96" t="s">
        <v>159</v>
      </c>
      <c r="L191" s="222"/>
      <c r="M191" s="5"/>
      <c r="N191" s="344">
        <v>41062.03</v>
      </c>
      <c r="O191" s="345">
        <v>41062.03</v>
      </c>
      <c r="P191" s="78">
        <f t="shared" si="94"/>
        <v>0</v>
      </c>
      <c r="Q191" s="98" t="str">
        <f t="shared" si="70"/>
        <v/>
      </c>
      <c r="R191" s="74"/>
      <c r="S191" s="75">
        <f t="shared" si="95"/>
        <v>0</v>
      </c>
      <c r="T191" s="75">
        <f t="shared" si="95"/>
        <v>0</v>
      </c>
      <c r="U191" s="72">
        <f t="shared" si="95"/>
        <v>0</v>
      </c>
      <c r="V191" s="98" t="str">
        <f t="shared" si="71"/>
        <v/>
      </c>
      <c r="W191" s="39"/>
      <c r="X191" s="70">
        <f t="shared" si="96"/>
        <v>41062.03</v>
      </c>
      <c r="Y191" s="71">
        <f t="shared" si="96"/>
        <v>41062.03</v>
      </c>
      <c r="Z191" s="72">
        <f t="shared" si="97"/>
        <v>0</v>
      </c>
      <c r="AA191" s="98" t="str">
        <f t="shared" si="72"/>
        <v/>
      </c>
      <c r="AB191" s="77"/>
      <c r="AC191" s="72">
        <f t="shared" si="98"/>
        <v>0</v>
      </c>
      <c r="AD191" s="79"/>
      <c r="AE191" s="80"/>
      <c r="AF191" s="72">
        <f t="shared" si="99"/>
        <v>41062.03</v>
      </c>
      <c r="AG191" s="79">
        <f t="shared" si="73"/>
        <v>1</v>
      </c>
      <c r="AI191" s="75">
        <v>46316.03</v>
      </c>
      <c r="AK191" s="176">
        <f t="shared" si="100"/>
        <v>-5254</v>
      </c>
      <c r="AP191" s="87">
        <f t="shared" si="83"/>
        <v>0</v>
      </c>
      <c r="AQ191" s="87">
        <f t="shared" si="83"/>
        <v>0</v>
      </c>
      <c r="AR191" s="88">
        <f t="shared" si="74"/>
        <v>0</v>
      </c>
      <c r="AT191" s="90">
        <f t="shared" si="84"/>
        <v>41062.03</v>
      </c>
      <c r="AU191" s="90">
        <f t="shared" si="84"/>
        <v>41062.03</v>
      </c>
      <c r="AV191" s="82">
        <v>41062.03</v>
      </c>
      <c r="AW191" s="82">
        <v>41062.03</v>
      </c>
    </row>
    <row r="192" spans="1:49" s="82" customFormat="1" ht="15.75" hidden="1" customHeight="1" x14ac:dyDescent="0.3">
      <c r="A192" s="91"/>
      <c r="B192" s="103"/>
      <c r="C192" s="168">
        <v>1105</v>
      </c>
      <c r="D192" s="220">
        <v>0</v>
      </c>
      <c r="E192" s="273">
        <v>0</v>
      </c>
      <c r="F192" s="65">
        <f t="shared" si="93"/>
        <v>0</v>
      </c>
      <c r="G192" s="236"/>
      <c r="H192" s="91"/>
      <c r="I192" s="103"/>
      <c r="J192" s="168">
        <v>1105</v>
      </c>
      <c r="K192" s="96" t="s">
        <v>160</v>
      </c>
      <c r="L192" s="222"/>
      <c r="M192" s="5"/>
      <c r="N192" s="344">
        <v>0</v>
      </c>
      <c r="O192" s="345">
        <v>0</v>
      </c>
      <c r="P192" s="78">
        <f t="shared" si="94"/>
        <v>0</v>
      </c>
      <c r="Q192" s="98" t="str">
        <f t="shared" si="70"/>
        <v/>
      </c>
      <c r="R192" s="74"/>
      <c r="S192" s="75">
        <f t="shared" si="95"/>
        <v>0</v>
      </c>
      <c r="T192" s="75">
        <f t="shared" si="95"/>
        <v>0</v>
      </c>
      <c r="U192" s="72">
        <f t="shared" si="95"/>
        <v>0</v>
      </c>
      <c r="V192" s="98" t="str">
        <f t="shared" si="71"/>
        <v/>
      </c>
      <c r="W192" s="39"/>
      <c r="X192" s="70">
        <f t="shared" si="96"/>
        <v>0</v>
      </c>
      <c r="Y192" s="71">
        <f t="shared" si="96"/>
        <v>0</v>
      </c>
      <c r="Z192" s="72">
        <f t="shared" si="97"/>
        <v>0</v>
      </c>
      <c r="AA192" s="98" t="str">
        <f t="shared" si="72"/>
        <v/>
      </c>
      <c r="AB192" s="77"/>
      <c r="AC192" s="72">
        <f t="shared" si="98"/>
        <v>0</v>
      </c>
      <c r="AD192" s="79"/>
      <c r="AE192" s="80"/>
      <c r="AF192" s="72">
        <f t="shared" si="99"/>
        <v>0</v>
      </c>
      <c r="AG192" s="79" t="str">
        <f t="shared" si="73"/>
        <v/>
      </c>
      <c r="AI192" s="75">
        <v>0</v>
      </c>
      <c r="AK192" s="176">
        <f t="shared" si="100"/>
        <v>0</v>
      </c>
      <c r="AP192" s="87">
        <f t="shared" si="83"/>
        <v>0</v>
      </c>
      <c r="AQ192" s="87">
        <f t="shared" si="83"/>
        <v>0</v>
      </c>
      <c r="AR192" s="88">
        <f t="shared" si="74"/>
        <v>0</v>
      </c>
      <c r="AT192" s="90">
        <f t="shared" si="84"/>
        <v>0</v>
      </c>
      <c r="AU192" s="90">
        <f t="shared" si="84"/>
        <v>0</v>
      </c>
      <c r="AV192" s="82">
        <v>0</v>
      </c>
      <c r="AW192" s="82">
        <v>0</v>
      </c>
    </row>
    <row r="193" spans="1:49" s="82" customFormat="1" ht="15.75" customHeight="1" x14ac:dyDescent="0.2">
      <c r="A193" s="91"/>
      <c r="B193" s="103"/>
      <c r="C193" s="168">
        <v>1106</v>
      </c>
      <c r="D193" s="220">
        <v>2419.8000000000002</v>
      </c>
      <c r="E193" s="273">
        <v>0</v>
      </c>
      <c r="F193" s="65">
        <f t="shared" si="93"/>
        <v>2419.8000000000002</v>
      </c>
      <c r="G193" s="243"/>
      <c r="H193" s="91"/>
      <c r="I193" s="92">
        <f>SUM(O188:O193)</f>
        <v>123567.92</v>
      </c>
      <c r="J193" s="158">
        <v>1106</v>
      </c>
      <c r="K193" s="67" t="s">
        <v>161</v>
      </c>
      <c r="L193" s="274"/>
      <c r="M193" s="5"/>
      <c r="N193" s="362">
        <v>2419.8000000000002</v>
      </c>
      <c r="O193" s="345">
        <v>2419.8000000000002</v>
      </c>
      <c r="P193" s="78">
        <f t="shared" si="94"/>
        <v>0</v>
      </c>
      <c r="Q193" s="98" t="str">
        <f t="shared" si="70"/>
        <v/>
      </c>
      <c r="R193" s="74"/>
      <c r="S193" s="75">
        <f t="shared" si="95"/>
        <v>0</v>
      </c>
      <c r="T193" s="75">
        <f t="shared" si="95"/>
        <v>0</v>
      </c>
      <c r="U193" s="72">
        <f t="shared" si="95"/>
        <v>0</v>
      </c>
      <c r="V193" s="98" t="str">
        <f t="shared" si="71"/>
        <v/>
      </c>
      <c r="W193" s="39"/>
      <c r="X193" s="70">
        <f t="shared" si="96"/>
        <v>2419.8000000000002</v>
      </c>
      <c r="Y193" s="71">
        <f t="shared" si="96"/>
        <v>2419.8000000000002</v>
      </c>
      <c r="Z193" s="72">
        <f t="shared" si="97"/>
        <v>0</v>
      </c>
      <c r="AA193" s="98" t="str">
        <f t="shared" si="72"/>
        <v/>
      </c>
      <c r="AB193" s="77"/>
      <c r="AC193" s="72">
        <f t="shared" si="98"/>
        <v>0</v>
      </c>
      <c r="AD193" s="79"/>
      <c r="AE193" s="80"/>
      <c r="AF193" s="72">
        <f t="shared" si="99"/>
        <v>2419.8000000000002</v>
      </c>
      <c r="AG193" s="79">
        <f t="shared" si="73"/>
        <v>1</v>
      </c>
      <c r="AI193" s="75">
        <v>2419.8000000000002</v>
      </c>
      <c r="AK193" s="176">
        <f t="shared" si="100"/>
        <v>0</v>
      </c>
      <c r="AP193" s="87">
        <f t="shared" si="83"/>
        <v>0</v>
      </c>
      <c r="AQ193" s="87">
        <f t="shared" si="83"/>
        <v>0</v>
      </c>
      <c r="AR193" s="88">
        <f t="shared" si="74"/>
        <v>0</v>
      </c>
      <c r="AT193" s="90">
        <f t="shared" si="84"/>
        <v>2419.8000000000002</v>
      </c>
      <c r="AU193" s="90">
        <f t="shared" si="84"/>
        <v>2419.8000000000002</v>
      </c>
      <c r="AV193" s="82">
        <v>2419.8000000000002</v>
      </c>
      <c r="AW193" s="82">
        <v>2419.8000000000002</v>
      </c>
    </row>
    <row r="194" spans="1:49" s="2" customFormat="1" ht="15.75" customHeight="1" thickBot="1" x14ac:dyDescent="0.25">
      <c r="A194" s="109"/>
      <c r="B194" s="226"/>
      <c r="C194" s="111"/>
      <c r="D194" s="227"/>
      <c r="E194" s="228"/>
      <c r="F194" s="228"/>
      <c r="G194" s="48"/>
      <c r="H194" s="109"/>
      <c r="I194" s="226"/>
      <c r="J194" s="111"/>
      <c r="K194" s="213"/>
      <c r="L194" s="115"/>
      <c r="M194" s="5"/>
      <c r="N194" s="354"/>
      <c r="O194" s="347"/>
      <c r="P194" s="118"/>
      <c r="Q194" s="119" t="str">
        <f t="shared" si="70"/>
        <v/>
      </c>
      <c r="R194" s="53"/>
      <c r="S194" s="120"/>
      <c r="T194" s="121"/>
      <c r="U194" s="122"/>
      <c r="V194" s="119" t="str">
        <f t="shared" si="71"/>
        <v/>
      </c>
      <c r="W194" s="14"/>
      <c r="X194" s="214"/>
      <c r="Y194" s="117"/>
      <c r="Z194" s="118"/>
      <c r="AA194" s="119" t="str">
        <f t="shared" si="72"/>
        <v/>
      </c>
      <c r="AB194" s="14"/>
      <c r="AC194" s="215"/>
      <c r="AD194" s="197"/>
      <c r="AE194" s="17"/>
      <c r="AF194" s="215"/>
      <c r="AG194" s="197" t="str">
        <f t="shared" si="73"/>
        <v/>
      </c>
      <c r="AI194" s="216"/>
      <c r="AK194" s="217"/>
      <c r="AP194" s="87">
        <f t="shared" si="83"/>
        <v>0</v>
      </c>
      <c r="AQ194" s="87">
        <f t="shared" si="83"/>
        <v>0</v>
      </c>
      <c r="AR194" s="88">
        <f t="shared" si="74"/>
        <v>0</v>
      </c>
      <c r="AT194" s="90">
        <f t="shared" si="84"/>
        <v>0</v>
      </c>
      <c r="AU194" s="90">
        <f t="shared" si="84"/>
        <v>0</v>
      </c>
      <c r="AV194" s="2">
        <v>0</v>
      </c>
      <c r="AW194" s="2">
        <v>0</v>
      </c>
    </row>
    <row r="195" spans="1:49" s="82" customFormat="1" x14ac:dyDescent="0.2">
      <c r="A195" s="30"/>
      <c r="C195" s="129"/>
      <c r="D195" s="130">
        <f>SUM(D188:D194)</f>
        <v>123265.92</v>
      </c>
      <c r="E195" s="130">
        <f>SUM(E188:E194)</f>
        <v>0</v>
      </c>
      <c r="F195" s="130">
        <f>SUM(F188:F194)</f>
        <v>123265.92</v>
      </c>
      <c r="G195" s="131"/>
      <c r="H195" s="30"/>
      <c r="J195" s="129"/>
      <c r="K195" s="218"/>
      <c r="L195" s="132"/>
      <c r="M195" s="5">
        <f>+N195/F195</f>
        <v>1</v>
      </c>
      <c r="N195" s="133">
        <f>SUM(N188:N194)</f>
        <v>123265.92</v>
      </c>
      <c r="O195" s="135">
        <f>SUM(O188:O194)</f>
        <v>123567.92</v>
      </c>
      <c r="P195" s="135">
        <f>SUM(P188:P194)</f>
        <v>-302</v>
      </c>
      <c r="Q195" s="136">
        <f t="shared" si="70"/>
        <v>-2.4499877987362606E-3</v>
      </c>
      <c r="R195" s="137"/>
      <c r="S195" s="133">
        <f>SUM(S188:S194)</f>
        <v>0</v>
      </c>
      <c r="T195" s="133">
        <f>SUM(T188:T194)</f>
        <v>1680</v>
      </c>
      <c r="U195" s="138">
        <f>SUM(U188:U194)</f>
        <v>-1680</v>
      </c>
      <c r="V195" s="136" t="str">
        <f t="shared" si="71"/>
        <v/>
      </c>
      <c r="W195" s="139"/>
      <c r="X195" s="133">
        <f>SUM(X188:X194)</f>
        <v>123265.92</v>
      </c>
      <c r="Y195" s="133">
        <f>SUM(Y188:Y194)</f>
        <v>121887.92</v>
      </c>
      <c r="Z195" s="138">
        <f>SUM(Z188:Z194)</f>
        <v>1378</v>
      </c>
      <c r="AA195" s="136">
        <f t="shared" si="72"/>
        <v>1.117908339953168E-2</v>
      </c>
      <c r="AB195" s="77"/>
      <c r="AC195" s="275">
        <f>SUM(AC188:AC194)</f>
        <v>0</v>
      </c>
      <c r="AD195" s="276">
        <f>+AC195/F195</f>
        <v>0</v>
      </c>
      <c r="AE195" s="80"/>
      <c r="AF195" s="142">
        <f>SUM(AF188:AF194)</f>
        <v>123567.92</v>
      </c>
      <c r="AG195" s="276">
        <f t="shared" si="73"/>
        <v>1.0024499877987363</v>
      </c>
      <c r="AI195" s="142">
        <v>132128.91999999998</v>
      </c>
      <c r="AK195" s="143">
        <f>SUM(AK188:AK194)</f>
        <v>-8561.0000000000036</v>
      </c>
      <c r="AP195" s="87">
        <f t="shared" si="83"/>
        <v>0</v>
      </c>
      <c r="AQ195" s="87">
        <f t="shared" si="83"/>
        <v>0</v>
      </c>
      <c r="AR195" s="88">
        <f t="shared" si="74"/>
        <v>0</v>
      </c>
      <c r="AT195" s="90">
        <f t="shared" si="84"/>
        <v>123265.92</v>
      </c>
      <c r="AU195" s="90">
        <f t="shared" si="84"/>
        <v>123567.92</v>
      </c>
      <c r="AV195" s="82">
        <v>123265.92</v>
      </c>
      <c r="AW195" s="82">
        <v>121887.92</v>
      </c>
    </row>
    <row r="196" spans="1:49" s="82" customFormat="1" x14ac:dyDescent="0.2">
      <c r="A196" s="30"/>
      <c r="C196" s="129"/>
      <c r="D196" s="277"/>
      <c r="E196" s="129"/>
      <c r="F196" s="129"/>
      <c r="G196" s="129"/>
      <c r="K196" s="218"/>
      <c r="L196" s="132"/>
      <c r="M196" s="5"/>
      <c r="N196" s="278"/>
      <c r="O196" s="278"/>
      <c r="P196" s="279"/>
      <c r="Q196" s="280"/>
      <c r="R196" s="281"/>
      <c r="S196" s="132"/>
      <c r="T196" s="218"/>
      <c r="U196" s="278"/>
      <c r="V196" s="280"/>
      <c r="W196" s="282"/>
      <c r="X196" s="132"/>
      <c r="Y196" s="218"/>
      <c r="Z196" s="278"/>
      <c r="AA196" s="280"/>
      <c r="AB196" s="77"/>
      <c r="AC196" s="283"/>
      <c r="AD196" s="16"/>
      <c r="AE196" s="80"/>
      <c r="AF196" s="283"/>
      <c r="AG196" s="16"/>
      <c r="AI196" s="283"/>
      <c r="AK196" s="283"/>
      <c r="AP196" s="87">
        <f t="shared" si="83"/>
        <v>0</v>
      </c>
      <c r="AQ196" s="87">
        <f t="shared" si="83"/>
        <v>0</v>
      </c>
      <c r="AR196" s="88">
        <f t="shared" si="74"/>
        <v>0</v>
      </c>
    </row>
    <row r="197" spans="1:49" s="285" customFormat="1" ht="17.25" customHeight="1" x14ac:dyDescent="0.2">
      <c r="A197" s="284"/>
      <c r="C197" s="284"/>
      <c r="D197" s="286">
        <f>SUM(D6:D195)/2</f>
        <v>4633178.0700000012</v>
      </c>
      <c r="E197" s="286" t="e">
        <f>SUM(E6:E195)/2</f>
        <v>#VALUE!</v>
      </c>
      <c r="F197" s="286" t="e">
        <f>F14+F43+F82+F97+F107+F124+F132+F159+F171+F186+F195</f>
        <v>#VALUE!</v>
      </c>
      <c r="G197" s="287"/>
      <c r="L197" s="288" t="s">
        <v>5</v>
      </c>
      <c r="M197" s="289" t="e">
        <f>+N197/F197</f>
        <v>#VALUE!</v>
      </c>
      <c r="N197" s="286" t="e">
        <f>N14+N43+N82+N97+N107+N124+N132+N159+N171+N186+N195</f>
        <v>#VALUE!</v>
      </c>
      <c r="O197" s="286">
        <f>O14+O43+O82+O97+O107+O124+O132+O159+O171+O186+O195</f>
        <v>9951078.6799999978</v>
      </c>
      <c r="P197" s="286" t="e">
        <f>P14+P43+P82+P97+P107+P124+P132+P159+P171+P186+P195</f>
        <v>#VALUE!</v>
      </c>
      <c r="Q197" s="290" t="e">
        <f>+IF(AND(P197&lt;&gt;0,N197&lt;&gt;0),P197/N197,"")</f>
        <v>#VALUE!</v>
      </c>
      <c r="R197" s="291"/>
      <c r="S197" s="286" t="e">
        <f>S14+S43+S82+S97+S107+S124+S132+S159+S171+S186+S195</f>
        <v>#VALUE!</v>
      </c>
      <c r="T197" s="286">
        <f>T14+T43+T82+T97+T107+T124+T132+T159+T171+T186+T195</f>
        <v>1540735.9874999998</v>
      </c>
      <c r="U197" s="286" t="e">
        <f>U14+U43+U82+U97+U107+U124+U132+U159+U171+U186+U195</f>
        <v>#VALUE!</v>
      </c>
      <c r="V197" s="290" t="e">
        <f>+IF(AND(U197&lt;&gt;0,S197&lt;&gt;0),U197/S197,"")</f>
        <v>#VALUE!</v>
      </c>
      <c r="W197" s="292"/>
      <c r="X197" s="286">
        <f>X14+X43+X82+X97+X107+X124+X132+X159+X171+X186+X195</f>
        <v>8054013.9960699994</v>
      </c>
      <c r="Y197" s="286">
        <f>Y14+Y43+Y82+Y97+Y107+Y124+Y132+Y159+Y171+Y186+Y195</f>
        <v>8422805.1824999992</v>
      </c>
      <c r="Z197" s="286">
        <f>Z14+Z43+Z82+Z97+Z107+Z124+Z132+Z159+Z171+Z186+Z195</f>
        <v>-368791.18642999866</v>
      </c>
      <c r="AA197" s="290">
        <f>+IF(AND(Z197&lt;&gt;0,X197&lt;&gt;0),Z197/X197,"")</f>
        <v>-4.5789737466305915E-2</v>
      </c>
      <c r="AB197" s="293" t="e">
        <f>AB14+AB43+AB82+AB97+AB107+AB124+AB132+AB159+AB171+AB186+AB195+#REF!+#REF!+#REF!+#REF!+#REF!+#REF!</f>
        <v>#REF!</v>
      </c>
      <c r="AC197" s="294" t="e">
        <f>AC14+AC43+AC82+AC97+AC107+AC124+AC132+AC159+AC171+AC186+AC195</f>
        <v>#VALUE!</v>
      </c>
      <c r="AD197" s="295" t="e">
        <f>+AC197/F197</f>
        <v>#VALUE!</v>
      </c>
      <c r="AE197" s="296"/>
      <c r="AF197" s="286" t="e">
        <f>AF14+AF43+AF82+AF97+AF107+AF124+AF132+AF159+AF171+AF186+AF195</f>
        <v>#VALUE!</v>
      </c>
      <c r="AG197" s="295" t="e">
        <f>+IF(AND(AF197&lt;&gt;0,F197&lt;&gt;0),AF197/F197,"")</f>
        <v>#VALUE!</v>
      </c>
      <c r="AI197" s="286">
        <v>8062891.5282274997</v>
      </c>
      <c r="AK197" s="286">
        <f>AK14+AK43+AK82+AK97+AK107+AK124+AK132+AK159+AK171+AK186+AK195</f>
        <v>3125681.7197024981</v>
      </c>
      <c r="AP197" s="297" t="e">
        <f t="shared" si="83"/>
        <v>#VALUE!</v>
      </c>
      <c r="AQ197" s="297">
        <f t="shared" si="83"/>
        <v>-12462.490000000224</v>
      </c>
      <c r="AR197" s="298" t="e">
        <f t="shared" si="74"/>
        <v>#VALUE!</v>
      </c>
    </row>
    <row r="198" spans="1:49" s="299" customFormat="1" x14ac:dyDescent="0.2">
      <c r="D198" s="300"/>
      <c r="M198" s="301"/>
      <c r="N198" s="300"/>
      <c r="O198" s="300"/>
      <c r="Q198" s="302"/>
      <c r="R198" s="303"/>
      <c r="S198" s="304"/>
      <c r="T198" s="305"/>
      <c r="U198" s="306"/>
      <c r="V198" s="302"/>
      <c r="W198" s="307"/>
      <c r="X198" s="308"/>
      <c r="Y198" s="308"/>
      <c r="Z198" s="308"/>
      <c r="AA198" s="302"/>
      <c r="AB198" s="307"/>
      <c r="AC198" s="308"/>
      <c r="AD198" s="309"/>
      <c r="AE198" s="310"/>
      <c r="AF198" s="308"/>
      <c r="AG198" s="309"/>
      <c r="AI198" s="300"/>
      <c r="AK198" s="300"/>
    </row>
    <row r="199" spans="1:49" s="285" customFormat="1" ht="17.25" customHeight="1" x14ac:dyDescent="0.2">
      <c r="D199" s="311"/>
      <c r="L199" s="288" t="s">
        <v>162</v>
      </c>
      <c r="M199" s="289">
        <v>0.80677293326358601</v>
      </c>
      <c r="N199" s="286">
        <v>8054014</v>
      </c>
      <c r="O199" s="286">
        <v>8422805.1799999997</v>
      </c>
      <c r="P199" s="286">
        <f>+N199-O199</f>
        <v>-368791.1799999997</v>
      </c>
      <c r="Q199" s="290">
        <f>+IF(AND(P199&lt;&gt;0,N199&lt;&gt;0),P199/N199,"")</f>
        <v>-4.5789736645603013E-2</v>
      </c>
      <c r="R199" s="291"/>
      <c r="S199" s="312"/>
      <c r="T199" s="313"/>
      <c r="U199" s="287"/>
      <c r="V199" s="287"/>
      <c r="W199" s="287"/>
      <c r="X199" s="287"/>
      <c r="Y199" s="287"/>
      <c r="Z199" s="287"/>
      <c r="AA199" s="287"/>
      <c r="AB199" s="287"/>
      <c r="AC199" s="314"/>
      <c r="AD199" s="309"/>
      <c r="AE199" s="296"/>
      <c r="AF199" s="314"/>
      <c r="AG199" s="309"/>
      <c r="AI199" s="292"/>
      <c r="AK199" s="292"/>
    </row>
    <row r="200" spans="1:49" s="299" customFormat="1" x14ac:dyDescent="0.2">
      <c r="D200" s="300"/>
      <c r="K200" s="305"/>
      <c r="M200" s="301"/>
      <c r="N200" s="306"/>
      <c r="O200" s="306"/>
      <c r="Q200" s="302"/>
      <c r="R200" s="303"/>
      <c r="S200" s="304"/>
      <c r="T200" s="305"/>
      <c r="U200" s="306"/>
      <c r="V200" s="306"/>
      <c r="W200" s="306"/>
      <c r="X200" s="306"/>
      <c r="Y200" s="306"/>
      <c r="Z200" s="306"/>
      <c r="AA200" s="306"/>
      <c r="AB200" s="306"/>
      <c r="AC200" s="308"/>
      <c r="AD200" s="309"/>
      <c r="AE200" s="310"/>
      <c r="AF200" s="308"/>
      <c r="AG200" s="309"/>
      <c r="AI200" s="315"/>
      <c r="AK200" s="315"/>
    </row>
    <row r="201" spans="1:49" s="285" customFormat="1" ht="17.25" customHeight="1" x14ac:dyDescent="0.2">
      <c r="K201" s="313"/>
      <c r="L201" s="316" t="s">
        <v>163</v>
      </c>
      <c r="M201" s="317" t="e">
        <f>+N201/F197</f>
        <v>#VALUE!</v>
      </c>
      <c r="N201" s="318" t="e">
        <f>+N197-N199</f>
        <v>#VALUE!</v>
      </c>
      <c r="O201" s="318">
        <f>O197-O199</f>
        <v>1528273.4999999981</v>
      </c>
      <c r="P201" s="318" t="e">
        <f>P197-P199</f>
        <v>#VALUE!</v>
      </c>
      <c r="Q201" s="319" t="e">
        <f>+IF(AND(P201&lt;&gt;0,N201&lt;&gt;0),P201/N201,"")</f>
        <v>#VALUE!</v>
      </c>
      <c r="R201" s="303"/>
      <c r="S201" s="312"/>
      <c r="T201" s="313"/>
      <c r="U201" s="312"/>
      <c r="V201" s="287"/>
      <c r="W201" s="287"/>
      <c r="X201" s="287"/>
      <c r="Y201" s="287"/>
      <c r="Z201" s="287"/>
      <c r="AA201" s="287"/>
      <c r="AB201" s="287"/>
      <c r="AC201" s="314"/>
      <c r="AD201" s="309"/>
      <c r="AE201" s="296"/>
      <c r="AF201" s="314"/>
      <c r="AG201" s="309"/>
      <c r="AI201" s="292"/>
      <c r="AK201" s="292"/>
    </row>
    <row r="202" spans="1:49" s="82" customFormat="1" x14ac:dyDescent="0.2">
      <c r="D202" s="320"/>
      <c r="M202" s="5"/>
      <c r="N202" s="278"/>
      <c r="O202" s="278"/>
      <c r="Q202" s="321"/>
      <c r="R202" s="322"/>
      <c r="S202" s="132"/>
      <c r="T202" s="218"/>
      <c r="U202" s="278"/>
      <c r="V202" s="321"/>
      <c r="W202" s="77"/>
      <c r="X202" s="283"/>
      <c r="Y202" s="283"/>
      <c r="Z202" s="283"/>
      <c r="AA202" s="321"/>
      <c r="AB202" s="77"/>
      <c r="AC202" s="283"/>
      <c r="AD202" s="16"/>
      <c r="AE202" s="80"/>
      <c r="AF202" s="283"/>
      <c r="AG202" s="16"/>
      <c r="AI202" s="283"/>
      <c r="AK202" s="283"/>
    </row>
    <row r="203" spans="1:49" s="82" customFormat="1" x14ac:dyDescent="0.2">
      <c r="M203" s="5"/>
      <c r="N203" s="278"/>
      <c r="O203" s="278"/>
      <c r="Q203" s="321"/>
      <c r="R203" s="322"/>
      <c r="S203" s="132"/>
      <c r="T203" s="218"/>
      <c r="U203" s="278"/>
      <c r="V203" s="321"/>
      <c r="W203" s="77"/>
      <c r="X203" s="283"/>
      <c r="Y203" s="283"/>
      <c r="Z203" s="283"/>
      <c r="AA203" s="321"/>
      <c r="AB203" s="77"/>
      <c r="AC203" s="283"/>
      <c r="AD203" s="16"/>
      <c r="AE203" s="80"/>
      <c r="AF203" s="283"/>
      <c r="AG203" s="16"/>
      <c r="AI203" s="283"/>
      <c r="AK203" s="283"/>
    </row>
    <row r="204" spans="1:49" s="82" customFormat="1" x14ac:dyDescent="0.2">
      <c r="M204" s="5"/>
      <c r="N204" s="278"/>
      <c r="O204" s="278"/>
      <c r="Q204" s="321"/>
      <c r="R204" s="322"/>
      <c r="S204" s="132"/>
      <c r="T204" s="218"/>
      <c r="U204" s="278"/>
      <c r="V204" s="321"/>
      <c r="W204" s="77"/>
      <c r="X204" s="283"/>
      <c r="Y204" s="283"/>
      <c r="Z204" s="283"/>
      <c r="AA204" s="321"/>
      <c r="AB204" s="77"/>
      <c r="AC204" s="283"/>
      <c r="AD204" s="16"/>
      <c r="AE204" s="80"/>
      <c r="AF204" s="283"/>
      <c r="AG204" s="16"/>
      <c r="AI204" s="283"/>
      <c r="AK204" s="283"/>
    </row>
    <row r="205" spans="1:49" s="82" customFormat="1" x14ac:dyDescent="0.2">
      <c r="M205" s="5" t="s">
        <v>164</v>
      </c>
      <c r="N205" s="278">
        <f>+[2]MO!AE141</f>
        <v>815915</v>
      </c>
      <c r="O205" s="278">
        <f>+[2]MO!AH141</f>
        <v>9078</v>
      </c>
      <c r="P205" s="278">
        <f>+[2]MO!AK141</f>
        <v>806837</v>
      </c>
      <c r="Q205" s="278">
        <f>+N205-O205-P205</f>
        <v>0</v>
      </c>
      <c r="R205" s="322"/>
      <c r="S205" s="132"/>
      <c r="T205" s="218"/>
      <c r="U205" s="278"/>
      <c r="V205" s="321"/>
      <c r="W205" s="77"/>
      <c r="X205" s="283"/>
      <c r="Y205" s="283"/>
      <c r="Z205" s="283"/>
      <c r="AA205" s="321"/>
      <c r="AB205" s="77"/>
      <c r="AC205" s="283"/>
      <c r="AD205" s="16"/>
      <c r="AE205" s="80"/>
      <c r="AF205" s="283"/>
      <c r="AG205" s="16"/>
      <c r="AI205" s="283"/>
      <c r="AK205" s="283"/>
    </row>
    <row r="206" spans="1:49" s="82" customFormat="1" x14ac:dyDescent="0.2">
      <c r="M206" s="5" t="s">
        <v>165</v>
      </c>
      <c r="N206" s="278">
        <f>+[2]ENCADREMENT!AE13</f>
        <v>399750</v>
      </c>
      <c r="O206" s="278">
        <f>+[2]ENCADREMENT!AH13</f>
        <v>26275</v>
      </c>
      <c r="P206" s="278">
        <f>+[2]ENCADREMENT!AK13</f>
        <v>373475</v>
      </c>
      <c r="Q206" s="278">
        <f t="shared" ref="Q206:Q216" si="101">+N206-O206-P206</f>
        <v>0</v>
      </c>
      <c r="R206" s="322"/>
      <c r="S206" s="132"/>
      <c r="T206" s="218"/>
      <c r="U206" s="278"/>
      <c r="V206" s="321"/>
      <c r="W206" s="77"/>
      <c r="X206" s="283"/>
      <c r="Y206" s="283"/>
      <c r="Z206" s="283"/>
      <c r="AA206" s="321"/>
      <c r="AB206" s="77"/>
      <c r="AC206" s="283"/>
      <c r="AD206" s="16"/>
      <c r="AE206" s="80"/>
      <c r="AF206" s="283"/>
      <c r="AG206" s="16"/>
      <c r="AI206" s="283"/>
      <c r="AK206" s="283"/>
    </row>
    <row r="207" spans="1:49" s="82" customFormat="1" x14ac:dyDescent="0.2">
      <c r="M207" s="5" t="s">
        <v>166</v>
      </c>
      <c r="N207" s="278">
        <f>+[2]FOURNITURES!AE62</f>
        <v>153802</v>
      </c>
      <c r="O207" s="278">
        <f>+[2]FOURNITURES!AH62</f>
        <v>4615.0000000000018</v>
      </c>
      <c r="P207" s="278">
        <f>+[2]FOURNITURES!AK62</f>
        <v>149187</v>
      </c>
      <c r="Q207" s="278">
        <f t="shared" si="101"/>
        <v>0</v>
      </c>
      <c r="R207" s="322"/>
      <c r="S207" s="132"/>
      <c r="T207" s="218"/>
      <c r="U207" s="278"/>
      <c r="V207" s="321"/>
      <c r="W207" s="77"/>
      <c r="X207" s="283"/>
      <c r="Y207" s="283"/>
      <c r="Z207" s="283"/>
      <c r="AA207" s="321"/>
      <c r="AB207" s="77"/>
      <c r="AC207" s="283"/>
      <c r="AD207" s="16"/>
      <c r="AE207" s="80"/>
      <c r="AF207" s="283"/>
      <c r="AG207" s="16"/>
      <c r="AI207" s="283"/>
      <c r="AK207" s="283"/>
    </row>
    <row r="208" spans="1:49" s="82" customFormat="1" x14ac:dyDescent="0.2">
      <c r="M208" s="5" t="s">
        <v>167</v>
      </c>
      <c r="N208" s="278">
        <f>+[2]MATERIEL!AE291</f>
        <v>563269.73499999999</v>
      </c>
      <c r="O208" s="278">
        <f>+[2]MATERIEL!AH291</f>
        <v>19595.39</v>
      </c>
      <c r="P208" s="278">
        <f>+[2]MATERIEL!AK291</f>
        <v>543674.34499999997</v>
      </c>
      <c r="Q208" s="278">
        <f t="shared" si="101"/>
        <v>0</v>
      </c>
      <c r="R208" s="322"/>
      <c r="S208" s="132"/>
      <c r="T208" s="218"/>
      <c r="U208" s="278"/>
      <c r="V208" s="321"/>
      <c r="W208" s="77"/>
      <c r="X208" s="283"/>
      <c r="Y208" s="283"/>
      <c r="Z208" s="283"/>
      <c r="AA208" s="321"/>
      <c r="AB208" s="77"/>
      <c r="AC208" s="283"/>
      <c r="AD208" s="16"/>
      <c r="AE208" s="80"/>
      <c r="AF208" s="283"/>
      <c r="AG208" s="16"/>
      <c r="AI208" s="283"/>
      <c r="AK208" s="283"/>
    </row>
    <row r="209" spans="4:37" s="82" customFormat="1" x14ac:dyDescent="0.2">
      <c r="M209" s="5" t="s">
        <v>168</v>
      </c>
      <c r="N209" s="278">
        <f>+[2]BETON!AE19</f>
        <v>247383</v>
      </c>
      <c r="O209" s="278">
        <f>+[2]BETON!AH19</f>
        <v>24273</v>
      </c>
      <c r="P209" s="278">
        <f>+[2]BETON!AK19</f>
        <v>223110</v>
      </c>
      <c r="Q209" s="278">
        <f t="shared" si="101"/>
        <v>0</v>
      </c>
      <c r="R209" s="322"/>
      <c r="S209" s="132"/>
      <c r="T209" s="218"/>
      <c r="U209" s="278"/>
      <c r="V209" s="321"/>
      <c r="W209" s="77"/>
      <c r="X209" s="283"/>
      <c r="Y209" s="283"/>
      <c r="Z209" s="283"/>
      <c r="AA209" s="321"/>
      <c r="AB209" s="77"/>
      <c r="AC209" s="283"/>
      <c r="AD209" s="16"/>
      <c r="AE209" s="80"/>
      <c r="AF209" s="283"/>
      <c r="AG209" s="16"/>
      <c r="AI209" s="283"/>
      <c r="AK209" s="283"/>
    </row>
    <row r="210" spans="4:37" s="82" customFormat="1" x14ac:dyDescent="0.2">
      <c r="M210" s="5" t="s">
        <v>169</v>
      </c>
      <c r="N210" s="278">
        <f>+'[2]ST GO'!BC60</f>
        <v>866541.76107000001</v>
      </c>
      <c r="O210" s="278">
        <f>+'[2]ST GO'!BF60</f>
        <v>105316.22</v>
      </c>
      <c r="P210" s="278">
        <f>+'[2]ST GO'!BI60</f>
        <v>761225.54107000004</v>
      </c>
      <c r="Q210" s="278">
        <f t="shared" si="101"/>
        <v>0</v>
      </c>
      <c r="R210" s="322"/>
      <c r="S210" s="132"/>
      <c r="T210" s="218"/>
      <c r="U210" s="278"/>
      <c r="V210" s="321"/>
      <c r="W210" s="77"/>
      <c r="X210" s="283"/>
      <c r="Y210" s="283"/>
      <c r="Z210" s="283"/>
      <c r="AA210" s="321"/>
      <c r="AB210" s="77"/>
      <c r="AC210" s="283"/>
      <c r="AD210" s="16"/>
      <c r="AE210" s="80"/>
      <c r="AF210" s="283"/>
      <c r="AG210" s="16"/>
      <c r="AI210" s="283"/>
      <c r="AK210" s="283"/>
    </row>
    <row r="211" spans="4:37" s="82" customFormat="1" x14ac:dyDescent="0.2">
      <c r="M211" s="5" t="s">
        <v>170</v>
      </c>
      <c r="N211" s="278">
        <f>+'[2]ENCADREMENT PCC'!P7</f>
        <v>4300</v>
      </c>
      <c r="O211" s="278">
        <f>+'[2]ENCADREMENT PCC'!S7</f>
        <v>0</v>
      </c>
      <c r="P211" s="278">
        <f>+'[2]ENCADREMENT PCC'!V7</f>
        <v>4300</v>
      </c>
      <c r="Q211" s="278">
        <f t="shared" si="101"/>
        <v>0</v>
      </c>
      <c r="R211" s="322"/>
      <c r="S211" s="132"/>
      <c r="T211" s="218"/>
      <c r="U211" s="278"/>
      <c r="V211" s="321"/>
      <c r="W211" s="77"/>
      <c r="X211" s="283"/>
      <c r="Y211" s="283"/>
      <c r="Z211" s="283"/>
      <c r="AA211" s="321"/>
      <c r="AB211" s="77"/>
      <c r="AC211" s="283"/>
      <c r="AD211" s="16"/>
      <c r="AE211" s="80"/>
      <c r="AF211" s="283"/>
      <c r="AG211" s="16"/>
      <c r="AI211" s="283"/>
      <c r="AK211" s="283"/>
    </row>
    <row r="212" spans="4:37" s="82" customFormat="1" x14ac:dyDescent="0.2">
      <c r="M212" s="5" t="s">
        <v>171</v>
      </c>
      <c r="N212" s="278">
        <f>+'[2]MO PCC'!S24</f>
        <v>119340</v>
      </c>
      <c r="O212" s="278">
        <f>+'[2]MO PCC'!V24</f>
        <v>2040</v>
      </c>
      <c r="P212" s="278">
        <f>+'[2]MO PCC'!Y24</f>
        <v>117300</v>
      </c>
      <c r="Q212" s="278">
        <f t="shared" si="101"/>
        <v>0</v>
      </c>
      <c r="R212" s="322"/>
      <c r="S212" s="132"/>
      <c r="T212" s="218"/>
      <c r="U212" s="278"/>
      <c r="V212" s="321"/>
      <c r="W212" s="77"/>
      <c r="X212" s="283"/>
      <c r="Y212" s="283"/>
      <c r="Z212" s="283"/>
      <c r="AA212" s="321"/>
      <c r="AB212" s="77"/>
      <c r="AC212" s="283"/>
      <c r="AD212" s="16"/>
      <c r="AE212" s="80"/>
      <c r="AF212" s="283"/>
      <c r="AG212" s="16"/>
      <c r="AI212" s="283"/>
      <c r="AK212" s="283"/>
    </row>
    <row r="213" spans="4:37" s="82" customFormat="1" x14ac:dyDescent="0.2">
      <c r="M213" s="5" t="s">
        <v>172</v>
      </c>
      <c r="N213" s="278">
        <f>+'[2]MATERIAUX PCC'!AE56</f>
        <v>27218.76</v>
      </c>
      <c r="O213" s="278">
        <f>+'[2]MATERIAUX PCC'!AH56</f>
        <v>600</v>
      </c>
      <c r="P213" s="278">
        <f>+'[2]MATERIAUX PCC'!AK56</f>
        <v>26618.76</v>
      </c>
      <c r="Q213" s="278">
        <f t="shared" si="101"/>
        <v>0</v>
      </c>
      <c r="R213" s="322"/>
      <c r="S213" s="132"/>
      <c r="T213" s="218"/>
      <c r="U213" s="278"/>
      <c r="V213" s="321"/>
      <c r="W213" s="77"/>
      <c r="X213" s="283"/>
      <c r="Y213" s="283"/>
      <c r="Z213" s="283"/>
      <c r="AA213" s="321"/>
      <c r="AB213" s="77"/>
      <c r="AC213" s="283"/>
      <c r="AD213" s="16"/>
      <c r="AE213" s="80"/>
      <c r="AF213" s="283"/>
      <c r="AG213" s="16"/>
      <c r="AI213" s="283"/>
      <c r="AK213" s="283"/>
    </row>
    <row r="214" spans="4:37" s="82" customFormat="1" x14ac:dyDescent="0.2">
      <c r="M214" s="5" t="s">
        <v>173</v>
      </c>
      <c r="N214" s="278">
        <f>+'[2]MATERIEL PCC'!S59</f>
        <v>51007.5</v>
      </c>
      <c r="O214" s="278">
        <f>+'[2]MATERIEL PCC'!V59</f>
        <v>590</v>
      </c>
      <c r="P214" s="278">
        <f>+'[2]MATERIEL PCC'!Y59</f>
        <v>50417.5</v>
      </c>
      <c r="Q214" s="278">
        <f t="shared" si="101"/>
        <v>0</v>
      </c>
      <c r="R214" s="322"/>
      <c r="S214" s="132"/>
      <c r="T214" s="218"/>
      <c r="U214" s="278"/>
      <c r="V214" s="321"/>
      <c r="W214" s="77"/>
      <c r="X214" s="283"/>
      <c r="Y214" s="283"/>
      <c r="Z214" s="283"/>
      <c r="AA214" s="321"/>
      <c r="AB214" s="77"/>
      <c r="AC214" s="283"/>
      <c r="AD214" s="16"/>
      <c r="AE214" s="80"/>
      <c r="AF214" s="283"/>
      <c r="AG214" s="16"/>
      <c r="AI214" s="283"/>
      <c r="AK214" s="283"/>
    </row>
    <row r="215" spans="4:37" s="82" customFormat="1" x14ac:dyDescent="0.2">
      <c r="M215" s="5" t="s">
        <v>174</v>
      </c>
      <c r="N215" s="278">
        <f>+'[2]BETON PCC'!AE15</f>
        <v>10117.709999999999</v>
      </c>
      <c r="O215" s="278">
        <f>+'[2]BETON PCC'!AH15</f>
        <v>275.58</v>
      </c>
      <c r="P215" s="278">
        <f>+'[2]BETON PCC'!AK15</f>
        <v>9842.130000000001</v>
      </c>
      <c r="Q215" s="278">
        <f t="shared" si="101"/>
        <v>0</v>
      </c>
      <c r="R215" s="322"/>
      <c r="S215" s="132"/>
      <c r="T215" s="218"/>
      <c r="U215" s="278"/>
      <c r="V215" s="321"/>
      <c r="W215" s="77"/>
      <c r="X215" s="283"/>
      <c r="Y215" s="283"/>
      <c r="Z215" s="283"/>
      <c r="AA215" s="321"/>
      <c r="AB215" s="77"/>
      <c r="AC215" s="283"/>
      <c r="AD215" s="16"/>
      <c r="AE215" s="80"/>
      <c r="AF215" s="283"/>
      <c r="AG215" s="16"/>
      <c r="AI215" s="283"/>
      <c r="AK215" s="283"/>
    </row>
    <row r="216" spans="4:37" s="82" customFormat="1" x14ac:dyDescent="0.2">
      <c r="M216" s="5" t="s">
        <v>175</v>
      </c>
      <c r="N216" s="278">
        <f>+'[2]ST PCC'!BC43</f>
        <v>142993.20000000001</v>
      </c>
      <c r="O216" s="278">
        <f>+'[2]ST PCC'!BF43</f>
        <v>3929.2</v>
      </c>
      <c r="P216" s="278">
        <f>+'[2]ST PCC'!BI43</f>
        <v>139064</v>
      </c>
      <c r="Q216" s="278">
        <f t="shared" si="101"/>
        <v>0</v>
      </c>
      <c r="R216" s="322"/>
      <c r="S216" s="132"/>
      <c r="T216" s="218"/>
      <c r="U216" s="278"/>
      <c r="V216" s="321"/>
      <c r="W216" s="77"/>
      <c r="X216" s="283"/>
      <c r="Y216" s="283"/>
      <c r="Z216" s="283"/>
      <c r="AA216" s="321"/>
      <c r="AB216" s="77"/>
      <c r="AC216" s="283"/>
      <c r="AD216" s="16"/>
      <c r="AE216" s="80"/>
      <c r="AF216" s="283"/>
      <c r="AG216" s="16"/>
      <c r="AI216" s="283"/>
      <c r="AK216" s="283"/>
    </row>
    <row r="217" spans="4:37" s="82" customFormat="1" x14ac:dyDescent="0.2">
      <c r="M217" s="5"/>
      <c r="N217" s="278"/>
      <c r="O217" s="278"/>
      <c r="Q217" s="321"/>
      <c r="R217" s="322"/>
      <c r="S217" s="132"/>
      <c r="T217" s="218"/>
      <c r="U217" s="278"/>
      <c r="V217" s="321"/>
      <c r="W217" s="77"/>
      <c r="X217" s="283"/>
      <c r="Y217" s="283"/>
      <c r="Z217" s="283"/>
      <c r="AA217" s="321"/>
      <c r="AB217" s="77"/>
      <c r="AC217" s="283"/>
      <c r="AD217" s="16"/>
      <c r="AE217" s="80"/>
      <c r="AF217" s="283"/>
      <c r="AG217" s="16"/>
      <c r="AI217" s="283"/>
      <c r="AK217" s="283"/>
    </row>
    <row r="218" spans="4:37" s="82" customFormat="1" x14ac:dyDescent="0.2">
      <c r="M218" s="5"/>
      <c r="N218" s="278">
        <f>SUM(N205:N217)</f>
        <v>3401638.6660699998</v>
      </c>
      <c r="O218" s="278">
        <f>SUM(O205:O217)</f>
        <v>196587.38999999998</v>
      </c>
      <c r="P218" s="278">
        <f>SUM(P205:P217)</f>
        <v>3205051.2760699997</v>
      </c>
      <c r="Q218" s="321"/>
      <c r="R218" s="322"/>
      <c r="S218" s="132"/>
      <c r="T218" s="218"/>
      <c r="U218" s="278"/>
      <c r="V218" s="321"/>
      <c r="W218" s="77"/>
      <c r="X218" s="283"/>
      <c r="Y218" s="283"/>
      <c r="Z218" s="283"/>
      <c r="AA218" s="321"/>
      <c r="AB218" s="77"/>
      <c r="AC218" s="283"/>
      <c r="AD218" s="16"/>
      <c r="AE218" s="80"/>
      <c r="AF218" s="283"/>
      <c r="AG218" s="16"/>
      <c r="AI218" s="283"/>
      <c r="AK218" s="283"/>
    </row>
    <row r="219" spans="4:37" s="82" customFormat="1" x14ac:dyDescent="0.2">
      <c r="M219" s="5"/>
      <c r="N219" s="278">
        <f>+D197</f>
        <v>4633178.0700000012</v>
      </c>
      <c r="O219" s="278"/>
      <c r="Q219" s="321"/>
      <c r="R219" s="322"/>
      <c r="S219" s="132"/>
      <c r="T219" s="218"/>
      <c r="U219" s="278"/>
      <c r="V219" s="321"/>
      <c r="W219" s="77"/>
      <c r="X219" s="283"/>
      <c r="Y219" s="283"/>
      <c r="Z219" s="283"/>
      <c r="AA219" s="321"/>
      <c r="AB219" s="77"/>
      <c r="AC219" s="283"/>
      <c r="AD219" s="16"/>
      <c r="AE219" s="80"/>
      <c r="AF219" s="283"/>
      <c r="AG219" s="16"/>
      <c r="AI219" s="283"/>
      <c r="AK219" s="283"/>
    </row>
    <row r="220" spans="4:37" s="82" customFormat="1" x14ac:dyDescent="0.2">
      <c r="M220" s="5"/>
      <c r="N220" s="278">
        <f>+N218+N219</f>
        <v>8034816.7360700015</v>
      </c>
      <c r="O220" s="278"/>
      <c r="P220" s="320">
        <f>+P218+N219</f>
        <v>7838229.3460700009</v>
      </c>
      <c r="Q220" s="321"/>
      <c r="R220" s="322"/>
      <c r="S220" s="132"/>
      <c r="T220" s="218"/>
      <c r="U220" s="278"/>
      <c r="V220" s="321"/>
      <c r="W220" s="77"/>
      <c r="X220" s="283"/>
      <c r="Y220" s="283"/>
      <c r="Z220" s="283"/>
      <c r="AA220" s="321"/>
      <c r="AB220" s="77"/>
      <c r="AC220" s="283"/>
      <c r="AD220" s="16"/>
      <c r="AE220" s="80"/>
      <c r="AF220" s="283"/>
      <c r="AG220" s="16"/>
      <c r="AI220" s="283"/>
      <c r="AK220" s="283"/>
    </row>
    <row r="221" spans="4:37" s="82" customFormat="1" x14ac:dyDescent="0.2">
      <c r="D221" s="320"/>
      <c r="M221" s="5"/>
      <c r="N221" s="278"/>
      <c r="O221" s="278"/>
      <c r="Q221" s="321"/>
      <c r="R221" s="322"/>
      <c r="S221" s="132"/>
      <c r="T221" s="218"/>
      <c r="U221" s="278"/>
      <c r="V221" s="321"/>
      <c r="W221" s="77"/>
      <c r="X221" s="283"/>
      <c r="Y221" s="283"/>
      <c r="Z221" s="283"/>
      <c r="AA221" s="321"/>
      <c r="AB221" s="77"/>
      <c r="AC221" s="283"/>
      <c r="AD221" s="16"/>
      <c r="AE221" s="80"/>
      <c r="AF221" s="283"/>
      <c r="AG221" s="16"/>
      <c r="AI221" s="283"/>
      <c r="AK221" s="283"/>
    </row>
    <row r="222" spans="4:37" s="82" customFormat="1" x14ac:dyDescent="0.2">
      <c r="M222" s="5"/>
      <c r="N222" s="278"/>
      <c r="O222" s="278"/>
      <c r="Q222" s="321"/>
      <c r="R222" s="322"/>
      <c r="S222" s="132"/>
      <c r="T222" s="218"/>
      <c r="U222" s="278"/>
      <c r="V222" s="321"/>
      <c r="W222" s="77"/>
      <c r="X222" s="283"/>
      <c r="Y222" s="283"/>
      <c r="Z222" s="283"/>
      <c r="AA222" s="321"/>
      <c r="AB222" s="77"/>
      <c r="AC222" s="283"/>
      <c r="AD222" s="16"/>
      <c r="AE222" s="80"/>
      <c r="AF222" s="283"/>
      <c r="AG222" s="16"/>
      <c r="AI222" s="283"/>
      <c r="AK222" s="283"/>
    </row>
    <row r="223" spans="4:37" s="82" customFormat="1" x14ac:dyDescent="0.2">
      <c r="M223" s="5"/>
      <c r="N223" s="278"/>
      <c r="O223" s="278"/>
      <c r="Q223" s="321"/>
      <c r="R223" s="322"/>
      <c r="S223" s="132"/>
      <c r="T223" s="218"/>
      <c r="U223" s="278"/>
      <c r="V223" s="321"/>
      <c r="W223" s="77"/>
      <c r="X223" s="283"/>
      <c r="Y223" s="283"/>
      <c r="Z223" s="283"/>
      <c r="AA223" s="321"/>
      <c r="AB223" s="77"/>
      <c r="AC223" s="283"/>
      <c r="AD223" s="16"/>
      <c r="AE223" s="80"/>
      <c r="AF223" s="283"/>
      <c r="AG223" s="16"/>
      <c r="AI223" s="283"/>
      <c r="AK223" s="283"/>
    </row>
    <row r="224" spans="4:37" s="82" customFormat="1" x14ac:dyDescent="0.2">
      <c r="D224" s="320"/>
      <c r="M224" s="5"/>
      <c r="N224" s="278"/>
      <c r="O224" s="278"/>
      <c r="Q224" s="321"/>
      <c r="R224" s="322"/>
      <c r="S224" s="132"/>
      <c r="T224" s="218"/>
      <c r="U224" s="278"/>
      <c r="V224" s="321"/>
      <c r="W224" s="77"/>
      <c r="X224" s="283"/>
      <c r="Y224" s="283"/>
      <c r="Z224" s="283"/>
      <c r="AA224" s="321"/>
      <c r="AB224" s="77"/>
      <c r="AC224" s="283"/>
      <c r="AD224" s="16"/>
      <c r="AE224" s="80"/>
      <c r="AF224" s="283"/>
      <c r="AG224" s="16"/>
      <c r="AI224" s="283"/>
      <c r="AK224" s="283"/>
    </row>
    <row r="225" spans="4:37" s="89" customFormat="1" x14ac:dyDescent="0.2">
      <c r="M225" s="323"/>
      <c r="Q225" s="324"/>
      <c r="R225" s="325"/>
      <c r="S225" s="326"/>
      <c r="T225" s="327"/>
      <c r="U225" s="328"/>
      <c r="V225" s="324"/>
      <c r="W225" s="329"/>
      <c r="X225" s="330"/>
      <c r="Y225" s="330"/>
      <c r="Z225" s="330"/>
      <c r="AA225" s="324"/>
      <c r="AB225" s="329"/>
      <c r="AC225" s="330"/>
      <c r="AD225" s="331"/>
      <c r="AE225" s="332"/>
      <c r="AF225" s="330"/>
      <c r="AG225" s="331"/>
      <c r="AI225" s="330"/>
      <c r="AK225" s="330"/>
    </row>
    <row r="226" spans="4:37" s="89" customFormat="1" x14ac:dyDescent="0.2">
      <c r="M226" s="323"/>
      <c r="Q226" s="324"/>
      <c r="R226" s="325"/>
      <c r="S226" s="326"/>
      <c r="T226" s="327"/>
      <c r="U226" s="328"/>
      <c r="V226" s="324"/>
      <c r="W226" s="329"/>
      <c r="X226" s="330"/>
      <c r="Y226" s="330"/>
      <c r="Z226" s="330"/>
      <c r="AA226" s="324"/>
      <c r="AB226" s="329"/>
      <c r="AC226" s="330"/>
      <c r="AD226" s="331"/>
      <c r="AE226" s="332"/>
      <c r="AF226" s="330"/>
      <c r="AG226" s="331"/>
      <c r="AI226" s="330"/>
      <c r="AK226" s="330"/>
    </row>
    <row r="227" spans="4:37" s="89" customFormat="1" x14ac:dyDescent="0.2">
      <c r="D227" s="90"/>
      <c r="M227" s="323"/>
      <c r="Q227" s="324"/>
      <c r="R227" s="325"/>
      <c r="S227" s="326"/>
      <c r="T227" s="327"/>
      <c r="U227" s="328"/>
      <c r="V227" s="324"/>
      <c r="W227" s="329"/>
      <c r="X227" s="330"/>
      <c r="Y227" s="330"/>
      <c r="Z227" s="330"/>
      <c r="AA227" s="324"/>
      <c r="AB227" s="329"/>
      <c r="AC227" s="330"/>
      <c r="AD227" s="331"/>
      <c r="AE227" s="332"/>
      <c r="AF227" s="330"/>
      <c r="AG227" s="331"/>
      <c r="AI227" s="330"/>
      <c r="AK227" s="330"/>
    </row>
    <row r="228" spans="4:37" s="89" customFormat="1" x14ac:dyDescent="0.2">
      <c r="M228" s="323"/>
      <c r="Q228" s="324"/>
      <c r="R228" s="325"/>
      <c r="S228" s="326"/>
      <c r="T228" s="327"/>
      <c r="U228" s="328"/>
      <c r="V228" s="324"/>
      <c r="W228" s="329"/>
      <c r="X228" s="330"/>
      <c r="Y228" s="330"/>
      <c r="Z228" s="330"/>
      <c r="AA228" s="324"/>
      <c r="AB228" s="329"/>
      <c r="AC228" s="330"/>
      <c r="AD228" s="331"/>
      <c r="AE228" s="332"/>
      <c r="AF228" s="330"/>
      <c r="AG228" s="331"/>
      <c r="AI228" s="330"/>
      <c r="AK228" s="330"/>
    </row>
    <row r="229" spans="4:37" s="89" customFormat="1" x14ac:dyDescent="0.2">
      <c r="D229" s="90"/>
      <c r="M229" s="323"/>
      <c r="Q229" s="324"/>
      <c r="R229" s="325"/>
      <c r="S229" s="326"/>
      <c r="T229" s="327"/>
      <c r="U229" s="328"/>
      <c r="V229" s="324"/>
      <c r="W229" s="329"/>
      <c r="X229" s="330"/>
      <c r="Y229" s="330"/>
      <c r="Z229" s="330"/>
      <c r="AA229" s="324"/>
      <c r="AB229" s="329"/>
      <c r="AC229" s="330"/>
      <c r="AD229" s="331"/>
      <c r="AE229" s="332"/>
      <c r="AF229" s="330"/>
      <c r="AG229" s="331"/>
      <c r="AI229" s="330"/>
      <c r="AK229" s="330"/>
    </row>
    <row r="230" spans="4:37" s="89" customFormat="1" x14ac:dyDescent="0.2">
      <c r="M230" s="323"/>
      <c r="Q230" s="324"/>
      <c r="R230" s="325"/>
      <c r="S230" s="326"/>
      <c r="T230" s="327"/>
      <c r="U230" s="328"/>
      <c r="V230" s="324"/>
      <c r="W230" s="329"/>
      <c r="X230" s="330"/>
      <c r="Y230" s="330"/>
      <c r="Z230" s="330"/>
      <c r="AA230" s="324"/>
      <c r="AB230" s="329"/>
      <c r="AC230" s="330"/>
      <c r="AD230" s="331"/>
      <c r="AE230" s="332"/>
      <c r="AF230" s="330"/>
      <c r="AG230" s="331"/>
      <c r="AI230" s="330"/>
      <c r="AK230" s="330"/>
    </row>
    <row r="231" spans="4:37" s="89" customFormat="1" x14ac:dyDescent="0.2">
      <c r="M231" s="323"/>
      <c r="Q231" s="324"/>
      <c r="R231" s="325"/>
      <c r="S231" s="326"/>
      <c r="T231" s="327"/>
      <c r="U231" s="328"/>
      <c r="V231" s="324"/>
      <c r="W231" s="329"/>
      <c r="X231" s="330"/>
      <c r="Y231" s="330"/>
      <c r="Z231" s="330"/>
      <c r="AA231" s="324"/>
      <c r="AB231" s="329"/>
      <c r="AC231" s="330"/>
      <c r="AD231" s="331"/>
      <c r="AE231" s="332"/>
      <c r="AF231" s="330"/>
      <c r="AG231" s="331"/>
      <c r="AI231" s="330"/>
      <c r="AK231" s="330"/>
    </row>
    <row r="232" spans="4:37" s="89" customFormat="1" x14ac:dyDescent="0.2">
      <c r="D232" s="90"/>
      <c r="M232" s="323"/>
      <c r="Q232" s="324"/>
      <c r="R232" s="325"/>
      <c r="S232" s="326"/>
      <c r="T232" s="327"/>
      <c r="U232" s="328"/>
      <c r="V232" s="324"/>
      <c r="W232" s="329"/>
      <c r="X232" s="330"/>
      <c r="Y232" s="330"/>
      <c r="Z232" s="330"/>
      <c r="AA232" s="324"/>
      <c r="AB232" s="329"/>
      <c r="AC232" s="330"/>
      <c r="AD232" s="331"/>
      <c r="AE232" s="332"/>
      <c r="AF232" s="330"/>
      <c r="AG232" s="331"/>
      <c r="AI232" s="330"/>
      <c r="AK232" s="330"/>
    </row>
    <row r="233" spans="4:37" s="89" customFormat="1" x14ac:dyDescent="0.2">
      <c r="M233" s="323"/>
      <c r="Q233" s="324"/>
      <c r="R233" s="325"/>
      <c r="S233" s="326"/>
      <c r="T233" s="327"/>
      <c r="U233" s="328"/>
      <c r="V233" s="324"/>
      <c r="W233" s="329"/>
      <c r="X233" s="330"/>
      <c r="Y233" s="330"/>
      <c r="Z233" s="330"/>
      <c r="AA233" s="324"/>
      <c r="AB233" s="329"/>
      <c r="AC233" s="330"/>
      <c r="AD233" s="331"/>
      <c r="AE233" s="332"/>
      <c r="AF233" s="330"/>
      <c r="AG233" s="331"/>
      <c r="AI233" s="330"/>
      <c r="AK233" s="330"/>
    </row>
    <row r="234" spans="4:37" s="89" customFormat="1" x14ac:dyDescent="0.2">
      <c r="D234" s="90"/>
      <c r="M234" s="323"/>
      <c r="Q234" s="324"/>
      <c r="R234" s="325"/>
      <c r="S234" s="326"/>
      <c r="T234" s="327"/>
      <c r="U234" s="328"/>
      <c r="V234" s="324"/>
      <c r="W234" s="329"/>
      <c r="X234" s="330"/>
      <c r="Y234" s="330"/>
      <c r="Z234" s="330"/>
      <c r="AA234" s="324"/>
      <c r="AB234" s="329"/>
      <c r="AC234" s="330"/>
      <c r="AD234" s="331"/>
      <c r="AE234" s="332"/>
      <c r="AF234" s="330"/>
      <c r="AG234" s="331"/>
      <c r="AI234" s="330"/>
      <c r="AK234" s="330"/>
    </row>
    <row r="235" spans="4:37" s="89" customFormat="1" x14ac:dyDescent="0.2">
      <c r="M235" s="323"/>
      <c r="Q235" s="324"/>
      <c r="R235" s="325"/>
      <c r="S235" s="326"/>
      <c r="T235" s="327"/>
      <c r="U235" s="328"/>
      <c r="V235" s="324"/>
      <c r="W235" s="329"/>
      <c r="X235" s="330"/>
      <c r="Y235" s="330"/>
      <c r="Z235" s="330"/>
      <c r="AA235" s="324"/>
      <c r="AB235" s="329"/>
      <c r="AC235" s="330"/>
      <c r="AD235" s="331"/>
      <c r="AE235" s="332"/>
      <c r="AF235" s="330"/>
      <c r="AG235" s="331"/>
      <c r="AI235" s="330"/>
      <c r="AK235" s="330"/>
    </row>
    <row r="236" spans="4:37" s="89" customFormat="1" x14ac:dyDescent="0.2">
      <c r="M236" s="323"/>
      <c r="Q236" s="324"/>
      <c r="R236" s="325"/>
      <c r="S236" s="326"/>
      <c r="T236" s="327"/>
      <c r="U236" s="328"/>
      <c r="V236" s="324"/>
      <c r="W236" s="329"/>
      <c r="X236" s="330"/>
      <c r="Y236" s="330"/>
      <c r="Z236" s="330"/>
      <c r="AA236" s="324"/>
      <c r="AB236" s="329"/>
      <c r="AC236" s="330"/>
      <c r="AD236" s="331"/>
      <c r="AE236" s="332"/>
      <c r="AF236" s="330"/>
      <c r="AG236" s="331"/>
      <c r="AI236" s="330"/>
      <c r="AK236" s="330"/>
    </row>
    <row r="237" spans="4:37" s="89" customFormat="1" x14ac:dyDescent="0.2">
      <c r="D237" s="90"/>
      <c r="M237" s="323"/>
      <c r="Q237" s="324"/>
      <c r="R237" s="325"/>
      <c r="S237" s="326"/>
      <c r="T237" s="327"/>
      <c r="U237" s="328"/>
      <c r="V237" s="324"/>
      <c r="W237" s="329"/>
      <c r="X237" s="330"/>
      <c r="Y237" s="330"/>
      <c r="Z237" s="330"/>
      <c r="AA237" s="324"/>
      <c r="AB237" s="329"/>
      <c r="AC237" s="330"/>
      <c r="AD237" s="331"/>
      <c r="AE237" s="332"/>
      <c r="AF237" s="330"/>
      <c r="AG237" s="331"/>
      <c r="AI237" s="330"/>
      <c r="AK237" s="330"/>
    </row>
    <row r="238" spans="4:37" s="89" customFormat="1" x14ac:dyDescent="0.2">
      <c r="M238" s="323"/>
      <c r="Q238" s="324"/>
      <c r="R238" s="325"/>
      <c r="S238" s="326"/>
      <c r="T238" s="327"/>
      <c r="U238" s="328"/>
      <c r="V238" s="324"/>
      <c r="W238" s="329"/>
      <c r="X238" s="330"/>
      <c r="Y238" s="330"/>
      <c r="Z238" s="330"/>
      <c r="AA238" s="324"/>
      <c r="AB238" s="329"/>
      <c r="AC238" s="330"/>
      <c r="AD238" s="331"/>
      <c r="AE238" s="332"/>
      <c r="AF238" s="330"/>
      <c r="AG238" s="331"/>
      <c r="AI238" s="330"/>
      <c r="AK238" s="330"/>
    </row>
    <row r="239" spans="4:37" s="89" customFormat="1" x14ac:dyDescent="0.2">
      <c r="D239" s="90"/>
      <c r="M239" s="323"/>
      <c r="Q239" s="324"/>
      <c r="R239" s="325"/>
      <c r="S239" s="326"/>
      <c r="T239" s="327"/>
      <c r="U239" s="328"/>
      <c r="V239" s="324"/>
      <c r="W239" s="329"/>
      <c r="X239" s="330"/>
      <c r="Y239" s="330"/>
      <c r="Z239" s="330"/>
      <c r="AA239" s="324"/>
      <c r="AB239" s="329"/>
      <c r="AC239" s="330"/>
      <c r="AD239" s="331"/>
      <c r="AE239" s="332"/>
      <c r="AF239" s="330"/>
      <c r="AG239" s="331"/>
      <c r="AI239" s="330"/>
      <c r="AK239" s="330"/>
    </row>
    <row r="240" spans="4:37" s="89" customFormat="1" x14ac:dyDescent="0.2">
      <c r="M240" s="323"/>
      <c r="Q240" s="324"/>
      <c r="R240" s="325"/>
      <c r="S240" s="326"/>
      <c r="T240" s="327"/>
      <c r="U240" s="328"/>
      <c r="V240" s="324"/>
      <c r="W240" s="329"/>
      <c r="X240" s="330"/>
      <c r="Y240" s="330"/>
      <c r="Z240" s="330"/>
      <c r="AA240" s="324"/>
      <c r="AB240" s="329"/>
      <c r="AC240" s="330"/>
      <c r="AD240" s="331"/>
      <c r="AE240" s="332"/>
      <c r="AF240" s="330"/>
      <c r="AG240" s="331"/>
      <c r="AI240" s="330"/>
      <c r="AK240" s="330"/>
    </row>
    <row r="241" spans="4:37" s="89" customFormat="1" x14ac:dyDescent="0.2">
      <c r="M241" s="323"/>
      <c r="Q241" s="324"/>
      <c r="R241" s="325"/>
      <c r="S241" s="326"/>
      <c r="T241" s="327"/>
      <c r="U241" s="328"/>
      <c r="V241" s="324"/>
      <c r="W241" s="329"/>
      <c r="X241" s="330"/>
      <c r="Y241" s="330"/>
      <c r="Z241" s="330"/>
      <c r="AA241" s="324"/>
      <c r="AB241" s="329"/>
      <c r="AC241" s="330"/>
      <c r="AD241" s="331"/>
      <c r="AE241" s="332"/>
      <c r="AF241" s="330"/>
      <c r="AG241" s="331"/>
      <c r="AI241" s="330"/>
      <c r="AK241" s="330"/>
    </row>
    <row r="242" spans="4:37" s="89" customFormat="1" x14ac:dyDescent="0.2">
      <c r="D242" s="90"/>
      <c r="M242" s="323"/>
      <c r="Q242" s="324"/>
      <c r="R242" s="325"/>
      <c r="S242" s="326"/>
      <c r="T242" s="327"/>
      <c r="U242" s="328"/>
      <c r="V242" s="324"/>
      <c r="W242" s="329"/>
      <c r="X242" s="330"/>
      <c r="Y242" s="330"/>
      <c r="Z242" s="330"/>
      <c r="AA242" s="324"/>
      <c r="AB242" s="329"/>
      <c r="AC242" s="330"/>
      <c r="AD242" s="331"/>
      <c r="AE242" s="332"/>
      <c r="AF242" s="330"/>
      <c r="AG242" s="331"/>
      <c r="AI242" s="330"/>
      <c r="AK242" s="330"/>
    </row>
    <row r="243" spans="4:37" s="89" customFormat="1" x14ac:dyDescent="0.2">
      <c r="M243" s="323"/>
      <c r="Q243" s="324"/>
      <c r="R243" s="325"/>
      <c r="S243" s="326"/>
      <c r="T243" s="327"/>
      <c r="U243" s="328"/>
      <c r="V243" s="324"/>
      <c r="W243" s="329"/>
      <c r="X243" s="330"/>
      <c r="Y243" s="330"/>
      <c r="Z243" s="330"/>
      <c r="AA243" s="324"/>
      <c r="AB243" s="329"/>
      <c r="AC243" s="330"/>
      <c r="AD243" s="331"/>
      <c r="AE243" s="332"/>
      <c r="AF243" s="330"/>
      <c r="AG243" s="331"/>
      <c r="AI243" s="330"/>
      <c r="AK243" s="330"/>
    </row>
    <row r="244" spans="4:37" s="89" customFormat="1" x14ac:dyDescent="0.2">
      <c r="D244" s="90"/>
      <c r="M244" s="323"/>
      <c r="Q244" s="324"/>
      <c r="R244" s="325"/>
      <c r="S244" s="326"/>
      <c r="T244" s="327"/>
      <c r="U244" s="328"/>
      <c r="V244" s="324"/>
      <c r="W244" s="329"/>
      <c r="X244" s="330"/>
      <c r="Y244" s="330"/>
      <c r="Z244" s="330"/>
      <c r="AA244" s="324"/>
      <c r="AB244" s="329"/>
      <c r="AC244" s="330"/>
      <c r="AD244" s="331"/>
      <c r="AE244" s="332"/>
      <c r="AF244" s="330"/>
      <c r="AG244" s="331"/>
      <c r="AI244" s="330"/>
      <c r="AK244" s="330"/>
    </row>
    <row r="245" spans="4:37" s="89" customFormat="1" x14ac:dyDescent="0.2">
      <c r="M245" s="323"/>
      <c r="Q245" s="324"/>
      <c r="R245" s="325"/>
      <c r="S245" s="326"/>
      <c r="T245" s="327"/>
      <c r="U245" s="328"/>
      <c r="V245" s="324"/>
      <c r="W245" s="329"/>
      <c r="X245" s="330"/>
      <c r="Y245" s="330"/>
      <c r="Z245" s="330"/>
      <c r="AA245" s="324"/>
      <c r="AB245" s="329"/>
      <c r="AC245" s="330"/>
      <c r="AD245" s="331"/>
      <c r="AE245" s="332"/>
      <c r="AF245" s="330"/>
      <c r="AG245" s="331"/>
      <c r="AI245" s="330"/>
      <c r="AK245" s="330"/>
    </row>
    <row r="246" spans="4:37" s="89" customFormat="1" x14ac:dyDescent="0.2">
      <c r="M246" s="323"/>
      <c r="Q246" s="324"/>
      <c r="R246" s="325"/>
      <c r="S246" s="326"/>
      <c r="T246" s="327"/>
      <c r="U246" s="328"/>
      <c r="V246" s="324"/>
      <c r="W246" s="329"/>
      <c r="X246" s="330"/>
      <c r="Y246" s="330"/>
      <c r="Z246" s="330"/>
      <c r="AA246" s="324"/>
      <c r="AB246" s="329"/>
      <c r="AC246" s="330"/>
      <c r="AD246" s="331"/>
      <c r="AE246" s="332"/>
      <c r="AF246" s="330"/>
      <c r="AG246" s="331"/>
      <c r="AI246" s="330"/>
      <c r="AK246" s="330"/>
    </row>
    <row r="247" spans="4:37" s="89" customFormat="1" x14ac:dyDescent="0.2">
      <c r="D247" s="90"/>
      <c r="M247" s="323"/>
      <c r="Q247" s="324"/>
      <c r="R247" s="325"/>
      <c r="S247" s="326"/>
      <c r="T247" s="327"/>
      <c r="U247" s="328"/>
      <c r="V247" s="324"/>
      <c r="W247" s="329"/>
      <c r="X247" s="330"/>
      <c r="Y247" s="330"/>
      <c r="Z247" s="330"/>
      <c r="AA247" s="324"/>
      <c r="AB247" s="329"/>
      <c r="AC247" s="330"/>
      <c r="AD247" s="331"/>
      <c r="AE247" s="332"/>
      <c r="AF247" s="330"/>
      <c r="AG247" s="331"/>
      <c r="AI247" s="330"/>
      <c r="AK247" s="330"/>
    </row>
    <row r="248" spans="4:37" s="89" customFormat="1" x14ac:dyDescent="0.2">
      <c r="M248" s="323"/>
      <c r="Q248" s="324"/>
      <c r="R248" s="325"/>
      <c r="S248" s="326"/>
      <c r="T248" s="327"/>
      <c r="U248" s="328"/>
      <c r="V248" s="324"/>
      <c r="W248" s="329"/>
      <c r="X248" s="330"/>
      <c r="Y248" s="330"/>
      <c r="Z248" s="330"/>
      <c r="AA248" s="324"/>
      <c r="AB248" s="329"/>
      <c r="AC248" s="330"/>
      <c r="AD248" s="331"/>
      <c r="AE248" s="332"/>
      <c r="AF248" s="330"/>
      <c r="AG248" s="331"/>
      <c r="AI248" s="330"/>
      <c r="AK248" s="330"/>
    </row>
    <row r="249" spans="4:37" s="89" customFormat="1" x14ac:dyDescent="0.2">
      <c r="D249" s="90"/>
      <c r="M249" s="323"/>
      <c r="Q249" s="324"/>
      <c r="R249" s="325"/>
      <c r="S249" s="326"/>
      <c r="T249" s="327"/>
      <c r="U249" s="328"/>
      <c r="V249" s="324"/>
      <c r="W249" s="329"/>
      <c r="X249" s="330"/>
      <c r="Y249" s="330"/>
      <c r="Z249" s="330"/>
      <c r="AA249" s="324"/>
      <c r="AB249" s="329"/>
      <c r="AC249" s="330"/>
      <c r="AD249" s="331"/>
      <c r="AE249" s="332"/>
      <c r="AF249" s="330"/>
      <c r="AG249" s="331"/>
      <c r="AI249" s="330"/>
      <c r="AK249" s="330"/>
    </row>
    <row r="250" spans="4:37" s="89" customFormat="1" x14ac:dyDescent="0.2">
      <c r="M250" s="323"/>
      <c r="Q250" s="324"/>
      <c r="R250" s="325"/>
      <c r="S250" s="326"/>
      <c r="T250" s="327"/>
      <c r="U250" s="328"/>
      <c r="V250" s="324"/>
      <c r="W250" s="329"/>
      <c r="X250" s="330"/>
      <c r="Y250" s="330"/>
      <c r="Z250" s="330"/>
      <c r="AA250" s="324"/>
      <c r="AB250" s="329"/>
      <c r="AC250" s="330"/>
      <c r="AD250" s="331"/>
      <c r="AE250" s="332"/>
      <c r="AF250" s="330"/>
      <c r="AG250" s="331"/>
      <c r="AI250" s="330"/>
      <c r="AK250" s="330"/>
    </row>
    <row r="251" spans="4:37" s="89" customFormat="1" x14ac:dyDescent="0.2">
      <c r="M251" s="323"/>
      <c r="Q251" s="324"/>
      <c r="R251" s="325"/>
      <c r="S251" s="326"/>
      <c r="T251" s="327"/>
      <c r="U251" s="328"/>
      <c r="V251" s="324"/>
      <c r="W251" s="329"/>
      <c r="X251" s="330"/>
      <c r="Y251" s="330"/>
      <c r="Z251" s="330"/>
      <c r="AA251" s="324"/>
      <c r="AB251" s="329"/>
      <c r="AC251" s="330"/>
      <c r="AD251" s="331"/>
      <c r="AE251" s="332"/>
      <c r="AF251" s="330"/>
      <c r="AG251" s="331"/>
      <c r="AI251" s="330"/>
      <c r="AK251" s="330"/>
    </row>
    <row r="252" spans="4:37" s="89" customFormat="1" x14ac:dyDescent="0.2">
      <c r="M252" s="323"/>
      <c r="Q252" s="324"/>
      <c r="R252" s="325"/>
      <c r="S252" s="326"/>
      <c r="T252" s="327"/>
      <c r="U252" s="328"/>
      <c r="V252" s="324"/>
      <c r="W252" s="329"/>
      <c r="X252" s="330"/>
      <c r="Y252" s="330"/>
      <c r="Z252" s="330"/>
      <c r="AA252" s="324"/>
      <c r="AB252" s="329"/>
      <c r="AC252" s="330"/>
      <c r="AD252" s="331"/>
      <c r="AE252" s="332"/>
      <c r="AF252" s="330"/>
      <c r="AG252" s="331"/>
      <c r="AI252" s="330"/>
      <c r="AK252" s="330"/>
    </row>
    <row r="253" spans="4:37" s="89" customFormat="1" x14ac:dyDescent="0.2">
      <c r="M253" s="323"/>
      <c r="Q253" s="324"/>
      <c r="R253" s="325"/>
      <c r="S253" s="326"/>
      <c r="T253" s="327"/>
      <c r="U253" s="328"/>
      <c r="V253" s="324"/>
      <c r="W253" s="329"/>
      <c r="X253" s="330"/>
      <c r="Y253" s="330"/>
      <c r="Z253" s="330"/>
      <c r="AA253" s="324"/>
      <c r="AB253" s="329"/>
      <c r="AC253" s="330"/>
      <c r="AD253" s="331"/>
      <c r="AE253" s="332"/>
      <c r="AF253" s="330"/>
      <c r="AG253" s="331"/>
      <c r="AI253" s="330"/>
      <c r="AK253" s="330"/>
    </row>
    <row r="254" spans="4:37" s="89" customFormat="1" x14ac:dyDescent="0.2">
      <c r="M254" s="323"/>
      <c r="Q254" s="324"/>
      <c r="R254" s="325"/>
      <c r="S254" s="326"/>
      <c r="T254" s="327"/>
      <c r="U254" s="328"/>
      <c r="V254" s="324"/>
      <c r="W254" s="329"/>
      <c r="X254" s="330"/>
      <c r="Y254" s="330"/>
      <c r="Z254" s="330"/>
      <c r="AA254" s="324"/>
      <c r="AB254" s="329"/>
      <c r="AC254" s="330"/>
      <c r="AD254" s="331"/>
      <c r="AE254" s="332"/>
      <c r="AF254" s="330"/>
      <c r="AG254" s="331"/>
      <c r="AI254" s="330"/>
      <c r="AK254" s="330"/>
    </row>
    <row r="255" spans="4:37" s="89" customFormat="1" x14ac:dyDescent="0.2">
      <c r="M255" s="323"/>
      <c r="Q255" s="324"/>
      <c r="R255" s="325"/>
      <c r="S255" s="326"/>
      <c r="T255" s="327"/>
      <c r="U255" s="328"/>
      <c r="V255" s="324"/>
      <c r="W255" s="329"/>
      <c r="X255" s="330"/>
      <c r="Y255" s="330"/>
      <c r="Z255" s="330"/>
      <c r="AA255" s="324"/>
      <c r="AB255" s="329"/>
      <c r="AC255" s="330"/>
      <c r="AD255" s="331"/>
      <c r="AE255" s="332"/>
      <c r="AF255" s="330"/>
      <c r="AG255" s="331"/>
      <c r="AI255" s="330"/>
      <c r="AK255" s="330"/>
    </row>
    <row r="256" spans="4:37" s="89" customFormat="1" x14ac:dyDescent="0.2">
      <c r="M256" s="323"/>
      <c r="Q256" s="324"/>
      <c r="R256" s="325"/>
      <c r="S256" s="326"/>
      <c r="T256" s="327"/>
      <c r="U256" s="328"/>
      <c r="V256" s="324"/>
      <c r="W256" s="329"/>
      <c r="X256" s="330"/>
      <c r="Y256" s="330"/>
      <c r="Z256" s="330"/>
      <c r="AA256" s="324"/>
      <c r="AB256" s="329"/>
      <c r="AC256" s="330"/>
      <c r="AD256" s="331"/>
      <c r="AE256" s="332"/>
      <c r="AF256" s="330"/>
      <c r="AG256" s="331"/>
      <c r="AI256" s="330"/>
      <c r="AK256" s="330"/>
    </row>
    <row r="257" spans="13:37" s="89" customFormat="1" x14ac:dyDescent="0.2">
      <c r="M257" s="323"/>
      <c r="Q257" s="324"/>
      <c r="R257" s="325"/>
      <c r="S257" s="326"/>
      <c r="T257" s="327"/>
      <c r="U257" s="328"/>
      <c r="V257" s="324"/>
      <c r="W257" s="329"/>
      <c r="X257" s="330"/>
      <c r="Y257" s="330"/>
      <c r="Z257" s="330"/>
      <c r="AA257" s="324"/>
      <c r="AB257" s="329"/>
      <c r="AC257" s="330"/>
      <c r="AD257" s="331"/>
      <c r="AE257" s="332"/>
      <c r="AF257" s="330"/>
      <c r="AG257" s="331"/>
      <c r="AI257" s="330"/>
      <c r="AK257" s="330"/>
    </row>
    <row r="258" spans="13:37" s="89" customFormat="1" x14ac:dyDescent="0.2">
      <c r="M258" s="323"/>
      <c r="Q258" s="324"/>
      <c r="R258" s="325"/>
      <c r="S258" s="326"/>
      <c r="T258" s="327"/>
      <c r="U258" s="328"/>
      <c r="V258" s="324"/>
      <c r="W258" s="329"/>
      <c r="X258" s="330"/>
      <c r="Y258" s="330"/>
      <c r="Z258" s="330"/>
      <c r="AA258" s="324"/>
      <c r="AB258" s="329"/>
      <c r="AC258" s="330"/>
      <c r="AD258" s="331"/>
      <c r="AE258" s="332"/>
      <c r="AF258" s="330"/>
      <c r="AG258" s="331"/>
      <c r="AI258" s="330"/>
      <c r="AK258" s="330"/>
    </row>
    <row r="259" spans="13:37" s="89" customFormat="1" x14ac:dyDescent="0.2">
      <c r="M259" s="323"/>
      <c r="Q259" s="324"/>
      <c r="R259" s="325"/>
      <c r="S259" s="326"/>
      <c r="T259" s="327"/>
      <c r="U259" s="328"/>
      <c r="V259" s="324"/>
      <c r="W259" s="329"/>
      <c r="X259" s="330"/>
      <c r="Y259" s="330"/>
      <c r="Z259" s="330"/>
      <c r="AA259" s="324"/>
      <c r="AB259" s="329"/>
      <c r="AC259" s="330"/>
      <c r="AD259" s="331"/>
      <c r="AE259" s="332"/>
      <c r="AF259" s="330"/>
      <c r="AG259" s="331"/>
      <c r="AI259" s="330"/>
      <c r="AK259" s="330"/>
    </row>
    <row r="260" spans="13:37" s="89" customFormat="1" x14ac:dyDescent="0.2">
      <c r="M260" s="323"/>
      <c r="Q260" s="324"/>
      <c r="R260" s="325"/>
      <c r="S260" s="326"/>
      <c r="T260" s="327"/>
      <c r="U260" s="328"/>
      <c r="V260" s="324"/>
      <c r="W260" s="329"/>
      <c r="X260" s="330"/>
      <c r="Y260" s="330"/>
      <c r="Z260" s="330"/>
      <c r="AA260" s="324"/>
      <c r="AB260" s="329"/>
      <c r="AC260" s="330"/>
      <c r="AD260" s="331"/>
      <c r="AE260" s="332"/>
      <c r="AF260" s="330"/>
      <c r="AG260" s="331"/>
      <c r="AI260" s="330"/>
      <c r="AK260" s="330"/>
    </row>
    <row r="261" spans="13:37" s="89" customFormat="1" x14ac:dyDescent="0.2">
      <c r="M261" s="323"/>
      <c r="Q261" s="324"/>
      <c r="R261" s="325"/>
      <c r="S261" s="326"/>
      <c r="T261" s="327"/>
      <c r="U261" s="328"/>
      <c r="V261" s="324"/>
      <c r="W261" s="329"/>
      <c r="X261" s="330"/>
      <c r="Y261" s="330"/>
      <c r="Z261" s="330"/>
      <c r="AA261" s="324"/>
      <c r="AB261" s="329"/>
      <c r="AC261" s="330"/>
      <c r="AD261" s="331"/>
      <c r="AE261" s="332"/>
      <c r="AF261" s="330"/>
      <c r="AG261" s="331"/>
      <c r="AI261" s="330"/>
      <c r="AK261" s="330"/>
    </row>
    <row r="262" spans="13:37" s="89" customFormat="1" x14ac:dyDescent="0.2">
      <c r="M262" s="323"/>
      <c r="Q262" s="324"/>
      <c r="R262" s="325"/>
      <c r="S262" s="326"/>
      <c r="T262" s="327"/>
      <c r="U262" s="328"/>
      <c r="V262" s="324"/>
      <c r="W262" s="329"/>
      <c r="X262" s="330"/>
      <c r="Y262" s="330"/>
      <c r="Z262" s="330"/>
      <c r="AA262" s="324"/>
      <c r="AB262" s="329"/>
      <c r="AC262" s="330"/>
      <c r="AD262" s="331"/>
      <c r="AE262" s="332"/>
      <c r="AF262" s="330"/>
      <c r="AG262" s="331"/>
      <c r="AI262" s="330"/>
      <c r="AK262" s="330"/>
    </row>
    <row r="263" spans="13:37" s="89" customFormat="1" x14ac:dyDescent="0.2">
      <c r="M263" s="323"/>
      <c r="Q263" s="324"/>
      <c r="R263" s="325"/>
      <c r="S263" s="326"/>
      <c r="T263" s="327"/>
      <c r="U263" s="328"/>
      <c r="V263" s="324"/>
      <c r="W263" s="329"/>
      <c r="X263" s="330"/>
      <c r="Y263" s="330"/>
      <c r="Z263" s="330"/>
      <c r="AA263" s="324"/>
      <c r="AB263" s="329"/>
      <c r="AC263" s="330"/>
      <c r="AD263" s="331"/>
      <c r="AE263" s="332"/>
      <c r="AF263" s="330"/>
      <c r="AG263" s="331"/>
      <c r="AI263" s="330"/>
      <c r="AK263" s="330"/>
    </row>
    <row r="264" spans="13:37" s="89" customFormat="1" x14ac:dyDescent="0.2">
      <c r="M264" s="323"/>
      <c r="Q264" s="324"/>
      <c r="R264" s="325"/>
      <c r="S264" s="326"/>
      <c r="T264" s="327"/>
      <c r="U264" s="328"/>
      <c r="V264" s="324"/>
      <c r="W264" s="329"/>
      <c r="X264" s="330"/>
      <c r="Y264" s="330"/>
      <c r="Z264" s="330"/>
      <c r="AA264" s="324"/>
      <c r="AB264" s="329"/>
      <c r="AC264" s="330"/>
      <c r="AD264" s="331"/>
      <c r="AE264" s="332"/>
      <c r="AF264" s="330"/>
      <c r="AG264" s="331"/>
      <c r="AI264" s="330"/>
      <c r="AK264" s="330"/>
    </row>
    <row r="265" spans="13:37" s="89" customFormat="1" x14ac:dyDescent="0.2">
      <c r="M265" s="323"/>
      <c r="Q265" s="324"/>
      <c r="R265" s="325"/>
      <c r="S265" s="326"/>
      <c r="T265" s="327"/>
      <c r="U265" s="328"/>
      <c r="V265" s="324"/>
      <c r="W265" s="329"/>
      <c r="X265" s="330"/>
      <c r="Y265" s="330"/>
      <c r="Z265" s="330"/>
      <c r="AA265" s="324"/>
      <c r="AB265" s="329"/>
      <c r="AC265" s="330"/>
      <c r="AD265" s="331"/>
      <c r="AE265" s="332"/>
      <c r="AF265" s="330"/>
      <c r="AG265" s="331"/>
      <c r="AI265" s="330"/>
      <c r="AK265" s="330"/>
    </row>
    <row r="266" spans="13:37" s="89" customFormat="1" x14ac:dyDescent="0.2">
      <c r="M266" s="323"/>
      <c r="Q266" s="324"/>
      <c r="R266" s="325"/>
      <c r="S266" s="326"/>
      <c r="T266" s="327"/>
      <c r="U266" s="328"/>
      <c r="V266" s="324"/>
      <c r="W266" s="329"/>
      <c r="X266" s="330"/>
      <c r="Y266" s="330"/>
      <c r="Z266" s="330"/>
      <c r="AA266" s="324"/>
      <c r="AB266" s="329"/>
      <c r="AC266" s="330"/>
      <c r="AD266" s="331"/>
      <c r="AE266" s="332"/>
      <c r="AF266" s="330"/>
      <c r="AG266" s="331"/>
      <c r="AI266" s="330"/>
      <c r="AK266" s="330"/>
    </row>
    <row r="267" spans="13:37" s="89" customFormat="1" x14ac:dyDescent="0.2">
      <c r="M267" s="323"/>
      <c r="Q267" s="324"/>
      <c r="R267" s="325"/>
      <c r="S267" s="326"/>
      <c r="T267" s="327"/>
      <c r="U267" s="328"/>
      <c r="V267" s="324"/>
      <c r="W267" s="329"/>
      <c r="X267" s="330"/>
      <c r="Y267" s="330"/>
      <c r="Z267" s="330"/>
      <c r="AA267" s="324"/>
      <c r="AB267" s="329"/>
      <c r="AC267" s="330"/>
      <c r="AD267" s="331"/>
      <c r="AE267" s="332"/>
      <c r="AF267" s="330"/>
      <c r="AG267" s="331"/>
      <c r="AI267" s="330"/>
      <c r="AK267" s="330"/>
    </row>
    <row r="268" spans="13:37" s="89" customFormat="1" x14ac:dyDescent="0.2">
      <c r="M268" s="323"/>
      <c r="Q268" s="324"/>
      <c r="R268" s="325"/>
      <c r="S268" s="326"/>
      <c r="T268" s="327"/>
      <c r="U268" s="328"/>
      <c r="V268" s="324"/>
      <c r="W268" s="329"/>
      <c r="X268" s="330"/>
      <c r="Y268" s="330"/>
      <c r="Z268" s="330"/>
      <c r="AA268" s="324"/>
      <c r="AB268" s="329"/>
      <c r="AC268" s="330"/>
      <c r="AD268" s="331"/>
      <c r="AE268" s="332"/>
      <c r="AF268" s="330"/>
      <c r="AG268" s="331"/>
      <c r="AI268" s="330"/>
      <c r="AK268" s="330"/>
    </row>
    <row r="269" spans="13:37" s="89" customFormat="1" x14ac:dyDescent="0.2">
      <c r="M269" s="323"/>
      <c r="Q269" s="324"/>
      <c r="R269" s="325"/>
      <c r="S269" s="326"/>
      <c r="T269" s="327"/>
      <c r="U269" s="328"/>
      <c r="V269" s="324"/>
      <c r="W269" s="329"/>
      <c r="X269" s="330"/>
      <c r="Y269" s="330"/>
      <c r="Z269" s="330"/>
      <c r="AA269" s="324"/>
      <c r="AB269" s="329"/>
      <c r="AC269" s="330"/>
      <c r="AD269" s="331"/>
      <c r="AE269" s="332"/>
      <c r="AF269" s="330"/>
      <c r="AG269" s="331"/>
      <c r="AI269" s="330"/>
      <c r="AK269" s="330"/>
    </row>
    <row r="270" spans="13:37" s="89" customFormat="1" x14ac:dyDescent="0.2">
      <c r="M270" s="323"/>
      <c r="Q270" s="324"/>
      <c r="R270" s="325"/>
      <c r="S270" s="326"/>
      <c r="T270" s="327"/>
      <c r="U270" s="328"/>
      <c r="V270" s="324"/>
      <c r="W270" s="329"/>
      <c r="X270" s="330"/>
      <c r="Y270" s="330"/>
      <c r="Z270" s="330"/>
      <c r="AA270" s="324"/>
      <c r="AB270" s="329"/>
      <c r="AC270" s="330"/>
      <c r="AD270" s="331"/>
      <c r="AE270" s="332"/>
      <c r="AF270" s="330"/>
      <c r="AG270" s="331"/>
      <c r="AI270" s="330"/>
      <c r="AK270" s="330"/>
    </row>
    <row r="271" spans="13:37" s="89" customFormat="1" x14ac:dyDescent="0.2">
      <c r="M271" s="323"/>
      <c r="Q271" s="324"/>
      <c r="R271" s="325"/>
      <c r="S271" s="326"/>
      <c r="T271" s="327"/>
      <c r="U271" s="328"/>
      <c r="V271" s="324"/>
      <c r="W271" s="329"/>
      <c r="X271" s="330"/>
      <c r="Y271" s="330"/>
      <c r="Z271" s="330"/>
      <c r="AA271" s="324"/>
      <c r="AB271" s="329"/>
      <c r="AC271" s="330"/>
      <c r="AD271" s="331"/>
      <c r="AE271" s="332"/>
      <c r="AF271" s="330"/>
      <c r="AG271" s="331"/>
      <c r="AI271" s="330"/>
      <c r="AK271" s="330"/>
    </row>
    <row r="272" spans="13:37" s="89" customFormat="1" x14ac:dyDescent="0.2">
      <c r="M272" s="323"/>
      <c r="Q272" s="324"/>
      <c r="R272" s="325"/>
      <c r="S272" s="326"/>
      <c r="T272" s="327"/>
      <c r="U272" s="328"/>
      <c r="V272" s="324"/>
      <c r="W272" s="329"/>
      <c r="X272" s="330"/>
      <c r="Y272" s="330"/>
      <c r="Z272" s="330"/>
      <c r="AA272" s="324"/>
      <c r="AB272" s="329"/>
      <c r="AC272" s="330"/>
      <c r="AD272" s="331"/>
      <c r="AE272" s="332"/>
      <c r="AF272" s="330"/>
      <c r="AG272" s="331"/>
      <c r="AI272" s="330"/>
      <c r="AK272" s="330"/>
    </row>
    <row r="273" spans="13:37" s="89" customFormat="1" x14ac:dyDescent="0.2">
      <c r="M273" s="323"/>
      <c r="Q273" s="324"/>
      <c r="R273" s="325"/>
      <c r="S273" s="326"/>
      <c r="T273" s="327"/>
      <c r="U273" s="328"/>
      <c r="V273" s="324"/>
      <c r="W273" s="329"/>
      <c r="X273" s="330"/>
      <c r="Y273" s="330"/>
      <c r="Z273" s="330"/>
      <c r="AA273" s="324"/>
      <c r="AB273" s="329"/>
      <c r="AC273" s="330"/>
      <c r="AD273" s="331"/>
      <c r="AE273" s="332"/>
      <c r="AF273" s="330"/>
      <c r="AG273" s="331"/>
      <c r="AI273" s="330"/>
      <c r="AK273" s="330"/>
    </row>
    <row r="274" spans="13:37" s="89" customFormat="1" x14ac:dyDescent="0.2">
      <c r="M274" s="323"/>
      <c r="Q274" s="324"/>
      <c r="R274" s="325"/>
      <c r="S274" s="326"/>
      <c r="T274" s="327"/>
      <c r="U274" s="328"/>
      <c r="V274" s="324"/>
      <c r="W274" s="329"/>
      <c r="X274" s="330"/>
      <c r="Y274" s="330"/>
      <c r="Z274" s="330"/>
      <c r="AA274" s="324"/>
      <c r="AB274" s="329"/>
      <c r="AC274" s="330"/>
      <c r="AD274" s="331"/>
      <c r="AE274" s="332"/>
      <c r="AF274" s="330"/>
      <c r="AG274" s="331"/>
      <c r="AI274" s="330"/>
      <c r="AK274" s="330"/>
    </row>
    <row r="275" spans="13:37" s="89" customFormat="1" x14ac:dyDescent="0.2">
      <c r="M275" s="323"/>
      <c r="Q275" s="324"/>
      <c r="R275" s="325"/>
      <c r="S275" s="326"/>
      <c r="T275" s="327"/>
      <c r="U275" s="328"/>
      <c r="V275" s="324"/>
      <c r="W275" s="329"/>
      <c r="X275" s="330"/>
      <c r="Y275" s="330"/>
      <c r="Z275" s="330"/>
      <c r="AA275" s="324"/>
      <c r="AB275" s="329"/>
      <c r="AC275" s="330"/>
      <c r="AD275" s="331"/>
      <c r="AE275" s="332"/>
      <c r="AF275" s="330"/>
      <c r="AG275" s="331"/>
      <c r="AI275" s="330"/>
      <c r="AK275" s="330"/>
    </row>
    <row r="276" spans="13:37" s="89" customFormat="1" x14ac:dyDescent="0.2">
      <c r="M276" s="323"/>
      <c r="Q276" s="324"/>
      <c r="R276" s="325"/>
      <c r="S276" s="326"/>
      <c r="T276" s="327"/>
      <c r="U276" s="328"/>
      <c r="V276" s="324"/>
      <c r="W276" s="329"/>
      <c r="X276" s="330"/>
      <c r="Y276" s="330"/>
      <c r="Z276" s="330"/>
      <c r="AA276" s="324"/>
      <c r="AB276" s="329"/>
      <c r="AC276" s="330"/>
      <c r="AD276" s="331"/>
      <c r="AE276" s="332"/>
      <c r="AF276" s="330"/>
      <c r="AG276" s="331"/>
      <c r="AI276" s="330"/>
      <c r="AK276" s="330"/>
    </row>
    <row r="277" spans="13:37" s="89" customFormat="1" x14ac:dyDescent="0.2">
      <c r="M277" s="323"/>
      <c r="Q277" s="324"/>
      <c r="R277" s="325"/>
      <c r="S277" s="326"/>
      <c r="T277" s="327"/>
      <c r="U277" s="328"/>
      <c r="V277" s="324"/>
      <c r="W277" s="329"/>
      <c r="X277" s="330"/>
      <c r="Y277" s="330"/>
      <c r="Z277" s="330"/>
      <c r="AA277" s="324"/>
      <c r="AB277" s="329"/>
      <c r="AC277" s="330"/>
      <c r="AD277" s="331"/>
      <c r="AE277" s="332"/>
      <c r="AF277" s="330"/>
      <c r="AG277" s="331"/>
      <c r="AI277" s="330"/>
      <c r="AK277" s="330"/>
    </row>
    <row r="278" spans="13:37" s="89" customFormat="1" x14ac:dyDescent="0.2">
      <c r="M278" s="323"/>
      <c r="Q278" s="324"/>
      <c r="R278" s="325"/>
      <c r="S278" s="326"/>
      <c r="T278" s="327"/>
      <c r="U278" s="328"/>
      <c r="V278" s="324"/>
      <c r="W278" s="329"/>
      <c r="X278" s="330"/>
      <c r="Y278" s="330"/>
      <c r="Z278" s="330"/>
      <c r="AA278" s="324"/>
      <c r="AB278" s="329"/>
      <c r="AC278" s="330"/>
      <c r="AD278" s="331"/>
      <c r="AE278" s="332"/>
      <c r="AF278" s="330"/>
      <c r="AG278" s="331"/>
      <c r="AI278" s="330"/>
      <c r="AK278" s="330"/>
    </row>
    <row r="279" spans="13:37" s="89" customFormat="1" x14ac:dyDescent="0.2">
      <c r="M279" s="323"/>
      <c r="Q279" s="324"/>
      <c r="R279" s="325"/>
      <c r="S279" s="326"/>
      <c r="T279" s="327"/>
      <c r="U279" s="328"/>
      <c r="V279" s="324"/>
      <c r="W279" s="329"/>
      <c r="X279" s="330"/>
      <c r="Y279" s="330"/>
      <c r="Z279" s="330"/>
      <c r="AA279" s="324"/>
      <c r="AB279" s="329"/>
      <c r="AC279" s="330"/>
      <c r="AD279" s="331"/>
      <c r="AE279" s="332"/>
      <c r="AF279" s="330"/>
      <c r="AG279" s="331"/>
      <c r="AI279" s="330"/>
      <c r="AK279" s="330"/>
    </row>
    <row r="280" spans="13:37" s="89" customFormat="1" x14ac:dyDescent="0.2">
      <c r="M280" s="323"/>
      <c r="Q280" s="324"/>
      <c r="R280" s="325"/>
      <c r="S280" s="326"/>
      <c r="T280" s="327"/>
      <c r="U280" s="328"/>
      <c r="V280" s="324"/>
      <c r="W280" s="329"/>
      <c r="X280" s="330"/>
      <c r="Y280" s="330"/>
      <c r="Z280" s="330"/>
      <c r="AA280" s="324"/>
      <c r="AB280" s="329"/>
      <c r="AC280" s="330"/>
      <c r="AD280" s="331"/>
      <c r="AE280" s="332"/>
      <c r="AF280" s="330"/>
      <c r="AG280" s="331"/>
      <c r="AI280" s="330"/>
      <c r="AK280" s="330"/>
    </row>
    <row r="281" spans="13:37" x14ac:dyDescent="0.2">
      <c r="T281" s="336"/>
    </row>
    <row r="282" spans="13:37" x14ac:dyDescent="0.2">
      <c r="T282" s="336"/>
    </row>
    <row r="283" spans="13:37" x14ac:dyDescent="0.2">
      <c r="T283" s="336"/>
    </row>
    <row r="284" spans="13:37" x14ac:dyDescent="0.2">
      <c r="T284" s="336"/>
    </row>
    <row r="285" spans="13:37" x14ac:dyDescent="0.2">
      <c r="T285" s="336"/>
    </row>
    <row r="286" spans="13:37" x14ac:dyDescent="0.2">
      <c r="T286" s="336"/>
    </row>
    <row r="287" spans="13:37" x14ac:dyDescent="0.2">
      <c r="T287" s="336"/>
    </row>
    <row r="288" spans="13:37" x14ac:dyDescent="0.2">
      <c r="T288" s="336"/>
    </row>
    <row r="289" spans="20:20" x14ac:dyDescent="0.2">
      <c r="T289" s="336"/>
    </row>
    <row r="290" spans="20:20" x14ac:dyDescent="0.2">
      <c r="T290" s="336"/>
    </row>
    <row r="291" spans="20:20" x14ac:dyDescent="0.2">
      <c r="T291" s="336"/>
    </row>
    <row r="292" spans="20:20" x14ac:dyDescent="0.2">
      <c r="T292" s="336"/>
    </row>
    <row r="293" spans="20:20" x14ac:dyDescent="0.2">
      <c r="T293" s="336"/>
    </row>
    <row r="294" spans="20:20" x14ac:dyDescent="0.2">
      <c r="T294" s="336"/>
    </row>
    <row r="295" spans="20:20" x14ac:dyDescent="0.2">
      <c r="T295" s="336"/>
    </row>
    <row r="296" spans="20:20" x14ac:dyDescent="0.2">
      <c r="T296" s="336"/>
    </row>
    <row r="297" spans="20:20" x14ac:dyDescent="0.2">
      <c r="T297" s="336"/>
    </row>
    <row r="298" spans="20:20" x14ac:dyDescent="0.2">
      <c r="T298" s="336"/>
    </row>
    <row r="299" spans="20:20" x14ac:dyDescent="0.2">
      <c r="T299" s="336"/>
    </row>
    <row r="300" spans="20:20" x14ac:dyDescent="0.2">
      <c r="T300" s="336"/>
    </row>
    <row r="301" spans="20:20" x14ac:dyDescent="0.2">
      <c r="T301" s="336"/>
    </row>
    <row r="302" spans="20:20" x14ac:dyDescent="0.2">
      <c r="T302" s="336"/>
    </row>
    <row r="303" spans="20:20" x14ac:dyDescent="0.2">
      <c r="T303" s="336"/>
    </row>
    <row r="304" spans="20:20" x14ac:dyDescent="0.2">
      <c r="T304" s="336"/>
    </row>
    <row r="305" spans="20:20" x14ac:dyDescent="0.2">
      <c r="T305" s="336"/>
    </row>
    <row r="306" spans="20:20" x14ac:dyDescent="0.2">
      <c r="T306" s="336"/>
    </row>
    <row r="307" spans="20:20" x14ac:dyDescent="0.2">
      <c r="T307" s="336"/>
    </row>
    <row r="308" spans="20:20" x14ac:dyDescent="0.2">
      <c r="T308" s="336"/>
    </row>
    <row r="309" spans="20:20" x14ac:dyDescent="0.2">
      <c r="T309" s="336"/>
    </row>
    <row r="310" spans="20:20" x14ac:dyDescent="0.2">
      <c r="T310" s="336"/>
    </row>
    <row r="311" spans="20:20" x14ac:dyDescent="0.2">
      <c r="T311" s="336"/>
    </row>
    <row r="312" spans="20:20" x14ac:dyDescent="0.2">
      <c r="T312" s="336"/>
    </row>
    <row r="313" spans="20:20" x14ac:dyDescent="0.2">
      <c r="T313" s="336"/>
    </row>
    <row r="314" spans="20:20" x14ac:dyDescent="0.2">
      <c r="T314" s="336"/>
    </row>
    <row r="315" spans="20:20" x14ac:dyDescent="0.2">
      <c r="T315" s="336"/>
    </row>
    <row r="316" spans="20:20" x14ac:dyDescent="0.2">
      <c r="T316" s="336"/>
    </row>
    <row r="317" spans="20:20" x14ac:dyDescent="0.2">
      <c r="T317" s="336"/>
    </row>
    <row r="318" spans="20:20" x14ac:dyDescent="0.2">
      <c r="T318" s="336"/>
    </row>
    <row r="319" spans="20:20" x14ac:dyDescent="0.2">
      <c r="T319" s="336"/>
    </row>
    <row r="320" spans="20:20" x14ac:dyDescent="0.2">
      <c r="T320" s="336"/>
    </row>
    <row r="321" spans="20:20" x14ac:dyDescent="0.2">
      <c r="T321" s="336"/>
    </row>
    <row r="322" spans="20:20" x14ac:dyDescent="0.2">
      <c r="T322" s="336"/>
    </row>
    <row r="323" spans="20:20" x14ac:dyDescent="0.2">
      <c r="T323" s="336"/>
    </row>
    <row r="324" spans="20:20" x14ac:dyDescent="0.2">
      <c r="T324" s="336"/>
    </row>
    <row r="325" spans="20:20" x14ac:dyDescent="0.2">
      <c r="T325" s="336"/>
    </row>
    <row r="326" spans="20:20" x14ac:dyDescent="0.2">
      <c r="T326" s="336"/>
    </row>
    <row r="327" spans="20:20" x14ac:dyDescent="0.2">
      <c r="T327" s="336"/>
    </row>
    <row r="328" spans="20:20" x14ac:dyDescent="0.2">
      <c r="T328" s="336"/>
    </row>
    <row r="329" spans="20:20" x14ac:dyDescent="0.2">
      <c r="T329" s="336"/>
    </row>
    <row r="330" spans="20:20" x14ac:dyDescent="0.2">
      <c r="T330" s="336"/>
    </row>
    <row r="331" spans="20:20" x14ac:dyDescent="0.2">
      <c r="T331" s="336"/>
    </row>
    <row r="332" spans="20:20" x14ac:dyDescent="0.2">
      <c r="T332" s="336"/>
    </row>
    <row r="333" spans="20:20" x14ac:dyDescent="0.2">
      <c r="T333" s="336"/>
    </row>
    <row r="334" spans="20:20" x14ac:dyDescent="0.2">
      <c r="T334" s="336"/>
    </row>
    <row r="335" spans="20:20" x14ac:dyDescent="0.2">
      <c r="T335" s="336"/>
    </row>
    <row r="336" spans="20:20" x14ac:dyDescent="0.2">
      <c r="T336" s="336"/>
    </row>
    <row r="337" spans="20:20" x14ac:dyDescent="0.2">
      <c r="T337" s="336"/>
    </row>
    <row r="338" spans="20:20" x14ac:dyDescent="0.2">
      <c r="T338" s="336"/>
    </row>
    <row r="339" spans="20:20" x14ac:dyDescent="0.2">
      <c r="T339" s="336"/>
    </row>
    <row r="340" spans="20:20" x14ac:dyDescent="0.2">
      <c r="T340" s="336"/>
    </row>
    <row r="341" spans="20:20" x14ac:dyDescent="0.2">
      <c r="T341" s="336"/>
    </row>
    <row r="342" spans="20:20" x14ac:dyDescent="0.2">
      <c r="T342" s="336"/>
    </row>
    <row r="343" spans="20:20" x14ac:dyDescent="0.2">
      <c r="T343" s="336"/>
    </row>
    <row r="344" spans="20:20" x14ac:dyDescent="0.2">
      <c r="T344" s="336"/>
    </row>
    <row r="345" spans="20:20" x14ac:dyDescent="0.2">
      <c r="T345" s="336"/>
    </row>
    <row r="346" spans="20:20" x14ac:dyDescent="0.2">
      <c r="T346" s="336"/>
    </row>
    <row r="347" spans="20:20" x14ac:dyDescent="0.2">
      <c r="T347" s="336"/>
    </row>
    <row r="348" spans="20:20" x14ac:dyDescent="0.2">
      <c r="T348" s="336"/>
    </row>
    <row r="349" spans="20:20" x14ac:dyDescent="0.2">
      <c r="T349" s="336"/>
    </row>
    <row r="350" spans="20:20" x14ac:dyDescent="0.2">
      <c r="T350" s="336"/>
    </row>
    <row r="351" spans="20:20" x14ac:dyDescent="0.2">
      <c r="T351" s="336"/>
    </row>
    <row r="352" spans="20:20" x14ac:dyDescent="0.2">
      <c r="T352" s="336"/>
    </row>
    <row r="353" spans="20:20" x14ac:dyDescent="0.2">
      <c r="T353" s="336"/>
    </row>
    <row r="354" spans="20:20" x14ac:dyDescent="0.2">
      <c r="T354" s="336"/>
    </row>
    <row r="355" spans="20:20" x14ac:dyDescent="0.2">
      <c r="T355" s="336"/>
    </row>
    <row r="356" spans="20:20" x14ac:dyDescent="0.2">
      <c r="T356" s="336"/>
    </row>
    <row r="357" spans="20:20" x14ac:dyDescent="0.2">
      <c r="T357" s="336"/>
    </row>
    <row r="358" spans="20:20" x14ac:dyDescent="0.2">
      <c r="T358" s="336"/>
    </row>
    <row r="359" spans="20:20" x14ac:dyDescent="0.2">
      <c r="T359" s="336"/>
    </row>
    <row r="360" spans="20:20" x14ac:dyDescent="0.2">
      <c r="T360" s="336"/>
    </row>
    <row r="361" spans="20:20" x14ac:dyDescent="0.2">
      <c r="T361" s="336"/>
    </row>
    <row r="362" spans="20:20" x14ac:dyDescent="0.2">
      <c r="T362" s="336"/>
    </row>
    <row r="363" spans="20:20" x14ac:dyDescent="0.2">
      <c r="T363" s="336"/>
    </row>
    <row r="364" spans="20:20" x14ac:dyDescent="0.2">
      <c r="T364" s="336"/>
    </row>
    <row r="365" spans="20:20" x14ac:dyDescent="0.2">
      <c r="T365" s="336"/>
    </row>
    <row r="366" spans="20:20" x14ac:dyDescent="0.2">
      <c r="T366" s="336"/>
    </row>
    <row r="367" spans="20:20" x14ac:dyDescent="0.2">
      <c r="T367" s="336"/>
    </row>
    <row r="368" spans="20:20" x14ac:dyDescent="0.2">
      <c r="T368" s="336"/>
    </row>
    <row r="369" spans="20:20" x14ac:dyDescent="0.2">
      <c r="T369" s="336"/>
    </row>
    <row r="370" spans="20:20" x14ac:dyDescent="0.2">
      <c r="T370" s="336"/>
    </row>
    <row r="371" spans="20:20" x14ac:dyDescent="0.2">
      <c r="T371" s="336"/>
    </row>
    <row r="372" spans="20:20" x14ac:dyDescent="0.2">
      <c r="T372" s="336"/>
    </row>
    <row r="373" spans="20:20" x14ac:dyDescent="0.2">
      <c r="T373" s="336"/>
    </row>
    <row r="374" spans="20:20" x14ac:dyDescent="0.2">
      <c r="T374" s="336"/>
    </row>
    <row r="375" spans="20:20" x14ac:dyDescent="0.2">
      <c r="T375" s="336"/>
    </row>
    <row r="376" spans="20:20" x14ac:dyDescent="0.2">
      <c r="T376" s="336"/>
    </row>
    <row r="377" spans="20:20" x14ac:dyDescent="0.2">
      <c r="T377" s="336"/>
    </row>
    <row r="378" spans="20:20" x14ac:dyDescent="0.2">
      <c r="T378" s="336"/>
    </row>
    <row r="379" spans="20:20" x14ac:dyDescent="0.2">
      <c r="T379" s="336"/>
    </row>
    <row r="380" spans="20:20" x14ac:dyDescent="0.2">
      <c r="T380" s="336"/>
    </row>
    <row r="381" spans="20:20" x14ac:dyDescent="0.2">
      <c r="T381" s="336"/>
    </row>
    <row r="382" spans="20:20" x14ac:dyDescent="0.2">
      <c r="T382" s="336"/>
    </row>
    <row r="383" spans="20:20" x14ac:dyDescent="0.2">
      <c r="T383" s="336"/>
    </row>
    <row r="384" spans="20:20" x14ac:dyDescent="0.2">
      <c r="T384" s="336"/>
    </row>
    <row r="385" spans="20:20" x14ac:dyDescent="0.2">
      <c r="T385" s="336"/>
    </row>
    <row r="386" spans="20:20" x14ac:dyDescent="0.2">
      <c r="T386" s="336"/>
    </row>
    <row r="387" spans="20:20" x14ac:dyDescent="0.2">
      <c r="T387" s="336"/>
    </row>
    <row r="388" spans="20:20" x14ac:dyDescent="0.2">
      <c r="T388" s="336"/>
    </row>
    <row r="389" spans="20:20" x14ac:dyDescent="0.2">
      <c r="T389" s="336"/>
    </row>
    <row r="390" spans="20:20" x14ac:dyDescent="0.2">
      <c r="T390" s="336"/>
    </row>
    <row r="391" spans="20:20" x14ac:dyDescent="0.2">
      <c r="T391" s="336"/>
    </row>
    <row r="392" spans="20:20" x14ac:dyDescent="0.2">
      <c r="T392" s="336"/>
    </row>
    <row r="393" spans="20:20" x14ac:dyDescent="0.2">
      <c r="T393" s="336"/>
    </row>
    <row r="394" spans="20:20" x14ac:dyDescent="0.2">
      <c r="T394" s="336"/>
    </row>
    <row r="395" spans="20:20" x14ac:dyDescent="0.2">
      <c r="T395" s="336"/>
    </row>
    <row r="396" spans="20:20" x14ac:dyDescent="0.2">
      <c r="T396" s="336"/>
    </row>
    <row r="397" spans="20:20" x14ac:dyDescent="0.2">
      <c r="T397" s="336"/>
    </row>
    <row r="398" spans="20:20" x14ac:dyDescent="0.2">
      <c r="T398" s="336"/>
    </row>
    <row r="399" spans="20:20" x14ac:dyDescent="0.2">
      <c r="T399" s="336"/>
    </row>
    <row r="400" spans="20:20" x14ac:dyDescent="0.2">
      <c r="T400" s="336"/>
    </row>
    <row r="401" spans="20:20" x14ac:dyDescent="0.2">
      <c r="T401" s="336"/>
    </row>
    <row r="402" spans="20:20" x14ac:dyDescent="0.2">
      <c r="T402" s="336"/>
    </row>
    <row r="403" spans="20:20" x14ac:dyDescent="0.2">
      <c r="T403" s="336"/>
    </row>
    <row r="404" spans="20:20" x14ac:dyDescent="0.2">
      <c r="T404" s="336"/>
    </row>
    <row r="405" spans="20:20" x14ac:dyDescent="0.2">
      <c r="T405" s="336"/>
    </row>
    <row r="406" spans="20:20" x14ac:dyDescent="0.2">
      <c r="T406" s="336"/>
    </row>
    <row r="407" spans="20:20" x14ac:dyDescent="0.2">
      <c r="T407" s="336"/>
    </row>
    <row r="408" spans="20:20" x14ac:dyDescent="0.2">
      <c r="T408" s="336"/>
    </row>
    <row r="409" spans="20:20" x14ac:dyDescent="0.2">
      <c r="T409" s="336"/>
    </row>
    <row r="410" spans="20:20" x14ac:dyDescent="0.2">
      <c r="T410" s="336"/>
    </row>
    <row r="411" spans="20:20" x14ac:dyDescent="0.2">
      <c r="T411" s="336"/>
    </row>
    <row r="412" spans="20:20" x14ac:dyDescent="0.2">
      <c r="T412" s="336"/>
    </row>
    <row r="413" spans="20:20" x14ac:dyDescent="0.2">
      <c r="T413" s="336"/>
    </row>
    <row r="414" spans="20:20" x14ac:dyDescent="0.2">
      <c r="T414" s="336"/>
    </row>
    <row r="415" spans="20:20" x14ac:dyDescent="0.2">
      <c r="T415" s="336"/>
    </row>
    <row r="416" spans="20:20" x14ac:dyDescent="0.2">
      <c r="T416" s="336"/>
    </row>
    <row r="417" spans="20:20" x14ac:dyDescent="0.2">
      <c r="T417" s="336"/>
    </row>
    <row r="418" spans="20:20" x14ac:dyDescent="0.2">
      <c r="T418" s="336"/>
    </row>
    <row r="419" spans="20:20" x14ac:dyDescent="0.2">
      <c r="T419" s="336"/>
    </row>
    <row r="420" spans="20:20" x14ac:dyDescent="0.2">
      <c r="T420" s="336"/>
    </row>
    <row r="421" spans="20:20" x14ac:dyDescent="0.2">
      <c r="T421" s="336"/>
    </row>
    <row r="422" spans="20:20" x14ac:dyDescent="0.2">
      <c r="T422" s="336"/>
    </row>
    <row r="423" spans="20:20" x14ac:dyDescent="0.2">
      <c r="T423" s="336"/>
    </row>
    <row r="424" spans="20:20" x14ac:dyDescent="0.2">
      <c r="T424" s="336"/>
    </row>
    <row r="425" spans="20:20" x14ac:dyDescent="0.2">
      <c r="T425" s="336"/>
    </row>
    <row r="426" spans="20:20" x14ac:dyDescent="0.2">
      <c r="T426" s="336"/>
    </row>
    <row r="427" spans="20:20" x14ac:dyDescent="0.2">
      <c r="T427" s="336"/>
    </row>
    <row r="428" spans="20:20" x14ac:dyDescent="0.2">
      <c r="T428" s="336"/>
    </row>
    <row r="429" spans="20:20" x14ac:dyDescent="0.2">
      <c r="T429" s="336"/>
    </row>
    <row r="430" spans="20:20" x14ac:dyDescent="0.2">
      <c r="T430" s="336"/>
    </row>
    <row r="431" spans="20:20" x14ac:dyDescent="0.2">
      <c r="T431" s="336"/>
    </row>
    <row r="432" spans="20:20" x14ac:dyDescent="0.2">
      <c r="T432" s="336"/>
    </row>
    <row r="433" spans="20:20" x14ac:dyDescent="0.2">
      <c r="T433" s="336"/>
    </row>
    <row r="434" spans="20:20" x14ac:dyDescent="0.2">
      <c r="T434" s="336"/>
    </row>
    <row r="435" spans="20:20" x14ac:dyDescent="0.2">
      <c r="T435" s="336"/>
    </row>
    <row r="436" spans="20:20" x14ac:dyDescent="0.2">
      <c r="T436" s="336"/>
    </row>
    <row r="437" spans="20:20" x14ac:dyDescent="0.2">
      <c r="T437" s="336"/>
    </row>
    <row r="438" spans="20:20" x14ac:dyDescent="0.2">
      <c r="T438" s="336"/>
    </row>
    <row r="439" spans="20:20" x14ac:dyDescent="0.2">
      <c r="T439" s="336"/>
    </row>
    <row r="440" spans="20:20" x14ac:dyDescent="0.2">
      <c r="T440" s="336"/>
    </row>
    <row r="441" spans="20:20" x14ac:dyDescent="0.2">
      <c r="T441" s="336"/>
    </row>
    <row r="442" spans="20:20" x14ac:dyDescent="0.2">
      <c r="T442" s="336"/>
    </row>
    <row r="443" spans="20:20" x14ac:dyDescent="0.2">
      <c r="T443" s="336"/>
    </row>
    <row r="444" spans="20:20" x14ac:dyDescent="0.2">
      <c r="T444" s="336"/>
    </row>
    <row r="445" spans="20:20" x14ac:dyDescent="0.2">
      <c r="T445" s="336"/>
    </row>
    <row r="446" spans="20:20" x14ac:dyDescent="0.2">
      <c r="T446" s="336"/>
    </row>
    <row r="447" spans="20:20" x14ac:dyDescent="0.2">
      <c r="T447" s="336"/>
    </row>
    <row r="448" spans="20:20" x14ac:dyDescent="0.2">
      <c r="T448" s="336"/>
    </row>
    <row r="449" spans="20:20" x14ac:dyDescent="0.2">
      <c r="T449" s="336"/>
    </row>
    <row r="450" spans="20:20" x14ac:dyDescent="0.2">
      <c r="T450" s="336"/>
    </row>
    <row r="451" spans="20:20" x14ac:dyDescent="0.2">
      <c r="T451" s="336"/>
    </row>
    <row r="452" spans="20:20" x14ac:dyDescent="0.2">
      <c r="T452" s="336"/>
    </row>
    <row r="453" spans="20:20" x14ac:dyDescent="0.2">
      <c r="T453" s="336"/>
    </row>
    <row r="454" spans="20:20" x14ac:dyDescent="0.2">
      <c r="T454" s="336"/>
    </row>
    <row r="455" spans="20:20" x14ac:dyDescent="0.2">
      <c r="T455" s="336"/>
    </row>
    <row r="456" spans="20:20" x14ac:dyDescent="0.2">
      <c r="T456" s="336"/>
    </row>
    <row r="457" spans="20:20" x14ac:dyDescent="0.2">
      <c r="T457" s="336"/>
    </row>
    <row r="458" spans="20:20" x14ac:dyDescent="0.2">
      <c r="T458" s="336"/>
    </row>
    <row r="459" spans="20:20" x14ac:dyDescent="0.2">
      <c r="T459" s="336"/>
    </row>
    <row r="460" spans="20:20" x14ac:dyDescent="0.2">
      <c r="T460" s="336"/>
    </row>
    <row r="461" spans="20:20" x14ac:dyDescent="0.2">
      <c r="T461" s="336"/>
    </row>
    <row r="462" spans="20:20" x14ac:dyDescent="0.2">
      <c r="T462" s="336"/>
    </row>
    <row r="463" spans="20:20" x14ac:dyDescent="0.2">
      <c r="T463" s="336"/>
    </row>
    <row r="464" spans="20:20" x14ac:dyDescent="0.2">
      <c r="T464" s="336"/>
    </row>
    <row r="465" spans="20:20" x14ac:dyDescent="0.2">
      <c r="T465" s="336"/>
    </row>
    <row r="466" spans="20:20" x14ac:dyDescent="0.2">
      <c r="T466" s="336"/>
    </row>
    <row r="467" spans="20:20" x14ac:dyDescent="0.2">
      <c r="T467" s="336"/>
    </row>
    <row r="468" spans="20:20" x14ac:dyDescent="0.2">
      <c r="T468" s="336"/>
    </row>
    <row r="469" spans="20:20" x14ac:dyDescent="0.2">
      <c r="T469" s="336"/>
    </row>
    <row r="470" spans="20:20" x14ac:dyDescent="0.2">
      <c r="T470" s="336"/>
    </row>
    <row r="471" spans="20:20" x14ac:dyDescent="0.2">
      <c r="T471" s="336"/>
    </row>
    <row r="472" spans="20:20" x14ac:dyDescent="0.2">
      <c r="T472" s="336"/>
    </row>
    <row r="473" spans="20:20" x14ac:dyDescent="0.2">
      <c r="T473" s="336"/>
    </row>
    <row r="474" spans="20:20" x14ac:dyDescent="0.2">
      <c r="T474" s="336"/>
    </row>
    <row r="475" spans="20:20" x14ac:dyDescent="0.2">
      <c r="T475" s="336"/>
    </row>
    <row r="476" spans="20:20" x14ac:dyDescent="0.2">
      <c r="T476" s="336"/>
    </row>
    <row r="477" spans="20:20" x14ac:dyDescent="0.2">
      <c r="T477" s="336"/>
    </row>
    <row r="478" spans="20:20" x14ac:dyDescent="0.2">
      <c r="T478" s="336"/>
    </row>
    <row r="479" spans="20:20" x14ac:dyDescent="0.2">
      <c r="T479" s="336"/>
    </row>
    <row r="480" spans="20:20" x14ac:dyDescent="0.2">
      <c r="T480" s="336"/>
    </row>
    <row r="481" spans="20:20" x14ac:dyDescent="0.2">
      <c r="T481" s="336"/>
    </row>
    <row r="482" spans="20:20" x14ac:dyDescent="0.2">
      <c r="T482" s="336"/>
    </row>
    <row r="483" spans="20:20" x14ac:dyDescent="0.2">
      <c r="T483" s="336"/>
    </row>
    <row r="484" spans="20:20" x14ac:dyDescent="0.2">
      <c r="T484" s="336"/>
    </row>
    <row r="485" spans="20:20" x14ac:dyDescent="0.2">
      <c r="T485" s="336"/>
    </row>
    <row r="486" spans="20:20" x14ac:dyDescent="0.2">
      <c r="T486" s="336"/>
    </row>
    <row r="487" spans="20:20" x14ac:dyDescent="0.2">
      <c r="T487" s="336"/>
    </row>
    <row r="488" spans="20:20" x14ac:dyDescent="0.2">
      <c r="T488" s="336"/>
    </row>
    <row r="489" spans="20:20" x14ac:dyDescent="0.2">
      <c r="T489" s="336"/>
    </row>
    <row r="490" spans="20:20" x14ac:dyDescent="0.2">
      <c r="T490" s="336"/>
    </row>
    <row r="491" spans="20:20" x14ac:dyDescent="0.2">
      <c r="T491" s="336"/>
    </row>
    <row r="492" spans="20:20" x14ac:dyDescent="0.2">
      <c r="T492" s="336"/>
    </row>
    <row r="493" spans="20:20" x14ac:dyDescent="0.2">
      <c r="T493" s="336"/>
    </row>
    <row r="494" spans="20:20" x14ac:dyDescent="0.2">
      <c r="T494" s="336"/>
    </row>
    <row r="495" spans="20:20" x14ac:dyDescent="0.2">
      <c r="T495" s="336"/>
    </row>
    <row r="496" spans="20:20" x14ac:dyDescent="0.2">
      <c r="T496" s="336"/>
    </row>
    <row r="497" spans="20:20" x14ac:dyDescent="0.2">
      <c r="T497" s="336"/>
    </row>
    <row r="498" spans="20:20" x14ac:dyDescent="0.2">
      <c r="T498" s="336"/>
    </row>
    <row r="499" spans="20:20" x14ac:dyDescent="0.2">
      <c r="T499" s="336"/>
    </row>
    <row r="500" spans="20:20" x14ac:dyDescent="0.2">
      <c r="T500" s="336"/>
    </row>
    <row r="501" spans="20:20" x14ac:dyDescent="0.2">
      <c r="T501" s="336"/>
    </row>
    <row r="502" spans="20:20" x14ac:dyDescent="0.2">
      <c r="T502" s="336"/>
    </row>
    <row r="503" spans="20:20" x14ac:dyDescent="0.2">
      <c r="T503" s="336"/>
    </row>
    <row r="504" spans="20:20" x14ac:dyDescent="0.2">
      <c r="T504" s="336"/>
    </row>
    <row r="505" spans="20:20" x14ac:dyDescent="0.2">
      <c r="T505" s="336"/>
    </row>
    <row r="506" spans="20:20" x14ac:dyDescent="0.2">
      <c r="T506" s="336"/>
    </row>
    <row r="507" spans="20:20" x14ac:dyDescent="0.2">
      <c r="T507" s="336"/>
    </row>
    <row r="508" spans="20:20" x14ac:dyDescent="0.2">
      <c r="T508" s="336"/>
    </row>
    <row r="509" spans="20:20" x14ac:dyDescent="0.2">
      <c r="T509" s="336"/>
    </row>
    <row r="510" spans="20:20" x14ac:dyDescent="0.2">
      <c r="T510" s="336"/>
    </row>
    <row r="511" spans="20:20" x14ac:dyDescent="0.2">
      <c r="T511" s="336"/>
    </row>
    <row r="512" spans="20:20" x14ac:dyDescent="0.2">
      <c r="T512" s="336"/>
    </row>
    <row r="513" spans="20:20" x14ac:dyDescent="0.2">
      <c r="T513" s="336"/>
    </row>
    <row r="514" spans="20:20" x14ac:dyDescent="0.2">
      <c r="T514" s="336"/>
    </row>
    <row r="515" spans="20:20" x14ac:dyDescent="0.2">
      <c r="T515" s="336"/>
    </row>
    <row r="516" spans="20:20" x14ac:dyDescent="0.2">
      <c r="T516" s="336"/>
    </row>
    <row r="517" spans="20:20" x14ac:dyDescent="0.2">
      <c r="T517" s="336"/>
    </row>
    <row r="518" spans="20:20" x14ac:dyDescent="0.2">
      <c r="T518" s="336"/>
    </row>
    <row r="519" spans="20:20" x14ac:dyDescent="0.2">
      <c r="T519" s="336"/>
    </row>
    <row r="520" spans="20:20" x14ac:dyDescent="0.2">
      <c r="T520" s="336"/>
    </row>
    <row r="521" spans="20:20" x14ac:dyDescent="0.2">
      <c r="T521" s="336"/>
    </row>
    <row r="522" spans="20:20" x14ac:dyDescent="0.2">
      <c r="T522" s="336"/>
    </row>
    <row r="523" spans="20:20" x14ac:dyDescent="0.2">
      <c r="T523" s="336"/>
    </row>
    <row r="524" spans="20:20" x14ac:dyDescent="0.2">
      <c r="T524" s="336"/>
    </row>
    <row r="525" spans="20:20" x14ac:dyDescent="0.2">
      <c r="T525" s="336"/>
    </row>
    <row r="526" spans="20:20" x14ac:dyDescent="0.2">
      <c r="T526" s="336"/>
    </row>
    <row r="527" spans="20:20" x14ac:dyDescent="0.2">
      <c r="T527" s="336"/>
    </row>
    <row r="528" spans="20:20" x14ac:dyDescent="0.2">
      <c r="T528" s="336"/>
    </row>
    <row r="529" spans="20:20" x14ac:dyDescent="0.2">
      <c r="T529" s="336"/>
    </row>
    <row r="530" spans="20:20" x14ac:dyDescent="0.2">
      <c r="T530" s="336"/>
    </row>
    <row r="531" spans="20:20" x14ac:dyDescent="0.2">
      <c r="T531" s="336"/>
    </row>
    <row r="532" spans="20:20" x14ac:dyDescent="0.2">
      <c r="T532" s="336"/>
    </row>
    <row r="533" spans="20:20" x14ac:dyDescent="0.2">
      <c r="T533" s="336"/>
    </row>
    <row r="534" spans="20:20" x14ac:dyDescent="0.2">
      <c r="T534" s="336"/>
    </row>
    <row r="535" spans="20:20" x14ac:dyDescent="0.2">
      <c r="T535" s="336"/>
    </row>
    <row r="536" spans="20:20" x14ac:dyDescent="0.2">
      <c r="T536" s="336"/>
    </row>
    <row r="537" spans="20:20" x14ac:dyDescent="0.2">
      <c r="T537" s="336"/>
    </row>
    <row r="538" spans="20:20" x14ac:dyDescent="0.2">
      <c r="T538" s="336"/>
    </row>
    <row r="539" spans="20:20" x14ac:dyDescent="0.2">
      <c r="T539" s="336"/>
    </row>
    <row r="540" spans="20:20" x14ac:dyDescent="0.2">
      <c r="T540" s="336"/>
    </row>
    <row r="541" spans="20:20" x14ac:dyDescent="0.2">
      <c r="T541" s="336"/>
    </row>
    <row r="542" spans="20:20" x14ac:dyDescent="0.2">
      <c r="T542" s="336"/>
    </row>
    <row r="543" spans="20:20" x14ac:dyDescent="0.2">
      <c r="T543" s="336"/>
    </row>
    <row r="544" spans="20:20" x14ac:dyDescent="0.2">
      <c r="T544" s="336"/>
    </row>
    <row r="545" spans="20:20" x14ac:dyDescent="0.2">
      <c r="T545" s="336"/>
    </row>
    <row r="546" spans="20:20" x14ac:dyDescent="0.2">
      <c r="T546" s="336"/>
    </row>
    <row r="547" spans="20:20" x14ac:dyDescent="0.2">
      <c r="T547" s="336"/>
    </row>
    <row r="548" spans="20:20" x14ac:dyDescent="0.2">
      <c r="T548" s="336"/>
    </row>
    <row r="549" spans="20:20" x14ac:dyDescent="0.2">
      <c r="T549" s="336"/>
    </row>
    <row r="550" spans="20:20" x14ac:dyDescent="0.2">
      <c r="T550" s="336"/>
    </row>
    <row r="551" spans="20:20" x14ac:dyDescent="0.2">
      <c r="T551" s="336"/>
    </row>
    <row r="552" spans="20:20" x14ac:dyDescent="0.2">
      <c r="T552" s="336"/>
    </row>
    <row r="553" spans="20:20" x14ac:dyDescent="0.2">
      <c r="T553" s="336"/>
    </row>
    <row r="554" spans="20:20" x14ac:dyDescent="0.2">
      <c r="T554" s="336"/>
    </row>
    <row r="555" spans="20:20" x14ac:dyDescent="0.2">
      <c r="T555" s="336"/>
    </row>
    <row r="556" spans="20:20" x14ac:dyDescent="0.2">
      <c r="T556" s="336"/>
    </row>
    <row r="557" spans="20:20" x14ac:dyDescent="0.2">
      <c r="T557" s="336"/>
    </row>
    <row r="558" spans="20:20" x14ac:dyDescent="0.2">
      <c r="T558" s="336"/>
    </row>
    <row r="559" spans="20:20" x14ac:dyDescent="0.2">
      <c r="T559" s="336"/>
    </row>
    <row r="560" spans="20:20" x14ac:dyDescent="0.2">
      <c r="T560" s="336"/>
    </row>
    <row r="561" spans="20:20" x14ac:dyDescent="0.2">
      <c r="T561" s="336"/>
    </row>
    <row r="562" spans="20:20" x14ac:dyDescent="0.2">
      <c r="T562" s="336"/>
    </row>
    <row r="563" spans="20:20" x14ac:dyDescent="0.2">
      <c r="T563" s="336"/>
    </row>
    <row r="564" spans="20:20" x14ac:dyDescent="0.2">
      <c r="T564" s="336"/>
    </row>
    <row r="565" spans="20:20" x14ac:dyDescent="0.2">
      <c r="T565" s="336"/>
    </row>
    <row r="566" spans="20:20" x14ac:dyDescent="0.2">
      <c r="T566" s="336"/>
    </row>
    <row r="567" spans="20:20" x14ac:dyDescent="0.2">
      <c r="T567" s="336"/>
    </row>
    <row r="568" spans="20:20" x14ac:dyDescent="0.2">
      <c r="T568" s="336"/>
    </row>
    <row r="569" spans="20:20" x14ac:dyDescent="0.2">
      <c r="T569" s="336"/>
    </row>
    <row r="570" spans="20:20" x14ac:dyDescent="0.2">
      <c r="T570" s="336"/>
    </row>
    <row r="571" spans="20:20" x14ac:dyDescent="0.2">
      <c r="T571" s="336"/>
    </row>
    <row r="572" spans="20:20" x14ac:dyDescent="0.2">
      <c r="T572" s="336"/>
    </row>
    <row r="573" spans="20:20" x14ac:dyDescent="0.2">
      <c r="T573" s="336"/>
    </row>
    <row r="574" spans="20:20" x14ac:dyDescent="0.2">
      <c r="T574" s="336"/>
    </row>
    <row r="575" spans="20:20" x14ac:dyDescent="0.2">
      <c r="T575" s="336"/>
    </row>
    <row r="576" spans="20:20" x14ac:dyDescent="0.2">
      <c r="T576" s="336"/>
    </row>
    <row r="577" spans="20:20" x14ac:dyDescent="0.2">
      <c r="T577" s="336"/>
    </row>
    <row r="578" spans="20:20" x14ac:dyDescent="0.2">
      <c r="T578" s="336"/>
    </row>
    <row r="579" spans="20:20" x14ac:dyDescent="0.2">
      <c r="T579" s="336"/>
    </row>
    <row r="580" spans="20:20" x14ac:dyDescent="0.2">
      <c r="T580" s="336"/>
    </row>
    <row r="581" spans="20:20" x14ac:dyDescent="0.2">
      <c r="T581" s="336"/>
    </row>
    <row r="582" spans="20:20" x14ac:dyDescent="0.2">
      <c r="T582" s="336"/>
    </row>
    <row r="583" spans="20:20" x14ac:dyDescent="0.2">
      <c r="T583" s="336"/>
    </row>
    <row r="584" spans="20:20" x14ac:dyDescent="0.2">
      <c r="T584" s="336"/>
    </row>
    <row r="585" spans="20:20" x14ac:dyDescent="0.2">
      <c r="T585" s="336"/>
    </row>
    <row r="586" spans="20:20" x14ac:dyDescent="0.2">
      <c r="T586" s="336"/>
    </row>
    <row r="587" spans="20:20" x14ac:dyDescent="0.2">
      <c r="T587" s="336"/>
    </row>
    <row r="588" spans="20:20" x14ac:dyDescent="0.2">
      <c r="T588" s="336"/>
    </row>
    <row r="589" spans="20:20" x14ac:dyDescent="0.2">
      <c r="T589" s="336"/>
    </row>
    <row r="590" spans="20:20" x14ac:dyDescent="0.2">
      <c r="T590" s="336"/>
    </row>
    <row r="591" spans="20:20" x14ac:dyDescent="0.2">
      <c r="T591" s="336"/>
    </row>
    <row r="592" spans="20:20" x14ac:dyDescent="0.2">
      <c r="T592" s="336"/>
    </row>
    <row r="593" spans="20:20" x14ac:dyDescent="0.2">
      <c r="T593" s="336"/>
    </row>
    <row r="594" spans="20:20" x14ac:dyDescent="0.2">
      <c r="T594" s="336"/>
    </row>
    <row r="595" spans="20:20" x14ac:dyDescent="0.2">
      <c r="T595" s="336"/>
    </row>
    <row r="596" spans="20:20" x14ac:dyDescent="0.2">
      <c r="T596" s="336"/>
    </row>
    <row r="597" spans="20:20" x14ac:dyDescent="0.2">
      <c r="T597" s="336"/>
    </row>
    <row r="598" spans="20:20" x14ac:dyDescent="0.2">
      <c r="T598" s="336"/>
    </row>
    <row r="599" spans="20:20" x14ac:dyDescent="0.2">
      <c r="T599" s="336"/>
    </row>
    <row r="600" spans="20:20" x14ac:dyDescent="0.2">
      <c r="T600" s="336"/>
    </row>
    <row r="601" spans="20:20" x14ac:dyDescent="0.2">
      <c r="T601" s="336"/>
    </row>
    <row r="602" spans="20:20" x14ac:dyDescent="0.2">
      <c r="T602" s="336"/>
    </row>
    <row r="603" spans="20:20" x14ac:dyDescent="0.2">
      <c r="T603" s="336"/>
    </row>
    <row r="604" spans="20:20" x14ac:dyDescent="0.2">
      <c r="T604" s="336"/>
    </row>
    <row r="605" spans="20:20" x14ac:dyDescent="0.2">
      <c r="T605" s="336"/>
    </row>
    <row r="606" spans="20:20" x14ac:dyDescent="0.2">
      <c r="T606" s="336"/>
    </row>
    <row r="607" spans="20:20" x14ac:dyDescent="0.2">
      <c r="T607" s="336"/>
    </row>
    <row r="608" spans="20:20" x14ac:dyDescent="0.2">
      <c r="T608" s="336"/>
    </row>
    <row r="609" spans="20:20" x14ac:dyDescent="0.2">
      <c r="T609" s="336"/>
    </row>
    <row r="610" spans="20:20" x14ac:dyDescent="0.2">
      <c r="T610" s="336"/>
    </row>
    <row r="611" spans="20:20" x14ac:dyDescent="0.2">
      <c r="T611" s="336"/>
    </row>
    <row r="612" spans="20:20" x14ac:dyDescent="0.2">
      <c r="T612" s="336"/>
    </row>
    <row r="613" spans="20:20" x14ac:dyDescent="0.2">
      <c r="T613" s="336"/>
    </row>
    <row r="614" spans="20:20" x14ac:dyDescent="0.2">
      <c r="T614" s="336"/>
    </row>
    <row r="615" spans="20:20" x14ac:dyDescent="0.2">
      <c r="T615" s="336"/>
    </row>
    <row r="616" spans="20:20" x14ac:dyDescent="0.2">
      <c r="T616" s="336"/>
    </row>
    <row r="617" spans="20:20" x14ac:dyDescent="0.2">
      <c r="T617" s="336"/>
    </row>
    <row r="618" spans="20:20" x14ac:dyDescent="0.2">
      <c r="T618" s="336"/>
    </row>
    <row r="619" spans="20:20" x14ac:dyDescent="0.2">
      <c r="T619" s="336"/>
    </row>
    <row r="620" spans="20:20" x14ac:dyDescent="0.2">
      <c r="T620" s="336"/>
    </row>
    <row r="621" spans="20:20" x14ac:dyDescent="0.2">
      <c r="T621" s="336"/>
    </row>
    <row r="622" spans="20:20" x14ac:dyDescent="0.2">
      <c r="T622" s="336"/>
    </row>
    <row r="623" spans="20:20" x14ac:dyDescent="0.2">
      <c r="T623" s="336"/>
    </row>
    <row r="624" spans="20:20" x14ac:dyDescent="0.2">
      <c r="T624" s="336"/>
    </row>
    <row r="625" spans="20:20" x14ac:dyDescent="0.2">
      <c r="T625" s="336"/>
    </row>
    <row r="626" spans="20:20" x14ac:dyDescent="0.2">
      <c r="T626" s="336"/>
    </row>
    <row r="627" spans="20:20" x14ac:dyDescent="0.2">
      <c r="T627" s="336"/>
    </row>
    <row r="628" spans="20:20" x14ac:dyDescent="0.2">
      <c r="T628" s="336"/>
    </row>
    <row r="629" spans="20:20" x14ac:dyDescent="0.2">
      <c r="T629" s="336"/>
    </row>
    <row r="630" spans="20:20" x14ac:dyDescent="0.2">
      <c r="T630" s="336"/>
    </row>
    <row r="631" spans="20:20" x14ac:dyDescent="0.2">
      <c r="T631" s="336"/>
    </row>
    <row r="632" spans="20:20" x14ac:dyDescent="0.2">
      <c r="T632" s="336"/>
    </row>
    <row r="633" spans="20:20" x14ac:dyDescent="0.2">
      <c r="T633" s="336"/>
    </row>
    <row r="634" spans="20:20" x14ac:dyDescent="0.2">
      <c r="T634" s="336"/>
    </row>
    <row r="635" spans="20:20" x14ac:dyDescent="0.2">
      <c r="T635" s="336"/>
    </row>
    <row r="636" spans="20:20" x14ac:dyDescent="0.2">
      <c r="T636" s="336"/>
    </row>
    <row r="637" spans="20:20" x14ac:dyDescent="0.2">
      <c r="T637" s="336"/>
    </row>
    <row r="638" spans="20:20" x14ac:dyDescent="0.2">
      <c r="T638" s="336"/>
    </row>
    <row r="639" spans="20:20" x14ac:dyDescent="0.2">
      <c r="T639" s="336"/>
    </row>
    <row r="640" spans="20:20" x14ac:dyDescent="0.2">
      <c r="T640" s="336"/>
    </row>
    <row r="641" spans="20:20" x14ac:dyDescent="0.2">
      <c r="T641" s="336"/>
    </row>
    <row r="642" spans="20:20" x14ac:dyDescent="0.2">
      <c r="T642" s="336"/>
    </row>
    <row r="643" spans="20:20" x14ac:dyDescent="0.2">
      <c r="T643" s="336"/>
    </row>
    <row r="644" spans="20:20" x14ac:dyDescent="0.2">
      <c r="T644" s="336"/>
    </row>
    <row r="645" spans="20:20" x14ac:dyDescent="0.2">
      <c r="T645" s="336"/>
    </row>
    <row r="646" spans="20:20" x14ac:dyDescent="0.2">
      <c r="T646" s="336"/>
    </row>
    <row r="647" spans="20:20" x14ac:dyDescent="0.2">
      <c r="T647" s="336"/>
    </row>
    <row r="648" spans="20:20" x14ac:dyDescent="0.2">
      <c r="T648" s="336"/>
    </row>
    <row r="649" spans="20:20" x14ac:dyDescent="0.2">
      <c r="T649" s="336"/>
    </row>
    <row r="650" spans="20:20" x14ac:dyDescent="0.2">
      <c r="T650" s="336"/>
    </row>
    <row r="651" spans="20:20" x14ac:dyDescent="0.2">
      <c r="T651" s="336"/>
    </row>
    <row r="652" spans="20:20" x14ac:dyDescent="0.2">
      <c r="T652" s="336"/>
    </row>
    <row r="653" spans="20:20" x14ac:dyDescent="0.2">
      <c r="T653" s="336"/>
    </row>
    <row r="654" spans="20:20" x14ac:dyDescent="0.2">
      <c r="T654" s="336"/>
    </row>
    <row r="655" spans="20:20" x14ac:dyDescent="0.2">
      <c r="T655" s="336"/>
    </row>
    <row r="656" spans="20:20" x14ac:dyDescent="0.2">
      <c r="T656" s="336"/>
    </row>
    <row r="657" spans="20:20" x14ac:dyDescent="0.2">
      <c r="T657" s="336"/>
    </row>
    <row r="658" spans="20:20" x14ac:dyDescent="0.2">
      <c r="T658" s="336"/>
    </row>
    <row r="659" spans="20:20" x14ac:dyDescent="0.2">
      <c r="T659" s="336"/>
    </row>
    <row r="660" spans="20:20" x14ac:dyDescent="0.2">
      <c r="T660" s="336"/>
    </row>
    <row r="661" spans="20:20" x14ac:dyDescent="0.2">
      <c r="T661" s="336"/>
    </row>
    <row r="662" spans="20:20" x14ac:dyDescent="0.2">
      <c r="T662" s="336"/>
    </row>
    <row r="663" spans="20:20" x14ac:dyDescent="0.2">
      <c r="T663" s="336"/>
    </row>
    <row r="664" spans="20:20" x14ac:dyDescent="0.2">
      <c r="T664" s="336"/>
    </row>
    <row r="665" spans="20:20" x14ac:dyDescent="0.2">
      <c r="T665" s="336"/>
    </row>
    <row r="666" spans="20:20" x14ac:dyDescent="0.2">
      <c r="T666" s="336"/>
    </row>
    <row r="667" spans="20:20" x14ac:dyDescent="0.2">
      <c r="T667" s="336"/>
    </row>
    <row r="668" spans="20:20" x14ac:dyDescent="0.2">
      <c r="T668" s="336"/>
    </row>
    <row r="669" spans="20:20" x14ac:dyDescent="0.2">
      <c r="T669" s="336"/>
    </row>
    <row r="670" spans="20:20" x14ac:dyDescent="0.2">
      <c r="T670" s="336"/>
    </row>
    <row r="671" spans="20:20" x14ac:dyDescent="0.2">
      <c r="T671" s="336"/>
    </row>
    <row r="672" spans="20:20" x14ac:dyDescent="0.2">
      <c r="T672" s="336"/>
    </row>
    <row r="673" spans="20:20" x14ac:dyDescent="0.2">
      <c r="T673" s="336"/>
    </row>
    <row r="674" spans="20:20" x14ac:dyDescent="0.2">
      <c r="T674" s="336"/>
    </row>
    <row r="675" spans="20:20" x14ac:dyDescent="0.2">
      <c r="T675" s="336"/>
    </row>
    <row r="676" spans="20:20" x14ac:dyDescent="0.2">
      <c r="T676" s="336"/>
    </row>
    <row r="677" spans="20:20" x14ac:dyDescent="0.2">
      <c r="T677" s="336"/>
    </row>
    <row r="678" spans="20:20" x14ac:dyDescent="0.2">
      <c r="T678" s="336"/>
    </row>
    <row r="679" spans="20:20" x14ac:dyDescent="0.2">
      <c r="T679" s="336"/>
    </row>
    <row r="680" spans="20:20" x14ac:dyDescent="0.2">
      <c r="T680" s="336"/>
    </row>
    <row r="681" spans="20:20" x14ac:dyDescent="0.2">
      <c r="T681" s="336"/>
    </row>
    <row r="682" spans="20:20" x14ac:dyDescent="0.2">
      <c r="T682" s="336"/>
    </row>
    <row r="683" spans="20:20" x14ac:dyDescent="0.2">
      <c r="T683" s="336"/>
    </row>
    <row r="684" spans="20:20" x14ac:dyDescent="0.2">
      <c r="T684" s="336"/>
    </row>
    <row r="685" spans="20:20" x14ac:dyDescent="0.2">
      <c r="T685" s="336"/>
    </row>
    <row r="686" spans="20:20" x14ac:dyDescent="0.2">
      <c r="T686" s="336"/>
    </row>
    <row r="687" spans="20:20" x14ac:dyDescent="0.2">
      <c r="T687" s="336"/>
    </row>
    <row r="688" spans="20:20" x14ac:dyDescent="0.2">
      <c r="T688" s="336"/>
    </row>
    <row r="689" spans="20:20" x14ac:dyDescent="0.2">
      <c r="T689" s="336"/>
    </row>
    <row r="690" spans="20:20" x14ac:dyDescent="0.2">
      <c r="T690" s="336"/>
    </row>
    <row r="691" spans="20:20" x14ac:dyDescent="0.2">
      <c r="T691" s="336"/>
    </row>
    <row r="692" spans="20:20" x14ac:dyDescent="0.2">
      <c r="T692" s="336"/>
    </row>
    <row r="693" spans="20:20" x14ac:dyDescent="0.2">
      <c r="T693" s="336"/>
    </row>
    <row r="694" spans="20:20" x14ac:dyDescent="0.2">
      <c r="T694" s="336"/>
    </row>
    <row r="695" spans="20:20" x14ac:dyDescent="0.2">
      <c r="T695" s="336"/>
    </row>
    <row r="696" spans="20:20" x14ac:dyDescent="0.2">
      <c r="T696" s="336"/>
    </row>
    <row r="697" spans="20:20" x14ac:dyDescent="0.2">
      <c r="T697" s="336"/>
    </row>
    <row r="698" spans="20:20" x14ac:dyDescent="0.2">
      <c r="T698" s="336"/>
    </row>
    <row r="699" spans="20:20" x14ac:dyDescent="0.2">
      <c r="T699" s="336"/>
    </row>
    <row r="700" spans="20:20" x14ac:dyDescent="0.2">
      <c r="T700" s="336"/>
    </row>
    <row r="701" spans="20:20" x14ac:dyDescent="0.2">
      <c r="T701" s="336"/>
    </row>
    <row r="702" spans="20:20" x14ac:dyDescent="0.2">
      <c r="T702" s="336"/>
    </row>
    <row r="703" spans="20:20" x14ac:dyDescent="0.2">
      <c r="T703" s="336"/>
    </row>
    <row r="704" spans="20:20" x14ac:dyDescent="0.2">
      <c r="T704" s="336"/>
    </row>
    <row r="705" spans="20:20" x14ac:dyDescent="0.2">
      <c r="T705" s="336"/>
    </row>
    <row r="706" spans="20:20" x14ac:dyDescent="0.2">
      <c r="T706" s="336"/>
    </row>
    <row r="707" spans="20:20" x14ac:dyDescent="0.2">
      <c r="T707" s="336"/>
    </row>
    <row r="708" spans="20:20" x14ac:dyDescent="0.2">
      <c r="T708" s="336"/>
    </row>
    <row r="709" spans="20:20" x14ac:dyDescent="0.2">
      <c r="T709" s="336"/>
    </row>
    <row r="710" spans="20:20" x14ac:dyDescent="0.2">
      <c r="T710" s="336"/>
    </row>
    <row r="711" spans="20:20" x14ac:dyDescent="0.2">
      <c r="T711" s="336"/>
    </row>
    <row r="712" spans="20:20" x14ac:dyDescent="0.2">
      <c r="T712" s="336"/>
    </row>
    <row r="713" spans="20:20" x14ac:dyDescent="0.2">
      <c r="T713" s="336"/>
    </row>
    <row r="714" spans="20:20" x14ac:dyDescent="0.2">
      <c r="T714" s="336"/>
    </row>
    <row r="715" spans="20:20" x14ac:dyDescent="0.2">
      <c r="T715" s="336"/>
    </row>
    <row r="716" spans="20:20" x14ac:dyDescent="0.2">
      <c r="T716" s="336"/>
    </row>
    <row r="717" spans="20:20" x14ac:dyDescent="0.2">
      <c r="T717" s="336"/>
    </row>
    <row r="718" spans="20:20" x14ac:dyDescent="0.2">
      <c r="T718" s="336"/>
    </row>
    <row r="719" spans="20:20" x14ac:dyDescent="0.2">
      <c r="T719" s="336"/>
    </row>
    <row r="720" spans="20:20" x14ac:dyDescent="0.2">
      <c r="T720" s="336"/>
    </row>
    <row r="721" spans="20:20" x14ac:dyDescent="0.2">
      <c r="T721" s="336"/>
    </row>
    <row r="722" spans="20:20" x14ac:dyDescent="0.2">
      <c r="T722" s="336"/>
    </row>
    <row r="723" spans="20:20" x14ac:dyDescent="0.2">
      <c r="T723" s="336"/>
    </row>
    <row r="724" spans="20:20" x14ac:dyDescent="0.2">
      <c r="T724" s="336"/>
    </row>
    <row r="725" spans="20:20" x14ac:dyDescent="0.2">
      <c r="T725" s="336"/>
    </row>
    <row r="726" spans="20:20" x14ac:dyDescent="0.2">
      <c r="T726" s="336"/>
    </row>
    <row r="727" spans="20:20" x14ac:dyDescent="0.2">
      <c r="T727" s="336"/>
    </row>
    <row r="728" spans="20:20" x14ac:dyDescent="0.2">
      <c r="T728" s="336"/>
    </row>
    <row r="729" spans="20:20" x14ac:dyDescent="0.2">
      <c r="T729" s="336"/>
    </row>
    <row r="730" spans="20:20" x14ac:dyDescent="0.2">
      <c r="T730" s="336"/>
    </row>
    <row r="731" spans="20:20" x14ac:dyDescent="0.2">
      <c r="T731" s="336"/>
    </row>
    <row r="732" spans="20:20" x14ac:dyDescent="0.2">
      <c r="T732" s="336"/>
    </row>
    <row r="733" spans="20:20" x14ac:dyDescent="0.2">
      <c r="T733" s="336"/>
    </row>
    <row r="734" spans="20:20" x14ac:dyDescent="0.2">
      <c r="T734" s="336"/>
    </row>
    <row r="735" spans="20:20" x14ac:dyDescent="0.2">
      <c r="T735" s="336"/>
    </row>
    <row r="736" spans="20:20" x14ac:dyDescent="0.2">
      <c r="T736" s="336"/>
    </row>
    <row r="737" spans="20:20" x14ac:dyDescent="0.2">
      <c r="T737" s="336"/>
    </row>
    <row r="738" spans="20:20" x14ac:dyDescent="0.2">
      <c r="T738" s="336"/>
    </row>
    <row r="739" spans="20:20" x14ac:dyDescent="0.2">
      <c r="T739" s="336"/>
    </row>
    <row r="740" spans="20:20" x14ac:dyDescent="0.2">
      <c r="T740" s="336"/>
    </row>
    <row r="741" spans="20:20" x14ac:dyDescent="0.2">
      <c r="T741" s="336"/>
    </row>
    <row r="742" spans="20:20" x14ac:dyDescent="0.2">
      <c r="T742" s="336"/>
    </row>
    <row r="743" spans="20:20" x14ac:dyDescent="0.2">
      <c r="T743" s="336"/>
    </row>
    <row r="744" spans="20:20" x14ac:dyDescent="0.2">
      <c r="T744" s="336"/>
    </row>
    <row r="745" spans="20:20" x14ac:dyDescent="0.2">
      <c r="T745" s="336"/>
    </row>
    <row r="746" spans="20:20" x14ac:dyDescent="0.2">
      <c r="T746" s="336"/>
    </row>
    <row r="747" spans="20:20" x14ac:dyDescent="0.2">
      <c r="T747" s="336"/>
    </row>
    <row r="748" spans="20:20" x14ac:dyDescent="0.2">
      <c r="T748" s="336"/>
    </row>
    <row r="749" spans="20:20" x14ac:dyDescent="0.2">
      <c r="T749" s="336"/>
    </row>
    <row r="750" spans="20:20" x14ac:dyDescent="0.2">
      <c r="T750" s="336"/>
    </row>
    <row r="751" spans="20:20" x14ac:dyDescent="0.2">
      <c r="T751" s="336"/>
    </row>
    <row r="752" spans="20:20" x14ac:dyDescent="0.2">
      <c r="T752" s="336"/>
    </row>
    <row r="753" spans="20:20" x14ac:dyDescent="0.2">
      <c r="T753" s="336"/>
    </row>
    <row r="754" spans="20:20" x14ac:dyDescent="0.2">
      <c r="T754" s="336"/>
    </row>
    <row r="755" spans="20:20" x14ac:dyDescent="0.2">
      <c r="T755" s="336"/>
    </row>
    <row r="756" spans="20:20" x14ac:dyDescent="0.2">
      <c r="T756" s="336"/>
    </row>
    <row r="757" spans="20:20" x14ac:dyDescent="0.2">
      <c r="T757" s="336"/>
    </row>
    <row r="758" spans="20:20" x14ac:dyDescent="0.2">
      <c r="T758" s="336"/>
    </row>
    <row r="759" spans="20:20" x14ac:dyDescent="0.2">
      <c r="T759" s="336"/>
    </row>
    <row r="760" spans="20:20" x14ac:dyDescent="0.2">
      <c r="T760" s="336"/>
    </row>
    <row r="761" spans="20:20" x14ac:dyDescent="0.2">
      <c r="T761" s="336"/>
    </row>
    <row r="762" spans="20:20" x14ac:dyDescent="0.2">
      <c r="T762" s="336"/>
    </row>
    <row r="763" spans="20:20" x14ac:dyDescent="0.2">
      <c r="T763" s="336"/>
    </row>
    <row r="764" spans="20:20" x14ac:dyDescent="0.2">
      <c r="T764" s="336"/>
    </row>
    <row r="765" spans="20:20" x14ac:dyDescent="0.2">
      <c r="T765" s="336"/>
    </row>
    <row r="766" spans="20:20" x14ac:dyDescent="0.2">
      <c r="T766" s="336"/>
    </row>
    <row r="767" spans="20:20" x14ac:dyDescent="0.2">
      <c r="T767" s="336"/>
    </row>
    <row r="768" spans="20:20" x14ac:dyDescent="0.2">
      <c r="T768" s="336"/>
    </row>
    <row r="769" spans="20:20" x14ac:dyDescent="0.2">
      <c r="T769" s="336"/>
    </row>
    <row r="770" spans="20:20" x14ac:dyDescent="0.2">
      <c r="T770" s="336"/>
    </row>
    <row r="771" spans="20:20" x14ac:dyDescent="0.2">
      <c r="T771" s="336"/>
    </row>
    <row r="772" spans="20:20" x14ac:dyDescent="0.2">
      <c r="T772" s="336"/>
    </row>
    <row r="773" spans="20:20" x14ac:dyDescent="0.2">
      <c r="T773" s="336"/>
    </row>
    <row r="774" spans="20:20" x14ac:dyDescent="0.2">
      <c r="T774" s="336"/>
    </row>
    <row r="775" spans="20:20" x14ac:dyDescent="0.2">
      <c r="T775" s="336"/>
    </row>
    <row r="776" spans="20:20" x14ac:dyDescent="0.2">
      <c r="T776" s="336"/>
    </row>
    <row r="777" spans="20:20" x14ac:dyDescent="0.2">
      <c r="T777" s="336"/>
    </row>
    <row r="778" spans="20:20" x14ac:dyDescent="0.2">
      <c r="T778" s="336"/>
    </row>
    <row r="779" spans="20:20" x14ac:dyDescent="0.2">
      <c r="T779" s="336"/>
    </row>
    <row r="780" spans="20:20" x14ac:dyDescent="0.2">
      <c r="T780" s="336"/>
    </row>
    <row r="781" spans="20:20" x14ac:dyDescent="0.2">
      <c r="T781" s="336"/>
    </row>
    <row r="782" spans="20:20" x14ac:dyDescent="0.2">
      <c r="T782" s="336"/>
    </row>
    <row r="783" spans="20:20" x14ac:dyDescent="0.2">
      <c r="T783" s="336"/>
    </row>
    <row r="784" spans="20:20" x14ac:dyDescent="0.2">
      <c r="T784" s="336"/>
    </row>
    <row r="785" spans="20:20" x14ac:dyDescent="0.2">
      <c r="T785" s="336"/>
    </row>
    <row r="786" spans="20:20" x14ac:dyDescent="0.2">
      <c r="T786" s="336"/>
    </row>
    <row r="787" spans="20:20" x14ac:dyDescent="0.2">
      <c r="T787" s="336"/>
    </row>
    <row r="788" spans="20:20" x14ac:dyDescent="0.2">
      <c r="T788" s="336"/>
    </row>
    <row r="789" spans="20:20" x14ac:dyDescent="0.2">
      <c r="T789" s="336"/>
    </row>
    <row r="790" spans="20:20" x14ac:dyDescent="0.2">
      <c r="T790" s="336"/>
    </row>
    <row r="791" spans="20:20" x14ac:dyDescent="0.2">
      <c r="T791" s="336"/>
    </row>
    <row r="792" spans="20:20" x14ac:dyDescent="0.2">
      <c r="T792" s="336"/>
    </row>
    <row r="793" spans="20:20" x14ac:dyDescent="0.2">
      <c r="T793" s="336"/>
    </row>
    <row r="794" spans="20:20" x14ac:dyDescent="0.2">
      <c r="T794" s="336"/>
    </row>
    <row r="795" spans="20:20" x14ac:dyDescent="0.2">
      <c r="T795" s="336"/>
    </row>
    <row r="796" spans="20:20" x14ac:dyDescent="0.2">
      <c r="T796" s="336"/>
    </row>
    <row r="797" spans="20:20" x14ac:dyDescent="0.2">
      <c r="T797" s="336"/>
    </row>
    <row r="798" spans="20:20" x14ac:dyDescent="0.2">
      <c r="T798" s="336"/>
    </row>
    <row r="799" spans="20:20" x14ac:dyDescent="0.2">
      <c r="T799" s="336"/>
    </row>
    <row r="800" spans="20:20" x14ac:dyDescent="0.2">
      <c r="T800" s="336"/>
    </row>
    <row r="801" spans="20:20" x14ac:dyDescent="0.2">
      <c r="T801" s="336"/>
    </row>
    <row r="802" spans="20:20" x14ac:dyDescent="0.2">
      <c r="T802" s="336"/>
    </row>
    <row r="803" spans="20:20" x14ac:dyDescent="0.2">
      <c r="T803" s="336"/>
    </row>
    <row r="804" spans="20:20" x14ac:dyDescent="0.2">
      <c r="T804" s="336"/>
    </row>
    <row r="805" spans="20:20" x14ac:dyDescent="0.2">
      <c r="T805" s="336"/>
    </row>
    <row r="806" spans="20:20" x14ac:dyDescent="0.2">
      <c r="T806" s="336"/>
    </row>
    <row r="807" spans="20:20" x14ac:dyDescent="0.2">
      <c r="T807" s="336"/>
    </row>
    <row r="808" spans="20:20" x14ac:dyDescent="0.2">
      <c r="T808" s="336"/>
    </row>
    <row r="809" spans="20:20" x14ac:dyDescent="0.2">
      <c r="T809" s="336"/>
    </row>
    <row r="810" spans="20:20" x14ac:dyDescent="0.2">
      <c r="T810" s="336"/>
    </row>
    <row r="811" spans="20:20" x14ac:dyDescent="0.2">
      <c r="T811" s="336"/>
    </row>
    <row r="812" spans="20:20" x14ac:dyDescent="0.2">
      <c r="T812" s="336"/>
    </row>
    <row r="813" spans="20:20" x14ac:dyDescent="0.2">
      <c r="T813" s="336"/>
    </row>
    <row r="814" spans="20:20" x14ac:dyDescent="0.2">
      <c r="T814" s="336"/>
    </row>
    <row r="815" spans="20:20" x14ac:dyDescent="0.2">
      <c r="T815" s="336"/>
    </row>
    <row r="816" spans="20:20" x14ac:dyDescent="0.2">
      <c r="T816" s="336"/>
    </row>
    <row r="817" spans="20:20" x14ac:dyDescent="0.2">
      <c r="T817" s="336"/>
    </row>
    <row r="818" spans="20:20" x14ac:dyDescent="0.2">
      <c r="T818" s="336"/>
    </row>
    <row r="819" spans="20:20" x14ac:dyDescent="0.2">
      <c r="T819" s="336"/>
    </row>
    <row r="820" spans="20:20" x14ac:dyDescent="0.2">
      <c r="T820" s="336"/>
    </row>
    <row r="821" spans="20:20" x14ac:dyDescent="0.2">
      <c r="T821" s="336"/>
    </row>
    <row r="822" spans="20:20" x14ac:dyDescent="0.2">
      <c r="T822" s="336"/>
    </row>
    <row r="823" spans="20:20" x14ac:dyDescent="0.2">
      <c r="T823" s="336"/>
    </row>
    <row r="824" spans="20:20" x14ac:dyDescent="0.2">
      <c r="T824" s="336"/>
    </row>
    <row r="825" spans="20:20" x14ac:dyDescent="0.2">
      <c r="T825" s="336"/>
    </row>
    <row r="826" spans="20:20" x14ac:dyDescent="0.2">
      <c r="T826" s="336"/>
    </row>
    <row r="827" spans="20:20" x14ac:dyDescent="0.2">
      <c r="T827" s="336"/>
    </row>
    <row r="828" spans="20:20" x14ac:dyDescent="0.2">
      <c r="T828" s="336"/>
    </row>
    <row r="829" spans="20:20" x14ac:dyDescent="0.2">
      <c r="T829" s="336"/>
    </row>
    <row r="830" spans="20:20" x14ac:dyDescent="0.2">
      <c r="T830" s="336"/>
    </row>
    <row r="831" spans="20:20" x14ac:dyDescent="0.2">
      <c r="T831" s="336"/>
    </row>
    <row r="832" spans="20:20" x14ac:dyDescent="0.2">
      <c r="T832" s="336"/>
    </row>
    <row r="833" spans="20:20" x14ac:dyDescent="0.2">
      <c r="T833" s="336"/>
    </row>
    <row r="834" spans="20:20" x14ac:dyDescent="0.2">
      <c r="T834" s="336"/>
    </row>
    <row r="835" spans="20:20" x14ac:dyDescent="0.2">
      <c r="T835" s="336"/>
    </row>
    <row r="836" spans="20:20" x14ac:dyDescent="0.2">
      <c r="T836" s="336"/>
    </row>
    <row r="837" spans="20:20" x14ac:dyDescent="0.2">
      <c r="T837" s="336"/>
    </row>
    <row r="838" spans="20:20" x14ac:dyDescent="0.2">
      <c r="T838" s="336"/>
    </row>
    <row r="839" spans="20:20" x14ac:dyDescent="0.2">
      <c r="T839" s="336"/>
    </row>
    <row r="840" spans="20:20" x14ac:dyDescent="0.2">
      <c r="T840" s="336"/>
    </row>
    <row r="841" spans="20:20" x14ac:dyDescent="0.2">
      <c r="T841" s="336"/>
    </row>
    <row r="842" spans="20:20" x14ac:dyDescent="0.2">
      <c r="T842" s="336"/>
    </row>
    <row r="843" spans="20:20" x14ac:dyDescent="0.2">
      <c r="T843" s="336"/>
    </row>
    <row r="844" spans="20:20" x14ac:dyDescent="0.2">
      <c r="T844" s="336"/>
    </row>
    <row r="845" spans="20:20" x14ac:dyDescent="0.2">
      <c r="T845" s="336"/>
    </row>
    <row r="846" spans="20:20" x14ac:dyDescent="0.2">
      <c r="T846" s="336"/>
    </row>
    <row r="847" spans="20:20" x14ac:dyDescent="0.2">
      <c r="T847" s="336"/>
    </row>
    <row r="848" spans="20:20" x14ac:dyDescent="0.2">
      <c r="T848" s="336"/>
    </row>
    <row r="849" spans="20:20" x14ac:dyDescent="0.2">
      <c r="T849" s="336"/>
    </row>
    <row r="850" spans="20:20" x14ac:dyDescent="0.2">
      <c r="T850" s="336"/>
    </row>
    <row r="851" spans="20:20" x14ac:dyDescent="0.2">
      <c r="T851" s="336"/>
    </row>
    <row r="852" spans="20:20" x14ac:dyDescent="0.2">
      <c r="T852" s="336"/>
    </row>
    <row r="853" spans="20:20" x14ac:dyDescent="0.2">
      <c r="T853" s="336"/>
    </row>
    <row r="854" spans="20:20" x14ac:dyDescent="0.2">
      <c r="T854" s="336"/>
    </row>
    <row r="855" spans="20:20" x14ac:dyDescent="0.2">
      <c r="T855" s="336"/>
    </row>
    <row r="856" spans="20:20" x14ac:dyDescent="0.2">
      <c r="T856" s="336"/>
    </row>
    <row r="857" spans="20:20" x14ac:dyDescent="0.2">
      <c r="T857" s="336"/>
    </row>
    <row r="858" spans="20:20" x14ac:dyDescent="0.2">
      <c r="T858" s="336"/>
    </row>
    <row r="859" spans="20:20" x14ac:dyDescent="0.2">
      <c r="T859" s="336"/>
    </row>
    <row r="860" spans="20:20" x14ac:dyDescent="0.2">
      <c r="T860" s="336"/>
    </row>
    <row r="861" spans="20:20" x14ac:dyDescent="0.2">
      <c r="T861" s="336"/>
    </row>
  </sheetData>
  <mergeCells count="13">
    <mergeCell ref="AK3:AK4"/>
    <mergeCell ref="AC4:AD4"/>
    <mergeCell ref="D3:D4"/>
    <mergeCell ref="E3:E4"/>
    <mergeCell ref="F3:F4"/>
    <mergeCell ref="K3:L4"/>
    <mergeCell ref="N3:Q3"/>
    <mergeCell ref="S3:V3"/>
    <mergeCell ref="I181:I184"/>
    <mergeCell ref="X3:AA3"/>
    <mergeCell ref="AC3:AD3"/>
    <mergeCell ref="AF3:AG4"/>
    <mergeCell ref="AI3:AI4"/>
  </mergeCells>
  <conditionalFormatting sqref="P5:P180 S14:T14 S45:U80 S99:U105 S126:U130 S161:U169 S6:U12 S173:U180 S84:U95 S16:U41 S109:U122 S188:U193 X5:Z5 W185:W196 P185:P196 Z185:Z187 Z6:Z13 W198:Z198 S134:U157 W1:W180 Y1:Z2 X1:X3 W202:Z65536 Z15:Z42 Z44 Z81 Z83 Z96 Z98 Z104:Z106 Z108 Z123 Z125 Z131 Z133 Z154:Z158 Z160 Z170 Z172:Z180 Z194">
    <cfRule type="cellIs" dxfId="38" priority="39" stopIfTrue="1" operator="lessThan">
      <formula>0</formula>
    </cfRule>
  </conditionalFormatting>
  <conditionalFormatting sqref="P181:P183 S181:U183 Z181:Z183 W181:W183">
    <cfRule type="cellIs" dxfId="37" priority="38" stopIfTrue="1" operator="lessThan">
      <formula>0</formula>
    </cfRule>
  </conditionalFormatting>
  <conditionalFormatting sqref="P184 S184:U184 Z184 W184">
    <cfRule type="cellIs" dxfId="36" priority="37" stopIfTrue="1" operator="lessThan">
      <formula>0</formula>
    </cfRule>
  </conditionalFormatting>
  <conditionalFormatting sqref="Q5:R180 Q185:R196">
    <cfRule type="cellIs" dxfId="35" priority="36" stopIfTrue="1" operator="lessThan">
      <formula>0</formula>
    </cfRule>
  </conditionalFormatting>
  <conditionalFormatting sqref="Q181:R183">
    <cfRule type="cellIs" dxfId="34" priority="35" stopIfTrue="1" operator="lessThan">
      <formula>0</formula>
    </cfRule>
  </conditionalFormatting>
  <conditionalFormatting sqref="Q184:R184">
    <cfRule type="cellIs" dxfId="33" priority="34" stopIfTrue="1" operator="lessThan">
      <formula>0</formula>
    </cfRule>
  </conditionalFormatting>
  <conditionalFormatting sqref="V5:V180 V185:V196">
    <cfRule type="cellIs" dxfId="32" priority="33" stopIfTrue="1" operator="lessThan">
      <formula>0</formula>
    </cfRule>
  </conditionalFormatting>
  <conditionalFormatting sqref="V181:V183">
    <cfRule type="cellIs" dxfId="31" priority="32" stopIfTrue="1" operator="lessThan">
      <formula>0</formula>
    </cfRule>
  </conditionalFormatting>
  <conditionalFormatting sqref="V184">
    <cfRule type="cellIs" dxfId="30" priority="31" stopIfTrue="1" operator="lessThan">
      <formula>0</formula>
    </cfRule>
  </conditionalFormatting>
  <conditionalFormatting sqref="AA5:AA13 AA185:AA187 AA15:AA42 AA44 AA81 AA83 AA96 AA98 AA104:AA106 AA108 AA123 AA125 AA131 AA133 AA154:AA158 AA160 AA170 AA172:AA180 AA194">
    <cfRule type="cellIs" dxfId="29" priority="30" stopIfTrue="1" operator="lessThan">
      <formula>0</formula>
    </cfRule>
  </conditionalFormatting>
  <conditionalFormatting sqref="AA181:AA183">
    <cfRule type="cellIs" dxfId="28" priority="29" stopIfTrue="1" operator="lessThan">
      <formula>0</formula>
    </cfRule>
  </conditionalFormatting>
  <conditionalFormatting sqref="AA184">
    <cfRule type="cellIs" dxfId="27" priority="28" stopIfTrue="1" operator="lessThan">
      <formula>0</formula>
    </cfRule>
  </conditionalFormatting>
  <conditionalFormatting sqref="X14:Y14">
    <cfRule type="cellIs" dxfId="26" priority="27" stopIfTrue="1" operator="lessThan">
      <formula>0</formula>
    </cfRule>
  </conditionalFormatting>
  <conditionalFormatting sqref="AA14">
    <cfRule type="cellIs" dxfId="25" priority="26" stopIfTrue="1" operator="lessThan">
      <formula>0</formula>
    </cfRule>
  </conditionalFormatting>
  <conditionalFormatting sqref="AA43">
    <cfRule type="cellIs" dxfId="24" priority="25" stopIfTrue="1" operator="lessThan">
      <formula>0</formula>
    </cfRule>
  </conditionalFormatting>
  <conditionalFormatting sqref="Z45:Z80">
    <cfRule type="cellIs" dxfId="23" priority="24" stopIfTrue="1" operator="lessThan">
      <formula>0</formula>
    </cfRule>
  </conditionalFormatting>
  <conditionalFormatting sqref="AA45:AA80">
    <cfRule type="cellIs" dxfId="22" priority="23" stopIfTrue="1" operator="lessThan">
      <formula>0</formula>
    </cfRule>
  </conditionalFormatting>
  <conditionalFormatting sqref="AA82">
    <cfRule type="cellIs" dxfId="21" priority="22" stopIfTrue="1" operator="lessThan">
      <formula>0</formula>
    </cfRule>
  </conditionalFormatting>
  <conditionalFormatting sqref="Z84:Z95">
    <cfRule type="cellIs" dxfId="20" priority="21" stopIfTrue="1" operator="lessThan">
      <formula>0</formula>
    </cfRule>
  </conditionalFormatting>
  <conditionalFormatting sqref="AA84:AA95">
    <cfRule type="cellIs" dxfId="19" priority="20" stopIfTrue="1" operator="lessThan">
      <formula>0</formula>
    </cfRule>
  </conditionalFormatting>
  <conditionalFormatting sqref="AA97">
    <cfRule type="cellIs" dxfId="18" priority="19" stopIfTrue="1" operator="lessThan">
      <formula>0</formula>
    </cfRule>
  </conditionalFormatting>
  <conditionalFormatting sqref="Z99:Z103">
    <cfRule type="cellIs" dxfId="17" priority="18" stopIfTrue="1" operator="lessThan">
      <formula>0</formula>
    </cfRule>
  </conditionalFormatting>
  <conditionalFormatting sqref="AA99:AA103">
    <cfRule type="cellIs" dxfId="16" priority="17" stopIfTrue="1" operator="lessThan">
      <formula>0</formula>
    </cfRule>
  </conditionalFormatting>
  <conditionalFormatting sqref="AA107">
    <cfRule type="cellIs" dxfId="15" priority="16" stopIfTrue="1" operator="lessThan">
      <formula>0</formula>
    </cfRule>
  </conditionalFormatting>
  <conditionalFormatting sqref="Z109:Z122">
    <cfRule type="cellIs" dxfId="14" priority="15" stopIfTrue="1" operator="lessThan">
      <formula>0</formula>
    </cfRule>
  </conditionalFormatting>
  <conditionalFormatting sqref="AA109:AA122">
    <cfRule type="cellIs" dxfId="13" priority="14" stopIfTrue="1" operator="lessThan">
      <formula>0</formula>
    </cfRule>
  </conditionalFormatting>
  <conditionalFormatting sqref="AA124">
    <cfRule type="cellIs" dxfId="12" priority="13" stopIfTrue="1" operator="lessThan">
      <formula>0</formula>
    </cfRule>
  </conditionalFormatting>
  <conditionalFormatting sqref="Z126:Z130">
    <cfRule type="cellIs" dxfId="11" priority="12" stopIfTrue="1" operator="lessThan">
      <formula>0</formula>
    </cfRule>
  </conditionalFormatting>
  <conditionalFormatting sqref="AA126:AA130">
    <cfRule type="cellIs" dxfId="10" priority="11" stopIfTrue="1" operator="lessThan">
      <formula>0</formula>
    </cfRule>
  </conditionalFormatting>
  <conditionalFormatting sqref="AA132">
    <cfRule type="cellIs" dxfId="9" priority="10" stopIfTrue="1" operator="lessThan">
      <formula>0</formula>
    </cfRule>
  </conditionalFormatting>
  <conditionalFormatting sqref="Z134:Z153">
    <cfRule type="cellIs" dxfId="8" priority="9" stopIfTrue="1" operator="lessThan">
      <formula>0</formula>
    </cfRule>
  </conditionalFormatting>
  <conditionalFormatting sqref="AA134:AA153">
    <cfRule type="cellIs" dxfId="7" priority="8" stopIfTrue="1" operator="lessThan">
      <formula>0</formula>
    </cfRule>
  </conditionalFormatting>
  <conditionalFormatting sqref="AA159">
    <cfRule type="cellIs" dxfId="6" priority="7" stopIfTrue="1" operator="lessThan">
      <formula>0</formula>
    </cfRule>
  </conditionalFormatting>
  <conditionalFormatting sqref="Z161:Z169">
    <cfRule type="cellIs" dxfId="5" priority="6" stopIfTrue="1" operator="lessThan">
      <formula>0</formula>
    </cfRule>
  </conditionalFormatting>
  <conditionalFormatting sqref="AA161:AA169">
    <cfRule type="cellIs" dxfId="4" priority="5" stopIfTrue="1" operator="lessThan">
      <formula>0</formula>
    </cfRule>
  </conditionalFormatting>
  <conditionalFormatting sqref="AA171">
    <cfRule type="cellIs" dxfId="3" priority="4" stopIfTrue="1" operator="lessThan">
      <formula>0</formula>
    </cfRule>
  </conditionalFormatting>
  <conditionalFormatting sqref="Z188:Z193">
    <cfRule type="cellIs" dxfId="2" priority="3" stopIfTrue="1" operator="lessThan">
      <formula>0</formula>
    </cfRule>
  </conditionalFormatting>
  <conditionalFormatting sqref="AA188:AA193">
    <cfRule type="cellIs" dxfId="1" priority="2" stopIfTrue="1" operator="lessThan">
      <formula>0</formula>
    </cfRule>
  </conditionalFormatting>
  <conditionalFormatting sqref="AA195:AA196">
    <cfRule type="cellIs" dxfId="0" priority="1" stopIfTrue="1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 FERNANDES</dc:creator>
  <cp:lastModifiedBy>maison</cp:lastModifiedBy>
  <dcterms:created xsi:type="dcterms:W3CDTF">2017-04-29T11:16:00Z</dcterms:created>
  <dcterms:modified xsi:type="dcterms:W3CDTF">2017-04-29T16:21:23Z</dcterms:modified>
</cp:coreProperties>
</file>