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activeX/activeX17.xml" ContentType="application/vnd.ms-office.activeX+xml"/>
  <Override PartName="/xl/activeX/activeX18.xml" ContentType="application/vnd.ms-office.activeX+xml"/>
  <Override PartName="/xl/activeX/activeX19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printerSettings/printerSettings3.bin" ContentType="application/vnd.openxmlformats-officedocument.spreadsheetml.printerSettings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e\Documents\Fred\Boulot\Application Excel\"/>
    </mc:Choice>
  </mc:AlternateContent>
  <xr:revisionPtr revIDLastSave="0" documentId="13_ncr:1_{D38A8E99-7B4C-4E98-ACDE-BDAABAC0D041}" xr6:coauthVersionLast="45" xr6:coauthVersionMax="45" xr10:uidLastSave="{00000000-0000-0000-0000-000000000000}"/>
  <bookViews>
    <workbookView xWindow="-120" yWindow="-120" windowWidth="29040" windowHeight="15840" activeTab="4" xr2:uid="{14172920-B527-4DA6-BBFF-F13E2B5B94E9}"/>
  </bookViews>
  <sheets>
    <sheet name="Connexion" sheetId="1" r:id="rId1"/>
    <sheet name="PageAdmin" sheetId="3" r:id="rId2"/>
    <sheet name="ACCUEIL" sheetId="2" r:id="rId3"/>
    <sheet name="MON POINTAGE" sheetId="4" r:id="rId4"/>
    <sheet name="Recap" sheetId="7" r:id="rId5"/>
    <sheet name="Variables Admin" sheetId="6" r:id="rId6"/>
    <sheet name="Liste" sheetId="5" r:id="rId7"/>
  </sheets>
  <definedNames>
    <definedName name="Clients">Tableau5[Clients]</definedName>
    <definedName name="JourFériés">Feries[Date]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" i="7" l="1"/>
  <c r="J4" i="7"/>
  <c r="J5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" i="7"/>
  <c r="A21" i="7"/>
  <c r="R21" i="7"/>
  <c r="S21" i="7"/>
  <c r="T21" i="7"/>
  <c r="U21" i="7"/>
  <c r="A20" i="7"/>
  <c r="R20" i="7"/>
  <c r="S20" i="7"/>
  <c r="T20" i="7"/>
  <c r="U20" i="7"/>
  <c r="A19" i="7"/>
  <c r="P19" i="7"/>
  <c r="R19" i="7"/>
  <c r="S19" i="7"/>
  <c r="T19" i="7"/>
  <c r="U19" i="7"/>
  <c r="A18" i="7"/>
  <c r="P18" i="7"/>
  <c r="R18" i="7"/>
  <c r="S18" i="7"/>
  <c r="T18" i="7"/>
  <c r="U18" i="7"/>
  <c r="A17" i="7"/>
  <c r="P17" i="7"/>
  <c r="R17" i="7"/>
  <c r="S17" i="7"/>
  <c r="T17" i="7"/>
  <c r="U17" i="7"/>
  <c r="A16" i="7"/>
  <c r="P16" i="7"/>
  <c r="R16" i="7"/>
  <c r="S16" i="7"/>
  <c r="T16" i="7"/>
  <c r="U16" i="7"/>
  <c r="A15" i="7"/>
  <c r="P15" i="7"/>
  <c r="R15" i="7"/>
  <c r="S15" i="7"/>
  <c r="T15" i="7"/>
  <c r="U15" i="7"/>
  <c r="A14" i="7"/>
  <c r="P14" i="7"/>
  <c r="R14" i="7"/>
  <c r="S14" i="7"/>
  <c r="T14" i="7"/>
  <c r="U14" i="7"/>
  <c r="A13" i="7"/>
  <c r="P13" i="7"/>
  <c r="R13" i="7"/>
  <c r="S13" i="7"/>
  <c r="T13" i="7"/>
  <c r="U13" i="7"/>
  <c r="A12" i="7"/>
  <c r="P12" i="7"/>
  <c r="R12" i="7"/>
  <c r="S12" i="7"/>
  <c r="T12" i="7"/>
  <c r="U12" i="7"/>
  <c r="A11" i="7"/>
  <c r="P11" i="7"/>
  <c r="R11" i="7"/>
  <c r="S11" i="7"/>
  <c r="T11" i="7"/>
  <c r="U11" i="7"/>
  <c r="O21" i="7" l="1"/>
  <c r="O20" i="7"/>
  <c r="O15" i="7"/>
  <c r="Q15" i="7" s="1"/>
  <c r="O17" i="7"/>
  <c r="Q17" i="7" s="1"/>
  <c r="O19" i="7"/>
  <c r="Q19" i="7" s="1"/>
  <c r="O14" i="7"/>
  <c r="Q14" i="7" s="1"/>
  <c r="O18" i="7"/>
  <c r="Q18" i="7" s="1"/>
  <c r="O12" i="7"/>
  <c r="Q12" i="7" s="1"/>
  <c r="O16" i="7"/>
  <c r="Q16" i="7" s="1"/>
  <c r="O11" i="7"/>
  <c r="Q11" i="7" s="1"/>
  <c r="O13" i="7"/>
  <c r="Q13" i="7" s="1"/>
  <c r="A10" i="7"/>
  <c r="P10" i="7"/>
  <c r="R10" i="7"/>
  <c r="S10" i="7"/>
  <c r="T10" i="7"/>
  <c r="U10" i="7"/>
  <c r="A9" i="7"/>
  <c r="P9" i="7"/>
  <c r="R9" i="7"/>
  <c r="S9" i="7"/>
  <c r="T9" i="7"/>
  <c r="U9" i="7"/>
  <c r="A8" i="7"/>
  <c r="R8" i="7"/>
  <c r="S8" i="7"/>
  <c r="T8" i="7"/>
  <c r="U8" i="7"/>
  <c r="A7" i="7"/>
  <c r="R7" i="7"/>
  <c r="S7" i="7"/>
  <c r="O7" i="7" s="1"/>
  <c r="Q7" i="7" s="1"/>
  <c r="T7" i="7"/>
  <c r="U7" i="7"/>
  <c r="A5" i="7"/>
  <c r="R5" i="7"/>
  <c r="T5" i="7"/>
  <c r="U5" i="7"/>
  <c r="A4" i="7"/>
  <c r="R4" i="7"/>
  <c r="T4" i="7"/>
  <c r="U4" i="7"/>
  <c r="A6" i="7"/>
  <c r="R6" i="7"/>
  <c r="T6" i="7"/>
  <c r="U6" i="7"/>
  <c r="O3" i="7"/>
  <c r="Q3" i="7" s="1"/>
  <c r="A3" i="7"/>
  <c r="R3" i="7"/>
  <c r="T3" i="7"/>
  <c r="U3" i="7"/>
  <c r="U2" i="7"/>
  <c r="T2" i="7"/>
  <c r="R2" i="7"/>
  <c r="Q21" i="7" l="1"/>
  <c r="P21" i="7"/>
  <c r="Q20" i="7"/>
  <c r="P20" i="7"/>
  <c r="O10" i="7"/>
  <c r="O9" i="7"/>
  <c r="O8" i="7"/>
  <c r="P7" i="7"/>
  <c r="P3" i="7"/>
  <c r="O2" i="7"/>
  <c r="Q10" i="7" l="1"/>
  <c r="Q9" i="7"/>
  <c r="Q8" i="7"/>
  <c r="P8" i="7"/>
  <c r="Q2" i="7"/>
  <c r="P2" i="7"/>
  <c r="A2" i="7" l="1"/>
  <c r="N6" i="4" l="1"/>
  <c r="N11" i="4" s="1" a="1"/>
  <c r="N11" i="4" s="1"/>
  <c r="N15" i="4" l="1" a="1"/>
  <c r="N15" i="4" s="1"/>
  <c r="N13" i="4" s="1"/>
  <c r="N14" i="4" a="1"/>
  <c r="N14" i="4" s="1"/>
  <c r="N12" i="4" s="1"/>
  <c r="N7" i="4" a="1"/>
  <c r="N7" i="4" s="1"/>
  <c r="N10" i="4" a="1"/>
  <c r="N10" i="4" s="1"/>
  <c r="J5" i="4"/>
  <c r="E5" i="4"/>
  <c r="N5" i="4" l="1"/>
  <c r="B53" i="5"/>
  <c r="B52" i="5"/>
  <c r="B51" i="5"/>
  <c r="B50" i="5"/>
  <c r="B49" i="5"/>
  <c r="B45" i="5"/>
  <c r="B44" i="5"/>
  <c r="B42" i="5"/>
  <c r="B43" i="5" s="1"/>
  <c r="B41" i="5"/>
  <c r="B40" i="5"/>
  <c r="B39" i="5"/>
  <c r="B38" i="5"/>
  <c r="B37" i="5"/>
  <c r="B36" i="5"/>
  <c r="B32" i="5"/>
  <c r="B31" i="5"/>
  <c r="B29" i="5"/>
  <c r="B30" i="5" s="1"/>
  <c r="B28" i="5"/>
  <c r="B16" i="5"/>
  <c r="B22" i="5" s="1"/>
  <c r="B27" i="5"/>
  <c r="B26" i="5"/>
  <c r="B25" i="5"/>
  <c r="B24" i="5"/>
  <c r="B23" i="5"/>
  <c r="B19" i="5"/>
  <c r="B18" i="5"/>
  <c r="B15" i="5"/>
  <c r="B6" i="5"/>
  <c r="B14" i="5"/>
  <c r="B13" i="5"/>
  <c r="B12" i="5"/>
  <c r="B11" i="5"/>
  <c r="B10" i="5"/>
  <c r="B5" i="5"/>
  <c r="B3" i="5"/>
  <c r="B8" i="5" s="1"/>
  <c r="B2" i="5"/>
  <c r="B7" i="4"/>
  <c r="B6" i="4"/>
  <c r="B4" i="2"/>
  <c r="AN33" i="4"/>
  <c r="B4" i="4" l="1"/>
  <c r="O6" i="4"/>
  <c r="O11" i="4" s="1" a="1"/>
  <c r="O11" i="4" s="1"/>
  <c r="B46" i="5"/>
  <c r="B47" i="5"/>
  <c r="B48" i="5"/>
  <c r="B33" i="5"/>
  <c r="B34" i="5"/>
  <c r="B35" i="5"/>
  <c r="B20" i="5"/>
  <c r="B17" i="5"/>
  <c r="B21" i="5"/>
  <c r="B9" i="5"/>
  <c r="S3" i="7" s="1"/>
  <c r="B7" i="5"/>
  <c r="B4" i="5"/>
  <c r="S2" i="7" s="1"/>
  <c r="A6" i="3"/>
  <c r="O15" i="4" l="1" a="1"/>
  <c r="O15" i="4" s="1"/>
  <c r="O13" i="4" s="1"/>
  <c r="O14" i="4" a="1"/>
  <c r="O14" i="4" s="1"/>
  <c r="O12" i="4" s="1"/>
  <c r="O10" i="4" a="1"/>
  <c r="O10" i="4" s="1"/>
  <c r="S4" i="7"/>
  <c r="O4" i="7" s="1"/>
  <c r="O7" i="4" s="1" a="1"/>
  <c r="O7" i="4" s="1"/>
  <c r="S6" i="7"/>
  <c r="O6" i="7" s="1"/>
  <c r="S5" i="7"/>
  <c r="O5" i="7" s="1"/>
  <c r="P6" i="4"/>
  <c r="P11" i="4" s="1" a="1"/>
  <c r="P11" i="4" s="1"/>
  <c r="O5" i="4"/>
  <c r="A5" i="3"/>
  <c r="P15" i="4" l="1" a="1"/>
  <c r="P15" i="4" s="1"/>
  <c r="P13" i="4" s="1"/>
  <c r="P14" i="4" a="1"/>
  <c r="P14" i="4" s="1"/>
  <c r="P12" i="4" s="1"/>
  <c r="P7" i="4" a="1"/>
  <c r="P7" i="4" s="1"/>
  <c r="P5" i="4"/>
  <c r="P10" i="4" a="1"/>
  <c r="P10" i="4" s="1"/>
  <c r="Q6" i="7"/>
  <c r="P6" i="7"/>
  <c r="Q5" i="7"/>
  <c r="P5" i="7"/>
  <c r="Q4" i="7"/>
  <c r="P4" i="7"/>
  <c r="Q6" i="4"/>
  <c r="Q11" i="4" s="1" a="1"/>
  <c r="Q11" i="4" s="1"/>
  <c r="Q15" i="4" l="1" a="1"/>
  <c r="Q15" i="4" s="1"/>
  <c r="Q13" i="4" s="1"/>
  <c r="Q14" i="4" a="1"/>
  <c r="Q14" i="4" s="1"/>
  <c r="Q12" i="4" s="1"/>
  <c r="Q10" i="4" a="1"/>
  <c r="Q10" i="4" s="1"/>
  <c r="Q7" i="4" a="1"/>
  <c r="Q7" i="4" s="1"/>
  <c r="R6" i="4"/>
  <c r="R11" i="4" s="1" a="1"/>
  <c r="R11" i="4" s="1"/>
  <c r="Q5" i="4"/>
  <c r="R15" i="4" l="1" a="1"/>
  <c r="R15" i="4" s="1"/>
  <c r="R13" i="4" s="1"/>
  <c r="R14" i="4" a="1"/>
  <c r="R14" i="4" s="1"/>
  <c r="R12" i="4" s="1"/>
  <c r="R10" i="4" a="1"/>
  <c r="R10" i="4" s="1"/>
  <c r="R7" i="4" a="1"/>
  <c r="R7" i="4" s="1"/>
  <c r="S6" i="4"/>
  <c r="S11" i="4" s="1" a="1"/>
  <c r="S11" i="4" s="1"/>
  <c r="R5" i="4"/>
  <c r="S15" i="4" l="1" a="1"/>
  <c r="S15" i="4" s="1"/>
  <c r="S13" i="4" s="1"/>
  <c r="S14" i="4" a="1"/>
  <c r="S14" i="4" s="1"/>
  <c r="S12" i="4" s="1"/>
  <c r="S10" i="4" a="1"/>
  <c r="S10" i="4" s="1"/>
  <c r="S7" i="4" a="1"/>
  <c r="S7" i="4" s="1"/>
  <c r="T6" i="4"/>
  <c r="T11" i="4" s="1" a="1"/>
  <c r="T11" i="4" s="1"/>
  <c r="S5" i="4"/>
  <c r="T14" i="4" l="1" a="1"/>
  <c r="T14" i="4" s="1"/>
  <c r="T12" i="4" s="1"/>
  <c r="T15" i="4" a="1"/>
  <c r="T15" i="4" s="1"/>
  <c r="T13" i="4" s="1"/>
  <c r="T10" i="4" a="1"/>
  <c r="T10" i="4" s="1"/>
  <c r="T7" i="4" a="1"/>
  <c r="T7" i="4" s="1"/>
  <c r="U6" i="4"/>
  <c r="U11" i="4" s="1" a="1"/>
  <c r="U11" i="4" s="1"/>
  <c r="T5" i="4"/>
  <c r="U14" i="4" l="1" a="1"/>
  <c r="U14" i="4" s="1"/>
  <c r="U12" i="4" s="1"/>
  <c r="U15" i="4" a="1"/>
  <c r="U15" i="4" s="1"/>
  <c r="U13" i="4" s="1"/>
  <c r="U10" i="4" a="1"/>
  <c r="U10" i="4" s="1"/>
  <c r="U7" i="4" a="1"/>
  <c r="U7" i="4" s="1"/>
  <c r="V6" i="4"/>
  <c r="V11" i="4" s="1" a="1"/>
  <c r="V11" i="4" s="1"/>
  <c r="U5" i="4"/>
  <c r="V15" i="4" l="1" a="1"/>
  <c r="V15" i="4" s="1"/>
  <c r="V13" i="4" s="1"/>
  <c r="V14" i="4" a="1"/>
  <c r="V14" i="4" s="1"/>
  <c r="V12" i="4" s="1"/>
  <c r="V10" i="4" a="1"/>
  <c r="V10" i="4" s="1"/>
  <c r="V7" i="4" a="1"/>
  <c r="V7" i="4" s="1"/>
  <c r="W6" i="4"/>
  <c r="W11" i="4" s="1" a="1"/>
  <c r="W11" i="4" s="1"/>
  <c r="V5" i="4"/>
  <c r="W15" i="4" l="1" a="1"/>
  <c r="W15" i="4" s="1"/>
  <c r="W13" i="4" s="1"/>
  <c r="W14" i="4" a="1"/>
  <c r="W14" i="4" s="1"/>
  <c r="W12" i="4" s="1"/>
  <c r="W10" i="4" a="1"/>
  <c r="W10" i="4" s="1"/>
  <c r="W7" i="4" a="1"/>
  <c r="W7" i="4" s="1"/>
  <c r="X6" i="4"/>
  <c r="X11" i="4" s="1" a="1"/>
  <c r="X11" i="4" s="1"/>
  <c r="W5" i="4"/>
  <c r="X15" i="4" l="1" a="1"/>
  <c r="X15" i="4" s="1"/>
  <c r="X13" i="4" s="1"/>
  <c r="X14" i="4" a="1"/>
  <c r="X14" i="4" s="1"/>
  <c r="X12" i="4" s="1"/>
  <c r="X10" i="4" a="1"/>
  <c r="X10" i="4" s="1"/>
  <c r="X7" i="4" a="1"/>
  <c r="X7" i="4" s="1"/>
  <c r="Y6" i="4"/>
  <c r="Y11" i="4" s="1" a="1"/>
  <c r="Y11" i="4" s="1"/>
  <c r="X5" i="4"/>
  <c r="Y15" i="4" l="1" a="1"/>
  <c r="Y15" i="4" s="1"/>
  <c r="Y13" i="4" s="1"/>
  <c r="Y14" i="4" a="1"/>
  <c r="Y14" i="4" s="1"/>
  <c r="Y12" i="4" s="1"/>
  <c r="Y10" i="4" a="1"/>
  <c r="Y10" i="4" s="1"/>
  <c r="Y7" i="4" a="1"/>
  <c r="Y7" i="4" s="1"/>
  <c r="Z6" i="4"/>
  <c r="Z11" i="4" s="1" a="1"/>
  <c r="Z11" i="4" s="1"/>
  <c r="Y5" i="4"/>
  <c r="Z14" i="4" l="1" a="1"/>
  <c r="Z14" i="4" s="1"/>
  <c r="Z12" i="4" s="1"/>
  <c r="Z15" i="4" a="1"/>
  <c r="Z15" i="4" s="1"/>
  <c r="Z13" i="4" s="1"/>
  <c r="Z10" i="4" a="1"/>
  <c r="Z10" i="4" s="1"/>
  <c r="Z7" i="4" a="1"/>
  <c r="Z7" i="4" s="1"/>
  <c r="AA6" i="4"/>
  <c r="AA11" i="4" s="1" a="1"/>
  <c r="AA11" i="4" s="1"/>
  <c r="Z5" i="4"/>
  <c r="AA15" i="4" l="1" a="1"/>
  <c r="AA15" i="4" s="1"/>
  <c r="AA13" i="4" s="1"/>
  <c r="AA14" i="4" a="1"/>
  <c r="AA14" i="4" s="1"/>
  <c r="AA12" i="4" s="1"/>
  <c r="AA10" i="4" a="1"/>
  <c r="AA10" i="4" s="1"/>
  <c r="AA7" i="4" a="1"/>
  <c r="AA7" i="4" s="1"/>
  <c r="AB6" i="4"/>
  <c r="AB11" i="4" s="1" a="1"/>
  <c r="AB11" i="4" s="1"/>
  <c r="AA5" i="4"/>
  <c r="AB14" i="4" l="1" a="1"/>
  <c r="AB14" i="4" s="1"/>
  <c r="AB12" i="4" s="1"/>
  <c r="AB15" i="4" a="1"/>
  <c r="AB15" i="4" s="1"/>
  <c r="AB13" i="4" s="1"/>
  <c r="AB10" i="4" a="1"/>
  <c r="AB10" i="4" s="1"/>
  <c r="AB7" i="4" a="1"/>
  <c r="AB7" i="4" s="1"/>
  <c r="AC6" i="4"/>
  <c r="AC11" i="4" s="1" a="1"/>
  <c r="AC11" i="4" s="1"/>
  <c r="AB5" i="4"/>
  <c r="AC14" i="4" l="1" a="1"/>
  <c r="AC14" i="4" s="1"/>
  <c r="AC12" i="4" s="1"/>
  <c r="AC15" i="4" a="1"/>
  <c r="AC15" i="4" s="1"/>
  <c r="AC13" i="4" s="1"/>
  <c r="AC10" i="4" a="1"/>
  <c r="AC10" i="4" s="1"/>
  <c r="AC7" i="4" a="1"/>
  <c r="AC7" i="4" s="1"/>
  <c r="AD6" i="4"/>
  <c r="AD11" i="4" s="1" a="1"/>
  <c r="AD11" i="4" s="1"/>
  <c r="AC5" i="4"/>
  <c r="AD14" i="4" l="1" a="1"/>
  <c r="AD14" i="4" s="1"/>
  <c r="AD12" i="4" s="1"/>
  <c r="AD15" i="4" a="1"/>
  <c r="AD15" i="4" s="1"/>
  <c r="AD13" i="4" s="1"/>
  <c r="AD10" i="4" a="1"/>
  <c r="AD10" i="4" s="1"/>
  <c r="AD7" i="4" a="1"/>
  <c r="AD7" i="4" s="1"/>
  <c r="AE6" i="4"/>
  <c r="AE11" i="4" s="1" a="1"/>
  <c r="AE11" i="4" s="1"/>
  <c r="AD5" i="4"/>
  <c r="AE15" i="4" l="1" a="1"/>
  <c r="AE15" i="4" s="1"/>
  <c r="AE13" i="4" s="1"/>
  <c r="AE14" i="4" a="1"/>
  <c r="AE14" i="4" s="1"/>
  <c r="AE12" i="4" s="1"/>
  <c r="AE10" i="4" a="1"/>
  <c r="AE10" i="4" s="1"/>
  <c r="AE7" i="4" a="1"/>
  <c r="AE7" i="4" s="1"/>
  <c r="AF6" i="4"/>
  <c r="AF11" i="4" s="1" a="1"/>
  <c r="AF11" i="4" s="1"/>
  <c r="AE5" i="4"/>
  <c r="AF15" i="4" l="1" a="1"/>
  <c r="AF15" i="4" s="1"/>
  <c r="AF13" i="4" s="1"/>
  <c r="AF14" i="4" a="1"/>
  <c r="AF14" i="4" s="1"/>
  <c r="AF12" i="4" s="1"/>
  <c r="AF10" i="4" a="1"/>
  <c r="AF10" i="4" s="1"/>
  <c r="AF7" i="4" a="1"/>
  <c r="AF7" i="4" s="1"/>
  <c r="AG6" i="4"/>
  <c r="AG11" i="4" s="1" a="1"/>
  <c r="AG11" i="4" s="1"/>
  <c r="AF5" i="4"/>
  <c r="AG15" i="4" l="1" a="1"/>
  <c r="AG15" i="4" s="1"/>
  <c r="AG13" i="4" s="1"/>
  <c r="AG14" i="4" a="1"/>
  <c r="AG14" i="4" s="1"/>
  <c r="AG12" i="4" s="1"/>
  <c r="AG10" i="4" a="1"/>
  <c r="AG10" i="4" s="1"/>
  <c r="AG7" i="4" a="1"/>
  <c r="AG7" i="4" s="1"/>
  <c r="AH6" i="4"/>
  <c r="AH11" i="4" s="1" a="1"/>
  <c r="AH11" i="4" s="1"/>
  <c r="AG5" i="4"/>
  <c r="AH15" i="4" l="1" a="1"/>
  <c r="AH15" i="4" s="1"/>
  <c r="AH13" i="4" s="1"/>
  <c r="AH14" i="4" a="1"/>
  <c r="AH14" i="4" s="1"/>
  <c r="AH12" i="4" s="1"/>
  <c r="AH10" i="4" a="1"/>
  <c r="AH10" i="4" s="1"/>
  <c r="AH7" i="4" a="1"/>
  <c r="AH7" i="4" s="1"/>
  <c r="AI6" i="4"/>
  <c r="AI11" i="4" s="1" a="1"/>
  <c r="AI11" i="4" s="1"/>
  <c r="AH5" i="4"/>
  <c r="AI15" i="4" l="1" a="1"/>
  <c r="AI15" i="4" s="1"/>
  <c r="AI13" i="4" s="1"/>
  <c r="AI14" i="4" a="1"/>
  <c r="AI14" i="4" s="1"/>
  <c r="AI12" i="4" s="1"/>
  <c r="AI10" i="4" a="1"/>
  <c r="AI10" i="4" s="1"/>
  <c r="AI7" i="4" a="1"/>
  <c r="AI7" i="4" s="1"/>
  <c r="AJ6" i="4"/>
  <c r="AJ11" i="4" s="1" a="1"/>
  <c r="AJ11" i="4" s="1"/>
  <c r="AI5" i="4"/>
  <c r="AJ14" i="4" l="1" a="1"/>
  <c r="AJ14" i="4" s="1"/>
  <c r="AJ12" i="4" s="1"/>
  <c r="AJ15" i="4" a="1"/>
  <c r="AJ15" i="4" s="1"/>
  <c r="AJ13" i="4" s="1"/>
  <c r="AJ10" i="4" a="1"/>
  <c r="AJ10" i="4" s="1"/>
  <c r="AJ7" i="4" a="1"/>
  <c r="AJ7" i="4" s="1"/>
  <c r="AK6" i="4"/>
  <c r="AK11" i="4" s="1" a="1"/>
  <c r="AK11" i="4" s="1"/>
  <c r="AJ5" i="4"/>
  <c r="AK14" i="4" l="1" a="1"/>
  <c r="AK14" i="4" s="1"/>
  <c r="AK12" i="4" s="1"/>
  <c r="AK15" i="4" a="1"/>
  <c r="AK15" i="4" s="1"/>
  <c r="AK13" i="4" s="1"/>
  <c r="AK10" i="4" a="1"/>
  <c r="AK10" i="4" s="1"/>
  <c r="AK7" i="4" a="1"/>
  <c r="AK7" i="4" s="1"/>
  <c r="AL6" i="4"/>
  <c r="AL11" i="4" s="1" a="1"/>
  <c r="AL11" i="4" s="1"/>
  <c r="AK5" i="4"/>
  <c r="AL15" i="4" l="1" a="1"/>
  <c r="AL15" i="4" s="1"/>
  <c r="AL13" i="4" s="1"/>
  <c r="AL14" i="4" a="1"/>
  <c r="AL14" i="4" s="1"/>
  <c r="AL12" i="4" s="1"/>
  <c r="AL10" i="4" a="1"/>
  <c r="AL10" i="4" s="1"/>
  <c r="AL7" i="4" a="1"/>
  <c r="AL7" i="4" s="1"/>
  <c r="AM6" i="4"/>
  <c r="AM11" i="4" s="1" a="1"/>
  <c r="AM11" i="4" s="1"/>
  <c r="AL5" i="4"/>
  <c r="AM15" i="4" l="1" a="1"/>
  <c r="AM15" i="4" s="1"/>
  <c r="AM13" i="4" s="1"/>
  <c r="AM14" i="4" a="1"/>
  <c r="AM14" i="4" s="1"/>
  <c r="AM12" i="4" s="1"/>
  <c r="AM10" i="4" a="1"/>
  <c r="AM10" i="4" s="1"/>
  <c r="AM7" i="4" a="1"/>
  <c r="AM7" i="4" s="1"/>
  <c r="AN6" i="4"/>
  <c r="AN11" i="4" s="1" a="1"/>
  <c r="AN11" i="4" s="1"/>
  <c r="AM5" i="4"/>
  <c r="AN15" i="4" l="1" a="1"/>
  <c r="AN15" i="4" s="1"/>
  <c r="AN13" i="4" s="1"/>
  <c r="AN14" i="4" a="1"/>
  <c r="AN14" i="4" s="1"/>
  <c r="AN12" i="4" s="1"/>
  <c r="AN10" i="4" a="1"/>
  <c r="AN10" i="4" s="1"/>
  <c r="AN7" i="4" a="1"/>
  <c r="AN7" i="4" s="1"/>
  <c r="AO6" i="4"/>
  <c r="AO11" i="4" s="1" a="1"/>
  <c r="AO11" i="4" s="1"/>
  <c r="AN5" i="4"/>
  <c r="AO15" i="4" l="1" a="1"/>
  <c r="AO15" i="4" s="1"/>
  <c r="AO13" i="4" s="1"/>
  <c r="AO14" i="4" a="1"/>
  <c r="AO14" i="4" s="1"/>
  <c r="AO12" i="4" s="1"/>
  <c r="AO10" i="4" a="1"/>
  <c r="AO10" i="4" s="1"/>
  <c r="AO7" i="4" a="1"/>
  <c r="AO7" i="4" s="1"/>
  <c r="AP6" i="4"/>
  <c r="AP11" i="4" s="1" a="1"/>
  <c r="AP11" i="4" s="1"/>
  <c r="AO5" i="4"/>
  <c r="AP14" i="4" l="1" a="1"/>
  <c r="AP14" i="4" s="1"/>
  <c r="AP12" i="4" s="1"/>
  <c r="AP15" i="4" a="1"/>
  <c r="AP15" i="4" s="1"/>
  <c r="AP13" i="4" s="1"/>
  <c r="AP10" i="4" a="1"/>
  <c r="AP10" i="4" s="1"/>
  <c r="AP7" i="4" a="1"/>
  <c r="AP7" i="4" s="1"/>
  <c r="AQ6" i="4"/>
  <c r="AQ11" i="4" s="1" a="1"/>
  <c r="AQ11" i="4" s="1"/>
  <c r="AP5" i="4"/>
  <c r="AQ15" i="4" l="1" a="1"/>
  <c r="AQ15" i="4" s="1"/>
  <c r="AQ13" i="4" s="1"/>
  <c r="AQ14" i="4" a="1"/>
  <c r="AQ14" i="4" s="1"/>
  <c r="AQ12" i="4" s="1"/>
  <c r="AQ10" i="4" a="1"/>
  <c r="AQ10" i="4" s="1"/>
  <c r="AQ7" i="4" a="1"/>
  <c r="AQ7" i="4" s="1"/>
  <c r="AR6" i="4"/>
  <c r="AR11" i="4" s="1" a="1"/>
  <c r="AR11" i="4" s="1"/>
  <c r="AQ5" i="4"/>
  <c r="AR14" i="4" l="1" a="1"/>
  <c r="AR14" i="4" s="1"/>
  <c r="AR12" i="4" s="1"/>
  <c r="AR15" i="4" a="1"/>
  <c r="AR15" i="4" s="1"/>
  <c r="AR13" i="4" s="1"/>
  <c r="AR10" i="4" a="1"/>
  <c r="AR10" i="4" s="1"/>
  <c r="AR7" i="4" a="1"/>
  <c r="AR7" i="4" s="1"/>
  <c r="AR5" i="4"/>
</calcChain>
</file>

<file path=xl/sharedStrings.xml><?xml version="1.0" encoding="utf-8"?>
<sst xmlns="http://schemas.openxmlformats.org/spreadsheetml/2006/main" count="197" uniqueCount="82">
  <si>
    <t>PAGE ADMINISTRATEUR</t>
  </si>
  <si>
    <t>Compte</t>
  </si>
  <si>
    <t>User</t>
  </si>
  <si>
    <t>Mdp</t>
  </si>
  <si>
    <t>Administrateur</t>
  </si>
  <si>
    <t>Admin</t>
  </si>
  <si>
    <t>Rôle</t>
  </si>
  <si>
    <t>ID</t>
  </si>
  <si>
    <t>Utilisateur</t>
  </si>
  <si>
    <t>User1</t>
  </si>
  <si>
    <t>Vous êtes connecté en tant que:</t>
  </si>
  <si>
    <t>JOUR</t>
  </si>
  <si>
    <t>NUIT</t>
  </si>
  <si>
    <t>FERIE</t>
  </si>
  <si>
    <t>ASTREINTES</t>
  </si>
  <si>
    <r>
      <t xml:space="preserve">HEURES EFFECTIVES
</t>
    </r>
    <r>
      <rPr>
        <sz val="10"/>
        <color theme="1"/>
        <rFont val="Calibri"/>
        <family val="2"/>
        <scheme val="minor"/>
      </rPr>
      <t>(Tps de travail)</t>
    </r>
  </si>
  <si>
    <t>GD</t>
  </si>
  <si>
    <t>TR</t>
  </si>
  <si>
    <t>Mois</t>
  </si>
  <si>
    <t>Année</t>
  </si>
  <si>
    <t xml:space="preserve">Clients : </t>
  </si>
  <si>
    <t xml:space="preserve">Autres : </t>
  </si>
  <si>
    <t>Compteur temps</t>
  </si>
  <si>
    <t>Conges payés</t>
  </si>
  <si>
    <t>Observation(s)</t>
  </si>
  <si>
    <t>Date</t>
  </si>
  <si>
    <t>Nom</t>
  </si>
  <si>
    <t>Jour de l'an</t>
  </si>
  <si>
    <t>Pâques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</si>
  <si>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</si>
  <si>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</si>
  <si>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</si>
  <si>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</si>
  <si>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</si>
  <si>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</si>
  <si>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</si>
  <si>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</si>
  <si>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</si>
  <si>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 xml:space="preserve">Armistice 14/18 </t>
  </si>
  <si>
    <t>Noël</t>
  </si>
  <si>
    <t>MOIS</t>
  </si>
  <si>
    <t>N°Mois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</si>
  <si>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</si>
  <si>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</si>
  <si>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</si>
  <si>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</si>
  <si>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</si>
  <si>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</si>
  <si>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</si>
  <si>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</si>
  <si>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</si>
  <si>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</si>
  <si>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</si>
  <si>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</si>
  <si>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POINTAGE</t>
  </si>
  <si>
    <t>ANNEE</t>
  </si>
  <si>
    <t>Type</t>
  </si>
  <si>
    <t>Temps début</t>
  </si>
  <si>
    <t>Temps Fin</t>
  </si>
  <si>
    <t>Pause début</t>
  </si>
  <si>
    <t>Pause Fin</t>
  </si>
  <si>
    <t>Résultat</t>
  </si>
  <si>
    <t>Solde</t>
  </si>
  <si>
    <t>Négatif</t>
  </si>
  <si>
    <t>Weekend</t>
  </si>
  <si>
    <t>Fériés</t>
  </si>
  <si>
    <t>17:00</t>
  </si>
  <si>
    <t>12:00</t>
  </si>
  <si>
    <t/>
  </si>
  <si>
    <t>REA</t>
  </si>
  <si>
    <t>08:00</t>
  </si>
  <si>
    <t>rea</t>
  </si>
  <si>
    <t>Client</t>
  </si>
  <si>
    <t>Clients</t>
  </si>
  <si>
    <t>MAL</t>
  </si>
  <si>
    <t>CP</t>
  </si>
  <si>
    <t>Astreinte</t>
  </si>
  <si>
    <t>13:00</t>
  </si>
  <si>
    <t>13:30</t>
  </si>
  <si>
    <t>INDEMNITES</t>
  </si>
  <si>
    <t>Début Astreinte</t>
  </si>
  <si>
    <t>Fin Astreinte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</si>
</sst>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F800]dddd\,\ mmmm\ dd\,\ yyyy"/>
    <numFmt numFmtId="165" formatCode="dd/mm"/>
    <numFmt numFmtId="166" formatCode="dd/mm/yy;@"/>
    <numFmt numFmtId="167" formatCode="[h]:mm"/>
    <numFmt numFmtId="168" formatCode="\+\ [h]:mm"/>
    <numFmt numFmtId="169" formatCode="\-\ [h]:mm"/>
  </numFmts>
  <fonts count="18" x14ac:knownFonts="1"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36"/>
      <color rgb="FFC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3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theme="4"/>
      </patternFill>
    </fill>
  </fills>
  <borders count="30">
    <border>
      <left/>
      <right/>
      <top/>
      <bottom/>
      <diagonal/>
    </border>
    <border>
      <left style="medium">
        <color rgb="FFC00000"/>
      </left>
      <right/>
      <top/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/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06">
    <xf numFmtId="0" fontId="0" fillId="0" borderId="0" xfId="0"/>
    <xf numFmtId="0" fontId="0" fillId="2" borderId="0" xfId="0" applyFill="1"/>
    <xf numFmtId="0" fontId="1" fillId="3" borderId="0" xfId="0" applyFont="1" applyFill="1"/>
    <xf numFmtId="0" fontId="2" fillId="2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0" fillId="2" borderId="1" xfId="0" applyFill="1" applyBorder="1"/>
    <xf numFmtId="0" fontId="0" fillId="2" borderId="0" xfId="0" applyFill="1" applyAlignment="1">
      <alignment horizontal="left" vertical="top"/>
    </xf>
    <xf numFmtId="164" fontId="5" fillId="4" borderId="2" xfId="0" applyNumberFormat="1" applyFont="1" applyFill="1" applyBorder="1" applyAlignment="1">
      <alignment horizontal="center" vertical="center"/>
    </xf>
    <xf numFmtId="0" fontId="0" fillId="4" borderId="3" xfId="0" applyFill="1" applyBorder="1"/>
    <xf numFmtId="0" fontId="0" fillId="4" borderId="4" xfId="0" applyFill="1" applyBorder="1"/>
    <xf numFmtId="0" fontId="6" fillId="4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0" fillId="0" borderId="20" xfId="0" applyBorder="1"/>
    <xf numFmtId="0" fontId="0" fillId="0" borderId="22" xfId="0" applyBorder="1"/>
    <xf numFmtId="0" fontId="0" fillId="0" borderId="0" xfId="0" applyAlignment="1">
      <alignment horizontal="center" vertical="center"/>
    </xf>
    <xf numFmtId="0" fontId="0" fillId="0" borderId="17" xfId="0" applyBorder="1"/>
    <xf numFmtId="14" fontId="0" fillId="0" borderId="18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4" fontId="0" fillId="0" borderId="23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 applyBorder="1"/>
    <xf numFmtId="165" fontId="9" fillId="2" borderId="0" xfId="0" applyNumberFormat="1" applyFont="1" applyFill="1" applyAlignment="1"/>
    <xf numFmtId="0" fontId="6" fillId="2" borderId="0" xfId="0" applyFont="1" applyFill="1" applyBorder="1" applyAlignment="1">
      <alignment horizontal="center" vertical="center"/>
    </xf>
    <xf numFmtId="0" fontId="0" fillId="2" borderId="15" xfId="0" applyFill="1" applyBorder="1"/>
    <xf numFmtId="165" fontId="9" fillId="2" borderId="0" xfId="0" applyNumberFormat="1" applyFont="1" applyFill="1" applyAlignment="1">
      <alignment horizontal="center" vertical="center"/>
    </xf>
    <xf numFmtId="0" fontId="5" fillId="2" borderId="17" xfId="0" applyFont="1" applyFill="1" applyBorder="1"/>
    <xf numFmtId="0" fontId="0" fillId="2" borderId="18" xfId="0" applyFill="1" applyBorder="1"/>
    <xf numFmtId="0" fontId="0" fillId="2" borderId="20" xfId="0" applyFill="1" applyBorder="1"/>
    <xf numFmtId="0" fontId="0" fillId="2" borderId="22" xfId="0" applyFill="1" applyBorder="1"/>
    <xf numFmtId="0" fontId="0" fillId="2" borderId="23" xfId="0" applyFill="1" applyBorder="1"/>
    <xf numFmtId="0" fontId="11" fillId="2" borderId="0" xfId="0" applyFont="1" applyFill="1"/>
    <xf numFmtId="0" fontId="0" fillId="6" borderId="13" xfId="0" applyFill="1" applyBorder="1"/>
    <xf numFmtId="0" fontId="0" fillId="7" borderId="13" xfId="0" applyFill="1" applyBorder="1"/>
    <xf numFmtId="0" fontId="0" fillId="8" borderId="13" xfId="0" applyFill="1" applyBorder="1"/>
    <xf numFmtId="0" fontId="0" fillId="9" borderId="13" xfId="0" applyFill="1" applyBorder="1"/>
    <xf numFmtId="0" fontId="0" fillId="10" borderId="13" xfId="0" applyFill="1" applyBorder="1"/>
    <xf numFmtId="0" fontId="0" fillId="11" borderId="13" xfId="0" applyFill="1" applyBorder="1"/>
    <xf numFmtId="0" fontId="3" fillId="12" borderId="13" xfId="0" applyFont="1" applyFill="1" applyBorder="1" applyAlignment="1"/>
    <xf numFmtId="164" fontId="5" fillId="5" borderId="2" xfId="0" applyNumberFormat="1" applyFont="1" applyFill="1" applyBorder="1" applyAlignment="1">
      <alignment horizontal="center" vertical="center"/>
    </xf>
    <xf numFmtId="0" fontId="0" fillId="5" borderId="3" xfId="0" applyFill="1" applyBorder="1"/>
    <xf numFmtId="0" fontId="6" fillId="5" borderId="3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0" fillId="5" borderId="4" xfId="0" applyFill="1" applyBorder="1"/>
    <xf numFmtId="0" fontId="14" fillId="5" borderId="13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0" fillId="2" borderId="19" xfId="0" applyFill="1" applyBorder="1"/>
    <xf numFmtId="0" fontId="0" fillId="2" borderId="21" xfId="0" applyFill="1" applyBorder="1"/>
    <xf numFmtId="0" fontId="0" fillId="2" borderId="24" xfId="0" applyFill="1" applyBorder="1"/>
    <xf numFmtId="0" fontId="0" fillId="2" borderId="0" xfId="0" applyFill="1" applyAlignment="1">
      <alignment horizontal="center" vertical="center"/>
    </xf>
    <xf numFmtId="166" fontId="9" fillId="2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6" fillId="2" borderId="15" xfId="0" applyFont="1" applyFill="1" applyBorder="1" applyAlignment="1">
      <alignment horizontal="center"/>
    </xf>
    <xf numFmtId="0" fontId="0" fillId="2" borderId="9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6" fontId="16" fillId="2" borderId="0" xfId="0" applyNumberFormat="1" applyFont="1" applyFill="1" applyBorder="1" applyAlignment="1" applyProtection="1">
      <alignment horizontal="center" vertical="center"/>
      <protection locked="0"/>
    </xf>
    <xf numFmtId="0" fontId="15" fillId="13" borderId="28" xfId="0" applyFont="1" applyFill="1" applyBorder="1" applyAlignment="1">
      <alignment horizontal="center" vertical="center" wrapText="1"/>
    </xf>
    <xf numFmtId="0" fontId="15" fillId="13" borderId="0" xfId="0" applyFont="1" applyFill="1" applyBorder="1" applyAlignment="1">
      <alignment horizontal="center" vertical="center" wrapText="1"/>
    </xf>
    <xf numFmtId="0" fontId="15" fillId="13" borderId="29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20" fontId="9" fillId="2" borderId="0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wrapText="1"/>
    </xf>
    <xf numFmtId="0" fontId="6" fillId="2" borderId="0" xfId="0" applyFon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/>
    </xf>
    <xf numFmtId="0" fontId="8" fillId="2" borderId="0" xfId="1" applyFont="1" applyFill="1" applyAlignment="1">
      <alignment horizontal="right" vertical="center"/>
    </xf>
    <xf numFmtId="0" fontId="4" fillId="5" borderId="14" xfId="0" applyFont="1" applyFill="1" applyBorder="1" applyAlignment="1">
      <alignment horizontal="center"/>
    </xf>
    <xf numFmtId="0" fontId="4" fillId="5" borderId="15" xfId="0" applyFont="1" applyFill="1" applyBorder="1" applyAlignment="1">
      <alignment horizontal="center"/>
    </xf>
    <xf numFmtId="0" fontId="4" fillId="5" borderId="16" xfId="0" applyFont="1" applyFill="1" applyBorder="1" applyAlignment="1">
      <alignment horizontal="center"/>
    </xf>
    <xf numFmtId="0" fontId="4" fillId="5" borderId="13" xfId="0" applyFont="1" applyFill="1" applyBorder="1" applyAlignment="1">
      <alignment horizontal="center"/>
    </xf>
    <xf numFmtId="0" fontId="12" fillId="2" borderId="5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6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2">
    <cellStyle name="Lien hypertexte" xfId="1" builtinId="8"/>
    <cellStyle name="Normal" xfId="0" builtinId="0"/>
  </cellStyles>
  <dxfs count="55"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numFmt numFmtId="170" formatCode="m/d/yyyy"/>
      <alignment horizontal="center" vertical="center" textRotation="0" wrapText="0" indent="0" justifyLastLine="0" shrinkToFit="0" readingOrder="0"/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outline="0">
        <bottom style="medium">
          <color indexed="64"/>
        </bottom>
      </border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169" formatCode="\-\ [h]:mm"/>
      <alignment horizontal="center" vertical="center" textRotation="0" indent="0" justifyLastLine="0" shrinkToFit="0" readingOrder="0"/>
    </dxf>
    <dxf>
      <numFmt numFmtId="168" formatCode="\+\ [h]:mm"/>
      <alignment horizontal="center" vertical="center" textRotation="0" indent="0" justifyLastLine="0" shrinkToFit="0" readingOrder="0"/>
    </dxf>
    <dxf>
      <numFmt numFmtId="167" formatCode="[h]:mm"/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[h]:mm"/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border outline="0">
        <top style="thin">
          <color theme="4"/>
        </top>
      </border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 tint="-4.9989318521683403E-2"/>
      </font>
      <fill>
        <patternFill>
          <bgColor rgb="FFC00000"/>
        </patternFill>
      </fill>
    </dxf>
    <dxf>
      <font>
        <color theme="0" tint="-4.9989318521683403E-2"/>
      </font>
      <fill>
        <patternFill>
          <bgColor rgb="FF0070C0"/>
        </patternFill>
      </fill>
    </dxf>
    <dxf>
      <font>
        <color theme="0" tint="-4.9989318521683403E-2"/>
      </font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'MON POINTAGE'!A1"/><Relationship Id="rId1" Type="http://schemas.openxmlformats.org/officeDocument/2006/relationships/hyperlink" Target="#ACCUEIL!A1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CCUEIL!A1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5.emf"/><Relationship Id="rId13" Type="http://schemas.openxmlformats.org/officeDocument/2006/relationships/image" Target="../media/image10.emf"/><Relationship Id="rId18" Type="http://schemas.openxmlformats.org/officeDocument/2006/relationships/image" Target="../media/image5.emf"/><Relationship Id="rId3" Type="http://schemas.openxmlformats.org/officeDocument/2006/relationships/image" Target="../media/image20.emf"/><Relationship Id="rId7" Type="http://schemas.openxmlformats.org/officeDocument/2006/relationships/image" Target="../media/image16.emf"/><Relationship Id="rId12" Type="http://schemas.openxmlformats.org/officeDocument/2006/relationships/image" Target="../media/image11.emf"/><Relationship Id="rId17" Type="http://schemas.openxmlformats.org/officeDocument/2006/relationships/image" Target="../media/image6.emf"/><Relationship Id="rId2" Type="http://schemas.openxmlformats.org/officeDocument/2006/relationships/image" Target="../media/image21.emf"/><Relationship Id="rId16" Type="http://schemas.openxmlformats.org/officeDocument/2006/relationships/image" Target="../media/image7.emf"/><Relationship Id="rId1" Type="http://schemas.openxmlformats.org/officeDocument/2006/relationships/image" Target="../media/image22.emf"/><Relationship Id="rId6" Type="http://schemas.openxmlformats.org/officeDocument/2006/relationships/image" Target="../media/image17.emf"/><Relationship Id="rId11" Type="http://schemas.openxmlformats.org/officeDocument/2006/relationships/image" Target="../media/image12.emf"/><Relationship Id="rId5" Type="http://schemas.openxmlformats.org/officeDocument/2006/relationships/image" Target="../media/image18.emf"/><Relationship Id="rId15" Type="http://schemas.openxmlformats.org/officeDocument/2006/relationships/image" Target="../media/image8.emf"/><Relationship Id="rId10" Type="http://schemas.openxmlformats.org/officeDocument/2006/relationships/image" Target="../media/image13.emf"/><Relationship Id="rId4" Type="http://schemas.openxmlformats.org/officeDocument/2006/relationships/image" Target="../media/image19.emf"/><Relationship Id="rId9" Type="http://schemas.openxmlformats.org/officeDocument/2006/relationships/image" Target="../media/image14.emf"/><Relationship Id="rId14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4</xdr:row>
      <xdr:rowOff>9525</xdr:rowOff>
    </xdr:from>
    <xdr:to>
      <xdr:col>9</xdr:col>
      <xdr:colOff>0</xdr:colOff>
      <xdr:row>18</xdr:row>
      <xdr:rowOff>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66775" y="2057400"/>
          <a:ext cx="5991225" cy="2657475"/>
        </a:xfrm>
        <a:prstGeom prst="rect">
          <a:avLst/>
        </a:prstGeom>
        <a:noFill/>
        <a:ln w="28575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104775</xdr:colOff>
      <xdr:row>4</xdr:row>
      <xdr:rowOff>9525</xdr:rowOff>
    </xdr:from>
    <xdr:to>
      <xdr:col>9</xdr:col>
      <xdr:colOff>0</xdr:colOff>
      <xdr:row>7</xdr:row>
      <xdr:rowOff>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66775" y="2057400"/>
          <a:ext cx="5991225" cy="561975"/>
        </a:xfrm>
        <a:prstGeom prst="rect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CONNEXION</a:t>
          </a:r>
        </a:p>
      </xdr:txBody>
    </xdr:sp>
    <xdr:clientData/>
  </xdr:twoCellAnchor>
  <xdr:twoCellAnchor>
    <xdr:from>
      <xdr:col>2</xdr:col>
      <xdr:colOff>381000</xdr:colOff>
      <xdr:row>8</xdr:row>
      <xdr:rowOff>0</xdr:rowOff>
    </xdr:from>
    <xdr:to>
      <xdr:col>4</xdr:col>
      <xdr:colOff>0</xdr:colOff>
      <xdr:row>9</xdr:row>
      <xdr:rowOff>161925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905000" y="2809875"/>
          <a:ext cx="1143000" cy="3524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Utilisateur:</a:t>
          </a:r>
        </a:p>
      </xdr:txBody>
    </xdr:sp>
    <xdr:clientData/>
  </xdr:twoCellAnchor>
  <xdr:twoCellAnchor>
    <xdr:from>
      <xdr:col>2</xdr:col>
      <xdr:colOff>142875</xdr:colOff>
      <xdr:row>11</xdr:row>
      <xdr:rowOff>0</xdr:rowOff>
    </xdr:from>
    <xdr:to>
      <xdr:col>4</xdr:col>
      <xdr:colOff>0</xdr:colOff>
      <xdr:row>12</xdr:row>
      <xdr:rowOff>161925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666875" y="3381375"/>
          <a:ext cx="1381125" cy="3524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Mot de passe: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8</xdr:row>
          <xdr:rowOff>19050</xdr:rowOff>
        </xdr:from>
        <xdr:to>
          <xdr:col>8</xdr:col>
          <xdr:colOff>0</xdr:colOff>
          <xdr:row>10</xdr:row>
          <xdr:rowOff>0</xdr:rowOff>
        </xdr:to>
        <xdr:sp macro="" textlink="">
          <xdr:nvSpPr>
            <xdr:cNvPr id="1025" name="TxtUse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11</xdr:row>
          <xdr:rowOff>0</xdr:rowOff>
        </xdr:from>
        <xdr:to>
          <xdr:col>8</xdr:col>
          <xdr:colOff>0</xdr:colOff>
          <xdr:row>12</xdr:row>
          <xdr:rowOff>171450</xdr:rowOff>
        </xdr:to>
        <xdr:sp macro="" textlink="">
          <xdr:nvSpPr>
            <xdr:cNvPr id="1026" name="TxtMdp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</xdr:row>
          <xdr:rowOff>0</xdr:rowOff>
        </xdr:from>
        <xdr:to>
          <xdr:col>8</xdr:col>
          <xdr:colOff>0</xdr:colOff>
          <xdr:row>16</xdr:row>
          <xdr:rowOff>66675</xdr:rowOff>
        </xdr:to>
        <xdr:sp macro="" textlink="">
          <xdr:nvSpPr>
            <xdr:cNvPr id="1027" name="BtnConnexion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5</xdr:col>
      <xdr:colOff>247650</xdr:colOff>
      <xdr:row>1</xdr:row>
      <xdr:rowOff>0</xdr:rowOff>
    </xdr:to>
    <xdr:sp macro="" textlink="">
      <xdr:nvSpPr>
        <xdr:cNvPr id="4" name="Rectangle 3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2657475" y="0"/>
          <a:ext cx="1009650" cy="1266825"/>
        </a:xfrm>
        <a:prstGeom prst="rect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ACCUEIL</a:t>
          </a:r>
        </a:p>
      </xdr:txBody>
    </xdr:sp>
    <xdr:clientData/>
  </xdr:twoCellAnchor>
  <xdr:twoCellAnchor>
    <xdr:from>
      <xdr:col>9</xdr:col>
      <xdr:colOff>0</xdr:colOff>
      <xdr:row>4</xdr:row>
      <xdr:rowOff>0</xdr:rowOff>
    </xdr:from>
    <xdr:to>
      <xdr:col>13</xdr:col>
      <xdr:colOff>0</xdr:colOff>
      <xdr:row>14</xdr:row>
      <xdr:rowOff>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>
        <a:xfrm>
          <a:off x="6467475" y="2028825"/>
          <a:ext cx="3048000" cy="1905000"/>
        </a:xfrm>
        <a:prstGeom prst="rect">
          <a:avLst/>
        </a:prstGeom>
        <a:solidFill>
          <a:schemeClr val="bg1">
            <a:lumMod val="95000"/>
          </a:schemeClr>
        </a:solidFill>
        <a:ln w="3810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17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/>
      </xdr:nvSpPr>
      <xdr:spPr>
        <a:xfrm>
          <a:off x="2657475" y="4505325"/>
          <a:ext cx="3048000" cy="1905000"/>
        </a:xfrm>
        <a:prstGeom prst="rect">
          <a:avLst/>
        </a:prstGeom>
        <a:solidFill>
          <a:schemeClr val="bg1">
            <a:lumMod val="95000"/>
          </a:schemeClr>
        </a:solidFill>
        <a:ln w="3810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0</xdr:colOff>
      <xdr:row>17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/>
      </xdr:nvSpPr>
      <xdr:spPr>
        <a:xfrm>
          <a:off x="6467475" y="4505325"/>
          <a:ext cx="3048000" cy="1905000"/>
        </a:xfrm>
        <a:prstGeom prst="rect">
          <a:avLst/>
        </a:prstGeom>
        <a:solidFill>
          <a:schemeClr val="bg1">
            <a:lumMod val="95000"/>
          </a:schemeClr>
        </a:solidFill>
        <a:ln w="3810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4</xdr:row>
      <xdr:rowOff>0</xdr:rowOff>
    </xdr:from>
    <xdr:to>
      <xdr:col>8</xdr:col>
      <xdr:colOff>0</xdr:colOff>
      <xdr:row>14</xdr:row>
      <xdr:rowOff>0</xdr:rowOff>
    </xdr:to>
    <xdr:grpSp>
      <xdr:nvGrpSpPr>
        <xdr:cNvPr id="25" name="Groupe 24">
          <a:hlinkClick xmlns:r="http://schemas.openxmlformats.org/officeDocument/2006/relationships" r:id="rId2" tooltip="Mon pointage"/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GrpSpPr/>
      </xdr:nvGrpSpPr>
      <xdr:grpSpPr>
        <a:xfrm>
          <a:off x="3124200" y="2038350"/>
          <a:ext cx="3048000" cy="1914525"/>
          <a:chOff x="3124200" y="2038350"/>
          <a:chExt cx="3048000" cy="1905000"/>
        </a:xfrm>
      </xdr:grpSpPr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00000000-0008-0000-0200-000010000000}"/>
              </a:ext>
            </a:extLst>
          </xdr:cNvPr>
          <xdr:cNvSpPr/>
        </xdr:nvSpPr>
        <xdr:spPr>
          <a:xfrm>
            <a:off x="3124200" y="2038350"/>
            <a:ext cx="3048000" cy="1905000"/>
          </a:xfrm>
          <a:prstGeom prst="rect">
            <a:avLst/>
          </a:prstGeom>
          <a:solidFill>
            <a:schemeClr val="bg1">
              <a:lumMod val="95000"/>
            </a:schemeClr>
          </a:solidFill>
          <a:ln w="38100"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2400" b="1" u="sng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</a:rPr>
              <a:t>POINTAGE</a:t>
            </a:r>
          </a:p>
        </xdr:txBody>
      </xdr:sp>
      <xdr:pic>
        <xdr:nvPicPr>
          <xdr:cNvPr id="24" name="Image 23">
            <a:extLst>
              <a:ext uri="{FF2B5EF4-FFF2-40B4-BE49-F238E27FC236}">
                <a16:creationId xmlns:a16="http://schemas.microsoft.com/office/drawing/2014/main" id="{00000000-0008-0000-0200-00001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67300" y="2895600"/>
            <a:ext cx="933298" cy="933298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245989</xdr:colOff>
      <xdr:row>8</xdr:row>
      <xdr:rowOff>28575</xdr:rowOff>
    </xdr:from>
    <xdr:to>
      <xdr:col>1</xdr:col>
      <xdr:colOff>1681878</xdr:colOff>
      <xdr:row>9</xdr:row>
      <xdr:rowOff>123824</xdr:rowOff>
    </xdr:to>
    <xdr:grpSp>
      <xdr:nvGrpSpPr>
        <xdr:cNvPr id="26" name="Groupe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GrpSpPr/>
      </xdr:nvGrpSpPr>
      <xdr:grpSpPr>
        <a:xfrm>
          <a:off x="493639" y="2828925"/>
          <a:ext cx="1435889" cy="285749"/>
          <a:chOff x="646039" y="2828925"/>
          <a:chExt cx="1435889" cy="285749"/>
        </a:xfrm>
      </xdr:grpSpPr>
      <xdr:sp macro="" textlink="">
        <xdr:nvSpPr>
          <xdr:cNvPr id="27" name="Rectangle 26">
            <a:extLst>
              <a:ext uri="{FF2B5EF4-FFF2-40B4-BE49-F238E27FC236}">
                <a16:creationId xmlns:a16="http://schemas.microsoft.com/office/drawing/2014/main" id="{00000000-0008-0000-0200-00001B000000}"/>
              </a:ext>
            </a:extLst>
          </xdr:cNvPr>
          <xdr:cNvSpPr/>
        </xdr:nvSpPr>
        <xdr:spPr>
          <a:xfrm>
            <a:off x="646039" y="2828925"/>
            <a:ext cx="1435889" cy="285749"/>
          </a:xfrm>
          <a:prstGeom prst="rect">
            <a:avLst/>
          </a:prstGeom>
          <a:solidFill>
            <a:schemeClr val="bg1">
              <a:lumMod val="95000"/>
            </a:schemeClr>
          </a:solidFill>
          <a:ln w="28575"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ysClr val="windowText" lastClr="000000"/>
              </a:solidFill>
            </a:endParaRPr>
          </a:p>
        </xdr:txBody>
      </xdr:sp>
      <xdr:sp macro="[0]!LogOut" textlink="">
        <xdr:nvSpPr>
          <xdr:cNvPr id="28" name="Rectangle 27">
            <a:extLst>
              <a:ext uri="{FF2B5EF4-FFF2-40B4-BE49-F238E27FC236}">
                <a16:creationId xmlns:a16="http://schemas.microsoft.com/office/drawing/2014/main" id="{00000000-0008-0000-0200-00001C000000}"/>
              </a:ext>
            </a:extLst>
          </xdr:cNvPr>
          <xdr:cNvSpPr/>
        </xdr:nvSpPr>
        <xdr:spPr>
          <a:xfrm>
            <a:off x="1028700" y="2850355"/>
            <a:ext cx="952499" cy="250030"/>
          </a:xfrm>
          <a:prstGeom prst="rect">
            <a:avLst/>
          </a:prstGeom>
          <a:solidFill>
            <a:schemeClr val="bg1">
              <a:lumMod val="95000"/>
            </a:schemeClr>
          </a:solidFill>
          <a:ln w="1270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900" b="1">
                <a:solidFill>
                  <a:sysClr val="windowText" lastClr="000000"/>
                </a:solidFill>
              </a:rPr>
              <a:t>DECONNEXION</a:t>
            </a:r>
          </a:p>
        </xdr:txBody>
      </xdr:sp>
      <xdr:pic macro="[0]!LogOut">
        <xdr:nvPicPr>
          <xdr:cNvPr id="29" name="Image 28">
            <a:extLst>
              <a:ext uri="{FF2B5EF4-FFF2-40B4-BE49-F238E27FC236}">
                <a16:creationId xmlns:a16="http://schemas.microsoft.com/office/drawing/2014/main" id="{00000000-0008-0000-0200-00001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28638" y="2900363"/>
            <a:ext cx="157698" cy="135730"/>
          </a:xfrm>
          <a:prstGeom prst="rect">
            <a:avLst/>
          </a:prstGeom>
          <a:solidFill>
            <a:schemeClr val="bg1">
              <a:lumMod val="95000"/>
            </a:schemeClr>
          </a:solidFill>
          <a:ln w="12700">
            <a:noFill/>
          </a:ln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245989</xdr:colOff>
      <xdr:row>8</xdr:row>
      <xdr:rowOff>28575</xdr:rowOff>
    </xdr:from>
    <xdr:to>
      <xdr:col>1</xdr:col>
      <xdr:colOff>1681878</xdr:colOff>
      <xdr:row>10</xdr:row>
      <xdr:rowOff>123824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pSpPr/>
      </xdr:nvGrpSpPr>
      <xdr:grpSpPr>
        <a:xfrm>
          <a:off x="493639" y="2828925"/>
          <a:ext cx="1435889" cy="285749"/>
          <a:chOff x="646039" y="2828925"/>
          <a:chExt cx="1435889" cy="285749"/>
        </a:xfrm>
      </xdr:grpSpPr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SpPr/>
        </xdr:nvSpPr>
        <xdr:spPr>
          <a:xfrm>
            <a:off x="646039" y="2828925"/>
            <a:ext cx="1435889" cy="285749"/>
          </a:xfrm>
          <a:prstGeom prst="rect">
            <a:avLst/>
          </a:prstGeom>
          <a:solidFill>
            <a:schemeClr val="bg1">
              <a:lumMod val="95000"/>
            </a:schemeClr>
          </a:solidFill>
          <a:ln w="28575"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ysClr val="windowText" lastClr="000000"/>
              </a:solidFill>
            </a:endParaRPr>
          </a:p>
        </xdr:txBody>
      </xdr:sp>
      <xdr:sp macro="[0]!LogOut" textlink="">
        <xdr:nvSpPr>
          <xdr:cNvPr id="9" name="Rectangle 8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SpPr/>
        </xdr:nvSpPr>
        <xdr:spPr>
          <a:xfrm>
            <a:off x="1028700" y="2850355"/>
            <a:ext cx="952499" cy="250030"/>
          </a:xfrm>
          <a:prstGeom prst="rect">
            <a:avLst/>
          </a:prstGeom>
          <a:solidFill>
            <a:schemeClr val="bg1">
              <a:lumMod val="95000"/>
            </a:schemeClr>
          </a:solidFill>
          <a:ln w="1270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900" b="1">
                <a:solidFill>
                  <a:sysClr val="windowText" lastClr="000000"/>
                </a:solidFill>
              </a:rPr>
              <a:t>DECONNEXION</a:t>
            </a:r>
          </a:p>
        </xdr:txBody>
      </xdr:sp>
      <xdr:pic macro="[0]!LogOut">
        <xdr:nvPicPr>
          <xdr:cNvPr id="10" name="Image 9"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28638" y="2900363"/>
            <a:ext cx="157698" cy="135730"/>
          </a:xfrm>
          <a:prstGeom prst="rect">
            <a:avLst/>
          </a:prstGeom>
          <a:solidFill>
            <a:schemeClr val="bg1">
              <a:lumMod val="95000"/>
            </a:schemeClr>
          </a:solidFill>
          <a:ln w="12700">
            <a:noFill/>
          </a:ln>
        </xdr:spPr>
      </xdr:pic>
    </xdr:grpSp>
    <xdr:clientData/>
  </xdr:twoCellAnchor>
  <xdr:twoCellAnchor>
    <xdr:from>
      <xdr:col>4</xdr:col>
      <xdr:colOff>0</xdr:colOff>
      <xdr:row>0</xdr:row>
      <xdr:rowOff>0</xdr:rowOff>
    </xdr:from>
    <xdr:to>
      <xdr:col>8</xdr:col>
      <xdr:colOff>19050</xdr:colOff>
      <xdr:row>1</xdr:row>
      <xdr:rowOff>0</xdr:rowOff>
    </xdr:to>
    <xdr:sp macro="" textlink="">
      <xdr:nvSpPr>
        <xdr:cNvPr id="5" name="Rectangle 4">
          <a:hlinkClick xmlns:r="http://schemas.openxmlformats.org/officeDocument/2006/relationships" r:id="rId2" tooltip="ACCUEIL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3124200" y="0"/>
          <a:ext cx="1009650" cy="1266825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>
              <a:solidFill>
                <a:schemeClr val="tx1">
                  <a:lumMod val="50000"/>
                  <a:lumOff val="50000"/>
                </a:schemeClr>
              </a:solidFill>
            </a:rPr>
            <a:t>ACCUEIL</a:t>
          </a:r>
        </a:p>
      </xdr:txBody>
    </xdr:sp>
    <xdr:clientData/>
  </xdr:twoCellAnchor>
  <xdr:twoCellAnchor>
    <xdr:from>
      <xdr:col>9</xdr:col>
      <xdr:colOff>0</xdr:colOff>
      <xdr:row>0</xdr:row>
      <xdr:rowOff>0</xdr:rowOff>
    </xdr:from>
    <xdr:to>
      <xdr:col>13</xdr:col>
      <xdr:colOff>19050</xdr:colOff>
      <xdr:row>1</xdr:row>
      <xdr:rowOff>0</xdr:rowOff>
    </xdr:to>
    <xdr:sp macro="" textlink="">
      <xdr:nvSpPr>
        <xdr:cNvPr id="6" name="Rectangle 5">
          <a:hlinkClick xmlns:r="http://schemas.openxmlformats.org/officeDocument/2006/relationships" r:id="rId2" tooltip="ACCUEIL"/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4362450" y="0"/>
          <a:ext cx="1009650" cy="1266825"/>
        </a:xfrm>
        <a:prstGeom prst="rect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POINTAGE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16</xdr:row>
          <xdr:rowOff>161925</xdr:rowOff>
        </xdr:from>
        <xdr:to>
          <xdr:col>1</xdr:col>
          <xdr:colOff>371475</xdr:colOff>
          <xdr:row>18</xdr:row>
          <xdr:rowOff>66675</xdr:rowOff>
        </xdr:to>
        <xdr:sp macro="" textlink="">
          <xdr:nvSpPr>
            <xdr:cNvPr id="4132" name="CommandButton1" hidden="1">
              <a:extLst>
                <a:ext uri="{63B3BB69-23CF-44E3-9099-C40C66FF867C}">
                  <a14:compatExt spid="_x0000_s4132"/>
                </a:ext>
                <a:ext uri="{FF2B5EF4-FFF2-40B4-BE49-F238E27FC236}">
                  <a16:creationId xmlns:a16="http://schemas.microsoft.com/office/drawing/2014/main" id="{00000000-0008-0000-0300-00002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16</xdr:row>
          <xdr:rowOff>152400</xdr:rowOff>
        </xdr:from>
        <xdr:to>
          <xdr:col>1</xdr:col>
          <xdr:colOff>657225</xdr:colOff>
          <xdr:row>18</xdr:row>
          <xdr:rowOff>66675</xdr:rowOff>
        </xdr:to>
        <xdr:sp macro="" textlink="">
          <xdr:nvSpPr>
            <xdr:cNvPr id="4133" name="CommandButton2" hidden="1">
              <a:extLst>
                <a:ext uri="{63B3BB69-23CF-44E3-9099-C40C66FF867C}">
                  <a14:compatExt spid="_x0000_s4133"/>
                </a:ext>
                <a:ext uri="{FF2B5EF4-FFF2-40B4-BE49-F238E27FC236}">
                  <a16:creationId xmlns:a16="http://schemas.microsoft.com/office/drawing/2014/main" id="{00000000-0008-0000-0300-00002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695325</xdr:colOff>
          <xdr:row>16</xdr:row>
          <xdr:rowOff>152400</xdr:rowOff>
        </xdr:from>
        <xdr:to>
          <xdr:col>1</xdr:col>
          <xdr:colOff>942975</xdr:colOff>
          <xdr:row>18</xdr:row>
          <xdr:rowOff>66675</xdr:rowOff>
        </xdr:to>
        <xdr:sp macro="" textlink="">
          <xdr:nvSpPr>
            <xdr:cNvPr id="4134" name="CommandButton3" hidden="1">
              <a:extLst>
                <a:ext uri="{63B3BB69-23CF-44E3-9099-C40C66FF867C}">
                  <a14:compatExt spid="_x0000_s4134"/>
                </a:ext>
                <a:ext uri="{FF2B5EF4-FFF2-40B4-BE49-F238E27FC236}">
                  <a16:creationId xmlns:a16="http://schemas.microsoft.com/office/drawing/2014/main" id="{00000000-0008-0000-0300-00002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981075</xdr:colOff>
          <xdr:row>16</xdr:row>
          <xdr:rowOff>152400</xdr:rowOff>
        </xdr:from>
        <xdr:to>
          <xdr:col>1</xdr:col>
          <xdr:colOff>1228725</xdr:colOff>
          <xdr:row>18</xdr:row>
          <xdr:rowOff>66675</xdr:rowOff>
        </xdr:to>
        <xdr:sp macro="" textlink="">
          <xdr:nvSpPr>
            <xdr:cNvPr id="4135" name="CommandButton4" hidden="1">
              <a:extLst>
                <a:ext uri="{63B3BB69-23CF-44E3-9099-C40C66FF867C}">
                  <a14:compatExt spid="_x0000_s4135"/>
                </a:ext>
                <a:ext uri="{FF2B5EF4-FFF2-40B4-BE49-F238E27FC236}">
                  <a16:creationId xmlns:a16="http://schemas.microsoft.com/office/drawing/2014/main" id="{00000000-0008-0000-0300-00002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1276350</xdr:colOff>
          <xdr:row>16</xdr:row>
          <xdr:rowOff>152400</xdr:rowOff>
        </xdr:from>
        <xdr:to>
          <xdr:col>1</xdr:col>
          <xdr:colOff>1524000</xdr:colOff>
          <xdr:row>18</xdr:row>
          <xdr:rowOff>66675</xdr:rowOff>
        </xdr:to>
        <xdr:sp macro="" textlink="">
          <xdr:nvSpPr>
            <xdr:cNvPr id="4136" name="CommandButton5" hidden="1">
              <a:extLst>
                <a:ext uri="{63B3BB69-23CF-44E3-9099-C40C66FF867C}">
                  <a14:compatExt spid="_x0000_s4136"/>
                </a:ext>
                <a:ext uri="{FF2B5EF4-FFF2-40B4-BE49-F238E27FC236}">
                  <a16:creationId xmlns:a16="http://schemas.microsoft.com/office/drawing/2014/main" id="{00000000-0008-0000-0300-00002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1562100</xdr:colOff>
          <xdr:row>16</xdr:row>
          <xdr:rowOff>152400</xdr:rowOff>
        </xdr:from>
        <xdr:to>
          <xdr:col>1</xdr:col>
          <xdr:colOff>1809750</xdr:colOff>
          <xdr:row>18</xdr:row>
          <xdr:rowOff>66675</xdr:rowOff>
        </xdr:to>
        <xdr:sp macro="" textlink="">
          <xdr:nvSpPr>
            <xdr:cNvPr id="4137" name="CommandButton6" hidden="1">
              <a:extLst>
                <a:ext uri="{63B3BB69-23CF-44E3-9099-C40C66FF867C}">
                  <a14:compatExt spid="_x0000_s4137"/>
                </a:ext>
                <a:ext uri="{FF2B5EF4-FFF2-40B4-BE49-F238E27FC236}">
                  <a16:creationId xmlns:a16="http://schemas.microsoft.com/office/drawing/2014/main" id="{00000000-0008-0000-0300-00002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18</xdr:row>
          <xdr:rowOff>171450</xdr:rowOff>
        </xdr:from>
        <xdr:to>
          <xdr:col>1</xdr:col>
          <xdr:colOff>371475</xdr:colOff>
          <xdr:row>20</xdr:row>
          <xdr:rowOff>85725</xdr:rowOff>
        </xdr:to>
        <xdr:sp macro="" textlink="">
          <xdr:nvSpPr>
            <xdr:cNvPr id="4138" name="CommandButton7" hidden="1">
              <a:extLst>
                <a:ext uri="{63B3BB69-23CF-44E3-9099-C40C66FF867C}">
                  <a14:compatExt spid="_x0000_s4138"/>
                </a:ext>
                <a:ext uri="{FF2B5EF4-FFF2-40B4-BE49-F238E27FC236}">
                  <a16:creationId xmlns:a16="http://schemas.microsoft.com/office/drawing/2014/main" id="{00000000-0008-0000-0300-00002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419100</xdr:colOff>
          <xdr:row>18</xdr:row>
          <xdr:rowOff>171450</xdr:rowOff>
        </xdr:from>
        <xdr:to>
          <xdr:col>1</xdr:col>
          <xdr:colOff>666750</xdr:colOff>
          <xdr:row>20</xdr:row>
          <xdr:rowOff>85725</xdr:rowOff>
        </xdr:to>
        <xdr:sp macro="" textlink="">
          <xdr:nvSpPr>
            <xdr:cNvPr id="4139" name="CommandButton8" hidden="1">
              <a:extLst>
                <a:ext uri="{63B3BB69-23CF-44E3-9099-C40C66FF867C}">
                  <a14:compatExt spid="_x0000_s4139"/>
                </a:ext>
                <a:ext uri="{FF2B5EF4-FFF2-40B4-BE49-F238E27FC236}">
                  <a16:creationId xmlns:a16="http://schemas.microsoft.com/office/drawing/2014/main" id="{00000000-0008-0000-0300-00002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704850</xdr:colOff>
          <xdr:row>18</xdr:row>
          <xdr:rowOff>171450</xdr:rowOff>
        </xdr:from>
        <xdr:to>
          <xdr:col>1</xdr:col>
          <xdr:colOff>952500</xdr:colOff>
          <xdr:row>20</xdr:row>
          <xdr:rowOff>85725</xdr:rowOff>
        </xdr:to>
        <xdr:sp macro="" textlink="">
          <xdr:nvSpPr>
            <xdr:cNvPr id="4140" name="CommandButton9" hidden="1">
              <a:extLst>
                <a:ext uri="{63B3BB69-23CF-44E3-9099-C40C66FF867C}">
                  <a14:compatExt spid="_x0000_s4140"/>
                </a:ext>
                <a:ext uri="{FF2B5EF4-FFF2-40B4-BE49-F238E27FC236}">
                  <a16:creationId xmlns:a16="http://schemas.microsoft.com/office/drawing/2014/main" id="{00000000-0008-0000-0300-00002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990600</xdr:colOff>
          <xdr:row>18</xdr:row>
          <xdr:rowOff>171450</xdr:rowOff>
        </xdr:from>
        <xdr:to>
          <xdr:col>1</xdr:col>
          <xdr:colOff>1238250</xdr:colOff>
          <xdr:row>20</xdr:row>
          <xdr:rowOff>85725</xdr:rowOff>
        </xdr:to>
        <xdr:sp macro="" textlink="">
          <xdr:nvSpPr>
            <xdr:cNvPr id="4141" name="CommandButton10" hidden="1">
              <a:extLst>
                <a:ext uri="{63B3BB69-23CF-44E3-9099-C40C66FF867C}">
                  <a14:compatExt spid="_x0000_s4141"/>
                </a:ext>
                <a:ext uri="{FF2B5EF4-FFF2-40B4-BE49-F238E27FC236}">
                  <a16:creationId xmlns:a16="http://schemas.microsoft.com/office/drawing/2014/main" id="{00000000-0008-0000-0300-00002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1276350</xdr:colOff>
          <xdr:row>18</xdr:row>
          <xdr:rowOff>171450</xdr:rowOff>
        </xdr:from>
        <xdr:to>
          <xdr:col>1</xdr:col>
          <xdr:colOff>1524000</xdr:colOff>
          <xdr:row>20</xdr:row>
          <xdr:rowOff>85725</xdr:rowOff>
        </xdr:to>
        <xdr:sp macro="" textlink="">
          <xdr:nvSpPr>
            <xdr:cNvPr id="4142" name="CommandButton11" hidden="1">
              <a:extLst>
                <a:ext uri="{63B3BB69-23CF-44E3-9099-C40C66FF867C}">
                  <a14:compatExt spid="_x0000_s4142"/>
                </a:ext>
                <a:ext uri="{FF2B5EF4-FFF2-40B4-BE49-F238E27FC236}">
                  <a16:creationId xmlns:a16="http://schemas.microsoft.com/office/drawing/2014/main" id="{00000000-0008-0000-0300-00002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1562100</xdr:colOff>
          <xdr:row>18</xdr:row>
          <xdr:rowOff>171450</xdr:rowOff>
        </xdr:from>
        <xdr:to>
          <xdr:col>1</xdr:col>
          <xdr:colOff>1809750</xdr:colOff>
          <xdr:row>20</xdr:row>
          <xdr:rowOff>85725</xdr:rowOff>
        </xdr:to>
        <xdr:sp macro="" textlink="">
          <xdr:nvSpPr>
            <xdr:cNvPr id="4143" name="CommandButton12" hidden="1">
              <a:extLst>
                <a:ext uri="{63B3BB69-23CF-44E3-9099-C40C66FF867C}">
                  <a14:compatExt spid="_x0000_s4143"/>
                </a:ext>
                <a:ext uri="{FF2B5EF4-FFF2-40B4-BE49-F238E27FC236}">
                  <a16:creationId xmlns:a16="http://schemas.microsoft.com/office/drawing/2014/main" id="{00000000-0008-0000-0300-00002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23</xdr:row>
          <xdr:rowOff>161925</xdr:rowOff>
        </xdr:from>
        <xdr:to>
          <xdr:col>1</xdr:col>
          <xdr:colOff>676275</xdr:colOff>
          <xdr:row>25</xdr:row>
          <xdr:rowOff>47625</xdr:rowOff>
        </xdr:to>
        <xdr:sp macro="" textlink="">
          <xdr:nvSpPr>
            <xdr:cNvPr id="4159" name="CommandButton14" hidden="1">
              <a:extLst>
                <a:ext uri="{63B3BB69-23CF-44E3-9099-C40C66FF867C}">
                  <a14:compatExt spid="_x0000_s4159"/>
                </a:ext>
                <a:ext uri="{FF2B5EF4-FFF2-40B4-BE49-F238E27FC236}">
                  <a16:creationId xmlns:a16="http://schemas.microsoft.com/office/drawing/2014/main" id="{00000000-0008-0000-0300-00003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23</xdr:row>
          <xdr:rowOff>161925</xdr:rowOff>
        </xdr:from>
        <xdr:to>
          <xdr:col>1</xdr:col>
          <xdr:colOff>1181100</xdr:colOff>
          <xdr:row>25</xdr:row>
          <xdr:rowOff>47625</xdr:rowOff>
        </xdr:to>
        <xdr:sp macro="" textlink="">
          <xdr:nvSpPr>
            <xdr:cNvPr id="4160" name="CommandButton15" hidden="1">
              <a:extLst>
                <a:ext uri="{63B3BB69-23CF-44E3-9099-C40C66FF867C}">
                  <a14:compatExt spid="_x0000_s4160"/>
                </a:ext>
                <a:ext uri="{FF2B5EF4-FFF2-40B4-BE49-F238E27FC236}">
                  <a16:creationId xmlns:a16="http://schemas.microsoft.com/office/drawing/2014/main" id="{00000000-0008-0000-0300-00004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1266825</xdr:colOff>
          <xdr:row>23</xdr:row>
          <xdr:rowOff>161925</xdr:rowOff>
        </xdr:from>
        <xdr:to>
          <xdr:col>1</xdr:col>
          <xdr:colOff>1685925</xdr:colOff>
          <xdr:row>25</xdr:row>
          <xdr:rowOff>47625</xdr:rowOff>
        </xdr:to>
        <xdr:sp macro="" textlink="">
          <xdr:nvSpPr>
            <xdr:cNvPr id="4161" name="CommandButton16" hidden="1">
              <a:extLst>
                <a:ext uri="{63B3BB69-23CF-44E3-9099-C40C66FF867C}">
                  <a14:compatExt spid="_x0000_s4161"/>
                </a:ext>
                <a:ext uri="{FF2B5EF4-FFF2-40B4-BE49-F238E27FC236}">
                  <a16:creationId xmlns:a16="http://schemas.microsoft.com/office/drawing/2014/main" id="{00000000-0008-0000-0300-00004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25</xdr:row>
          <xdr:rowOff>152400</xdr:rowOff>
        </xdr:from>
        <xdr:to>
          <xdr:col>1</xdr:col>
          <xdr:colOff>666750</xdr:colOff>
          <xdr:row>27</xdr:row>
          <xdr:rowOff>66675</xdr:rowOff>
        </xdr:to>
        <xdr:sp macro="" textlink="">
          <xdr:nvSpPr>
            <xdr:cNvPr id="4162" name="CommandButton17" hidden="1">
              <a:extLst>
                <a:ext uri="{63B3BB69-23CF-44E3-9099-C40C66FF867C}">
                  <a14:compatExt spid="_x0000_s4162"/>
                </a:ext>
                <a:ext uri="{FF2B5EF4-FFF2-40B4-BE49-F238E27FC236}">
                  <a16:creationId xmlns:a16="http://schemas.microsoft.com/office/drawing/2014/main" id="{00000000-0008-0000-0300-00004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25</xdr:row>
          <xdr:rowOff>152400</xdr:rowOff>
        </xdr:from>
        <xdr:to>
          <xdr:col>1</xdr:col>
          <xdr:colOff>1171575</xdr:colOff>
          <xdr:row>27</xdr:row>
          <xdr:rowOff>66675</xdr:rowOff>
        </xdr:to>
        <xdr:sp macro="" textlink="">
          <xdr:nvSpPr>
            <xdr:cNvPr id="4163" name="CommandButton18" hidden="1">
              <a:extLst>
                <a:ext uri="{63B3BB69-23CF-44E3-9099-C40C66FF867C}">
                  <a14:compatExt spid="_x0000_s4163"/>
                </a:ext>
                <a:ext uri="{FF2B5EF4-FFF2-40B4-BE49-F238E27FC236}">
                  <a16:creationId xmlns:a16="http://schemas.microsoft.com/office/drawing/2014/main" id="{00000000-0008-0000-0300-00004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1266825</xdr:colOff>
          <xdr:row>25</xdr:row>
          <xdr:rowOff>152400</xdr:rowOff>
        </xdr:from>
        <xdr:to>
          <xdr:col>1</xdr:col>
          <xdr:colOff>1685925</xdr:colOff>
          <xdr:row>27</xdr:row>
          <xdr:rowOff>66675</xdr:rowOff>
        </xdr:to>
        <xdr:sp macro="" textlink="">
          <xdr:nvSpPr>
            <xdr:cNvPr id="4164" name="CommandButton19" hidden="1">
              <a:extLst>
                <a:ext uri="{63B3BB69-23CF-44E3-9099-C40C66FF867C}">
                  <a14:compatExt spid="_x0000_s4164"/>
                </a:ext>
                <a:ext uri="{FF2B5EF4-FFF2-40B4-BE49-F238E27FC236}">
                  <a16:creationId xmlns:a16="http://schemas.microsoft.com/office/drawing/2014/main" id="{00000000-0008-0000-0300-00004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906240-4491-4726-A58C-4DEA8A4D2C52}" name="TableauAdmin" displayName="TableauAdmin" ref="A4:E6" totalsRowShown="0" headerRowDxfId="54" dataDxfId="53">
  <autoFilter ref="A4:E6" xr:uid="{ADE199D6-EC70-4B70-9AEF-4E91D9DF6C94}"/>
  <tableColumns count="5">
    <tableColumn id="1" xr3:uid="{285ED51E-49E2-446C-8CB3-2B6C2F1F06DE}" name="ID" dataDxfId="52">
      <calculatedColumnFormula>ROW(A5)-4</calculatedColumnFormula>
    </tableColumn>
    <tableColumn id="2" xr3:uid="{522E1B46-5BB8-4EC1-B7E0-274F8054BDB1}" name="User" dataDxfId="51"/>
    <tableColumn id="3" xr3:uid="{90567D11-0800-4D5C-91DF-E34C4B5ACF39}" name="Mdp" dataDxfId="50"/>
    <tableColumn id="4" xr3:uid="{A4B5B96D-CC3D-48D2-99D0-C37428EE532B}" name="Rôle" dataDxfId="49"/>
    <tableColumn id="5" xr3:uid="{2B22D9D5-82F9-4996-B634-CE419D70C62B}" name="Compte" dataDxfId="48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20858F5-1C2B-45F1-A0BD-6BED652C4712}" name="Tableau4" displayName="Tableau4" ref="A1:U21" totalsRowShown="0" headerRowDxfId="36" dataDxfId="35" tableBorderDxfId="34">
  <autoFilter ref="A1:U21" xr:uid="{554D6A4A-F786-4C98-B2AD-0CBCAEC8C9A6}"/>
  <sortState ref="A2:U6">
    <sortCondition ref="B1:B6"/>
  </sortState>
  <tableColumns count="21">
    <tableColumn id="1" xr3:uid="{D45D9FC2-4FB7-4864-BAEC-6A12A8C49D19}" name="ID" dataDxfId="33">
      <calculatedColumnFormula>ROW(A2)-1</calculatedColumnFormula>
    </tableColumn>
    <tableColumn id="2" xr3:uid="{6140EAF5-EEC7-4616-A792-6C7115992919}" name="Date" dataDxfId="32"/>
    <tableColumn id="3" xr3:uid="{6863EE0E-1C65-4B64-B980-4D63E536E02E}" name="Nom" dataDxfId="31"/>
    <tableColumn id="4" xr3:uid="{42C68034-8915-46AE-AF49-EC5D076F893C}" name="Type" dataDxfId="30"/>
    <tableColumn id="16" xr3:uid="{F2CA2A0D-7B31-4988-BADE-33E1A4274A3D}" name="Client" dataDxfId="29"/>
    <tableColumn id="5" xr3:uid="{5BFD8DC9-81F2-4E9E-B9E4-D17A8E7C8850}" name="Temps début" dataDxfId="28"/>
    <tableColumn id="6" xr3:uid="{D9A9AFDB-C315-4AB8-BF7D-AC8EF89B1D8E}" name="Temps Fin" dataDxfId="27"/>
    <tableColumn id="7" xr3:uid="{8BD58873-E0A5-4E01-9BFF-A61A86BA32D8}" name="Pause début" dataDxfId="26"/>
    <tableColumn id="8" xr3:uid="{C43FE3E2-8C7D-47AD-BA81-FDBB0088BD4A}" name="Pause Fin" dataDxfId="25"/>
    <tableColumn id="19" xr3:uid="{B6565757-930B-4447-825B-107A37886D50}" name="Astreinte" dataDxfId="24">
      <calculatedColumnFormula>IF(Tableau4[[#This Row],[Début Astreinte]]="","",Tableau4[[#This Row],[Fin Astreinte]]-Tableau4[[#This Row],[Début Astreinte]])</calculatedColumnFormula>
    </tableColumn>
    <tableColumn id="18" xr3:uid="{15DA610A-3427-4662-94AB-148B76DE3C37}" name="GD" dataDxfId="23"/>
    <tableColumn id="17" xr3:uid="{EC94C8E2-CBF3-43EA-A174-10024B61F7C9}" name="TR" dataDxfId="22"/>
    <tableColumn id="23" xr3:uid="{97691A0F-D33D-4410-B796-205835608692}" name="Début Astreinte" dataDxfId="21"/>
    <tableColumn id="22" xr3:uid="{9979E8BC-9701-44CD-A883-286C4E6DE466}" name="Fin Astreinte" dataDxfId="20"/>
    <tableColumn id="9" xr3:uid="{C54B58AC-7140-4EB6-BB28-7E043B3354F0}" name="Résultat" dataDxfId="19">
      <calculatedColumnFormula>IF(D2&lt;&gt;"REA",IF(OR(S2=1,R2=1),"",D2),IF(OR(H2="",I2=""),G2-F2,(H2-F2)+(G2-I2)))</calculatedColumnFormula>
    </tableColumn>
    <tableColumn id="10" xr3:uid="{2034F578-D015-46DC-A763-675930F43C2D}" name="Solde" dataDxfId="18">
      <calculatedColumnFormula>IF(D2&lt;&gt;"REA","",IF(O2&gt;=(8/24),O2-(8/24),TEXT((8/24)-O2,"- [h]:mm")))</calculatedColumnFormula>
    </tableColumn>
    <tableColumn id="11" xr3:uid="{58FE6C19-8EB5-4B8B-9A5C-B583F431CB24}" name="Négatif" dataDxfId="17">
      <calculatedColumnFormula>IF(AND(D2="REA",O2&lt;(8/24)),(8/24)-O2,"")</calculatedColumnFormula>
    </tableColumn>
    <tableColumn id="12" xr3:uid="{CDE9D667-F834-45A5-96A3-90559DC5B640}" name="Weekend" dataDxfId="16">
      <calculatedColumnFormula>IF(Tableau4[[#This Row],[Date]]="","",IF(OR(WEEKDAY(B2)=1,WEEKDAY(B2)=7),1,""))</calculatedColumnFormula>
    </tableColumn>
    <tableColumn id="13" xr3:uid="{6B8EC963-A4D8-4E7C-9CA9-2C3CBB7F3ACE}" name="Fériés" dataDxfId="15">
      <calculatedColumnFormula>IFERROR(IF(MATCH(B2,JourFériés,0),1,""),"")</calculatedColumnFormula>
    </tableColumn>
    <tableColumn id="14" xr3:uid="{3F3BFC71-1905-4844-8AD0-7F049BCF393A}" name="Mois" dataDxfId="14">
      <calculatedColumnFormula>IF(Tableau4[[#This Row],[Date]]="","",MONTH(Tableau4[[#This Row],[Date]]))</calculatedColumnFormula>
    </tableColumn>
    <tableColumn id="15" xr3:uid="{4A8EE901-C61E-4949-9797-B71B9204445F}" name="Année" dataDxfId="13">
      <calculatedColumnFormula>IF(Tableau4[[#This Row],[Date]]="","",YEAR(Tableau4[[#This Row],[Date]]))</calculatedColumnFormula>
    </tableColumn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F3BA16E-0632-4254-8E99-FAB5D9F55856}" name="Feries" displayName="Feries" ref="A1:C53" totalsRowShown="0" tableBorderDxfId="12">
  <autoFilter ref="A1:C53" xr:uid="{E9DDDEA9-A709-4FEB-8C9D-1CC90CE35498}"/>
  <tableColumns count="3">
    <tableColumn id="1" xr3:uid="{243DC3D1-A6E6-4D1D-B94E-6608BA10EB91}" name="Année" dataDxfId="11"/>
    <tableColumn id="2" xr3:uid="{4FA2C0DA-3D64-4044-BFBB-6592608AB90F}" name="Date" dataDxfId="10"/>
    <tableColumn id="3" xr3:uid="{C5832C2E-3113-4AFB-8A7A-99A91BA3DE45}" name="Nom" dataDxfId="9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3D3AB55-F949-4C25-B8CE-587A7F7B1C3C}" name="Tableau3" displayName="Tableau3" ref="E1:F13" totalsRowShown="0" headerRowDxfId="8" dataDxfId="7" tableBorderDxfId="6">
  <autoFilter ref="E1:F13" xr:uid="{7CC0B2F6-1B8D-49A5-934B-E22C338C62EF}"/>
  <tableColumns count="2">
    <tableColumn id="1" xr3:uid="{945EAB16-9753-437C-B97E-9FA5C0572790}" name="N°Mois" dataDxfId="5"/>
    <tableColumn id="2" xr3:uid="{E88FCD66-E873-41D6-AA9A-4EE2CC59B688}" name="Nom" dataDxfId="4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2EC45BF-A818-478F-92EF-8875BAB8A64D}" name="Tableau5" displayName="Tableau5" ref="H1:H6" totalsRowShown="0" headerRowDxfId="3" dataDxfId="2" tableBorderDxfId="1">
  <autoFilter ref="H1:H6" xr:uid="{1C499F3C-B2FD-46A7-A003-DA5AC187A666}"/>
  <tableColumns count="1">
    <tableColumn id="1" xr3:uid="{CDA3B90B-7BAC-4DE8-A15E-5C5F880DA6E1}" name="Clients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image" Target="../media/image9.emf"/><Relationship Id="rId18" Type="http://schemas.openxmlformats.org/officeDocument/2006/relationships/control" Target="../activeX/activeX11.xml"/><Relationship Id="rId26" Type="http://schemas.openxmlformats.org/officeDocument/2006/relationships/control" Target="../activeX/activeX15.xml"/><Relationship Id="rId39" Type="http://schemas.openxmlformats.org/officeDocument/2006/relationships/image" Target="../media/image22.emf"/><Relationship Id="rId21" Type="http://schemas.openxmlformats.org/officeDocument/2006/relationships/image" Target="../media/image13.emf"/><Relationship Id="rId34" Type="http://schemas.openxmlformats.org/officeDocument/2006/relationships/control" Target="../activeX/activeX19.xml"/><Relationship Id="rId7" Type="http://schemas.openxmlformats.org/officeDocument/2006/relationships/image" Target="../media/image6.emf"/><Relationship Id="rId12" Type="http://schemas.openxmlformats.org/officeDocument/2006/relationships/control" Target="../activeX/activeX8.xml"/><Relationship Id="rId17" Type="http://schemas.openxmlformats.org/officeDocument/2006/relationships/image" Target="../media/image11.emf"/><Relationship Id="rId25" Type="http://schemas.openxmlformats.org/officeDocument/2006/relationships/image" Target="../media/image15.emf"/><Relationship Id="rId33" Type="http://schemas.openxmlformats.org/officeDocument/2006/relationships/image" Target="../media/image19.emf"/><Relationship Id="rId38" Type="http://schemas.openxmlformats.org/officeDocument/2006/relationships/control" Target="../activeX/activeX21.xml"/><Relationship Id="rId2" Type="http://schemas.openxmlformats.org/officeDocument/2006/relationships/drawing" Target="../drawings/drawing3.xml"/><Relationship Id="rId16" Type="http://schemas.openxmlformats.org/officeDocument/2006/relationships/control" Target="../activeX/activeX10.xml"/><Relationship Id="rId20" Type="http://schemas.openxmlformats.org/officeDocument/2006/relationships/control" Target="../activeX/activeX12.xml"/><Relationship Id="rId29" Type="http://schemas.openxmlformats.org/officeDocument/2006/relationships/image" Target="../media/image17.emf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11" Type="http://schemas.openxmlformats.org/officeDocument/2006/relationships/image" Target="../media/image8.emf"/><Relationship Id="rId24" Type="http://schemas.openxmlformats.org/officeDocument/2006/relationships/control" Target="../activeX/activeX14.xml"/><Relationship Id="rId32" Type="http://schemas.openxmlformats.org/officeDocument/2006/relationships/control" Target="../activeX/activeX18.xml"/><Relationship Id="rId37" Type="http://schemas.openxmlformats.org/officeDocument/2006/relationships/image" Target="../media/image21.emf"/><Relationship Id="rId5" Type="http://schemas.openxmlformats.org/officeDocument/2006/relationships/image" Target="../media/image5.emf"/><Relationship Id="rId15" Type="http://schemas.openxmlformats.org/officeDocument/2006/relationships/image" Target="../media/image10.emf"/><Relationship Id="rId23" Type="http://schemas.openxmlformats.org/officeDocument/2006/relationships/image" Target="../media/image14.emf"/><Relationship Id="rId28" Type="http://schemas.openxmlformats.org/officeDocument/2006/relationships/control" Target="../activeX/activeX16.xml"/><Relationship Id="rId36" Type="http://schemas.openxmlformats.org/officeDocument/2006/relationships/control" Target="../activeX/activeX20.xml"/><Relationship Id="rId10" Type="http://schemas.openxmlformats.org/officeDocument/2006/relationships/control" Target="../activeX/activeX7.xml"/><Relationship Id="rId19" Type="http://schemas.openxmlformats.org/officeDocument/2006/relationships/image" Target="../media/image12.emf"/><Relationship Id="rId31" Type="http://schemas.openxmlformats.org/officeDocument/2006/relationships/image" Target="../media/image18.emf"/><Relationship Id="rId4" Type="http://schemas.openxmlformats.org/officeDocument/2006/relationships/control" Target="../activeX/activeX4.xml"/><Relationship Id="rId9" Type="http://schemas.openxmlformats.org/officeDocument/2006/relationships/image" Target="../media/image7.emf"/><Relationship Id="rId14" Type="http://schemas.openxmlformats.org/officeDocument/2006/relationships/control" Target="../activeX/activeX9.xml"/><Relationship Id="rId22" Type="http://schemas.openxmlformats.org/officeDocument/2006/relationships/control" Target="../activeX/activeX13.xml"/><Relationship Id="rId27" Type="http://schemas.openxmlformats.org/officeDocument/2006/relationships/image" Target="../media/image16.emf"/><Relationship Id="rId30" Type="http://schemas.openxmlformats.org/officeDocument/2006/relationships/control" Target="../activeX/activeX17.xml"/><Relationship Id="rId35" Type="http://schemas.openxmlformats.org/officeDocument/2006/relationships/image" Target="../media/image20.emf"/><Relationship Id="rId8" Type="http://schemas.openxmlformats.org/officeDocument/2006/relationships/control" Target="../activeX/activeX6.xml"/><Relationship Id="rId3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21685-45C5-40D9-A51F-7D6A03238F47}">
  <sheetPr codeName="Feuil1"/>
  <dimension ref="A1:A2"/>
  <sheetViews>
    <sheetView workbookViewId="0">
      <selection activeCell="K19" sqref="K19"/>
    </sheetView>
  </sheetViews>
  <sheetFormatPr baseColWidth="10" defaultRowHeight="15" x14ac:dyDescent="0.25"/>
  <cols>
    <col min="1" max="1" width="3.7109375" style="1" customWidth="1"/>
    <col min="2" max="16384" width="11.42578125" style="1"/>
  </cols>
  <sheetData>
    <row r="1" ht="99.95" customHeight="1" x14ac:dyDescent="0.25"/>
    <row r="2" s="2" customFormat="1" ht="30" customHeight="1" x14ac:dyDescent="0.25"/>
  </sheetData>
  <sheetProtection sheet="1" selectLockedCell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BtnConnexion">
          <controlPr defaultSize="0" autoLine="0" autoPict="0" r:id="rId4">
            <anchor moveWithCells="1">
              <from>
                <xdr:col>6</xdr:col>
                <xdr:colOff>0</xdr:colOff>
                <xdr:row>14</xdr:row>
                <xdr:rowOff>0</xdr:rowOff>
              </from>
              <to>
                <xdr:col>8</xdr:col>
                <xdr:colOff>0</xdr:colOff>
                <xdr:row>16</xdr:row>
                <xdr:rowOff>66675</xdr:rowOff>
              </to>
            </anchor>
          </controlPr>
        </control>
      </mc:Choice>
      <mc:Fallback>
        <control shapeId="1027" r:id="rId3" name="BtnConnexion"/>
      </mc:Fallback>
    </mc:AlternateContent>
    <mc:AlternateContent xmlns:mc="http://schemas.openxmlformats.org/markup-compatibility/2006">
      <mc:Choice Requires="x14">
        <control shapeId="1026" r:id="rId5" name="TxtMdp">
          <controlPr defaultSize="0" autoLine="0" r:id="rId6">
            <anchor moveWithCells="1">
              <from>
                <xdr:col>4</xdr:col>
                <xdr:colOff>266700</xdr:colOff>
                <xdr:row>11</xdr:row>
                <xdr:rowOff>0</xdr:rowOff>
              </from>
              <to>
                <xdr:col>8</xdr:col>
                <xdr:colOff>0</xdr:colOff>
                <xdr:row>12</xdr:row>
                <xdr:rowOff>171450</xdr:rowOff>
              </to>
            </anchor>
          </controlPr>
        </control>
      </mc:Choice>
      <mc:Fallback>
        <control shapeId="1026" r:id="rId5" name="TxtMdp"/>
      </mc:Fallback>
    </mc:AlternateContent>
    <mc:AlternateContent xmlns:mc="http://schemas.openxmlformats.org/markup-compatibility/2006">
      <mc:Choice Requires="x14">
        <control shapeId="1025" r:id="rId7" name="TxtUser">
          <controlPr defaultSize="0" autoLine="0" r:id="rId6">
            <anchor moveWithCells="1">
              <from>
                <xdr:col>4</xdr:col>
                <xdr:colOff>266700</xdr:colOff>
                <xdr:row>8</xdr:row>
                <xdr:rowOff>19050</xdr:rowOff>
              </from>
              <to>
                <xdr:col>8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1025" r:id="rId7" name="TxtUs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1B269-50A9-47E8-9429-1E8DFFDCE3D1}">
  <sheetPr codeName="Feuil2"/>
  <dimension ref="A1:E6"/>
  <sheetViews>
    <sheetView workbookViewId="0">
      <selection activeCell="C21" sqref="C21"/>
    </sheetView>
  </sheetViews>
  <sheetFormatPr baseColWidth="10" defaultRowHeight="15" x14ac:dyDescent="0.25"/>
  <cols>
    <col min="1" max="1" width="6.7109375" customWidth="1"/>
    <col min="2" max="4" width="30.7109375" customWidth="1"/>
    <col min="5" max="6" width="40.7109375" customWidth="1"/>
  </cols>
  <sheetData>
    <row r="1" spans="1:5" s="1" customFormat="1" ht="99.95" customHeight="1" x14ac:dyDescent="0.25">
      <c r="A1" s="3" t="s">
        <v>0</v>
      </c>
    </row>
    <row r="2" spans="1:5" s="2" customFormat="1" ht="30" customHeight="1" x14ac:dyDescent="0.25"/>
    <row r="4" spans="1:5" x14ac:dyDescent="0.25">
      <c r="A4" s="4" t="s">
        <v>7</v>
      </c>
      <c r="B4" s="4" t="s">
        <v>2</v>
      </c>
      <c r="C4" s="4" t="s">
        <v>3</v>
      </c>
      <c r="D4" s="4" t="s">
        <v>6</v>
      </c>
      <c r="E4" s="4" t="s">
        <v>1</v>
      </c>
    </row>
    <row r="5" spans="1:5" x14ac:dyDescent="0.25">
      <c r="A5" s="4">
        <f>ROW(A5)-4</f>
        <v>1</v>
      </c>
      <c r="B5" s="4" t="s">
        <v>5</v>
      </c>
      <c r="C5" s="4" t="s">
        <v>5</v>
      </c>
      <c r="D5" s="4" t="s">
        <v>4</v>
      </c>
      <c r="E5" s="4" t="s">
        <v>4</v>
      </c>
    </row>
    <row r="6" spans="1:5" x14ac:dyDescent="0.25">
      <c r="A6" s="4">
        <f>ROW(A6)-4</f>
        <v>2</v>
      </c>
      <c r="B6" s="4" t="s">
        <v>9</v>
      </c>
      <c r="C6" s="4" t="s">
        <v>2</v>
      </c>
      <c r="D6" s="4" t="s">
        <v>8</v>
      </c>
      <c r="E6" s="4" t="s">
        <v>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CE5A7-C356-4CAB-8637-AFE21C1D6626}">
  <sheetPr codeName="Feuil3"/>
  <dimension ref="B1:O31"/>
  <sheetViews>
    <sheetView workbookViewId="0"/>
  </sheetViews>
  <sheetFormatPr baseColWidth="10" defaultRowHeight="15" x14ac:dyDescent="0.25"/>
  <cols>
    <col min="1" max="1" width="3.7109375" style="1" customWidth="1"/>
    <col min="2" max="2" width="28.7109375" style="1" customWidth="1"/>
    <col min="3" max="3" width="3.7109375" style="1" customWidth="1"/>
    <col min="4" max="4" width="10.7109375" style="1" customWidth="1"/>
    <col min="5" max="16384" width="11.42578125" style="1"/>
  </cols>
  <sheetData>
    <row r="1" spans="2:15" ht="99.95" customHeight="1" x14ac:dyDescent="0.25"/>
    <row r="2" spans="2:15" s="2" customFormat="1" ht="30" customHeight="1" x14ac:dyDescent="0.25">
      <c r="B2" s="5"/>
    </row>
    <row r="3" spans="2:15" ht="15.75" thickBot="1" x14ac:dyDescent="0.3"/>
    <row r="4" spans="2:15" x14ac:dyDescent="0.25">
      <c r="B4" s="8">
        <f ca="1">TODAY()</f>
        <v>43870</v>
      </c>
      <c r="D4" s="6"/>
    </row>
    <row r="5" spans="2:15" x14ac:dyDescent="0.25">
      <c r="B5" s="9"/>
      <c r="D5" s="6"/>
    </row>
    <row r="6" spans="2:15" x14ac:dyDescent="0.25">
      <c r="B6" s="11" t="s">
        <v>10</v>
      </c>
      <c r="D6" s="6"/>
    </row>
    <row r="7" spans="2:15" x14ac:dyDescent="0.25">
      <c r="B7" s="12" t="s">
        <v>4</v>
      </c>
      <c r="D7" s="6"/>
      <c r="O7" s="7"/>
    </row>
    <row r="8" spans="2:15" x14ac:dyDescent="0.25">
      <c r="B8" s="9"/>
      <c r="D8" s="6"/>
    </row>
    <row r="9" spans="2:15" x14ac:dyDescent="0.25">
      <c r="B9" s="9"/>
      <c r="D9" s="6"/>
    </row>
    <row r="10" spans="2:15" ht="15.75" thickBot="1" x14ac:dyDescent="0.3">
      <c r="B10" s="10"/>
      <c r="D10" s="6"/>
    </row>
    <row r="11" spans="2:15" x14ac:dyDescent="0.25">
      <c r="D11" s="6"/>
    </row>
    <row r="12" spans="2:15" x14ac:dyDescent="0.25">
      <c r="D12" s="6"/>
    </row>
    <row r="13" spans="2:15" x14ac:dyDescent="0.25">
      <c r="D13" s="6"/>
    </row>
    <row r="14" spans="2:15" x14ac:dyDescent="0.25">
      <c r="D14" s="6"/>
    </row>
    <row r="15" spans="2:15" x14ac:dyDescent="0.25">
      <c r="D15" s="6"/>
    </row>
    <row r="16" spans="2:15" x14ac:dyDescent="0.25">
      <c r="D16" s="6"/>
    </row>
    <row r="17" spans="4:4" x14ac:dyDescent="0.25">
      <c r="D17" s="6"/>
    </row>
    <row r="18" spans="4:4" x14ac:dyDescent="0.25">
      <c r="D18" s="6"/>
    </row>
    <row r="19" spans="4:4" x14ac:dyDescent="0.25">
      <c r="D19" s="6"/>
    </row>
    <row r="20" spans="4:4" x14ac:dyDescent="0.25">
      <c r="D20" s="6"/>
    </row>
    <row r="21" spans="4:4" x14ac:dyDescent="0.25">
      <c r="D21" s="6"/>
    </row>
    <row r="22" spans="4:4" x14ac:dyDescent="0.25">
      <c r="D22" s="6"/>
    </row>
    <row r="23" spans="4:4" x14ac:dyDescent="0.25">
      <c r="D23" s="6"/>
    </row>
    <row r="24" spans="4:4" x14ac:dyDescent="0.25">
      <c r="D24" s="6"/>
    </row>
    <row r="25" spans="4:4" x14ac:dyDescent="0.25">
      <c r="D25" s="6"/>
    </row>
    <row r="26" spans="4:4" x14ac:dyDescent="0.25">
      <c r="D26" s="6"/>
    </row>
    <row r="27" spans="4:4" x14ac:dyDescent="0.25">
      <c r="D27" s="6"/>
    </row>
    <row r="28" spans="4:4" x14ac:dyDescent="0.25">
      <c r="D28" s="6"/>
    </row>
    <row r="29" spans="4:4" x14ac:dyDescent="0.25">
      <c r="D29" s="6"/>
    </row>
    <row r="30" spans="4:4" x14ac:dyDescent="0.25">
      <c r="D30" s="6"/>
    </row>
    <row r="31" spans="4:4" x14ac:dyDescent="0.25">
      <c r="D31" s="6"/>
    </row>
  </sheetData>
  <sheetProtection selectLockedCells="1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56DC2-B759-4E28-936E-4EFBC2C521C8}">
  <sheetPr codeName="Feuil4"/>
  <dimension ref="B1:ABB34"/>
  <sheetViews>
    <sheetView workbookViewId="0">
      <selection activeCell="V30" sqref="V30"/>
    </sheetView>
  </sheetViews>
  <sheetFormatPr baseColWidth="10" defaultRowHeight="15" x14ac:dyDescent="0.25"/>
  <cols>
    <col min="1" max="1" width="3.7109375" style="1" customWidth="1"/>
    <col min="2" max="2" width="28.7109375" style="1" customWidth="1"/>
    <col min="3" max="3" width="3.7109375" style="1" customWidth="1"/>
    <col min="4" max="4" width="5.7109375" style="1" customWidth="1"/>
    <col min="5" max="13" width="3.7109375" style="1" customWidth="1"/>
    <col min="14" max="14" width="7.42578125" style="1" customWidth="1"/>
    <col min="15" max="44" width="7.28515625" style="1" customWidth="1"/>
    <col min="45" max="52" width="5.7109375" style="1" customWidth="1"/>
    <col min="53" max="16384" width="11.42578125" style="1"/>
  </cols>
  <sheetData>
    <row r="1" spans="2:730" ht="99.95" customHeight="1" x14ac:dyDescent="0.25"/>
    <row r="2" spans="2:730" s="2" customFormat="1" ht="30" customHeight="1" x14ac:dyDescent="0.25">
      <c r="B2" s="5"/>
    </row>
    <row r="3" spans="2:730" ht="15.75" thickBot="1" x14ac:dyDescent="0.3"/>
    <row r="4" spans="2:730" x14ac:dyDescent="0.25">
      <c r="B4" s="43">
        <f ca="1">ACCUEIL!B4</f>
        <v>43870</v>
      </c>
      <c r="D4" s="6"/>
      <c r="ABB4" s="1">
        <v>1</v>
      </c>
    </row>
    <row r="5" spans="2:730" x14ac:dyDescent="0.25">
      <c r="B5" s="44"/>
      <c r="D5" s="6"/>
      <c r="E5" s="88" t="str">
        <f>VLOOKUP('Variables Admin'!B2,Liste!E2:F13,2,0)</f>
        <v>Janvier</v>
      </c>
      <c r="F5" s="84"/>
      <c r="G5" s="84"/>
      <c r="H5" s="84"/>
      <c r="I5" s="84"/>
      <c r="J5" s="84">
        <f>'Variables Admin'!B3</f>
        <v>2021</v>
      </c>
      <c r="K5" s="84"/>
      <c r="L5" s="84"/>
      <c r="M5" s="85"/>
      <c r="N5" s="27" t="str">
        <f>IFERROR(TEXT(WEEKDAY(N6),"Jjj"),"")</f>
        <v>ven</v>
      </c>
      <c r="O5" s="27" t="str">
        <f t="shared" ref="O5:AR5" si="0">IFERROR(TEXT(WEEKDAY(O6),"jjj"),"")</f>
        <v>sam</v>
      </c>
      <c r="P5" s="27" t="str">
        <f t="shared" si="0"/>
        <v>dim</v>
      </c>
      <c r="Q5" s="27" t="str">
        <f t="shared" si="0"/>
        <v>lun</v>
      </c>
      <c r="R5" s="27" t="str">
        <f t="shared" si="0"/>
        <v>mar</v>
      </c>
      <c r="S5" s="27" t="str">
        <f t="shared" si="0"/>
        <v>mer</v>
      </c>
      <c r="T5" s="27" t="str">
        <f t="shared" si="0"/>
        <v>jeu</v>
      </c>
      <c r="U5" s="27" t="str">
        <f t="shared" si="0"/>
        <v>ven</v>
      </c>
      <c r="V5" s="27" t="str">
        <f t="shared" si="0"/>
        <v>sam</v>
      </c>
      <c r="W5" s="27" t="str">
        <f t="shared" si="0"/>
        <v>dim</v>
      </c>
      <c r="X5" s="27" t="str">
        <f t="shared" si="0"/>
        <v>lun</v>
      </c>
      <c r="Y5" s="27" t="str">
        <f t="shared" si="0"/>
        <v>mar</v>
      </c>
      <c r="Z5" s="27" t="str">
        <f t="shared" si="0"/>
        <v>mer</v>
      </c>
      <c r="AA5" s="27" t="str">
        <f t="shared" si="0"/>
        <v>jeu</v>
      </c>
      <c r="AB5" s="27" t="str">
        <f t="shared" si="0"/>
        <v>ven</v>
      </c>
      <c r="AC5" s="27" t="str">
        <f t="shared" si="0"/>
        <v>sam</v>
      </c>
      <c r="AD5" s="27" t="str">
        <f t="shared" si="0"/>
        <v>dim</v>
      </c>
      <c r="AE5" s="27" t="str">
        <f t="shared" si="0"/>
        <v>lun</v>
      </c>
      <c r="AF5" s="27" t="str">
        <f t="shared" si="0"/>
        <v>mar</v>
      </c>
      <c r="AG5" s="27" t="str">
        <f t="shared" si="0"/>
        <v>mer</v>
      </c>
      <c r="AH5" s="27" t="str">
        <f t="shared" si="0"/>
        <v>jeu</v>
      </c>
      <c r="AI5" s="27" t="str">
        <f t="shared" si="0"/>
        <v>ven</v>
      </c>
      <c r="AJ5" s="27" t="str">
        <f t="shared" si="0"/>
        <v>sam</v>
      </c>
      <c r="AK5" s="27" t="str">
        <f t="shared" si="0"/>
        <v>dim</v>
      </c>
      <c r="AL5" s="27" t="str">
        <f t="shared" si="0"/>
        <v>lun</v>
      </c>
      <c r="AM5" s="27" t="str">
        <f t="shared" si="0"/>
        <v>mar</v>
      </c>
      <c r="AN5" s="27" t="str">
        <f t="shared" si="0"/>
        <v>mer</v>
      </c>
      <c r="AO5" s="27" t="str">
        <f t="shared" si="0"/>
        <v>jeu</v>
      </c>
      <c r="AP5" s="27" t="str">
        <f t="shared" si="0"/>
        <v>ven</v>
      </c>
      <c r="AQ5" s="27" t="str">
        <f t="shared" si="0"/>
        <v>sam</v>
      </c>
      <c r="AR5" s="27" t="str">
        <f t="shared" si="0"/>
        <v>dim</v>
      </c>
    </row>
    <row r="6" spans="2:730" x14ac:dyDescent="0.25">
      <c r="B6" s="45" t="str">
        <f>ACCUEIL!B6</f>
        <v>Vous êtes connecté en tant que:</v>
      </c>
      <c r="D6" s="6"/>
      <c r="E6" s="89"/>
      <c r="F6" s="86"/>
      <c r="G6" s="86"/>
      <c r="H6" s="86"/>
      <c r="I6" s="86"/>
      <c r="J6" s="86"/>
      <c r="K6" s="86"/>
      <c r="L6" s="86"/>
      <c r="M6" s="87"/>
      <c r="N6" s="60">
        <f>IFERROR(DATE('Variables Admin'!B3,'Variables Admin'!B2,1),"")</f>
        <v>44197</v>
      </c>
      <c r="O6" s="60">
        <f>IFERROR(IF(N6&gt;=EOMONTH(N6,0),"",N6+1),"")</f>
        <v>44198</v>
      </c>
      <c r="P6" s="60">
        <f t="shared" ref="P6:AR6" si="1">IFERROR(IF(O6&gt;=EOMONTH(O6,0),"",O6+1),"")</f>
        <v>44199</v>
      </c>
      <c r="Q6" s="60">
        <f t="shared" si="1"/>
        <v>44200</v>
      </c>
      <c r="R6" s="60">
        <f t="shared" si="1"/>
        <v>44201</v>
      </c>
      <c r="S6" s="60">
        <f t="shared" si="1"/>
        <v>44202</v>
      </c>
      <c r="T6" s="60">
        <f t="shared" si="1"/>
        <v>44203</v>
      </c>
      <c r="U6" s="60">
        <f t="shared" si="1"/>
        <v>44204</v>
      </c>
      <c r="V6" s="60">
        <f t="shared" si="1"/>
        <v>44205</v>
      </c>
      <c r="W6" s="60">
        <f t="shared" si="1"/>
        <v>44206</v>
      </c>
      <c r="X6" s="60">
        <f t="shared" si="1"/>
        <v>44207</v>
      </c>
      <c r="Y6" s="60">
        <f t="shared" si="1"/>
        <v>44208</v>
      </c>
      <c r="Z6" s="60">
        <f t="shared" si="1"/>
        <v>44209</v>
      </c>
      <c r="AA6" s="60">
        <f t="shared" si="1"/>
        <v>44210</v>
      </c>
      <c r="AB6" s="60">
        <f t="shared" si="1"/>
        <v>44211</v>
      </c>
      <c r="AC6" s="60">
        <f t="shared" si="1"/>
        <v>44212</v>
      </c>
      <c r="AD6" s="60">
        <f t="shared" si="1"/>
        <v>44213</v>
      </c>
      <c r="AE6" s="60">
        <f t="shared" si="1"/>
        <v>44214</v>
      </c>
      <c r="AF6" s="60">
        <f t="shared" si="1"/>
        <v>44215</v>
      </c>
      <c r="AG6" s="60">
        <f t="shared" si="1"/>
        <v>44216</v>
      </c>
      <c r="AH6" s="60">
        <f t="shared" si="1"/>
        <v>44217</v>
      </c>
      <c r="AI6" s="60">
        <f t="shared" si="1"/>
        <v>44218</v>
      </c>
      <c r="AJ6" s="60">
        <f t="shared" si="1"/>
        <v>44219</v>
      </c>
      <c r="AK6" s="60">
        <f t="shared" si="1"/>
        <v>44220</v>
      </c>
      <c r="AL6" s="60">
        <f t="shared" si="1"/>
        <v>44221</v>
      </c>
      <c r="AM6" s="60">
        <f t="shared" si="1"/>
        <v>44222</v>
      </c>
      <c r="AN6" s="60">
        <f t="shared" si="1"/>
        <v>44223</v>
      </c>
      <c r="AO6" s="60">
        <f t="shared" si="1"/>
        <v>44224</v>
      </c>
      <c r="AP6" s="54">
        <f t="shared" si="1"/>
        <v>44225</v>
      </c>
      <c r="AQ6" s="54">
        <f t="shared" si="1"/>
        <v>44226</v>
      </c>
      <c r="AR6" s="54">
        <f t="shared" si="1"/>
        <v>44227</v>
      </c>
    </row>
    <row r="7" spans="2:730" ht="15" customHeight="1" x14ac:dyDescent="0.25">
      <c r="B7" s="46" t="str">
        <f>ACCUEIL!B7</f>
        <v>Administrateur</v>
      </c>
      <c r="D7" s="6"/>
      <c r="E7" s="95" t="s">
        <v>15</v>
      </c>
      <c r="F7" s="96"/>
      <c r="G7" s="96"/>
      <c r="H7" s="96"/>
      <c r="I7" s="96"/>
      <c r="J7" s="96"/>
      <c r="K7" s="97"/>
      <c r="L7" s="77" t="s">
        <v>11</v>
      </c>
      <c r="M7" s="78"/>
      <c r="N7" s="72">
        <f t="array" ref="N7">IFERROR(INDEX(Tableau4[Résultat],MATCH(1,(Tableau4[Nom]=ACCUEIL!$B$7)*('MON POINTAGE'!N$6=Tableau4[Date]),0)),"")</f>
        <v>0.16666666666666669</v>
      </c>
      <c r="O7" s="72">
        <f t="array" ref="O7">IFERROR(INDEX(Tableau4[Résultat],MATCH(1,(Tableau4[Nom]=ACCUEIL!$B$7)*('MON POINTAGE'!O$6=Tableau4[Date]),0)),"")</f>
        <v>0.37500000000000006</v>
      </c>
      <c r="P7" s="72">
        <f t="array" ref="P7">IFERROR(INDEX(Tableau4[Résultat],MATCH(1,(Tableau4[Nom]=ACCUEIL!$B$7)*('MON POINTAGE'!P$6=Tableau4[Date]),0)),"")</f>
        <v>0.37500000000000006</v>
      </c>
      <c r="Q7" s="72">
        <f t="array" ref="Q7">IFERROR(INDEX(Tableau4[Résultat],MATCH(1,(Tableau4[Nom]=ACCUEIL!$B$7)*('MON POINTAGE'!Q$6=Tableau4[Date]),0)),"")</f>
        <v>0.37500000000000006</v>
      </c>
      <c r="R7" s="72" t="str">
        <f t="array" ref="R7">IFERROR(INDEX(Tableau4[Résultat],MATCH(1,(Tableau4[Nom]=ACCUEIL!$B$7)*('MON POINTAGE'!R$6=Tableau4[Date]),0)),"")</f>
        <v>MAL</v>
      </c>
      <c r="S7" s="72" t="str">
        <f t="array" ref="S7">IFERROR(INDEX(Tableau4[Résultat],MATCH(1,(Tableau4[Nom]=ACCUEIL!$B$7)*('MON POINTAGE'!S$6=Tableau4[Date]),0)),"")</f>
        <v>MAL</v>
      </c>
      <c r="T7" s="72" t="str">
        <f t="array" ref="T7">IFERROR(INDEX(Tableau4[Résultat],MATCH(1,(Tableau4[Nom]=ACCUEIL!$B$7)*('MON POINTAGE'!T$6=Tableau4[Date]),0)),"")</f>
        <v>CP</v>
      </c>
      <c r="U7" s="72" t="str">
        <f t="array" ref="U7">IFERROR(INDEX(Tableau4[Résultat],MATCH(1,(Tableau4[Nom]=ACCUEIL!$B$7)*('MON POINTAGE'!U$6=Tableau4[Date]),0)),"")</f>
        <v>CP</v>
      </c>
      <c r="V7" s="72" t="str">
        <f t="array" ref="V7">IFERROR(INDEX(Tableau4[Résultat],MATCH(1,(Tableau4[Nom]=ACCUEIL!$B$7)*('MON POINTAGE'!V$6=Tableau4[Date]),0)),"")</f>
        <v/>
      </c>
      <c r="W7" s="72" t="str">
        <f t="array" ref="W7">IFERROR(INDEX(Tableau4[Résultat],MATCH(1,(Tableau4[Nom]=ACCUEIL!$B$7)*('MON POINTAGE'!W$6=Tableau4[Date]),0)),"")</f>
        <v/>
      </c>
      <c r="X7" s="72" t="str">
        <f t="array" ref="X7">IFERROR(INDEX(Tableau4[Résultat],MATCH(1,(Tableau4[Nom]=ACCUEIL!$B$7)*('MON POINTAGE'!X$6=Tableau4[Date]),0)),"")</f>
        <v>CP</v>
      </c>
      <c r="Y7" s="72" t="str">
        <f t="array" ref="Y7">IFERROR(INDEX(Tableau4[Résultat],MATCH(1,(Tableau4[Nom]=ACCUEIL!$B$7)*('MON POINTAGE'!Y$6=Tableau4[Date]),0)),"")</f>
        <v>CP</v>
      </c>
      <c r="Z7" s="72" t="str">
        <f t="array" ref="Z7">IFERROR(INDEX(Tableau4[Résultat],MATCH(1,(Tableau4[Nom]=ACCUEIL!$B$7)*('MON POINTAGE'!Z$6=Tableau4[Date]),0)),"")</f>
        <v>CP</v>
      </c>
      <c r="AA7" s="72" t="str">
        <f t="array" ref="AA7">IFERROR(INDEX(Tableau4[Résultat],MATCH(1,(Tableau4[Nom]=ACCUEIL!$B$7)*('MON POINTAGE'!AA$6=Tableau4[Date]),0)),"")</f>
        <v>CP</v>
      </c>
      <c r="AB7" s="72" t="str">
        <f t="array" ref="AB7">IFERROR(INDEX(Tableau4[Résultat],MATCH(1,(Tableau4[Nom]=ACCUEIL!$B$7)*('MON POINTAGE'!AB$6=Tableau4[Date]),0)),"")</f>
        <v>CP</v>
      </c>
      <c r="AC7" s="72" t="str">
        <f t="array" ref="AC7">IFERROR(INDEX(Tableau4[Résultat],MATCH(1,(Tableau4[Nom]=ACCUEIL!$B$7)*('MON POINTAGE'!AC$6=Tableau4[Date]),0)),"")</f>
        <v/>
      </c>
      <c r="AD7" s="72" t="str">
        <f t="array" ref="AD7">IFERROR(INDEX(Tableau4[Résultat],MATCH(1,(Tableau4[Nom]=ACCUEIL!$B$7)*('MON POINTAGE'!AD$6=Tableau4[Date]),0)),"")</f>
        <v/>
      </c>
      <c r="AE7" s="72">
        <f t="array" ref="AE7">IFERROR(INDEX(Tableau4[Résultat],MATCH(1,(Tableau4[Nom]=ACCUEIL!$B$7)*('MON POINTAGE'!AE$6=Tableau4[Date]),0)),"")</f>
        <v>0.33333333333333343</v>
      </c>
      <c r="AF7" s="72">
        <f t="array" ref="AF7">IFERROR(INDEX(Tableau4[Résultat],MATCH(1,(Tableau4[Nom]=ACCUEIL!$B$7)*('MON POINTAGE'!AF$6=Tableau4[Date]),0)),"")</f>
        <v>0.31250000000000006</v>
      </c>
      <c r="AG7" s="72" t="str">
        <f t="array" ref="AG7">IFERROR(INDEX(Tableau4[Résultat],MATCH(1,(Tableau4[Nom]=ACCUEIL!$B$7)*('MON POINTAGE'!AG$6=Tableau4[Date]),0)),"")</f>
        <v/>
      </c>
      <c r="AH7" s="72" t="str">
        <f t="array" ref="AH7">IFERROR(INDEX(Tableau4[Résultat],MATCH(1,(Tableau4[Nom]=ACCUEIL!$B$7)*('MON POINTAGE'!AH$6=Tableau4[Date]),0)),"")</f>
        <v/>
      </c>
      <c r="AI7" s="72" t="str">
        <f t="array" ref="AI7">IFERROR(INDEX(Tableau4[Résultat],MATCH(1,(Tableau4[Nom]=ACCUEIL!$B$7)*('MON POINTAGE'!AI$6=Tableau4[Date]),0)),"")</f>
        <v/>
      </c>
      <c r="AJ7" s="72" t="str">
        <f t="array" ref="AJ7">IFERROR(INDEX(Tableau4[Résultat],MATCH(1,(Tableau4[Nom]=ACCUEIL!$B$7)*('MON POINTAGE'!AJ$6=Tableau4[Date]),0)),"")</f>
        <v/>
      </c>
      <c r="AK7" s="72" t="str">
        <f t="array" ref="AK7">IFERROR(INDEX(Tableau4[Résultat],MATCH(1,(Tableau4[Nom]=ACCUEIL!$B$7)*('MON POINTAGE'!AK$6=Tableau4[Date]),0)),"")</f>
        <v/>
      </c>
      <c r="AL7" s="72" t="str">
        <f t="array" ref="AL7">IFERROR(INDEX(Tableau4[Résultat],MATCH(1,(Tableau4[Nom]=ACCUEIL!$B$7)*('MON POINTAGE'!AL$6=Tableau4[Date]),0)),"")</f>
        <v/>
      </c>
      <c r="AM7" s="72" t="str">
        <f t="array" ref="AM7">IFERROR(INDEX(Tableau4[Résultat],MATCH(1,(Tableau4[Nom]=ACCUEIL!$B$7)*('MON POINTAGE'!AM$6=Tableau4[Date]),0)),"")</f>
        <v/>
      </c>
      <c r="AN7" s="72" t="str">
        <f t="array" ref="AN7">IFERROR(INDEX(Tableau4[Résultat],MATCH(1,(Tableau4[Nom]=ACCUEIL!$B$7)*('MON POINTAGE'!AN$6=Tableau4[Date]),0)),"")</f>
        <v/>
      </c>
      <c r="AO7" s="72" t="str">
        <f t="array" ref="AO7">IFERROR(INDEX(Tableau4[Résultat],MATCH(1,(Tableau4[Nom]=ACCUEIL!$B$7)*('MON POINTAGE'!AO$6=Tableau4[Date]),0)),"")</f>
        <v/>
      </c>
      <c r="AP7" s="72" t="str">
        <f t="array" ref="AP7">IFERROR(INDEX(Tableau4[Résultat],MATCH(1,(Tableau4[Nom]=ACCUEIL!$B$7)*('MON POINTAGE'!AP$6=Tableau4[Date]),0)),"")</f>
        <v/>
      </c>
      <c r="AQ7" s="72" t="str">
        <f t="array" ref="AQ7">IFERROR(INDEX(Tableau4[Résultat],MATCH(1,(Tableau4[Nom]=ACCUEIL!$B$7)*('MON POINTAGE'!AQ$6=Tableau4[Date]),0)),"")</f>
        <v/>
      </c>
      <c r="AR7" s="72" t="str">
        <f t="array" ref="AR7">IFERROR(INDEX(Tableau4[Résultat],MATCH(1,(Tableau4[Nom]=ACCUEIL!$B$7)*('MON POINTAGE'!AR$6=Tableau4[Date]),0)),"")</f>
        <v/>
      </c>
    </row>
    <row r="8" spans="2:730" x14ac:dyDescent="0.25">
      <c r="B8" s="44"/>
      <c r="D8" s="6"/>
      <c r="E8" s="98"/>
      <c r="F8" s="99"/>
      <c r="G8" s="99"/>
      <c r="H8" s="99"/>
      <c r="I8" s="99"/>
      <c r="J8" s="99"/>
      <c r="K8" s="100"/>
      <c r="L8" s="77" t="s">
        <v>12</v>
      </c>
      <c r="M8" s="78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72"/>
      <c r="AN8" s="72"/>
      <c r="AO8" s="72"/>
      <c r="AP8" s="72"/>
      <c r="AQ8" s="72"/>
      <c r="AR8" s="72"/>
    </row>
    <row r="9" spans="2:730" ht="15" customHeight="1" x14ac:dyDescent="0.25">
      <c r="B9" s="44"/>
      <c r="D9" s="6"/>
      <c r="E9" s="101"/>
      <c r="F9" s="102"/>
      <c r="G9" s="102"/>
      <c r="H9" s="102"/>
      <c r="I9" s="102"/>
      <c r="J9" s="102"/>
      <c r="K9" s="103"/>
      <c r="L9" s="77" t="s">
        <v>13</v>
      </c>
      <c r="M9" s="78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  <c r="AK9" s="72"/>
      <c r="AL9" s="72"/>
      <c r="AM9" s="72"/>
      <c r="AN9" s="72"/>
      <c r="AO9" s="72"/>
      <c r="AP9" s="72"/>
      <c r="AQ9" s="72"/>
      <c r="AR9" s="72"/>
    </row>
    <row r="10" spans="2:730" ht="15" hidden="1" customHeight="1" x14ac:dyDescent="0.25">
      <c r="B10" s="44"/>
      <c r="D10" s="6"/>
      <c r="E10" s="57"/>
      <c r="F10" s="58"/>
      <c r="G10" s="104" t="s">
        <v>73</v>
      </c>
      <c r="H10" s="104"/>
      <c r="I10" s="104"/>
      <c r="J10" s="58"/>
      <c r="K10" s="58"/>
      <c r="L10" s="56"/>
      <c r="M10" s="56"/>
      <c r="N10" s="72">
        <f t="array" ref="N10">IFERROR(INDEX(Tableau4[Client],MATCH(1,(Tableau4[Nom]=ACCUEIL!$B$7)*('MON POINTAGE'!N$6=Tableau4[Date]),0)),"")</f>
        <v>0</v>
      </c>
      <c r="O10" s="72">
        <f t="array" ref="O10">IFERROR(INDEX(Tableau4[Client],MATCH(1,(Tableau4[Nom]=ACCUEIL!$B$7)*('MON POINTAGE'!O$6=Tableau4[Date]),0)),"")</f>
        <v>0</v>
      </c>
      <c r="P10" s="72">
        <f t="array" ref="P10">IFERROR(INDEX(Tableau4[Client],MATCH(1,(Tableau4[Nom]=ACCUEIL!$B$7)*('MON POINTAGE'!P$6=Tableau4[Date]),0)),"")</f>
        <v>0</v>
      </c>
      <c r="Q10" s="72">
        <f t="array" ref="Q10">IFERROR(INDEX(Tableau4[Client],MATCH(1,(Tableau4[Nom]=ACCUEIL!$B$7)*('MON POINTAGE'!Q$6=Tableau4[Date]),0)),"")</f>
        <v>0</v>
      </c>
      <c r="R10" s="72">
        <f t="array" ref="R10">IFERROR(INDEX(Tableau4[Client],MATCH(1,(Tableau4[Nom]=ACCUEIL!$B$7)*('MON POINTAGE'!R$6=Tableau4[Date]),0)),"")</f>
        <v>0</v>
      </c>
      <c r="S10" s="72">
        <f t="array" ref="S10">IFERROR(INDEX(Tableau4[Client],MATCH(1,(Tableau4[Nom]=ACCUEIL!$B$7)*('MON POINTAGE'!S$6=Tableau4[Date]),0)),"")</f>
        <v>0</v>
      </c>
      <c r="T10" s="72">
        <f t="array" ref="T10">IFERROR(INDEX(Tableau4[Client],MATCH(1,(Tableau4[Nom]=ACCUEIL!$B$7)*('MON POINTAGE'!T$6=Tableau4[Date]),0)),"")</f>
        <v>0</v>
      </c>
      <c r="U10" s="72">
        <f t="array" ref="U10">IFERROR(INDEX(Tableau4[Client],MATCH(1,(Tableau4[Nom]=ACCUEIL!$B$7)*('MON POINTAGE'!U$6=Tableau4[Date]),0)),"")</f>
        <v>0</v>
      </c>
      <c r="V10" s="72">
        <f t="array" ref="V10">IFERROR(INDEX(Tableau4[Client],MATCH(1,(Tableau4[Nom]=ACCUEIL!$B$7)*('MON POINTAGE'!V$6=Tableau4[Date]),0)),"")</f>
        <v>0</v>
      </c>
      <c r="W10" s="72">
        <f t="array" ref="W10">IFERROR(INDEX(Tableau4[Client],MATCH(1,(Tableau4[Nom]=ACCUEIL!$B$7)*('MON POINTAGE'!W$6=Tableau4[Date]),0)),"")</f>
        <v>0</v>
      </c>
      <c r="X10" s="72">
        <f t="array" ref="X10">IFERROR(INDEX(Tableau4[Client],MATCH(1,(Tableau4[Nom]=ACCUEIL!$B$7)*('MON POINTAGE'!X$6=Tableau4[Date]),0)),"")</f>
        <v>0</v>
      </c>
      <c r="Y10" s="72">
        <f t="array" ref="Y10">IFERROR(INDEX(Tableau4[Client],MATCH(1,(Tableau4[Nom]=ACCUEIL!$B$7)*('MON POINTAGE'!Y$6=Tableau4[Date]),0)),"")</f>
        <v>0</v>
      </c>
      <c r="Z10" s="72">
        <f t="array" ref="Z10">IFERROR(INDEX(Tableau4[Client],MATCH(1,(Tableau4[Nom]=ACCUEIL!$B$7)*('MON POINTAGE'!Z$6=Tableau4[Date]),0)),"")</f>
        <v>0</v>
      </c>
      <c r="AA10" s="72">
        <f t="array" ref="AA10">IFERROR(INDEX(Tableau4[Client],MATCH(1,(Tableau4[Nom]=ACCUEIL!$B$7)*('MON POINTAGE'!AA$6=Tableau4[Date]),0)),"")</f>
        <v>0</v>
      </c>
      <c r="AB10" s="72">
        <f t="array" ref="AB10">IFERROR(INDEX(Tableau4[Client],MATCH(1,(Tableau4[Nom]=ACCUEIL!$B$7)*('MON POINTAGE'!AB$6=Tableau4[Date]),0)),"")</f>
        <v>0</v>
      </c>
      <c r="AC10" s="72" t="str">
        <f t="array" ref="AC10">IFERROR(INDEX(Tableau4[Client],MATCH(1,(Tableau4[Nom]=ACCUEIL!$B$7)*('MON POINTAGE'!AC$6=Tableau4[Date]),0)),"")</f>
        <v/>
      </c>
      <c r="AD10" s="72" t="str">
        <f t="array" ref="AD10">IFERROR(INDEX(Tableau4[Client],MATCH(1,(Tableau4[Nom]=ACCUEIL!$B$7)*('MON POINTAGE'!AD$6=Tableau4[Date]),0)),"")</f>
        <v/>
      </c>
      <c r="AE10" s="72">
        <f t="array" ref="AE10">IFERROR(INDEX(Tableau4[Client],MATCH(1,(Tableau4[Nom]=ACCUEIL!$B$7)*('MON POINTAGE'!AE$6=Tableau4[Date]),0)),"")</f>
        <v>0</v>
      </c>
      <c r="AF10" s="72">
        <f t="array" ref="AF10">IFERROR(INDEX(Tableau4[Client],MATCH(1,(Tableau4[Nom]=ACCUEIL!$B$7)*('MON POINTAGE'!AF$6=Tableau4[Date]),0)),"")</f>
        <v>0</v>
      </c>
      <c r="AG10" s="72" t="str">
        <f t="array" ref="AG10">IFERROR(INDEX(Tableau4[Client],MATCH(1,(Tableau4[Nom]=ACCUEIL!$B$7)*('MON POINTAGE'!AG$6=Tableau4[Date]),0)),"")</f>
        <v/>
      </c>
      <c r="AH10" s="72" t="str">
        <f t="array" ref="AH10">IFERROR(INDEX(Tableau4[Client],MATCH(1,(Tableau4[Nom]=ACCUEIL!$B$7)*('MON POINTAGE'!AH$6=Tableau4[Date]),0)),"")</f>
        <v/>
      </c>
      <c r="AI10" s="72" t="str">
        <f t="array" ref="AI10">IFERROR(INDEX(Tableau4[Client],MATCH(1,(Tableau4[Nom]=ACCUEIL!$B$7)*('MON POINTAGE'!AI$6=Tableau4[Date]),0)),"")</f>
        <v/>
      </c>
      <c r="AJ10" s="72" t="str">
        <f t="array" ref="AJ10">IFERROR(INDEX(Tableau4[Client],MATCH(1,(Tableau4[Nom]=ACCUEIL!$B$7)*('MON POINTAGE'!AJ$6=Tableau4[Date]),0)),"")</f>
        <v/>
      </c>
      <c r="AK10" s="72" t="str">
        <f t="array" ref="AK10">IFERROR(INDEX(Tableau4[Client],MATCH(1,(Tableau4[Nom]=ACCUEIL!$B$7)*('MON POINTAGE'!AK$6=Tableau4[Date]),0)),"")</f>
        <v/>
      </c>
      <c r="AL10" s="72" t="str">
        <f t="array" ref="AL10">IFERROR(INDEX(Tableau4[Client],MATCH(1,(Tableau4[Nom]=ACCUEIL!$B$7)*('MON POINTAGE'!AL$6=Tableau4[Date]),0)),"")</f>
        <v/>
      </c>
      <c r="AM10" s="72" t="str">
        <f t="array" ref="AM10">IFERROR(INDEX(Tableau4[Client],MATCH(1,(Tableau4[Nom]=ACCUEIL!$B$7)*('MON POINTAGE'!AM$6=Tableau4[Date]),0)),"")</f>
        <v/>
      </c>
      <c r="AN10" s="72" t="str">
        <f t="array" ref="AN10">IFERROR(INDEX(Tableau4[Client],MATCH(1,(Tableau4[Nom]=ACCUEIL!$B$7)*('MON POINTAGE'!AN$6=Tableau4[Date]),0)),"")</f>
        <v/>
      </c>
      <c r="AO10" s="72" t="str">
        <f t="array" ref="AO10">IFERROR(INDEX(Tableau4[Client],MATCH(1,(Tableau4[Nom]=ACCUEIL!$B$7)*('MON POINTAGE'!AO$6=Tableau4[Date]),0)),"")</f>
        <v/>
      </c>
      <c r="AP10" s="72" t="str">
        <f t="array" ref="AP10">IFERROR(INDEX(Tableau4[Client],MATCH(1,(Tableau4[Nom]=ACCUEIL!$B$7)*('MON POINTAGE'!AP$6=Tableau4[Date]),0)),"")</f>
        <v/>
      </c>
      <c r="AQ10" s="72" t="str">
        <f t="array" ref="AQ10">IFERROR(INDEX(Tableau4[Client],MATCH(1,(Tableau4[Nom]=ACCUEIL!$B$7)*('MON POINTAGE'!AQ$6=Tableau4[Date]),0)),"")</f>
        <v/>
      </c>
      <c r="AR10" s="72" t="str">
        <f t="array" ref="AR10">IFERROR(INDEX(Tableau4[Client],MATCH(1,(Tableau4[Nom]=ACCUEIL!$B$7)*('MON POINTAGE'!AR$6=Tableau4[Date]),0)),"")</f>
        <v/>
      </c>
    </row>
    <row r="11" spans="2:730" ht="15.75" customHeight="1" thickBot="1" x14ac:dyDescent="0.3">
      <c r="B11" s="47"/>
      <c r="D11" s="6"/>
      <c r="E11" s="93" t="s">
        <v>14</v>
      </c>
      <c r="F11" s="94"/>
      <c r="G11" s="94"/>
      <c r="H11" s="94"/>
      <c r="I11" s="94"/>
      <c r="J11" s="94"/>
      <c r="K11" s="94"/>
      <c r="L11" s="28"/>
      <c r="M11" s="28"/>
      <c r="N11" s="72">
        <f t="array" ref="N11">IFERROR(INDEX(Tableau4[Astreinte],MATCH(1,(Tableau4[Nom]=ACCUEIL!$B$7)*('MON POINTAGE'!N$6=Tableau4[Date]),0)),"")</f>
        <v>0.16666666666666663</v>
      </c>
      <c r="O11" s="72" t="str">
        <f t="array" ref="O11">IFERROR(INDEX(Tableau4[Astreinte],MATCH(1,(Tableau4[Nom]=ACCUEIL!$B$7)*('MON POINTAGE'!O$6=Tableau4[Date]),0)),"")</f>
        <v/>
      </c>
      <c r="P11" s="72" t="str">
        <f t="array" ref="P11">IFERROR(INDEX(Tableau4[Astreinte],MATCH(1,(Tableau4[Nom]=ACCUEIL!$B$7)*('MON POINTAGE'!P$6=Tableau4[Date]),0)),"")</f>
        <v/>
      </c>
      <c r="Q11" s="72" t="str">
        <f t="array" ref="Q11">IFERROR(INDEX(Tableau4[Astreinte],MATCH(1,(Tableau4[Nom]=ACCUEIL!$B$7)*('MON POINTAGE'!Q$6=Tableau4[Date]),0)),"")</f>
        <v/>
      </c>
      <c r="R11" s="72" t="str">
        <f t="array" ref="R11">IFERROR(INDEX(Tableau4[Astreinte],MATCH(1,(Tableau4[Nom]=ACCUEIL!$B$7)*('MON POINTAGE'!R$6=Tableau4[Date]),0)),"")</f>
        <v/>
      </c>
      <c r="S11" s="72" t="str">
        <f t="array" ref="S11">IFERROR(INDEX(Tableau4[Astreinte],MATCH(1,(Tableau4[Nom]=ACCUEIL!$B$7)*('MON POINTAGE'!S$6=Tableau4[Date]),0)),"")</f>
        <v/>
      </c>
      <c r="T11" s="72" t="str">
        <f t="array" ref="T11">IFERROR(INDEX(Tableau4[Astreinte],MATCH(1,(Tableau4[Nom]=ACCUEIL!$B$7)*('MON POINTAGE'!T$6=Tableau4[Date]),0)),"")</f>
        <v/>
      </c>
      <c r="U11" s="72" t="str">
        <f t="array" ref="U11">IFERROR(INDEX(Tableau4[Astreinte],MATCH(1,(Tableau4[Nom]=ACCUEIL!$B$7)*('MON POINTAGE'!U$6=Tableau4[Date]),0)),"")</f>
        <v/>
      </c>
      <c r="V11" s="72" t="str">
        <f t="array" ref="V11">IFERROR(INDEX(Tableau4[Astreinte],MATCH(1,(Tableau4[Nom]=ACCUEIL!$B$7)*('MON POINTAGE'!V$6=Tableau4[Date]),0)),"")</f>
        <v/>
      </c>
      <c r="W11" s="72" t="str">
        <f t="array" ref="W11">IFERROR(INDEX(Tableau4[Astreinte],MATCH(1,(Tableau4[Nom]=ACCUEIL!$B$7)*('MON POINTAGE'!W$6=Tableau4[Date]),0)),"")</f>
        <v/>
      </c>
      <c r="X11" s="72" t="str">
        <f t="array" ref="X11">IFERROR(INDEX(Tableau4[Astreinte],MATCH(1,(Tableau4[Nom]=ACCUEIL!$B$7)*('MON POINTAGE'!X$6=Tableau4[Date]),0)),"")</f>
        <v/>
      </c>
      <c r="Y11" s="72" t="str">
        <f t="array" ref="Y11">IFERROR(INDEX(Tableau4[Astreinte],MATCH(1,(Tableau4[Nom]=ACCUEIL!$B$7)*('MON POINTAGE'!Y$6=Tableau4[Date]),0)),"")</f>
        <v/>
      </c>
      <c r="Z11" s="72" t="str">
        <f t="array" ref="Z11">IFERROR(INDEX(Tableau4[Astreinte],MATCH(1,(Tableau4[Nom]=ACCUEIL!$B$7)*('MON POINTAGE'!Z$6=Tableau4[Date]),0)),"")</f>
        <v/>
      </c>
      <c r="AA11" s="72" t="str">
        <f t="array" ref="AA11">IFERROR(INDEX(Tableau4[Astreinte],MATCH(1,(Tableau4[Nom]=ACCUEIL!$B$7)*('MON POINTAGE'!AA$6=Tableau4[Date]),0)),"")</f>
        <v/>
      </c>
      <c r="AB11" s="72" t="str">
        <f t="array" ref="AB11">IFERROR(INDEX(Tableau4[Astreinte],MATCH(1,(Tableau4[Nom]=ACCUEIL!$B$7)*('MON POINTAGE'!AB$6=Tableau4[Date]),0)),"")</f>
        <v/>
      </c>
      <c r="AC11" s="72" t="str">
        <f t="array" ref="AC11">IFERROR(INDEX(Tableau4[Astreinte],MATCH(1,(Tableau4[Nom]=ACCUEIL!$B$7)*('MON POINTAGE'!AC$6=Tableau4[Date]),0)),"")</f>
        <v/>
      </c>
      <c r="AD11" s="72" t="str">
        <f t="array" ref="AD11">IFERROR(INDEX(Tableau4[Astreinte],MATCH(1,(Tableau4[Nom]=ACCUEIL!$B$7)*('MON POINTAGE'!AD$6=Tableau4[Date]),0)),"")</f>
        <v/>
      </c>
      <c r="AE11" s="72" t="str">
        <f t="array" ref="AE11">IFERROR(INDEX(Tableau4[Astreinte],MATCH(1,(Tableau4[Nom]=ACCUEIL!$B$7)*('MON POINTAGE'!AE$6=Tableau4[Date]),0)),"")</f>
        <v/>
      </c>
      <c r="AF11" s="72" t="str">
        <f t="array" ref="AF11">IFERROR(INDEX(Tableau4[Astreinte],MATCH(1,(Tableau4[Nom]=ACCUEIL!$B$7)*('MON POINTAGE'!AF$6=Tableau4[Date]),0)),"")</f>
        <v/>
      </c>
      <c r="AG11" s="72" t="str">
        <f t="array" ref="AG11">IFERROR(INDEX(Tableau4[Astreinte],MATCH(1,(Tableau4[Nom]=ACCUEIL!$B$7)*('MON POINTAGE'!AG$6=Tableau4[Date]),0)),"")</f>
        <v/>
      </c>
      <c r="AH11" s="72" t="str">
        <f t="array" ref="AH11">IFERROR(INDEX(Tableau4[Astreinte],MATCH(1,(Tableau4[Nom]=ACCUEIL!$B$7)*('MON POINTAGE'!AH$6=Tableau4[Date]),0)),"")</f>
        <v/>
      </c>
      <c r="AI11" s="72" t="str">
        <f t="array" ref="AI11">IFERROR(INDEX(Tableau4[Astreinte],MATCH(1,(Tableau4[Nom]=ACCUEIL!$B$7)*('MON POINTAGE'!AI$6=Tableau4[Date]),0)),"")</f>
        <v/>
      </c>
      <c r="AJ11" s="72" t="str">
        <f t="array" ref="AJ11">IFERROR(INDEX(Tableau4[Astreinte],MATCH(1,(Tableau4[Nom]=ACCUEIL!$B$7)*('MON POINTAGE'!AJ$6=Tableau4[Date]),0)),"")</f>
        <v/>
      </c>
      <c r="AK11" s="72" t="str">
        <f t="array" ref="AK11">IFERROR(INDEX(Tableau4[Astreinte],MATCH(1,(Tableau4[Nom]=ACCUEIL!$B$7)*('MON POINTAGE'!AK$6=Tableau4[Date]),0)),"")</f>
        <v/>
      </c>
      <c r="AL11" s="72" t="str">
        <f t="array" ref="AL11">IFERROR(INDEX(Tableau4[Astreinte],MATCH(1,(Tableau4[Nom]=ACCUEIL!$B$7)*('MON POINTAGE'!AL$6=Tableau4[Date]),0)),"")</f>
        <v/>
      </c>
      <c r="AM11" s="72" t="str">
        <f t="array" ref="AM11">IFERROR(INDEX(Tableau4[Astreinte],MATCH(1,(Tableau4[Nom]=ACCUEIL!$B$7)*('MON POINTAGE'!AM$6=Tableau4[Date]),0)),"")</f>
        <v/>
      </c>
      <c r="AN11" s="72" t="str">
        <f t="array" ref="AN11">IFERROR(INDEX(Tableau4[Astreinte],MATCH(1,(Tableau4[Nom]=ACCUEIL!$B$7)*('MON POINTAGE'!AN$6=Tableau4[Date]),0)),"")</f>
        <v/>
      </c>
      <c r="AO11" s="72" t="str">
        <f t="array" ref="AO11">IFERROR(INDEX(Tableau4[Astreinte],MATCH(1,(Tableau4[Nom]=ACCUEIL!$B$7)*('MON POINTAGE'!AO$6=Tableau4[Date]),0)),"")</f>
        <v/>
      </c>
      <c r="AP11" s="72" t="str">
        <f t="array" ref="AP11">IFERROR(INDEX(Tableau4[Astreinte],MATCH(1,(Tableau4[Nom]=ACCUEIL!$B$7)*('MON POINTAGE'!AP$6=Tableau4[Date]),0)),"")</f>
        <v/>
      </c>
      <c r="AQ11" s="72" t="str">
        <f t="array" ref="AQ11">IFERROR(INDEX(Tableau4[Astreinte],MATCH(1,(Tableau4[Nom]=ACCUEIL!$B$7)*('MON POINTAGE'!AQ$6=Tableau4[Date]),0)),"")</f>
        <v/>
      </c>
      <c r="AR11" s="72" t="str">
        <f t="array" ref="AR11">IFERROR(INDEX(Tableau4[Astreinte],MATCH(1,(Tableau4[Nom]=ACCUEIL!$B$7)*('MON POINTAGE'!AR$6=Tableau4[Date]),0)),"")</f>
        <v/>
      </c>
    </row>
    <row r="12" spans="2:730" ht="15" customHeight="1" x14ac:dyDescent="0.25">
      <c r="D12" s="6"/>
      <c r="E12" s="95" t="s">
        <v>79</v>
      </c>
      <c r="F12" s="96"/>
      <c r="G12" s="96"/>
      <c r="H12" s="96"/>
      <c r="I12" s="96"/>
      <c r="J12" s="96"/>
      <c r="K12" s="97"/>
      <c r="L12" s="77" t="s">
        <v>16</v>
      </c>
      <c r="M12" s="78"/>
      <c r="N12" s="73" t="str">
        <f t="shared" ref="N12:AC13" si="2">IF(N14=TRUE,"X","")</f>
        <v/>
      </c>
      <c r="O12" s="73" t="str">
        <f t="shared" si="2"/>
        <v/>
      </c>
      <c r="P12" s="73" t="str">
        <f t="shared" si="2"/>
        <v/>
      </c>
      <c r="Q12" s="73" t="str">
        <f t="shared" si="2"/>
        <v/>
      </c>
      <c r="R12" s="73" t="str">
        <f t="shared" si="2"/>
        <v/>
      </c>
      <c r="S12" s="73" t="str">
        <f t="shared" si="2"/>
        <v/>
      </c>
      <c r="T12" s="73" t="str">
        <f t="shared" si="2"/>
        <v/>
      </c>
      <c r="U12" s="73" t="str">
        <f t="shared" si="2"/>
        <v/>
      </c>
      <c r="V12" s="73" t="str">
        <f t="shared" si="2"/>
        <v/>
      </c>
      <c r="W12" s="73" t="str">
        <f t="shared" si="2"/>
        <v/>
      </c>
      <c r="X12" s="73" t="str">
        <f t="shared" si="2"/>
        <v/>
      </c>
      <c r="Y12" s="73" t="str">
        <f t="shared" si="2"/>
        <v/>
      </c>
      <c r="Z12" s="73" t="str">
        <f t="shared" si="2"/>
        <v/>
      </c>
      <c r="AA12" s="73" t="str">
        <f t="shared" si="2"/>
        <v/>
      </c>
      <c r="AB12" s="73" t="str">
        <f t="shared" si="2"/>
        <v/>
      </c>
      <c r="AC12" s="73" t="str">
        <f t="shared" si="2"/>
        <v/>
      </c>
      <c r="AD12" s="73" t="str">
        <f t="shared" ref="AD12:AR12" si="3">IF(AD14=TRUE,"X","")</f>
        <v/>
      </c>
      <c r="AE12" s="73" t="str">
        <f t="shared" si="3"/>
        <v>X</v>
      </c>
      <c r="AF12" s="73" t="str">
        <f t="shared" si="3"/>
        <v>X</v>
      </c>
      <c r="AG12" s="73" t="str">
        <f t="shared" si="3"/>
        <v/>
      </c>
      <c r="AH12" s="73" t="str">
        <f t="shared" si="3"/>
        <v/>
      </c>
      <c r="AI12" s="73" t="str">
        <f t="shared" si="3"/>
        <v/>
      </c>
      <c r="AJ12" s="73" t="str">
        <f t="shared" si="3"/>
        <v/>
      </c>
      <c r="AK12" s="73" t="str">
        <f t="shared" si="3"/>
        <v/>
      </c>
      <c r="AL12" s="73" t="str">
        <f t="shared" si="3"/>
        <v/>
      </c>
      <c r="AM12" s="73" t="str">
        <f t="shared" si="3"/>
        <v/>
      </c>
      <c r="AN12" s="73" t="str">
        <f t="shared" si="3"/>
        <v/>
      </c>
      <c r="AO12" s="73" t="str">
        <f t="shared" si="3"/>
        <v/>
      </c>
      <c r="AP12" s="73" t="str">
        <f t="shared" si="3"/>
        <v/>
      </c>
      <c r="AQ12" s="73" t="str">
        <f t="shared" si="3"/>
        <v/>
      </c>
      <c r="AR12" s="73" t="str">
        <f t="shared" si="3"/>
        <v/>
      </c>
      <c r="AS12" s="26"/>
      <c r="AT12" s="26"/>
      <c r="AU12" s="26"/>
      <c r="AV12" s="26"/>
      <c r="AW12" s="26"/>
      <c r="AX12" s="26"/>
      <c r="AY12" s="26"/>
    </row>
    <row r="13" spans="2:730" ht="15" customHeight="1" x14ac:dyDescent="0.25">
      <c r="D13" s="6"/>
      <c r="E13" s="101"/>
      <c r="F13" s="102"/>
      <c r="G13" s="102"/>
      <c r="H13" s="102"/>
      <c r="I13" s="102"/>
      <c r="J13" s="102"/>
      <c r="K13" s="103"/>
      <c r="L13" s="77" t="s">
        <v>17</v>
      </c>
      <c r="M13" s="78"/>
      <c r="N13" s="73" t="str">
        <f t="shared" si="2"/>
        <v/>
      </c>
      <c r="O13" s="73" t="str">
        <f t="shared" ref="O13:AC13" si="4">IF(O15=TRUE,"X","")</f>
        <v/>
      </c>
      <c r="P13" s="73" t="str">
        <f t="shared" si="4"/>
        <v/>
      </c>
      <c r="Q13" s="73" t="str">
        <f t="shared" si="4"/>
        <v/>
      </c>
      <c r="R13" s="73" t="str">
        <f t="shared" si="4"/>
        <v/>
      </c>
      <c r="S13" s="73" t="str">
        <f t="shared" si="4"/>
        <v/>
      </c>
      <c r="T13" s="73" t="str">
        <f t="shared" si="4"/>
        <v/>
      </c>
      <c r="U13" s="73" t="str">
        <f t="shared" si="4"/>
        <v/>
      </c>
      <c r="V13" s="73" t="str">
        <f t="shared" si="4"/>
        <v/>
      </c>
      <c r="W13" s="73" t="str">
        <f t="shared" si="4"/>
        <v/>
      </c>
      <c r="X13" s="73" t="str">
        <f t="shared" si="4"/>
        <v/>
      </c>
      <c r="Y13" s="73" t="str">
        <f t="shared" si="4"/>
        <v/>
      </c>
      <c r="Z13" s="73" t="str">
        <f t="shared" si="4"/>
        <v/>
      </c>
      <c r="AA13" s="73" t="str">
        <f t="shared" si="4"/>
        <v/>
      </c>
      <c r="AB13" s="73" t="str">
        <f t="shared" si="4"/>
        <v/>
      </c>
      <c r="AC13" s="73" t="str">
        <f t="shared" si="4"/>
        <v/>
      </c>
      <c r="AD13" s="73" t="str">
        <f t="shared" ref="AD13:AR13" si="5">IF(AD15=TRUE,"X","")</f>
        <v/>
      </c>
      <c r="AE13" s="73" t="str">
        <f t="shared" si="5"/>
        <v>X</v>
      </c>
      <c r="AF13" s="73" t="str">
        <f t="shared" si="5"/>
        <v/>
      </c>
      <c r="AG13" s="73" t="str">
        <f t="shared" si="5"/>
        <v/>
      </c>
      <c r="AH13" s="73" t="str">
        <f t="shared" si="5"/>
        <v/>
      </c>
      <c r="AI13" s="73" t="str">
        <f t="shared" si="5"/>
        <v/>
      </c>
      <c r="AJ13" s="73" t="str">
        <f t="shared" si="5"/>
        <v/>
      </c>
      <c r="AK13" s="73" t="str">
        <f t="shared" si="5"/>
        <v/>
      </c>
      <c r="AL13" s="73" t="str">
        <f t="shared" si="5"/>
        <v/>
      </c>
      <c r="AM13" s="73" t="str">
        <f t="shared" si="5"/>
        <v/>
      </c>
      <c r="AN13" s="73" t="str">
        <f t="shared" si="5"/>
        <v/>
      </c>
      <c r="AO13" s="73" t="str">
        <f t="shared" si="5"/>
        <v/>
      </c>
      <c r="AP13" s="73" t="str">
        <f t="shared" si="5"/>
        <v/>
      </c>
      <c r="AQ13" s="73" t="str">
        <f t="shared" si="5"/>
        <v/>
      </c>
      <c r="AR13" s="73" t="str">
        <f t="shared" si="5"/>
        <v/>
      </c>
    </row>
    <row r="14" spans="2:730" ht="15" hidden="1" customHeight="1" x14ac:dyDescent="0.25">
      <c r="D14" s="6"/>
      <c r="E14" s="74"/>
      <c r="F14" s="74"/>
      <c r="G14" s="74"/>
      <c r="H14" s="74"/>
      <c r="I14" s="74"/>
      <c r="J14" s="74"/>
      <c r="K14" s="74"/>
      <c r="L14" s="75"/>
      <c r="M14" s="75"/>
      <c r="N14" s="73">
        <f t="array" ref="N14">IFERROR(INDEX(Tableau4[GD],MATCH(1,(Tableau4[Nom]=ACCUEIL!$B$7)*('MON POINTAGE'!N$6=Tableau4[Date]),0)),"")</f>
        <v>0</v>
      </c>
      <c r="O14" s="73">
        <f t="array" ref="O14">IFERROR(INDEX(Tableau4[GD],MATCH(1,(Tableau4[Nom]=ACCUEIL!$B$7)*('MON POINTAGE'!O$6=Tableau4[Date]),0)),"")</f>
        <v>0</v>
      </c>
      <c r="P14" s="73">
        <f t="array" ref="P14">IFERROR(INDEX(Tableau4[GD],MATCH(1,(Tableau4[Nom]=ACCUEIL!$B$7)*('MON POINTAGE'!P$6=Tableau4[Date]),0)),"")</f>
        <v>0</v>
      </c>
      <c r="Q14" s="73">
        <f t="array" ref="Q14">IFERROR(INDEX(Tableau4[GD],MATCH(1,(Tableau4[Nom]=ACCUEIL!$B$7)*('MON POINTAGE'!Q$6=Tableau4[Date]),0)),"")</f>
        <v>0</v>
      </c>
      <c r="R14" s="73">
        <f t="array" ref="R14">IFERROR(INDEX(Tableau4[GD],MATCH(1,(Tableau4[Nom]=ACCUEIL!$B$7)*('MON POINTAGE'!R$6=Tableau4[Date]),0)),"")</f>
        <v>0</v>
      </c>
      <c r="S14" s="73">
        <f t="array" ref="S14">IFERROR(INDEX(Tableau4[GD],MATCH(1,(Tableau4[Nom]=ACCUEIL!$B$7)*('MON POINTAGE'!S$6=Tableau4[Date]),0)),"")</f>
        <v>0</v>
      </c>
      <c r="T14" s="73">
        <f t="array" ref="T14">IFERROR(INDEX(Tableau4[GD],MATCH(1,(Tableau4[Nom]=ACCUEIL!$B$7)*('MON POINTAGE'!T$6=Tableau4[Date]),0)),"")</f>
        <v>0</v>
      </c>
      <c r="U14" s="73">
        <f t="array" ref="U14">IFERROR(INDEX(Tableau4[GD],MATCH(1,(Tableau4[Nom]=ACCUEIL!$B$7)*('MON POINTAGE'!U$6=Tableau4[Date]),0)),"")</f>
        <v>0</v>
      </c>
      <c r="V14" s="73">
        <f t="array" ref="V14">IFERROR(INDEX(Tableau4[GD],MATCH(1,(Tableau4[Nom]=ACCUEIL!$B$7)*('MON POINTAGE'!V$6=Tableau4[Date]),0)),"")</f>
        <v>0</v>
      </c>
      <c r="W14" s="73">
        <f t="array" ref="W14">IFERROR(INDEX(Tableau4[GD],MATCH(1,(Tableau4[Nom]=ACCUEIL!$B$7)*('MON POINTAGE'!W$6=Tableau4[Date]),0)),"")</f>
        <v>0</v>
      </c>
      <c r="X14" s="73">
        <f t="array" ref="X14">IFERROR(INDEX(Tableau4[GD],MATCH(1,(Tableau4[Nom]=ACCUEIL!$B$7)*('MON POINTAGE'!X$6=Tableau4[Date]),0)),"")</f>
        <v>0</v>
      </c>
      <c r="Y14" s="73">
        <f t="array" ref="Y14">IFERROR(INDEX(Tableau4[GD],MATCH(1,(Tableau4[Nom]=ACCUEIL!$B$7)*('MON POINTAGE'!Y$6=Tableau4[Date]),0)),"")</f>
        <v>0</v>
      </c>
      <c r="Z14" s="73">
        <f t="array" ref="Z14">IFERROR(INDEX(Tableau4[GD],MATCH(1,(Tableau4[Nom]=ACCUEIL!$B$7)*('MON POINTAGE'!Z$6=Tableau4[Date]),0)),"")</f>
        <v>0</v>
      </c>
      <c r="AA14" s="73">
        <f t="array" ref="AA14">IFERROR(INDEX(Tableau4[GD],MATCH(1,(Tableau4[Nom]=ACCUEIL!$B$7)*('MON POINTAGE'!AA$6=Tableau4[Date]),0)),"")</f>
        <v>0</v>
      </c>
      <c r="AB14" s="73">
        <f t="array" ref="AB14">IFERROR(INDEX(Tableau4[GD],MATCH(1,(Tableau4[Nom]=ACCUEIL!$B$7)*('MON POINTAGE'!AB$6=Tableau4[Date]),0)),"")</f>
        <v>0</v>
      </c>
      <c r="AC14" s="73" t="str">
        <f t="array" ref="AC14">IFERROR(INDEX(Tableau4[GD],MATCH(1,(Tableau4[Nom]=ACCUEIL!$B$7)*('MON POINTAGE'!AC$6=Tableau4[Date]),0)),"")</f>
        <v/>
      </c>
      <c r="AD14" s="73" t="str">
        <f t="array" ref="AD14">IFERROR(INDEX(Tableau4[GD],MATCH(1,(Tableau4[Nom]=ACCUEIL!$B$7)*('MON POINTAGE'!AD$6=Tableau4[Date]),0)),"")</f>
        <v/>
      </c>
      <c r="AE14" s="73" t="b">
        <f t="array" ref="AE14">IFERROR(INDEX(Tableau4[GD],MATCH(1,(Tableau4[Nom]=ACCUEIL!$B$7)*('MON POINTAGE'!AE$6=Tableau4[Date]),0)),"")</f>
        <v>1</v>
      </c>
      <c r="AF14" s="73" t="b">
        <f t="array" ref="AF14">IFERROR(INDEX(Tableau4[GD],MATCH(1,(Tableau4[Nom]=ACCUEIL!$B$7)*('MON POINTAGE'!AF$6=Tableau4[Date]),0)),"")</f>
        <v>1</v>
      </c>
      <c r="AG14" s="73" t="str">
        <f t="array" ref="AG14">IFERROR(INDEX(Tableau4[GD],MATCH(1,(Tableau4[Nom]=ACCUEIL!$B$7)*('MON POINTAGE'!AG$6=Tableau4[Date]),0)),"")</f>
        <v/>
      </c>
      <c r="AH14" s="73" t="str">
        <f t="array" ref="AH14">IFERROR(INDEX(Tableau4[GD],MATCH(1,(Tableau4[Nom]=ACCUEIL!$B$7)*('MON POINTAGE'!AH$6=Tableau4[Date]),0)),"")</f>
        <v/>
      </c>
      <c r="AI14" s="73" t="str">
        <f t="array" ref="AI14">IFERROR(INDEX(Tableau4[GD],MATCH(1,(Tableau4[Nom]=ACCUEIL!$B$7)*('MON POINTAGE'!AI$6=Tableau4[Date]),0)),"")</f>
        <v/>
      </c>
      <c r="AJ14" s="73" t="str">
        <f t="array" ref="AJ14">IFERROR(INDEX(Tableau4[GD],MATCH(1,(Tableau4[Nom]=ACCUEIL!$B$7)*('MON POINTAGE'!AJ$6=Tableau4[Date]),0)),"")</f>
        <v/>
      </c>
      <c r="AK14" s="73" t="str">
        <f t="array" ref="AK14">IFERROR(INDEX(Tableau4[GD],MATCH(1,(Tableau4[Nom]=ACCUEIL!$B$7)*('MON POINTAGE'!AK$6=Tableau4[Date]),0)),"")</f>
        <v/>
      </c>
      <c r="AL14" s="73" t="str">
        <f t="array" ref="AL14">IFERROR(INDEX(Tableau4[GD],MATCH(1,(Tableau4[Nom]=ACCUEIL!$B$7)*('MON POINTAGE'!AL$6=Tableau4[Date]),0)),"")</f>
        <v/>
      </c>
      <c r="AM14" s="73" t="str">
        <f t="array" ref="AM14">IFERROR(INDEX(Tableau4[GD],MATCH(1,(Tableau4[Nom]=ACCUEIL!$B$7)*('MON POINTAGE'!AM$6=Tableau4[Date]),0)),"")</f>
        <v/>
      </c>
      <c r="AN14" s="73" t="str">
        <f t="array" ref="AN14">IFERROR(INDEX(Tableau4[GD],MATCH(1,(Tableau4[Nom]=ACCUEIL!$B$7)*('MON POINTAGE'!AN$6=Tableau4[Date]),0)),"")</f>
        <v/>
      </c>
      <c r="AO14" s="73" t="str">
        <f t="array" ref="AO14">IFERROR(INDEX(Tableau4[GD],MATCH(1,(Tableau4[Nom]=ACCUEIL!$B$7)*('MON POINTAGE'!AO$6=Tableau4[Date]),0)),"")</f>
        <v/>
      </c>
      <c r="AP14" s="73" t="str">
        <f t="array" ref="AP14">IFERROR(INDEX(Tableau4[GD],MATCH(1,(Tableau4[Nom]=ACCUEIL!$B$7)*('MON POINTAGE'!AP$6=Tableau4[Date]),0)),"")</f>
        <v/>
      </c>
      <c r="AQ14" s="73" t="str">
        <f t="array" ref="AQ14">IFERROR(INDEX(Tableau4[GD],MATCH(1,(Tableau4[Nom]=ACCUEIL!$B$7)*('MON POINTAGE'!AQ$6=Tableau4[Date]),0)),"")</f>
        <v/>
      </c>
      <c r="AR14" s="73" t="str">
        <f t="array" ref="AR14">IFERROR(INDEX(Tableau4[GD],MATCH(1,(Tableau4[Nom]=ACCUEIL!$B$7)*('MON POINTAGE'!AR$6=Tableau4[Date]),0)),"")</f>
        <v/>
      </c>
    </row>
    <row r="15" spans="2:730" ht="15" hidden="1" customHeight="1" x14ac:dyDescent="0.25">
      <c r="D15" s="6"/>
      <c r="E15" s="74"/>
      <c r="F15" s="74"/>
      <c r="G15" s="74"/>
      <c r="H15" s="74"/>
      <c r="I15" s="74"/>
      <c r="J15" s="74"/>
      <c r="K15" s="74"/>
      <c r="L15" s="75"/>
      <c r="M15" s="75"/>
      <c r="N15" s="73">
        <f t="array" ref="N15">IFERROR(INDEX(Tableau4[TR],MATCH(1,(Tableau4[Nom]=ACCUEIL!$B$7)*('MON POINTAGE'!N$6=Tableau4[Date]),0)),"")</f>
        <v>0</v>
      </c>
      <c r="O15" s="73">
        <f t="array" ref="O15">IFERROR(INDEX(Tableau4[TR],MATCH(1,(Tableau4[Nom]=ACCUEIL!$B$7)*('MON POINTAGE'!O$6=Tableau4[Date]),0)),"")</f>
        <v>0</v>
      </c>
      <c r="P15" s="73">
        <f t="array" ref="P15">IFERROR(INDEX(Tableau4[TR],MATCH(1,(Tableau4[Nom]=ACCUEIL!$B$7)*('MON POINTAGE'!P$6=Tableau4[Date]),0)),"")</f>
        <v>0</v>
      </c>
      <c r="Q15" s="73">
        <f t="array" ref="Q15">IFERROR(INDEX(Tableau4[TR],MATCH(1,(Tableau4[Nom]=ACCUEIL!$B$7)*('MON POINTAGE'!Q$6=Tableau4[Date]),0)),"")</f>
        <v>0</v>
      </c>
      <c r="R15" s="73">
        <f t="array" ref="R15">IFERROR(INDEX(Tableau4[TR],MATCH(1,(Tableau4[Nom]=ACCUEIL!$B$7)*('MON POINTAGE'!R$6=Tableau4[Date]),0)),"")</f>
        <v>0</v>
      </c>
      <c r="S15" s="73">
        <f t="array" ref="S15">IFERROR(INDEX(Tableau4[TR],MATCH(1,(Tableau4[Nom]=ACCUEIL!$B$7)*('MON POINTAGE'!S$6=Tableau4[Date]),0)),"")</f>
        <v>0</v>
      </c>
      <c r="T15" s="73">
        <f t="array" ref="T15">IFERROR(INDEX(Tableau4[TR],MATCH(1,(Tableau4[Nom]=ACCUEIL!$B$7)*('MON POINTAGE'!T$6=Tableau4[Date]),0)),"")</f>
        <v>0</v>
      </c>
      <c r="U15" s="73">
        <f t="array" ref="U15">IFERROR(INDEX(Tableau4[TR],MATCH(1,(Tableau4[Nom]=ACCUEIL!$B$7)*('MON POINTAGE'!U$6=Tableau4[Date]),0)),"")</f>
        <v>0</v>
      </c>
      <c r="V15" s="73">
        <f t="array" ref="V15">IFERROR(INDEX(Tableau4[TR],MATCH(1,(Tableau4[Nom]=ACCUEIL!$B$7)*('MON POINTAGE'!V$6=Tableau4[Date]),0)),"")</f>
        <v>0</v>
      </c>
      <c r="W15" s="73">
        <f t="array" ref="W15">IFERROR(INDEX(Tableau4[TR],MATCH(1,(Tableau4[Nom]=ACCUEIL!$B$7)*('MON POINTAGE'!W$6=Tableau4[Date]),0)),"")</f>
        <v>0</v>
      </c>
      <c r="X15" s="73">
        <f t="array" ref="X15">IFERROR(INDEX(Tableau4[TR],MATCH(1,(Tableau4[Nom]=ACCUEIL!$B$7)*('MON POINTAGE'!X$6=Tableau4[Date]),0)),"")</f>
        <v>0</v>
      </c>
      <c r="Y15" s="73">
        <f t="array" ref="Y15">IFERROR(INDEX(Tableau4[TR],MATCH(1,(Tableau4[Nom]=ACCUEIL!$B$7)*('MON POINTAGE'!Y$6=Tableau4[Date]),0)),"")</f>
        <v>0</v>
      </c>
      <c r="Z15" s="73">
        <f t="array" ref="Z15">IFERROR(INDEX(Tableau4[TR],MATCH(1,(Tableau4[Nom]=ACCUEIL!$B$7)*('MON POINTAGE'!Z$6=Tableau4[Date]),0)),"")</f>
        <v>0</v>
      </c>
      <c r="AA15" s="73">
        <f t="array" ref="AA15">IFERROR(INDEX(Tableau4[TR],MATCH(1,(Tableau4[Nom]=ACCUEIL!$B$7)*('MON POINTAGE'!AA$6=Tableau4[Date]),0)),"")</f>
        <v>0</v>
      </c>
      <c r="AB15" s="73">
        <f t="array" ref="AB15">IFERROR(INDEX(Tableau4[TR],MATCH(1,(Tableau4[Nom]=ACCUEIL!$B$7)*('MON POINTAGE'!AB$6=Tableau4[Date]),0)),"")</f>
        <v>0</v>
      </c>
      <c r="AC15" s="73" t="str">
        <f t="array" ref="AC15">IFERROR(INDEX(Tableau4[TR],MATCH(1,(Tableau4[Nom]=ACCUEIL!$B$7)*('MON POINTAGE'!AC$6=Tableau4[Date]),0)),"")</f>
        <v/>
      </c>
      <c r="AD15" s="73" t="str">
        <f t="array" ref="AD15">IFERROR(INDEX(Tableau4[TR],MATCH(1,(Tableau4[Nom]=ACCUEIL!$B$7)*('MON POINTAGE'!AD$6=Tableau4[Date]),0)),"")</f>
        <v/>
      </c>
      <c r="AE15" s="73" t="b">
        <f t="array" ref="AE15">IFERROR(INDEX(Tableau4[TR],MATCH(1,(Tableau4[Nom]=ACCUEIL!$B$7)*('MON POINTAGE'!AE$6=Tableau4[Date]),0)),"")</f>
        <v>1</v>
      </c>
      <c r="AF15" s="73" t="b">
        <f t="array" ref="AF15">IFERROR(INDEX(Tableau4[TR],MATCH(1,(Tableau4[Nom]=ACCUEIL!$B$7)*('MON POINTAGE'!AF$6=Tableau4[Date]),0)),"")</f>
        <v>0</v>
      </c>
      <c r="AG15" s="73" t="str">
        <f t="array" ref="AG15">IFERROR(INDEX(Tableau4[TR],MATCH(1,(Tableau4[Nom]=ACCUEIL!$B$7)*('MON POINTAGE'!AG$6=Tableau4[Date]),0)),"")</f>
        <v/>
      </c>
      <c r="AH15" s="73" t="str">
        <f t="array" ref="AH15">IFERROR(INDEX(Tableau4[TR],MATCH(1,(Tableau4[Nom]=ACCUEIL!$B$7)*('MON POINTAGE'!AH$6=Tableau4[Date]),0)),"")</f>
        <v/>
      </c>
      <c r="AI15" s="73" t="str">
        <f t="array" ref="AI15">IFERROR(INDEX(Tableau4[TR],MATCH(1,(Tableau4[Nom]=ACCUEIL!$B$7)*('MON POINTAGE'!AI$6=Tableau4[Date]),0)),"")</f>
        <v/>
      </c>
      <c r="AJ15" s="73" t="str">
        <f t="array" ref="AJ15">IFERROR(INDEX(Tableau4[TR],MATCH(1,(Tableau4[Nom]=ACCUEIL!$B$7)*('MON POINTAGE'!AJ$6=Tableau4[Date]),0)),"")</f>
        <v/>
      </c>
      <c r="AK15" s="73" t="str">
        <f t="array" ref="AK15">IFERROR(INDEX(Tableau4[TR],MATCH(1,(Tableau4[Nom]=ACCUEIL!$B$7)*('MON POINTAGE'!AK$6=Tableau4[Date]),0)),"")</f>
        <v/>
      </c>
      <c r="AL15" s="73" t="str">
        <f t="array" ref="AL15">IFERROR(INDEX(Tableau4[TR],MATCH(1,(Tableau4[Nom]=ACCUEIL!$B$7)*('MON POINTAGE'!AL$6=Tableau4[Date]),0)),"")</f>
        <v/>
      </c>
      <c r="AM15" s="73" t="str">
        <f t="array" ref="AM15">IFERROR(INDEX(Tableau4[TR],MATCH(1,(Tableau4[Nom]=ACCUEIL!$B$7)*('MON POINTAGE'!AM$6=Tableau4[Date]),0)),"")</f>
        <v/>
      </c>
      <c r="AN15" s="73" t="str">
        <f t="array" ref="AN15">IFERROR(INDEX(Tableau4[TR],MATCH(1,(Tableau4[Nom]=ACCUEIL!$B$7)*('MON POINTAGE'!AN$6=Tableau4[Date]),0)),"")</f>
        <v/>
      </c>
      <c r="AO15" s="73" t="str">
        <f t="array" ref="AO15">IFERROR(INDEX(Tableau4[TR],MATCH(1,(Tableau4[Nom]=ACCUEIL!$B$7)*('MON POINTAGE'!AO$6=Tableau4[Date]),0)),"")</f>
        <v/>
      </c>
      <c r="AP15" s="73" t="str">
        <f t="array" ref="AP15">IFERROR(INDEX(Tableau4[TR],MATCH(1,(Tableau4[Nom]=ACCUEIL!$B$7)*('MON POINTAGE'!AP$6=Tableau4[Date]),0)),"")</f>
        <v/>
      </c>
      <c r="AQ15" s="73" t="str">
        <f t="array" ref="AQ15">IFERROR(INDEX(Tableau4[TR],MATCH(1,(Tableau4[Nom]=ACCUEIL!$B$7)*('MON POINTAGE'!AQ$6=Tableau4[Date]),0)),"")</f>
        <v/>
      </c>
      <c r="AR15" s="73" t="str">
        <f t="array" ref="AR15">IFERROR(INDEX(Tableau4[TR],MATCH(1,(Tableau4[Nom]=ACCUEIL!$B$7)*('MON POINTAGE'!AR$6=Tableau4[Date]),0)),"")</f>
        <v/>
      </c>
    </row>
    <row r="16" spans="2:730" ht="15" customHeight="1" x14ac:dyDescent="0.25">
      <c r="B16" s="48" t="s">
        <v>40</v>
      </c>
      <c r="D16" s="6"/>
    </row>
    <row r="17" spans="2:44" ht="15" customHeight="1" thickBot="1" x14ac:dyDescent="0.3">
      <c r="B17" s="90"/>
      <c r="D17" s="6"/>
      <c r="AA17" s="29"/>
    </row>
    <row r="18" spans="2:44" ht="15" customHeight="1" x14ac:dyDescent="0.25">
      <c r="B18" s="91"/>
      <c r="D18" s="6"/>
      <c r="M18" s="80" t="s">
        <v>20</v>
      </c>
      <c r="N18" s="81"/>
      <c r="O18" s="81"/>
      <c r="P18" s="81"/>
      <c r="Q18" s="82"/>
      <c r="S18" s="83" t="s">
        <v>21</v>
      </c>
      <c r="T18" s="83"/>
      <c r="U18" s="83"/>
      <c r="V18" s="83"/>
      <c r="W18" s="83"/>
      <c r="AC18" s="30" t="s">
        <v>24</v>
      </c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50"/>
    </row>
    <row r="19" spans="2:44" ht="15" customHeight="1" x14ac:dyDescent="0.25">
      <c r="B19" s="91"/>
      <c r="D19" s="6"/>
      <c r="M19" s="76"/>
      <c r="N19" s="76"/>
      <c r="O19" s="76"/>
      <c r="P19" s="76"/>
      <c r="Q19" s="36"/>
      <c r="S19" s="76" t="s">
        <v>22</v>
      </c>
      <c r="T19" s="76"/>
      <c r="U19" s="76"/>
      <c r="V19" s="76"/>
      <c r="W19" s="40"/>
      <c r="AC19" s="32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51"/>
    </row>
    <row r="20" spans="2:44" x14ac:dyDescent="0.25">
      <c r="B20" s="91"/>
      <c r="D20" s="6"/>
      <c r="M20" s="76"/>
      <c r="N20" s="76"/>
      <c r="O20" s="76"/>
      <c r="P20" s="76"/>
      <c r="Q20" s="37"/>
      <c r="S20" s="76" t="s">
        <v>23</v>
      </c>
      <c r="T20" s="76"/>
      <c r="U20" s="76"/>
      <c r="V20" s="76"/>
      <c r="W20" s="41"/>
      <c r="AC20" s="32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51"/>
    </row>
    <row r="21" spans="2:44" x14ac:dyDescent="0.25">
      <c r="B21" s="92"/>
      <c r="D21" s="6"/>
      <c r="M21" s="76"/>
      <c r="N21" s="76"/>
      <c r="O21" s="76"/>
      <c r="P21" s="76"/>
      <c r="Q21" s="38"/>
      <c r="AC21" s="32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51"/>
    </row>
    <row r="22" spans="2:44" ht="15" customHeight="1" x14ac:dyDescent="0.25">
      <c r="D22" s="6"/>
      <c r="M22" s="76"/>
      <c r="N22" s="76"/>
      <c r="O22" s="76"/>
      <c r="P22" s="76"/>
      <c r="Q22" s="39"/>
      <c r="AC22" s="32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51"/>
    </row>
    <row r="23" spans="2:44" ht="15.75" thickBot="1" x14ac:dyDescent="0.3">
      <c r="B23" s="48" t="s">
        <v>55</v>
      </c>
      <c r="D23" s="6"/>
      <c r="M23" s="76"/>
      <c r="N23" s="76"/>
      <c r="O23" s="76"/>
      <c r="P23" s="76"/>
      <c r="Q23" s="42"/>
      <c r="AC23" s="33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52"/>
    </row>
    <row r="24" spans="2:44" x14ac:dyDescent="0.25">
      <c r="B24" s="90"/>
      <c r="D24" s="6"/>
      <c r="AC24" s="35"/>
    </row>
    <row r="25" spans="2:44" ht="17.25" customHeight="1" x14ac:dyDescent="0.25">
      <c r="B25" s="91"/>
      <c r="D25" s="6"/>
    </row>
    <row r="26" spans="2:44" ht="15" customHeight="1" x14ac:dyDescent="0.25">
      <c r="B26" s="91"/>
      <c r="D26" s="6"/>
    </row>
    <row r="27" spans="2:44" ht="15" customHeight="1" x14ac:dyDescent="0.25">
      <c r="B27" s="91"/>
      <c r="D27" s="6"/>
      <c r="F27" s="49"/>
    </row>
    <row r="28" spans="2:44" x14ac:dyDescent="0.25">
      <c r="B28" s="92"/>
      <c r="D28" s="6"/>
    </row>
    <row r="29" spans="2:44" ht="15" customHeight="1" x14ac:dyDescent="0.25">
      <c r="D29" s="6"/>
    </row>
    <row r="30" spans="2:44" ht="15" customHeight="1" x14ac:dyDescent="0.25">
      <c r="D30" s="6"/>
    </row>
    <row r="31" spans="2:44" x14ac:dyDescent="0.25">
      <c r="D31" s="6"/>
    </row>
    <row r="32" spans="2:44" x14ac:dyDescent="0.25">
      <c r="D32" s="6"/>
    </row>
    <row r="33" spans="4:44" x14ac:dyDescent="0.25">
      <c r="D33" s="6"/>
      <c r="AN33" s="79" t="str">
        <f>"&gt; Retour Accueil"</f>
        <v>&gt; Retour Accueil</v>
      </c>
      <c r="AO33" s="79"/>
      <c r="AP33" s="79"/>
      <c r="AQ33" s="79"/>
      <c r="AR33" s="79"/>
    </row>
    <row r="34" spans="4:44" x14ac:dyDescent="0.25">
      <c r="D34" s="6"/>
    </row>
  </sheetData>
  <sheetProtection selectLockedCells="1"/>
  <mergeCells count="23">
    <mergeCell ref="J5:M6"/>
    <mergeCell ref="E5:I6"/>
    <mergeCell ref="B17:B21"/>
    <mergeCell ref="B24:B28"/>
    <mergeCell ref="E11:K11"/>
    <mergeCell ref="E7:K9"/>
    <mergeCell ref="E12:K13"/>
    <mergeCell ref="L12:M12"/>
    <mergeCell ref="M21:P21"/>
    <mergeCell ref="M22:P22"/>
    <mergeCell ref="G10:I10"/>
    <mergeCell ref="S20:V20"/>
    <mergeCell ref="L7:M7"/>
    <mergeCell ref="L8:M8"/>
    <mergeCell ref="L9:M9"/>
    <mergeCell ref="AN33:AR33"/>
    <mergeCell ref="M23:P23"/>
    <mergeCell ref="L13:M13"/>
    <mergeCell ref="M19:P19"/>
    <mergeCell ref="M20:P20"/>
    <mergeCell ref="M18:Q18"/>
    <mergeCell ref="S19:V19"/>
    <mergeCell ref="S18:W18"/>
  </mergeCells>
  <conditionalFormatting sqref="N5:N15 O7:AR15">
    <cfRule type="cellIs" dxfId="47" priority="22" operator="notEqual">
      <formula>""</formula>
    </cfRule>
    <cfRule type="expression" dxfId="46" priority="24">
      <formula>N$6&lt;&gt;""</formula>
    </cfRule>
  </conditionalFormatting>
  <conditionalFormatting sqref="O5:AR6">
    <cfRule type="expression" dxfId="45" priority="26">
      <formula>O$6&lt;&gt;""</formula>
    </cfRule>
  </conditionalFormatting>
  <conditionalFormatting sqref="N7:AR9">
    <cfRule type="expression" dxfId="44" priority="1">
      <formula>N$10="CP"</formula>
    </cfRule>
    <cfRule type="expression" dxfId="43" priority="3">
      <formula>N$10="APAVE DK"</formula>
    </cfRule>
    <cfRule type="expression" dxfId="42" priority="4">
      <formula>N$10="TRIHOM ST VAL"</formula>
    </cfRule>
    <cfRule type="expression" dxfId="41" priority="5">
      <formula>N$10="TRIHOM GRA"</formula>
    </cfRule>
    <cfRule type="expression" dxfId="40" priority="6">
      <formula>N$10="Socotec DK"</formula>
    </cfRule>
    <cfRule type="expression" dxfId="39" priority="7">
      <formula>N$10="MFSR CNPE"</formula>
    </cfRule>
  </conditionalFormatting>
  <hyperlinks>
    <hyperlink ref="AN33:AR33" location="ACCUEIL!A1" tooltip="ACCUEIL" display="ACCUEIL!A1" xr:uid="{E69AF621-ED77-4A35-AEA6-217B234CAEB0}"/>
  </hyperlink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164" r:id="rId4" name="CommandButton19">
          <controlPr defaultSize="0" autoLine="0" r:id="rId5">
            <anchor moveWithCells="1">
              <from>
                <xdr:col>1</xdr:col>
                <xdr:colOff>1266825</xdr:colOff>
                <xdr:row>25</xdr:row>
                <xdr:rowOff>152400</xdr:rowOff>
              </from>
              <to>
                <xdr:col>1</xdr:col>
                <xdr:colOff>1685925</xdr:colOff>
                <xdr:row>27</xdr:row>
                <xdr:rowOff>66675</xdr:rowOff>
              </to>
            </anchor>
          </controlPr>
        </control>
      </mc:Choice>
      <mc:Fallback>
        <control shapeId="4164" r:id="rId4" name="CommandButton19"/>
      </mc:Fallback>
    </mc:AlternateContent>
    <mc:AlternateContent xmlns:mc="http://schemas.openxmlformats.org/markup-compatibility/2006">
      <mc:Choice Requires="x14">
        <control shapeId="4163" r:id="rId6" name="CommandButton18">
          <controlPr defaultSize="0" autoLine="0" r:id="rId7">
            <anchor moveWithCells="1">
              <from>
                <xdr:col>1</xdr:col>
                <xdr:colOff>752475</xdr:colOff>
                <xdr:row>25</xdr:row>
                <xdr:rowOff>152400</xdr:rowOff>
              </from>
              <to>
                <xdr:col>1</xdr:col>
                <xdr:colOff>1171575</xdr:colOff>
                <xdr:row>27</xdr:row>
                <xdr:rowOff>66675</xdr:rowOff>
              </to>
            </anchor>
          </controlPr>
        </control>
      </mc:Choice>
      <mc:Fallback>
        <control shapeId="4163" r:id="rId6" name="CommandButton18"/>
      </mc:Fallback>
    </mc:AlternateContent>
    <mc:AlternateContent xmlns:mc="http://schemas.openxmlformats.org/markup-compatibility/2006">
      <mc:Choice Requires="x14">
        <control shapeId="4162" r:id="rId8" name="CommandButton17">
          <controlPr defaultSize="0" autoLine="0" r:id="rId9">
            <anchor moveWithCells="1">
              <from>
                <xdr:col>1</xdr:col>
                <xdr:colOff>247650</xdr:colOff>
                <xdr:row>25</xdr:row>
                <xdr:rowOff>152400</xdr:rowOff>
              </from>
              <to>
                <xdr:col>1</xdr:col>
                <xdr:colOff>666750</xdr:colOff>
                <xdr:row>27</xdr:row>
                <xdr:rowOff>66675</xdr:rowOff>
              </to>
            </anchor>
          </controlPr>
        </control>
      </mc:Choice>
      <mc:Fallback>
        <control shapeId="4162" r:id="rId8" name="CommandButton17"/>
      </mc:Fallback>
    </mc:AlternateContent>
    <mc:AlternateContent xmlns:mc="http://schemas.openxmlformats.org/markup-compatibility/2006">
      <mc:Choice Requires="x14">
        <control shapeId="4161" r:id="rId10" name="CommandButton16">
          <controlPr defaultSize="0" autoLine="0" r:id="rId11">
            <anchor moveWithCells="1">
              <from>
                <xdr:col>1</xdr:col>
                <xdr:colOff>1266825</xdr:colOff>
                <xdr:row>23</xdr:row>
                <xdr:rowOff>161925</xdr:rowOff>
              </from>
              <to>
                <xdr:col>1</xdr:col>
                <xdr:colOff>1685925</xdr:colOff>
                <xdr:row>25</xdr:row>
                <xdr:rowOff>47625</xdr:rowOff>
              </to>
            </anchor>
          </controlPr>
        </control>
      </mc:Choice>
      <mc:Fallback>
        <control shapeId="4161" r:id="rId10" name="CommandButton16"/>
      </mc:Fallback>
    </mc:AlternateContent>
    <mc:AlternateContent xmlns:mc="http://schemas.openxmlformats.org/markup-compatibility/2006">
      <mc:Choice Requires="x14">
        <control shapeId="4160" r:id="rId12" name="CommandButton15">
          <controlPr defaultSize="0" autoLine="0" r:id="rId13">
            <anchor moveWithCells="1">
              <from>
                <xdr:col>1</xdr:col>
                <xdr:colOff>762000</xdr:colOff>
                <xdr:row>23</xdr:row>
                <xdr:rowOff>161925</xdr:rowOff>
              </from>
              <to>
                <xdr:col>1</xdr:col>
                <xdr:colOff>1181100</xdr:colOff>
                <xdr:row>25</xdr:row>
                <xdr:rowOff>47625</xdr:rowOff>
              </to>
            </anchor>
          </controlPr>
        </control>
      </mc:Choice>
      <mc:Fallback>
        <control shapeId="4160" r:id="rId12" name="CommandButton15"/>
      </mc:Fallback>
    </mc:AlternateContent>
    <mc:AlternateContent xmlns:mc="http://schemas.openxmlformats.org/markup-compatibility/2006">
      <mc:Choice Requires="x14">
        <control shapeId="4159" r:id="rId14" name="CommandButton14">
          <controlPr defaultSize="0" autoLine="0" r:id="rId15">
            <anchor moveWithCells="1">
              <from>
                <xdr:col>1</xdr:col>
                <xdr:colOff>257175</xdr:colOff>
                <xdr:row>23</xdr:row>
                <xdr:rowOff>161925</xdr:rowOff>
              </from>
              <to>
                <xdr:col>1</xdr:col>
                <xdr:colOff>676275</xdr:colOff>
                <xdr:row>25</xdr:row>
                <xdr:rowOff>47625</xdr:rowOff>
              </to>
            </anchor>
          </controlPr>
        </control>
      </mc:Choice>
      <mc:Fallback>
        <control shapeId="4159" r:id="rId14" name="CommandButton14"/>
      </mc:Fallback>
    </mc:AlternateContent>
    <mc:AlternateContent xmlns:mc="http://schemas.openxmlformats.org/markup-compatibility/2006">
      <mc:Choice Requires="x14">
        <control shapeId="4143" r:id="rId16" name="CommandButton12">
          <controlPr defaultSize="0" autoLine="0" r:id="rId17">
            <anchor moveWithCells="1">
              <from>
                <xdr:col>1</xdr:col>
                <xdr:colOff>1562100</xdr:colOff>
                <xdr:row>18</xdr:row>
                <xdr:rowOff>171450</xdr:rowOff>
              </from>
              <to>
                <xdr:col>1</xdr:col>
                <xdr:colOff>1809750</xdr:colOff>
                <xdr:row>20</xdr:row>
                <xdr:rowOff>85725</xdr:rowOff>
              </to>
            </anchor>
          </controlPr>
        </control>
      </mc:Choice>
      <mc:Fallback>
        <control shapeId="4143" r:id="rId16" name="CommandButton12"/>
      </mc:Fallback>
    </mc:AlternateContent>
    <mc:AlternateContent xmlns:mc="http://schemas.openxmlformats.org/markup-compatibility/2006">
      <mc:Choice Requires="x14">
        <control shapeId="4142" r:id="rId18" name="CommandButton11">
          <controlPr defaultSize="0" autoLine="0" r:id="rId19">
            <anchor moveWithCells="1">
              <from>
                <xdr:col>1</xdr:col>
                <xdr:colOff>1276350</xdr:colOff>
                <xdr:row>18</xdr:row>
                <xdr:rowOff>171450</xdr:rowOff>
              </from>
              <to>
                <xdr:col>1</xdr:col>
                <xdr:colOff>1524000</xdr:colOff>
                <xdr:row>20</xdr:row>
                <xdr:rowOff>85725</xdr:rowOff>
              </to>
            </anchor>
          </controlPr>
        </control>
      </mc:Choice>
      <mc:Fallback>
        <control shapeId="4142" r:id="rId18" name="CommandButton11"/>
      </mc:Fallback>
    </mc:AlternateContent>
    <mc:AlternateContent xmlns:mc="http://schemas.openxmlformats.org/markup-compatibility/2006">
      <mc:Choice Requires="x14">
        <control shapeId="4141" r:id="rId20" name="CommandButton10">
          <controlPr defaultSize="0" autoLine="0" r:id="rId21">
            <anchor moveWithCells="1">
              <from>
                <xdr:col>1</xdr:col>
                <xdr:colOff>990600</xdr:colOff>
                <xdr:row>18</xdr:row>
                <xdr:rowOff>171450</xdr:rowOff>
              </from>
              <to>
                <xdr:col>1</xdr:col>
                <xdr:colOff>1238250</xdr:colOff>
                <xdr:row>20</xdr:row>
                <xdr:rowOff>85725</xdr:rowOff>
              </to>
            </anchor>
          </controlPr>
        </control>
      </mc:Choice>
      <mc:Fallback>
        <control shapeId="4141" r:id="rId20" name="CommandButton10"/>
      </mc:Fallback>
    </mc:AlternateContent>
    <mc:AlternateContent xmlns:mc="http://schemas.openxmlformats.org/markup-compatibility/2006">
      <mc:Choice Requires="x14">
        <control shapeId="4140" r:id="rId22" name="CommandButton9">
          <controlPr defaultSize="0" autoLine="0" r:id="rId23">
            <anchor moveWithCells="1">
              <from>
                <xdr:col>1</xdr:col>
                <xdr:colOff>704850</xdr:colOff>
                <xdr:row>18</xdr:row>
                <xdr:rowOff>171450</xdr:rowOff>
              </from>
              <to>
                <xdr:col>1</xdr:col>
                <xdr:colOff>952500</xdr:colOff>
                <xdr:row>20</xdr:row>
                <xdr:rowOff>85725</xdr:rowOff>
              </to>
            </anchor>
          </controlPr>
        </control>
      </mc:Choice>
      <mc:Fallback>
        <control shapeId="4140" r:id="rId22" name="CommandButton9"/>
      </mc:Fallback>
    </mc:AlternateContent>
    <mc:AlternateContent xmlns:mc="http://schemas.openxmlformats.org/markup-compatibility/2006">
      <mc:Choice Requires="x14">
        <control shapeId="4139" r:id="rId24" name="CommandButton8">
          <controlPr defaultSize="0" autoLine="0" r:id="rId25">
            <anchor moveWithCells="1">
              <from>
                <xdr:col>1</xdr:col>
                <xdr:colOff>419100</xdr:colOff>
                <xdr:row>18</xdr:row>
                <xdr:rowOff>171450</xdr:rowOff>
              </from>
              <to>
                <xdr:col>1</xdr:col>
                <xdr:colOff>666750</xdr:colOff>
                <xdr:row>20</xdr:row>
                <xdr:rowOff>85725</xdr:rowOff>
              </to>
            </anchor>
          </controlPr>
        </control>
      </mc:Choice>
      <mc:Fallback>
        <control shapeId="4139" r:id="rId24" name="CommandButton8"/>
      </mc:Fallback>
    </mc:AlternateContent>
    <mc:AlternateContent xmlns:mc="http://schemas.openxmlformats.org/markup-compatibility/2006">
      <mc:Choice Requires="x14">
        <control shapeId="4138" r:id="rId26" name="CommandButton7">
          <controlPr defaultSize="0" autoLine="0" r:id="rId27">
            <anchor moveWithCells="1">
              <from>
                <xdr:col>1</xdr:col>
                <xdr:colOff>123825</xdr:colOff>
                <xdr:row>18</xdr:row>
                <xdr:rowOff>171450</xdr:rowOff>
              </from>
              <to>
                <xdr:col>1</xdr:col>
                <xdr:colOff>371475</xdr:colOff>
                <xdr:row>20</xdr:row>
                <xdr:rowOff>85725</xdr:rowOff>
              </to>
            </anchor>
          </controlPr>
        </control>
      </mc:Choice>
      <mc:Fallback>
        <control shapeId="4138" r:id="rId26" name="CommandButton7"/>
      </mc:Fallback>
    </mc:AlternateContent>
    <mc:AlternateContent xmlns:mc="http://schemas.openxmlformats.org/markup-compatibility/2006">
      <mc:Choice Requires="x14">
        <control shapeId="4137" r:id="rId28" name="CommandButton6">
          <controlPr defaultSize="0" autoLine="0" r:id="rId29">
            <anchor moveWithCells="1">
              <from>
                <xdr:col>1</xdr:col>
                <xdr:colOff>1562100</xdr:colOff>
                <xdr:row>16</xdr:row>
                <xdr:rowOff>152400</xdr:rowOff>
              </from>
              <to>
                <xdr:col>1</xdr:col>
                <xdr:colOff>1809750</xdr:colOff>
                <xdr:row>18</xdr:row>
                <xdr:rowOff>66675</xdr:rowOff>
              </to>
            </anchor>
          </controlPr>
        </control>
      </mc:Choice>
      <mc:Fallback>
        <control shapeId="4137" r:id="rId28" name="CommandButton6"/>
      </mc:Fallback>
    </mc:AlternateContent>
    <mc:AlternateContent xmlns:mc="http://schemas.openxmlformats.org/markup-compatibility/2006">
      <mc:Choice Requires="x14">
        <control shapeId="4136" r:id="rId30" name="CommandButton5">
          <controlPr defaultSize="0" autoLine="0" r:id="rId31">
            <anchor moveWithCells="1">
              <from>
                <xdr:col>1</xdr:col>
                <xdr:colOff>1276350</xdr:colOff>
                <xdr:row>16</xdr:row>
                <xdr:rowOff>152400</xdr:rowOff>
              </from>
              <to>
                <xdr:col>1</xdr:col>
                <xdr:colOff>1524000</xdr:colOff>
                <xdr:row>18</xdr:row>
                <xdr:rowOff>66675</xdr:rowOff>
              </to>
            </anchor>
          </controlPr>
        </control>
      </mc:Choice>
      <mc:Fallback>
        <control shapeId="4136" r:id="rId30" name="CommandButton5"/>
      </mc:Fallback>
    </mc:AlternateContent>
    <mc:AlternateContent xmlns:mc="http://schemas.openxmlformats.org/markup-compatibility/2006">
      <mc:Choice Requires="x14">
        <control shapeId="4135" r:id="rId32" name="CommandButton4">
          <controlPr defaultSize="0" autoLine="0" r:id="rId33">
            <anchor moveWithCells="1">
              <from>
                <xdr:col>1</xdr:col>
                <xdr:colOff>981075</xdr:colOff>
                <xdr:row>16</xdr:row>
                <xdr:rowOff>152400</xdr:rowOff>
              </from>
              <to>
                <xdr:col>1</xdr:col>
                <xdr:colOff>1228725</xdr:colOff>
                <xdr:row>18</xdr:row>
                <xdr:rowOff>66675</xdr:rowOff>
              </to>
            </anchor>
          </controlPr>
        </control>
      </mc:Choice>
      <mc:Fallback>
        <control shapeId="4135" r:id="rId32" name="CommandButton4"/>
      </mc:Fallback>
    </mc:AlternateContent>
    <mc:AlternateContent xmlns:mc="http://schemas.openxmlformats.org/markup-compatibility/2006">
      <mc:Choice Requires="x14">
        <control shapeId="4134" r:id="rId34" name="CommandButton3">
          <controlPr defaultSize="0" autoLine="0" r:id="rId35">
            <anchor moveWithCells="1">
              <from>
                <xdr:col>1</xdr:col>
                <xdr:colOff>695325</xdr:colOff>
                <xdr:row>16</xdr:row>
                <xdr:rowOff>152400</xdr:rowOff>
              </from>
              <to>
                <xdr:col>1</xdr:col>
                <xdr:colOff>942975</xdr:colOff>
                <xdr:row>18</xdr:row>
                <xdr:rowOff>66675</xdr:rowOff>
              </to>
            </anchor>
          </controlPr>
        </control>
      </mc:Choice>
      <mc:Fallback>
        <control shapeId="4134" r:id="rId34" name="CommandButton3"/>
      </mc:Fallback>
    </mc:AlternateContent>
    <mc:AlternateContent xmlns:mc="http://schemas.openxmlformats.org/markup-compatibility/2006">
      <mc:Choice Requires="x14">
        <control shapeId="4133" r:id="rId36" name="CommandButton2">
          <controlPr defaultSize="0" autoLine="0" r:id="rId37">
            <anchor moveWithCells="1">
              <from>
                <xdr:col>1</xdr:col>
                <xdr:colOff>409575</xdr:colOff>
                <xdr:row>16</xdr:row>
                <xdr:rowOff>152400</xdr:rowOff>
              </from>
              <to>
                <xdr:col>1</xdr:col>
                <xdr:colOff>657225</xdr:colOff>
                <xdr:row>18</xdr:row>
                <xdr:rowOff>66675</xdr:rowOff>
              </to>
            </anchor>
          </controlPr>
        </control>
      </mc:Choice>
      <mc:Fallback>
        <control shapeId="4133" r:id="rId36" name="CommandButton2"/>
      </mc:Fallback>
    </mc:AlternateContent>
    <mc:AlternateContent xmlns:mc="http://schemas.openxmlformats.org/markup-compatibility/2006">
      <mc:Choice Requires="x14">
        <control shapeId="4132" r:id="rId38" name="CommandButton1">
          <controlPr defaultSize="0" autoLine="0" r:id="rId39">
            <anchor moveWithCells="1">
              <from>
                <xdr:col>1</xdr:col>
                <xdr:colOff>123825</xdr:colOff>
                <xdr:row>16</xdr:row>
                <xdr:rowOff>161925</xdr:rowOff>
              </from>
              <to>
                <xdr:col>1</xdr:col>
                <xdr:colOff>371475</xdr:colOff>
                <xdr:row>18</xdr:row>
                <xdr:rowOff>66675</xdr:rowOff>
              </to>
            </anchor>
          </controlPr>
        </control>
      </mc:Choice>
      <mc:Fallback>
        <control shapeId="4132" r:id="rId38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00000000-000E-0000-0300-000010000000}">
            <xm:f>AND(OR(N$5="sam",N$5="dim"),$BB$5+'Variables Admin'!$B$3&lt;&gt;"")</xm:f>
            <x14:dxf>
              <fill>
                <patternFill>
                  <bgColor theme="0" tint="-0.24994659260841701"/>
                </patternFill>
              </fill>
            </x14:dxf>
          </x14:cfRule>
          <xm:sqref>N5:N15 O7:AR15</xm:sqref>
        </x14:conditionalFormatting>
        <x14:conditionalFormatting xmlns:xm="http://schemas.microsoft.com/office/excel/2006/main">
          <x14:cfRule type="expression" priority="25" id="{00000000-000E-0000-0300-000012000000}">
            <xm:f>AND(OR(O$5="sam",O$5="dim"),$BB$5+'Variables Admin'!$B$3&lt;&gt;"")</xm:f>
            <x14:dxf>
              <fill>
                <patternFill>
                  <bgColor theme="0" tint="-0.24994659260841701"/>
                </patternFill>
              </fill>
            </x14:dxf>
          </x14:cfRule>
          <xm:sqref>O5:AR6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CC3EC-E170-45F7-B423-7157F32775A5}">
  <sheetPr codeName="Feuil7"/>
  <dimension ref="A1:U21"/>
  <sheetViews>
    <sheetView tabSelected="1" workbookViewId="0">
      <selection activeCell="C30" sqref="C30"/>
    </sheetView>
  </sheetViews>
  <sheetFormatPr baseColWidth="10" defaultRowHeight="15" x14ac:dyDescent="0.25"/>
  <cols>
    <col min="1" max="1" width="11.42578125" style="55"/>
    <col min="2" max="2" width="17.7109375" style="55" bestFit="1" customWidth="1"/>
    <col min="3" max="3" width="31.85546875" style="55" customWidth="1"/>
    <col min="4" max="4" width="17.28515625" style="55" customWidth="1"/>
    <col min="5" max="5" width="17.28515625" style="59" customWidth="1"/>
    <col min="9" max="9" width="14.7109375" style="55" customWidth="1"/>
    <col min="10" max="10" width="12.140625" style="55" customWidth="1"/>
    <col min="11" max="11" width="14.140625" style="55" customWidth="1"/>
    <col min="12" max="12" width="11.5703125" style="55" customWidth="1"/>
    <col min="13" max="14" width="11.5703125" style="65" customWidth="1"/>
    <col min="15" max="17" width="17.28515625" style="65" customWidth="1"/>
    <col min="18" max="20" width="11.42578125" style="55"/>
    <col min="21" max="21" width="11.85546875" style="55" customWidth="1"/>
    <col min="22" max="16384" width="11.42578125" style="55"/>
  </cols>
  <sheetData>
    <row r="1" spans="1:21" ht="30.75" customHeight="1" x14ac:dyDescent="0.25">
      <c r="A1" s="61" t="s">
        <v>7</v>
      </c>
      <c r="B1" s="62" t="s">
        <v>25</v>
      </c>
      <c r="C1" s="62" t="s">
        <v>26</v>
      </c>
      <c r="D1" s="62" t="s">
        <v>56</v>
      </c>
      <c r="E1" s="62" t="s">
        <v>72</v>
      </c>
      <c r="F1" s="62" t="s">
        <v>57</v>
      </c>
      <c r="G1" s="62" t="s">
        <v>58</v>
      </c>
      <c r="H1" s="62" t="s">
        <v>59</v>
      </c>
      <c r="I1" s="62" t="s">
        <v>60</v>
      </c>
      <c r="J1" s="62" t="s">
        <v>76</v>
      </c>
      <c r="K1" s="62" t="s">
        <v>16</v>
      </c>
      <c r="L1" s="62" t="s">
        <v>17</v>
      </c>
      <c r="M1" s="62" t="s">
        <v>80</v>
      </c>
      <c r="N1" s="62" t="s">
        <v>81</v>
      </c>
      <c r="O1" s="62" t="s">
        <v>61</v>
      </c>
      <c r="P1" s="62" t="s">
        <v>62</v>
      </c>
      <c r="Q1" s="62" t="s">
        <v>63</v>
      </c>
      <c r="R1" s="62" t="s">
        <v>64</v>
      </c>
      <c r="S1" s="62" t="s">
        <v>65</v>
      </c>
      <c r="T1" s="62" t="s">
        <v>18</v>
      </c>
      <c r="U1" s="63" t="s">
        <v>19</v>
      </c>
    </row>
    <row r="2" spans="1:21" x14ac:dyDescent="0.25">
      <c r="A2" s="55">
        <f t="shared" ref="A2:A10" si="0">ROW(A2)-1</f>
        <v>1</v>
      </c>
      <c r="B2" s="64">
        <v>43830</v>
      </c>
      <c r="D2" s="55" t="s">
        <v>71</v>
      </c>
      <c r="F2" s="70">
        <v>0.33333333333333331</v>
      </c>
      <c r="G2" s="70">
        <v>0.70833333333333337</v>
      </c>
      <c r="H2" s="55"/>
      <c r="J2" s="67">
        <f>IF(Tableau4[[#This Row],[Début Astreinte]]="","",Tableau4[[#This Row],[Fin Astreinte]]-Tableau4[[#This Row],[Début Astreinte]])</f>
        <v>0.16666666666666663</v>
      </c>
      <c r="K2" s="65"/>
      <c r="L2" s="65"/>
      <c r="M2" s="70">
        <v>0.70833333333333337</v>
      </c>
      <c r="N2" s="70">
        <v>0.875</v>
      </c>
      <c r="O2" s="67">
        <f t="shared" ref="O2:O21" si="1">IF(D2&lt;&gt;"REA",IF(OR(S2=1,R2=1),"",D2),IF(OR(H2="",I2=""),G2-F2,(H2-F2)+(G2-I2)))</f>
        <v>0.37500000000000006</v>
      </c>
      <c r="P2" s="68">
        <f t="shared" ref="P2:P21" si="2">IF(D2&lt;&gt;"REA","",IF(O2&gt;=(8/24),O2-(8/24),TEXT((8/24)-O2,"- [h]:mm")))</f>
        <v>4.1666666666666741E-2</v>
      </c>
      <c r="Q2" s="69" t="str">
        <f t="shared" ref="Q2:Q21" si="3">IF(AND(D2="REA",O2&lt;(8/24)),(8/24)-O2,"")</f>
        <v/>
      </c>
      <c r="R2" s="55" t="str">
        <f>IF(Tableau4[[#This Row],[Date]]="","",IF(OR(WEEKDAY(B2)=1,WEEKDAY(B2)=7),1,""))</f>
        <v/>
      </c>
      <c r="S2" s="55" t="str">
        <f t="shared" ref="S2:S10" si="4">IFERROR(IF(MATCH(B2,JourFériés,0),1,""),"")</f>
        <v/>
      </c>
      <c r="T2" s="55">
        <f>IF(Tableau4[[#This Row],[Date]]="","",MONTH(Tableau4[[#This Row],[Date]]))</f>
        <v>12</v>
      </c>
      <c r="U2" s="55">
        <f>IF(Tableau4[[#This Row],[Date]]="","",YEAR(Tableau4[[#This Row],[Date]]))</f>
        <v>2019</v>
      </c>
    </row>
    <row r="3" spans="1:21" x14ac:dyDescent="0.25">
      <c r="A3" s="66">
        <f t="shared" si="0"/>
        <v>2</v>
      </c>
      <c r="B3" s="64">
        <v>44197</v>
      </c>
      <c r="C3" s="59" t="s">
        <v>4</v>
      </c>
      <c r="D3" s="59" t="s">
        <v>69</v>
      </c>
      <c r="F3" s="59" t="s">
        <v>70</v>
      </c>
      <c r="G3" s="59" t="s">
        <v>67</v>
      </c>
      <c r="H3" s="59" t="s">
        <v>68</v>
      </c>
      <c r="I3" s="59" t="s">
        <v>68</v>
      </c>
      <c r="J3" s="67">
        <f>IF(Tableau4[[#This Row],[Début Astreinte]]="","",Tableau4[[#This Row],[Fin Astreinte]]-Tableau4[[#This Row],[Début Astreinte]])</f>
        <v>0.16666666666666663</v>
      </c>
      <c r="K3" s="65"/>
      <c r="L3" s="65"/>
      <c r="M3" s="70">
        <v>0.70833333333333337</v>
      </c>
      <c r="N3" s="70">
        <v>0.875</v>
      </c>
      <c r="O3" s="67">
        <f t="shared" si="1"/>
        <v>0.16666666666666669</v>
      </c>
      <c r="P3" s="68" t="str">
        <f t="shared" si="2"/>
        <v>- 4:00</v>
      </c>
      <c r="Q3" s="69">
        <f t="shared" si="3"/>
        <v>0.16666666666666663</v>
      </c>
      <c r="R3" s="66" t="str">
        <f>IF(Tableau4[[#This Row],[Date]]="","",IF(OR(WEEKDAY(B3)=1,WEEKDAY(B3)=7),1,""))</f>
        <v/>
      </c>
      <c r="S3" s="66">
        <f t="shared" si="4"/>
        <v>1</v>
      </c>
      <c r="T3" s="59">
        <f>IF(Tableau4[[#This Row],[Date]]="","",MONTH(Tableau4[[#This Row],[Date]]))</f>
        <v>1</v>
      </c>
      <c r="U3" s="59">
        <f>IF(Tableau4[[#This Row],[Date]]="","",YEAR(Tableau4[[#This Row],[Date]]))</f>
        <v>2021</v>
      </c>
    </row>
    <row r="4" spans="1:21" x14ac:dyDescent="0.25">
      <c r="A4" s="66">
        <f t="shared" si="0"/>
        <v>3</v>
      </c>
      <c r="B4" s="64">
        <v>44198</v>
      </c>
      <c r="C4" s="59" t="s">
        <v>4</v>
      </c>
      <c r="D4" s="59" t="s">
        <v>69</v>
      </c>
      <c r="F4" s="70" t="s">
        <v>70</v>
      </c>
      <c r="G4" s="70" t="s">
        <v>66</v>
      </c>
      <c r="H4" s="59" t="s">
        <v>68</v>
      </c>
      <c r="I4" s="59" t="s">
        <v>68</v>
      </c>
      <c r="J4" s="67" t="str">
        <f>IF(Tableau4[[#This Row],[Début Astreinte]]="","",Tableau4[[#This Row],[Fin Astreinte]]-Tableau4[[#This Row],[Début Astreinte]])</f>
        <v/>
      </c>
      <c r="K4" s="65"/>
      <c r="L4" s="65"/>
      <c r="O4" s="67">
        <f t="shared" si="1"/>
        <v>0.37500000000000006</v>
      </c>
      <c r="P4" s="68">
        <f t="shared" si="2"/>
        <v>4.1666666666666741E-2</v>
      </c>
      <c r="Q4" s="69" t="str">
        <f t="shared" si="3"/>
        <v/>
      </c>
      <c r="R4" s="66">
        <f>IF(Tableau4[[#This Row],[Date]]="","",IF(OR(WEEKDAY(B4)=1,WEEKDAY(B4)=7),1,""))</f>
        <v>1</v>
      </c>
      <c r="S4" s="66" t="str">
        <f t="shared" si="4"/>
        <v/>
      </c>
      <c r="T4" s="59">
        <f>IF(Tableau4[[#This Row],[Date]]="","",MONTH(Tableau4[[#This Row],[Date]]))</f>
        <v>1</v>
      </c>
      <c r="U4" s="59">
        <f>IF(Tableau4[[#This Row],[Date]]="","",YEAR(Tableau4[[#This Row],[Date]]))</f>
        <v>2021</v>
      </c>
    </row>
    <row r="5" spans="1:21" x14ac:dyDescent="0.25">
      <c r="A5" s="66">
        <f t="shared" si="0"/>
        <v>4</v>
      </c>
      <c r="B5" s="64">
        <v>44198</v>
      </c>
      <c r="C5" s="59" t="s">
        <v>4</v>
      </c>
      <c r="D5" s="59" t="s">
        <v>69</v>
      </c>
      <c r="F5" s="70" t="s">
        <v>70</v>
      </c>
      <c r="G5" s="70" t="s">
        <v>66</v>
      </c>
      <c r="H5" s="59" t="s">
        <v>68</v>
      </c>
      <c r="I5" s="59" t="s">
        <v>68</v>
      </c>
      <c r="J5" s="67" t="str">
        <f>IF(Tableau4[[#This Row],[Début Astreinte]]="","",Tableau4[[#This Row],[Fin Astreinte]]-Tableau4[[#This Row],[Début Astreinte]])</f>
        <v/>
      </c>
      <c r="K5" s="65"/>
      <c r="L5" s="65"/>
      <c r="O5" s="67">
        <f t="shared" si="1"/>
        <v>0.37500000000000006</v>
      </c>
      <c r="P5" s="68">
        <f t="shared" si="2"/>
        <v>4.1666666666666741E-2</v>
      </c>
      <c r="Q5" s="69" t="str">
        <f t="shared" si="3"/>
        <v/>
      </c>
      <c r="R5" s="66">
        <f>IF(Tableau4[[#This Row],[Date]]="","",IF(OR(WEEKDAY(B5)=1,WEEKDAY(B5)=7),1,""))</f>
        <v>1</v>
      </c>
      <c r="S5" s="66" t="str">
        <f t="shared" si="4"/>
        <v/>
      </c>
      <c r="T5" s="59">
        <f>IF(Tableau4[[#This Row],[Date]]="","",MONTH(Tableau4[[#This Row],[Date]]))</f>
        <v>1</v>
      </c>
      <c r="U5" s="59">
        <f>IF(Tableau4[[#This Row],[Date]]="","",YEAR(Tableau4[[#This Row],[Date]]))</f>
        <v>2021</v>
      </c>
    </row>
    <row r="6" spans="1:21" x14ac:dyDescent="0.25">
      <c r="A6" s="66">
        <f t="shared" si="0"/>
        <v>5</v>
      </c>
      <c r="B6" s="64">
        <v>44199</v>
      </c>
      <c r="C6" s="59" t="s">
        <v>4</v>
      </c>
      <c r="D6" s="59" t="s">
        <v>69</v>
      </c>
      <c r="F6" s="59" t="s">
        <v>70</v>
      </c>
      <c r="G6" s="59" t="s">
        <v>66</v>
      </c>
      <c r="H6" s="59" t="s">
        <v>68</v>
      </c>
      <c r="I6" s="59" t="s">
        <v>68</v>
      </c>
      <c r="J6" s="67" t="str">
        <f>IF(Tableau4[[#This Row],[Début Astreinte]]="","",Tableau4[[#This Row],[Fin Astreinte]]-Tableau4[[#This Row],[Début Astreinte]])</f>
        <v/>
      </c>
      <c r="K6" s="65"/>
      <c r="L6" s="65"/>
      <c r="O6" s="67">
        <f t="shared" si="1"/>
        <v>0.37500000000000006</v>
      </c>
      <c r="P6" s="68">
        <f t="shared" si="2"/>
        <v>4.1666666666666741E-2</v>
      </c>
      <c r="Q6" s="69" t="str">
        <f t="shared" si="3"/>
        <v/>
      </c>
      <c r="R6" s="66">
        <f>IF(Tableau4[[#This Row],[Date]]="","",IF(OR(WEEKDAY(B6)=1,WEEKDAY(B6)=7),1,""))</f>
        <v>1</v>
      </c>
      <c r="S6" s="66" t="str">
        <f t="shared" si="4"/>
        <v/>
      </c>
      <c r="T6" s="59">
        <f>IF(Tableau4[[#This Row],[Date]]="","",MONTH(Tableau4[[#This Row],[Date]]))</f>
        <v>1</v>
      </c>
      <c r="U6" s="59">
        <f>IF(Tableau4[[#This Row],[Date]]="","",YEAR(Tableau4[[#This Row],[Date]]))</f>
        <v>2021</v>
      </c>
    </row>
    <row r="7" spans="1:21" x14ac:dyDescent="0.25">
      <c r="A7" s="66">
        <f t="shared" si="0"/>
        <v>6</v>
      </c>
      <c r="B7" s="64">
        <v>44263</v>
      </c>
      <c r="C7" s="59" t="s">
        <v>4</v>
      </c>
      <c r="D7" s="59" t="s">
        <v>69</v>
      </c>
      <c r="F7" s="59" t="s">
        <v>70</v>
      </c>
      <c r="G7" s="59" t="s">
        <v>66</v>
      </c>
      <c r="H7" s="59" t="s">
        <v>68</v>
      </c>
      <c r="I7" s="59" t="s">
        <v>68</v>
      </c>
      <c r="J7" s="67" t="str">
        <f>IF(Tableau4[[#This Row],[Début Astreinte]]="","",Tableau4[[#This Row],[Fin Astreinte]]-Tableau4[[#This Row],[Début Astreinte]])</f>
        <v/>
      </c>
      <c r="K7" s="65"/>
      <c r="L7" s="65"/>
      <c r="O7" s="67">
        <f t="shared" si="1"/>
        <v>0.37500000000000006</v>
      </c>
      <c r="P7" s="68">
        <f t="shared" si="2"/>
        <v>4.1666666666666741E-2</v>
      </c>
      <c r="Q7" s="69" t="str">
        <f t="shared" si="3"/>
        <v/>
      </c>
      <c r="R7" s="66" t="str">
        <f>IF(Tableau4[[#This Row],[Date]]="","",IF(OR(WEEKDAY(B7)=1,WEEKDAY(B7)=7),1,""))</f>
        <v/>
      </c>
      <c r="S7" s="66" t="str">
        <f t="shared" si="4"/>
        <v/>
      </c>
      <c r="T7" s="59">
        <f>IF(Tableau4[[#This Row],[Date]]="","",MONTH(Tableau4[[#This Row],[Date]]))</f>
        <v>3</v>
      </c>
      <c r="U7" s="59">
        <f>IF(Tableau4[[#This Row],[Date]]="","",YEAR(Tableau4[[#This Row],[Date]]))</f>
        <v>2021</v>
      </c>
    </row>
    <row r="8" spans="1:21" x14ac:dyDescent="0.25">
      <c r="A8" s="66">
        <f t="shared" si="0"/>
        <v>7</v>
      </c>
      <c r="B8" s="64">
        <v>44200</v>
      </c>
      <c r="C8" s="59" t="s">
        <v>4</v>
      </c>
      <c r="D8" s="59" t="s">
        <v>69</v>
      </c>
      <c r="F8" s="59" t="s">
        <v>70</v>
      </c>
      <c r="G8" s="59" t="s">
        <v>66</v>
      </c>
      <c r="H8" s="59" t="s">
        <v>68</v>
      </c>
      <c r="I8" s="59" t="s">
        <v>68</v>
      </c>
      <c r="J8" s="67" t="str">
        <f>IF(Tableau4[[#This Row],[Début Astreinte]]="","",Tableau4[[#This Row],[Fin Astreinte]]-Tableau4[[#This Row],[Début Astreinte]])</f>
        <v/>
      </c>
      <c r="K8" s="65"/>
      <c r="L8" s="65"/>
      <c r="O8" s="67">
        <f t="shared" si="1"/>
        <v>0.37500000000000006</v>
      </c>
      <c r="P8" s="68">
        <f t="shared" si="2"/>
        <v>4.1666666666666741E-2</v>
      </c>
      <c r="Q8" s="69" t="str">
        <f t="shared" si="3"/>
        <v/>
      </c>
      <c r="R8" s="66" t="str">
        <f>IF(Tableau4[[#This Row],[Date]]="","",IF(OR(WEEKDAY(B8)=1,WEEKDAY(B8)=7),1,""))</f>
        <v/>
      </c>
      <c r="S8" s="66" t="str">
        <f t="shared" si="4"/>
        <v/>
      </c>
      <c r="T8" s="59">
        <f>IF(Tableau4[[#This Row],[Date]]="","",MONTH(Tableau4[[#This Row],[Date]]))</f>
        <v>1</v>
      </c>
      <c r="U8" s="59">
        <f>IF(Tableau4[[#This Row],[Date]]="","",YEAR(Tableau4[[#This Row],[Date]]))</f>
        <v>2021</v>
      </c>
    </row>
    <row r="9" spans="1:21" x14ac:dyDescent="0.25">
      <c r="A9" s="66">
        <f t="shared" si="0"/>
        <v>8</v>
      </c>
      <c r="B9" s="64">
        <v>44201</v>
      </c>
      <c r="C9" s="59" t="s">
        <v>4</v>
      </c>
      <c r="D9" s="59" t="s">
        <v>74</v>
      </c>
      <c r="F9" s="59"/>
      <c r="G9" s="59"/>
      <c r="H9" s="59"/>
      <c r="I9" s="59"/>
      <c r="J9" s="67" t="str">
        <f>IF(Tableau4[[#This Row],[Début Astreinte]]="","",Tableau4[[#This Row],[Fin Astreinte]]-Tableau4[[#This Row],[Début Astreinte]])</f>
        <v/>
      </c>
      <c r="K9" s="65"/>
      <c r="L9" s="65"/>
      <c r="O9" s="67" t="str">
        <f t="shared" si="1"/>
        <v>MAL</v>
      </c>
      <c r="P9" s="68" t="str">
        <f t="shared" si="2"/>
        <v/>
      </c>
      <c r="Q9" s="69" t="str">
        <f t="shared" si="3"/>
        <v/>
      </c>
      <c r="R9" s="66" t="str">
        <f>IF(Tableau4[[#This Row],[Date]]="","",IF(OR(WEEKDAY(B9)=1,WEEKDAY(B9)=7),1,""))</f>
        <v/>
      </c>
      <c r="S9" s="66" t="str">
        <f t="shared" si="4"/>
        <v/>
      </c>
      <c r="T9" s="59">
        <f>IF(Tableau4[[#This Row],[Date]]="","",MONTH(Tableau4[[#This Row],[Date]]))</f>
        <v>1</v>
      </c>
      <c r="U9" s="59">
        <f>IF(Tableau4[[#This Row],[Date]]="","",YEAR(Tableau4[[#This Row],[Date]]))</f>
        <v>2021</v>
      </c>
    </row>
    <row r="10" spans="1:21" x14ac:dyDescent="0.25">
      <c r="A10" s="66">
        <f t="shared" si="0"/>
        <v>9</v>
      </c>
      <c r="B10" s="64">
        <v>44202</v>
      </c>
      <c r="C10" s="59" t="s">
        <v>4</v>
      </c>
      <c r="D10" s="59" t="s">
        <v>74</v>
      </c>
      <c r="F10" s="59"/>
      <c r="G10" s="59"/>
      <c r="H10" s="59"/>
      <c r="I10" s="59"/>
      <c r="J10" s="67" t="str">
        <f>IF(Tableau4[[#This Row],[Début Astreinte]]="","",Tableau4[[#This Row],[Fin Astreinte]]-Tableau4[[#This Row],[Début Astreinte]])</f>
        <v/>
      </c>
      <c r="K10" s="65"/>
      <c r="L10" s="65"/>
      <c r="O10" s="67" t="str">
        <f t="shared" si="1"/>
        <v>MAL</v>
      </c>
      <c r="P10" s="68" t="str">
        <f t="shared" si="2"/>
        <v/>
      </c>
      <c r="Q10" s="69" t="str">
        <f t="shared" si="3"/>
        <v/>
      </c>
      <c r="R10" s="66" t="str">
        <f>IF(Tableau4[[#This Row],[Date]]="","",IF(OR(WEEKDAY(B10)=1,WEEKDAY(B10)=7),1,""))</f>
        <v/>
      </c>
      <c r="S10" s="66" t="str">
        <f t="shared" si="4"/>
        <v/>
      </c>
      <c r="T10" s="59">
        <f>IF(Tableau4[[#This Row],[Date]]="","",MONTH(Tableau4[[#This Row],[Date]]))</f>
        <v>1</v>
      </c>
      <c r="U10" s="59">
        <f>IF(Tableau4[[#This Row],[Date]]="","",YEAR(Tableau4[[#This Row],[Date]]))</f>
        <v>2021</v>
      </c>
    </row>
    <row r="11" spans="1:21" x14ac:dyDescent="0.25">
      <c r="A11" s="66">
        <f t="shared" ref="A11:A21" si="5">ROW(A11)-1</f>
        <v>10</v>
      </c>
      <c r="B11" s="64">
        <v>44203</v>
      </c>
      <c r="C11" s="65" t="s">
        <v>4</v>
      </c>
      <c r="D11" s="65" t="s">
        <v>75</v>
      </c>
      <c r="E11" s="65"/>
      <c r="F11" s="65"/>
      <c r="G11" s="65"/>
      <c r="H11" s="65"/>
      <c r="I11" s="65"/>
      <c r="J11" s="67" t="str">
        <f>IF(Tableau4[[#This Row],[Début Astreinte]]="","",Tableau4[[#This Row],[Fin Astreinte]]-Tableau4[[#This Row],[Début Astreinte]])</f>
        <v/>
      </c>
      <c r="K11" s="65"/>
      <c r="L11" s="65"/>
      <c r="O11" s="67" t="str">
        <f t="shared" si="1"/>
        <v>CP</v>
      </c>
      <c r="P11" s="68" t="str">
        <f t="shared" si="2"/>
        <v/>
      </c>
      <c r="Q11" s="69" t="str">
        <f t="shared" si="3"/>
        <v/>
      </c>
      <c r="R11" s="66" t="str">
        <f>IF(Tableau4[[#This Row],[Date]]="","",IF(OR(WEEKDAY(B11)=1,WEEKDAY(B11)=7),1,""))</f>
        <v/>
      </c>
      <c r="S11" s="66" t="str">
        <f t="shared" ref="S11:S21" si="6">IFERROR(IF(MATCH(B11,JourFériés,0),1,""),"")</f>
        <v/>
      </c>
      <c r="T11" s="65">
        <f>IF(Tableau4[[#This Row],[Date]]="","",MONTH(Tableau4[[#This Row],[Date]]))</f>
        <v>1</v>
      </c>
      <c r="U11" s="65">
        <f>IF(Tableau4[[#This Row],[Date]]="","",YEAR(Tableau4[[#This Row],[Date]]))</f>
        <v>2021</v>
      </c>
    </row>
    <row r="12" spans="1:21" x14ac:dyDescent="0.25">
      <c r="A12" s="66">
        <f t="shared" si="5"/>
        <v>11</v>
      </c>
      <c r="B12" s="64">
        <v>44204</v>
      </c>
      <c r="C12" s="65" t="s">
        <v>4</v>
      </c>
      <c r="D12" s="65" t="s">
        <v>75</v>
      </c>
      <c r="E12" s="65"/>
      <c r="F12" s="65"/>
      <c r="G12" s="65"/>
      <c r="H12" s="65"/>
      <c r="I12" s="65"/>
      <c r="J12" s="67" t="str">
        <f>IF(Tableau4[[#This Row],[Début Astreinte]]="","",Tableau4[[#This Row],[Fin Astreinte]]-Tableau4[[#This Row],[Début Astreinte]])</f>
        <v/>
      </c>
      <c r="K12" s="65"/>
      <c r="L12" s="65"/>
      <c r="O12" s="67" t="str">
        <f t="shared" si="1"/>
        <v>CP</v>
      </c>
      <c r="P12" s="68" t="str">
        <f t="shared" si="2"/>
        <v/>
      </c>
      <c r="Q12" s="69" t="str">
        <f t="shared" si="3"/>
        <v/>
      </c>
      <c r="R12" s="66" t="str">
        <f>IF(Tableau4[[#This Row],[Date]]="","",IF(OR(WEEKDAY(B12)=1,WEEKDAY(B12)=7),1,""))</f>
        <v/>
      </c>
      <c r="S12" s="66" t="str">
        <f t="shared" si="6"/>
        <v/>
      </c>
      <c r="T12" s="65">
        <f>IF(Tableau4[[#This Row],[Date]]="","",MONTH(Tableau4[[#This Row],[Date]]))</f>
        <v>1</v>
      </c>
      <c r="U12" s="65">
        <f>IF(Tableau4[[#This Row],[Date]]="","",YEAR(Tableau4[[#This Row],[Date]]))</f>
        <v>2021</v>
      </c>
    </row>
    <row r="13" spans="1:21" x14ac:dyDescent="0.25">
      <c r="A13" s="66">
        <f t="shared" si="5"/>
        <v>12</v>
      </c>
      <c r="B13" s="64">
        <v>44205</v>
      </c>
      <c r="C13" s="65" t="s">
        <v>4</v>
      </c>
      <c r="D13" s="65" t="s">
        <v>75</v>
      </c>
      <c r="E13" s="65"/>
      <c r="F13" s="65"/>
      <c r="G13" s="65"/>
      <c r="H13" s="65"/>
      <c r="I13" s="65"/>
      <c r="J13" s="67" t="str">
        <f>IF(Tableau4[[#This Row],[Début Astreinte]]="","",Tableau4[[#This Row],[Fin Astreinte]]-Tableau4[[#This Row],[Début Astreinte]])</f>
        <v/>
      </c>
      <c r="K13" s="65"/>
      <c r="L13" s="65"/>
      <c r="O13" s="67" t="str">
        <f t="shared" si="1"/>
        <v/>
      </c>
      <c r="P13" s="68" t="str">
        <f t="shared" si="2"/>
        <v/>
      </c>
      <c r="Q13" s="69" t="str">
        <f t="shared" si="3"/>
        <v/>
      </c>
      <c r="R13" s="66">
        <f>IF(Tableau4[[#This Row],[Date]]="","",IF(OR(WEEKDAY(B13)=1,WEEKDAY(B13)=7),1,""))</f>
        <v>1</v>
      </c>
      <c r="S13" s="66" t="str">
        <f t="shared" si="6"/>
        <v/>
      </c>
      <c r="T13" s="65">
        <f>IF(Tableau4[[#This Row],[Date]]="","",MONTH(Tableau4[[#This Row],[Date]]))</f>
        <v>1</v>
      </c>
      <c r="U13" s="65">
        <f>IF(Tableau4[[#This Row],[Date]]="","",YEAR(Tableau4[[#This Row],[Date]]))</f>
        <v>2021</v>
      </c>
    </row>
    <row r="14" spans="1:21" x14ac:dyDescent="0.25">
      <c r="A14" s="66">
        <f t="shared" si="5"/>
        <v>13</v>
      </c>
      <c r="B14" s="64">
        <v>44206</v>
      </c>
      <c r="C14" s="65" t="s">
        <v>4</v>
      </c>
      <c r="D14" s="65" t="s">
        <v>75</v>
      </c>
      <c r="E14" s="65"/>
      <c r="F14" s="65"/>
      <c r="G14" s="65"/>
      <c r="H14" s="65"/>
      <c r="I14" s="65"/>
      <c r="J14" s="67" t="str">
        <f>IF(Tableau4[[#This Row],[Début Astreinte]]="","",Tableau4[[#This Row],[Fin Astreinte]]-Tableau4[[#This Row],[Début Astreinte]])</f>
        <v/>
      </c>
      <c r="K14" s="65"/>
      <c r="L14" s="65"/>
      <c r="O14" s="67" t="str">
        <f t="shared" si="1"/>
        <v/>
      </c>
      <c r="P14" s="68" t="str">
        <f t="shared" si="2"/>
        <v/>
      </c>
      <c r="Q14" s="69" t="str">
        <f t="shared" si="3"/>
        <v/>
      </c>
      <c r="R14" s="66">
        <f>IF(Tableau4[[#This Row],[Date]]="","",IF(OR(WEEKDAY(B14)=1,WEEKDAY(B14)=7),1,""))</f>
        <v>1</v>
      </c>
      <c r="S14" s="66" t="str">
        <f t="shared" si="6"/>
        <v/>
      </c>
      <c r="T14" s="65">
        <f>IF(Tableau4[[#This Row],[Date]]="","",MONTH(Tableau4[[#This Row],[Date]]))</f>
        <v>1</v>
      </c>
      <c r="U14" s="65">
        <f>IF(Tableau4[[#This Row],[Date]]="","",YEAR(Tableau4[[#This Row],[Date]]))</f>
        <v>2021</v>
      </c>
    </row>
    <row r="15" spans="1:21" x14ac:dyDescent="0.25">
      <c r="A15" s="66">
        <f t="shared" si="5"/>
        <v>14</v>
      </c>
      <c r="B15" s="64">
        <v>44207</v>
      </c>
      <c r="C15" s="65" t="s">
        <v>4</v>
      </c>
      <c r="D15" s="65" t="s">
        <v>75</v>
      </c>
      <c r="E15" s="65"/>
      <c r="F15" s="65"/>
      <c r="G15" s="65"/>
      <c r="H15" s="65"/>
      <c r="I15" s="65"/>
      <c r="J15" s="67" t="str">
        <f>IF(Tableau4[[#This Row],[Début Astreinte]]="","",Tableau4[[#This Row],[Fin Astreinte]]-Tableau4[[#This Row],[Début Astreinte]])</f>
        <v/>
      </c>
      <c r="K15" s="65"/>
      <c r="L15" s="65"/>
      <c r="O15" s="67" t="str">
        <f t="shared" si="1"/>
        <v>CP</v>
      </c>
      <c r="P15" s="68" t="str">
        <f t="shared" si="2"/>
        <v/>
      </c>
      <c r="Q15" s="69" t="str">
        <f t="shared" si="3"/>
        <v/>
      </c>
      <c r="R15" s="66" t="str">
        <f>IF(Tableau4[[#This Row],[Date]]="","",IF(OR(WEEKDAY(B15)=1,WEEKDAY(B15)=7),1,""))</f>
        <v/>
      </c>
      <c r="S15" s="66" t="str">
        <f t="shared" si="6"/>
        <v/>
      </c>
      <c r="T15" s="65">
        <f>IF(Tableau4[[#This Row],[Date]]="","",MONTH(Tableau4[[#This Row],[Date]]))</f>
        <v>1</v>
      </c>
      <c r="U15" s="65">
        <f>IF(Tableau4[[#This Row],[Date]]="","",YEAR(Tableau4[[#This Row],[Date]]))</f>
        <v>2021</v>
      </c>
    </row>
    <row r="16" spans="1:21" x14ac:dyDescent="0.25">
      <c r="A16" s="66">
        <f t="shared" si="5"/>
        <v>15</v>
      </c>
      <c r="B16" s="64">
        <v>44208</v>
      </c>
      <c r="C16" s="65" t="s">
        <v>4</v>
      </c>
      <c r="D16" s="65" t="s">
        <v>75</v>
      </c>
      <c r="E16" s="65"/>
      <c r="F16" s="65"/>
      <c r="G16" s="65"/>
      <c r="H16" s="65"/>
      <c r="I16" s="65"/>
      <c r="J16" s="67" t="str">
        <f>IF(Tableau4[[#This Row],[Début Astreinte]]="","",Tableau4[[#This Row],[Fin Astreinte]]-Tableau4[[#This Row],[Début Astreinte]])</f>
        <v/>
      </c>
      <c r="K16" s="65"/>
      <c r="L16" s="65"/>
      <c r="O16" s="67" t="str">
        <f t="shared" si="1"/>
        <v>CP</v>
      </c>
      <c r="P16" s="68" t="str">
        <f t="shared" si="2"/>
        <v/>
      </c>
      <c r="Q16" s="69" t="str">
        <f t="shared" si="3"/>
        <v/>
      </c>
      <c r="R16" s="66" t="str">
        <f>IF(Tableau4[[#This Row],[Date]]="","",IF(OR(WEEKDAY(B16)=1,WEEKDAY(B16)=7),1,""))</f>
        <v/>
      </c>
      <c r="S16" s="66" t="str">
        <f t="shared" si="6"/>
        <v/>
      </c>
      <c r="T16" s="65">
        <f>IF(Tableau4[[#This Row],[Date]]="","",MONTH(Tableau4[[#This Row],[Date]]))</f>
        <v>1</v>
      </c>
      <c r="U16" s="65">
        <f>IF(Tableau4[[#This Row],[Date]]="","",YEAR(Tableau4[[#This Row],[Date]]))</f>
        <v>2021</v>
      </c>
    </row>
    <row r="17" spans="1:21" x14ac:dyDescent="0.25">
      <c r="A17" s="66">
        <f t="shared" si="5"/>
        <v>16</v>
      </c>
      <c r="B17" s="64">
        <v>44209</v>
      </c>
      <c r="C17" s="65" t="s">
        <v>4</v>
      </c>
      <c r="D17" s="65" t="s">
        <v>75</v>
      </c>
      <c r="E17" s="65"/>
      <c r="F17" s="65"/>
      <c r="G17" s="65"/>
      <c r="H17" s="65"/>
      <c r="I17" s="65"/>
      <c r="J17" s="67" t="str">
        <f>IF(Tableau4[[#This Row],[Début Astreinte]]="","",Tableau4[[#This Row],[Fin Astreinte]]-Tableau4[[#This Row],[Début Astreinte]])</f>
        <v/>
      </c>
      <c r="K17" s="65"/>
      <c r="L17" s="65"/>
      <c r="O17" s="67" t="str">
        <f t="shared" si="1"/>
        <v>CP</v>
      </c>
      <c r="P17" s="68" t="str">
        <f t="shared" si="2"/>
        <v/>
      </c>
      <c r="Q17" s="69" t="str">
        <f t="shared" si="3"/>
        <v/>
      </c>
      <c r="R17" s="66" t="str">
        <f>IF(Tableau4[[#This Row],[Date]]="","",IF(OR(WEEKDAY(B17)=1,WEEKDAY(B17)=7),1,""))</f>
        <v/>
      </c>
      <c r="S17" s="66" t="str">
        <f t="shared" si="6"/>
        <v/>
      </c>
      <c r="T17" s="65">
        <f>IF(Tableau4[[#This Row],[Date]]="","",MONTH(Tableau4[[#This Row],[Date]]))</f>
        <v>1</v>
      </c>
      <c r="U17" s="65">
        <f>IF(Tableau4[[#This Row],[Date]]="","",YEAR(Tableau4[[#This Row],[Date]]))</f>
        <v>2021</v>
      </c>
    </row>
    <row r="18" spans="1:21" x14ac:dyDescent="0.25">
      <c r="A18" s="66">
        <f t="shared" si="5"/>
        <v>17</v>
      </c>
      <c r="B18" s="64">
        <v>44210</v>
      </c>
      <c r="C18" s="65" t="s">
        <v>4</v>
      </c>
      <c r="D18" s="65" t="s">
        <v>75</v>
      </c>
      <c r="E18" s="65"/>
      <c r="F18" s="65"/>
      <c r="G18" s="65"/>
      <c r="H18" s="65"/>
      <c r="I18" s="65"/>
      <c r="J18" s="67" t="str">
        <f>IF(Tableau4[[#This Row],[Début Astreinte]]="","",Tableau4[[#This Row],[Fin Astreinte]]-Tableau4[[#This Row],[Début Astreinte]])</f>
        <v/>
      </c>
      <c r="K18" s="65"/>
      <c r="L18" s="65"/>
      <c r="O18" s="67" t="str">
        <f t="shared" si="1"/>
        <v>CP</v>
      </c>
      <c r="P18" s="68" t="str">
        <f t="shared" si="2"/>
        <v/>
      </c>
      <c r="Q18" s="69" t="str">
        <f t="shared" si="3"/>
        <v/>
      </c>
      <c r="R18" s="66" t="str">
        <f>IF(Tableau4[[#This Row],[Date]]="","",IF(OR(WEEKDAY(B18)=1,WEEKDAY(B18)=7),1,""))</f>
        <v/>
      </c>
      <c r="S18" s="66" t="str">
        <f t="shared" si="6"/>
        <v/>
      </c>
      <c r="T18" s="65">
        <f>IF(Tableau4[[#This Row],[Date]]="","",MONTH(Tableau4[[#This Row],[Date]]))</f>
        <v>1</v>
      </c>
      <c r="U18" s="65">
        <f>IF(Tableau4[[#This Row],[Date]]="","",YEAR(Tableau4[[#This Row],[Date]]))</f>
        <v>2021</v>
      </c>
    </row>
    <row r="19" spans="1:21" x14ac:dyDescent="0.25">
      <c r="A19" s="66">
        <f t="shared" si="5"/>
        <v>18</v>
      </c>
      <c r="B19" s="64">
        <v>44211</v>
      </c>
      <c r="C19" s="65" t="s">
        <v>4</v>
      </c>
      <c r="D19" s="65" t="s">
        <v>75</v>
      </c>
      <c r="E19" s="65"/>
      <c r="F19" s="65"/>
      <c r="G19" s="65"/>
      <c r="H19" s="65"/>
      <c r="I19" s="65"/>
      <c r="J19" s="67" t="str">
        <f>IF(Tableau4[[#This Row],[Début Astreinte]]="","",Tableau4[[#This Row],[Fin Astreinte]]-Tableau4[[#This Row],[Début Astreinte]])</f>
        <v/>
      </c>
      <c r="K19" s="65"/>
      <c r="L19" s="65"/>
      <c r="O19" s="67" t="str">
        <f t="shared" si="1"/>
        <v>CP</v>
      </c>
      <c r="P19" s="68" t="str">
        <f t="shared" si="2"/>
        <v/>
      </c>
      <c r="Q19" s="69" t="str">
        <f t="shared" si="3"/>
        <v/>
      </c>
      <c r="R19" s="66" t="str">
        <f>IF(Tableau4[[#This Row],[Date]]="","",IF(OR(WEEKDAY(B19)=1,WEEKDAY(B19)=7),1,""))</f>
        <v/>
      </c>
      <c r="S19" s="66" t="str">
        <f t="shared" si="6"/>
        <v/>
      </c>
      <c r="T19" s="65">
        <f>IF(Tableau4[[#This Row],[Date]]="","",MONTH(Tableau4[[#This Row],[Date]]))</f>
        <v>1</v>
      </c>
      <c r="U19" s="65">
        <f>IF(Tableau4[[#This Row],[Date]]="","",YEAR(Tableau4[[#This Row],[Date]]))</f>
        <v>2021</v>
      </c>
    </row>
    <row r="20" spans="1:21" x14ac:dyDescent="0.25">
      <c r="A20" s="66">
        <f t="shared" si="5"/>
        <v>19</v>
      </c>
      <c r="B20" s="64">
        <v>44214</v>
      </c>
      <c r="C20" s="65" t="s">
        <v>4</v>
      </c>
      <c r="D20" s="65" t="s">
        <v>69</v>
      </c>
      <c r="E20" s="65"/>
      <c r="F20" s="65" t="s">
        <v>70</v>
      </c>
      <c r="G20" s="65" t="s">
        <v>66</v>
      </c>
      <c r="H20" s="65" t="s">
        <v>67</v>
      </c>
      <c r="I20" s="65" t="s">
        <v>77</v>
      </c>
      <c r="J20" s="67" t="str">
        <f>IF(Tableau4[[#This Row],[Début Astreinte]]="","",Tableau4[[#This Row],[Fin Astreinte]]-Tableau4[[#This Row],[Début Astreinte]])</f>
        <v/>
      </c>
      <c r="K20" s="65" t="b">
        <v>1</v>
      </c>
      <c r="L20" s="65" t="b">
        <v>1</v>
      </c>
      <c r="O20" s="67">
        <f t="shared" si="1"/>
        <v>0.33333333333333343</v>
      </c>
      <c r="P20" s="68">
        <f t="shared" si="2"/>
        <v>1.1102230246251565E-16</v>
      </c>
      <c r="Q20" s="69" t="str">
        <f t="shared" si="3"/>
        <v/>
      </c>
      <c r="R20" s="66" t="str">
        <f>IF(Tableau4[[#This Row],[Date]]="","",IF(OR(WEEKDAY(B20)=1,WEEKDAY(B20)=7),1,""))</f>
        <v/>
      </c>
      <c r="S20" s="66" t="str">
        <f t="shared" si="6"/>
        <v/>
      </c>
      <c r="T20" s="65">
        <f>IF(Tableau4[[#This Row],[Date]]="","",MONTH(Tableau4[[#This Row],[Date]]))</f>
        <v>1</v>
      </c>
      <c r="U20" s="65">
        <f>IF(Tableau4[[#This Row],[Date]]="","",YEAR(Tableau4[[#This Row],[Date]]))</f>
        <v>2021</v>
      </c>
    </row>
    <row r="21" spans="1:21" x14ac:dyDescent="0.25">
      <c r="A21" s="66">
        <f t="shared" si="5"/>
        <v>20</v>
      </c>
      <c r="B21" s="64">
        <v>44215</v>
      </c>
      <c r="C21" s="65" t="s">
        <v>4</v>
      </c>
      <c r="D21" s="65" t="s">
        <v>69</v>
      </c>
      <c r="E21" s="65"/>
      <c r="F21" s="65" t="s">
        <v>70</v>
      </c>
      <c r="G21" s="65" t="s">
        <v>66</v>
      </c>
      <c r="H21" s="65" t="s">
        <v>67</v>
      </c>
      <c r="I21" s="65" t="s">
        <v>78</v>
      </c>
      <c r="J21" s="67" t="str">
        <f>IF(Tableau4[[#This Row],[Début Astreinte]]="","",Tableau4[[#This Row],[Fin Astreinte]]-Tableau4[[#This Row],[Début Astreinte]])</f>
        <v/>
      </c>
      <c r="K21" s="65" t="b">
        <v>1</v>
      </c>
      <c r="L21" s="65" t="b">
        <v>0</v>
      </c>
      <c r="O21" s="67">
        <f t="shared" si="1"/>
        <v>0.31250000000000006</v>
      </c>
      <c r="P21" s="68" t="str">
        <f t="shared" si="2"/>
        <v>- 0:30</v>
      </c>
      <c r="Q21" s="69">
        <f t="shared" si="3"/>
        <v>2.0833333333333259E-2</v>
      </c>
      <c r="R21" s="66" t="str">
        <f>IF(Tableau4[[#This Row],[Date]]="","",IF(OR(WEEKDAY(B21)=1,WEEKDAY(B21)=7),1,""))</f>
        <v/>
      </c>
      <c r="S21" s="66" t="str">
        <f t="shared" si="6"/>
        <v/>
      </c>
      <c r="T21" s="65">
        <f>IF(Tableau4[[#This Row],[Date]]="","",MONTH(Tableau4[[#This Row],[Date]]))</f>
        <v>1</v>
      </c>
      <c r="U21" s="65">
        <f>IF(Tableau4[[#This Row],[Date]]="","",YEAR(Tableau4[[#This Row],[Date]]))</f>
        <v>2021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855E4-2242-4B79-9F0F-EF0721474A38}">
  <sheetPr codeName="Feuil6"/>
  <dimension ref="A1:B3"/>
  <sheetViews>
    <sheetView workbookViewId="0">
      <selection activeCell="E20" sqref="E20"/>
    </sheetView>
  </sheetViews>
  <sheetFormatPr baseColWidth="10" defaultRowHeight="15" x14ac:dyDescent="0.25"/>
  <cols>
    <col min="1" max="2" width="11.42578125" style="18"/>
  </cols>
  <sheetData>
    <row r="1" spans="1:2" x14ac:dyDescent="0.25">
      <c r="A1" s="105" t="s">
        <v>54</v>
      </c>
      <c r="B1" s="105"/>
    </row>
    <row r="2" spans="1:2" x14ac:dyDescent="0.25">
      <c r="A2" s="53" t="s">
        <v>18</v>
      </c>
      <c r="B2" s="53">
        <v>1</v>
      </c>
    </row>
    <row r="3" spans="1:2" x14ac:dyDescent="0.25">
      <c r="A3" s="53" t="s">
        <v>19</v>
      </c>
      <c r="B3" s="53">
        <v>2021</v>
      </c>
    </row>
  </sheetData>
  <mergeCells count="1">
    <mergeCell ref="A1:B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8BAB6-D99B-46E6-B452-355BEF5FB80F}">
  <sheetPr codeName="Feuil5"/>
  <dimension ref="A1:H53"/>
  <sheetViews>
    <sheetView workbookViewId="0">
      <selection activeCell="E19" sqref="E19"/>
    </sheetView>
  </sheetViews>
  <sheetFormatPr baseColWidth="10" defaultRowHeight="15" x14ac:dyDescent="0.25"/>
  <cols>
    <col min="1" max="1" width="11.5703125" customWidth="1"/>
    <col min="2" max="2" width="11.42578125" style="15"/>
    <col min="3" max="3" width="23" style="15" customWidth="1"/>
    <col min="5" max="5" width="16.28515625" style="18" customWidth="1"/>
    <col min="6" max="6" width="15.42578125" style="18" customWidth="1"/>
    <col min="8" max="8" width="14.42578125" bestFit="1" customWidth="1"/>
  </cols>
  <sheetData>
    <row r="1" spans="1:8" ht="15.75" thickBot="1" x14ac:dyDescent="0.3">
      <c r="A1" t="s">
        <v>19</v>
      </c>
      <c r="B1" s="15" t="s">
        <v>25</v>
      </c>
      <c r="C1" s="15" t="s">
        <v>26</v>
      </c>
      <c r="E1" s="24" t="s">
        <v>41</v>
      </c>
      <c r="F1" s="24" t="s">
        <v>26</v>
      </c>
      <c r="H1" s="24" t="s">
        <v>73</v>
      </c>
    </row>
    <row r="2" spans="1:8" x14ac:dyDescent="0.25">
      <c r="A2" s="16">
        <v>2020</v>
      </c>
      <c r="B2" s="17">
        <f>DATE(A2,1,1)</f>
        <v>43831</v>
      </c>
      <c r="C2" s="19" t="s">
        <v>27</v>
      </c>
      <c r="E2" s="24">
        <v>1</v>
      </c>
      <c r="F2" s="24" t="s">
        <v>42</v>
      </c>
      <c r="H2" s="71"/>
    </row>
    <row r="3" spans="1:8" x14ac:dyDescent="0.25">
      <c r="A3" s="13"/>
      <c r="B3" s="20">
        <f>FLOOR(DAY(MINUTE(A2/38)/2+56)&amp;"/5/"&amp;A2,7)-34</f>
        <v>43933</v>
      </c>
      <c r="C3" s="21" t="s">
        <v>28</v>
      </c>
      <c r="E3" s="24">
        <v>2</v>
      </c>
      <c r="F3" s="24" t="s">
        <v>43</v>
      </c>
      <c r="H3" s="71"/>
    </row>
    <row r="4" spans="1:8" x14ac:dyDescent="0.25">
      <c r="A4" s="13"/>
      <c r="B4" s="20">
        <f>B3+1</f>
        <v>43934</v>
      </c>
      <c r="C4" s="21" t="s">
        <v>29</v>
      </c>
      <c r="E4" s="24">
        <v>3</v>
      </c>
      <c r="F4" s="24" t="s">
        <v>44</v>
      </c>
      <c r="H4" s="71"/>
    </row>
    <row r="5" spans="1:8" x14ac:dyDescent="0.25">
      <c r="A5" s="13"/>
      <c r="B5" s="20">
        <f>DATE(A2,5,1)</f>
        <v>43952</v>
      </c>
      <c r="C5" s="21" t="s">
        <v>30</v>
      </c>
      <c r="E5" s="24">
        <v>4</v>
      </c>
      <c r="F5" s="24" t="s">
        <v>45</v>
      </c>
      <c r="H5" s="71"/>
    </row>
    <row r="6" spans="1:8" x14ac:dyDescent="0.25">
      <c r="A6" s="13"/>
      <c r="B6" s="20">
        <f>DATE(A2,5,8)</f>
        <v>43959</v>
      </c>
      <c r="C6" s="21" t="s">
        <v>31</v>
      </c>
      <c r="E6" s="24">
        <v>5</v>
      </c>
      <c r="F6" s="24" t="s">
        <v>46</v>
      </c>
      <c r="H6" s="71"/>
    </row>
    <row r="7" spans="1:8" x14ac:dyDescent="0.25">
      <c r="A7" s="13"/>
      <c r="B7" s="20">
        <f>B3+39</f>
        <v>43972</v>
      </c>
      <c r="C7" s="21" t="s">
        <v>32</v>
      </c>
      <c r="E7" s="24">
        <v>6</v>
      </c>
      <c r="F7" s="24" t="s">
        <v>47</v>
      </c>
    </row>
    <row r="8" spans="1:8" x14ac:dyDescent="0.25">
      <c r="A8" s="13"/>
      <c r="B8" s="20">
        <f>B3+49</f>
        <v>43982</v>
      </c>
      <c r="C8" s="21" t="s">
        <v>33</v>
      </c>
      <c r="E8" s="24">
        <v>7</v>
      </c>
      <c r="F8" s="24" t="s">
        <v>48</v>
      </c>
    </row>
    <row r="9" spans="1:8" x14ac:dyDescent="0.25">
      <c r="A9" s="13"/>
      <c r="B9" s="20">
        <f>B3+50</f>
        <v>43983</v>
      </c>
      <c r="C9" s="21" t="s">
        <v>34</v>
      </c>
      <c r="E9" s="24">
        <v>8</v>
      </c>
      <c r="F9" s="24" t="s">
        <v>49</v>
      </c>
    </row>
    <row r="10" spans="1:8" x14ac:dyDescent="0.25">
      <c r="A10" s="13"/>
      <c r="B10" s="20">
        <f>DATE(A2,7,14)</f>
        <v>44026</v>
      </c>
      <c r="C10" s="21" t="s">
        <v>35</v>
      </c>
      <c r="E10" s="24">
        <v>9</v>
      </c>
      <c r="F10" s="24" t="s">
        <v>50</v>
      </c>
    </row>
    <row r="11" spans="1:8" x14ac:dyDescent="0.25">
      <c r="A11" s="13"/>
      <c r="B11" s="20">
        <f>DATE(A2,8,15)</f>
        <v>44058</v>
      </c>
      <c r="C11" s="21" t="s">
        <v>36</v>
      </c>
      <c r="E11" s="24">
        <v>10</v>
      </c>
      <c r="F11" s="24" t="s">
        <v>51</v>
      </c>
    </row>
    <row r="12" spans="1:8" x14ac:dyDescent="0.25">
      <c r="A12" s="13"/>
      <c r="B12" s="20">
        <f>DATE(A2,11,1)</f>
        <v>44136</v>
      </c>
      <c r="C12" s="21" t="s">
        <v>37</v>
      </c>
      <c r="E12" s="24">
        <v>11</v>
      </c>
      <c r="F12" s="24" t="s">
        <v>52</v>
      </c>
    </row>
    <row r="13" spans="1:8" x14ac:dyDescent="0.25">
      <c r="A13" s="13"/>
      <c r="B13" s="20">
        <f>DATE(A2,11,11)</f>
        <v>44146</v>
      </c>
      <c r="C13" s="21" t="s">
        <v>38</v>
      </c>
      <c r="E13" s="24">
        <v>12</v>
      </c>
      <c r="F13" s="24" t="s">
        <v>53</v>
      </c>
    </row>
    <row r="14" spans="1:8" ht="15.75" thickBot="1" x14ac:dyDescent="0.3">
      <c r="A14" s="14"/>
      <c r="B14" s="22">
        <f>DATE(A2,12,25)</f>
        <v>44190</v>
      </c>
      <c r="C14" s="23" t="s">
        <v>39</v>
      </c>
    </row>
    <row r="15" spans="1:8" x14ac:dyDescent="0.25">
      <c r="A15" s="16">
        <v>2021</v>
      </c>
      <c r="B15" s="17">
        <f>DATE(A15,1,1)</f>
        <v>44197</v>
      </c>
      <c r="C15" s="19" t="s">
        <v>27</v>
      </c>
    </row>
    <row r="16" spans="1:8" x14ac:dyDescent="0.25">
      <c r="A16" s="13"/>
      <c r="B16" s="20">
        <f>FLOOR(DAY(MINUTE(A15/38)/2+56)&amp;"/5/"&amp;A15,7)-34</f>
        <v>44290</v>
      </c>
      <c r="C16" s="21" t="s">
        <v>28</v>
      </c>
    </row>
    <row r="17" spans="1:3" x14ac:dyDescent="0.25">
      <c r="A17" s="13"/>
      <c r="B17" s="20">
        <f>B16+1</f>
        <v>44291</v>
      </c>
      <c r="C17" s="21" t="s">
        <v>29</v>
      </c>
    </row>
    <row r="18" spans="1:3" x14ac:dyDescent="0.25">
      <c r="A18" s="13"/>
      <c r="B18" s="20">
        <f>DATE(A15,5,1)</f>
        <v>44317</v>
      </c>
      <c r="C18" s="21" t="s">
        <v>30</v>
      </c>
    </row>
    <row r="19" spans="1:3" x14ac:dyDescent="0.25">
      <c r="A19" s="13"/>
      <c r="B19" s="20">
        <f>DATE(A15,5,8)</f>
        <v>44324</v>
      </c>
      <c r="C19" s="21" t="s">
        <v>31</v>
      </c>
    </row>
    <row r="20" spans="1:3" x14ac:dyDescent="0.25">
      <c r="A20" s="13"/>
      <c r="B20" s="20">
        <f>B16+39</f>
        <v>44329</v>
      </c>
      <c r="C20" s="21" t="s">
        <v>32</v>
      </c>
    </row>
    <row r="21" spans="1:3" x14ac:dyDescent="0.25">
      <c r="A21" s="13"/>
      <c r="B21" s="20">
        <f>B16+49</f>
        <v>44339</v>
      </c>
      <c r="C21" s="21" t="s">
        <v>33</v>
      </c>
    </row>
    <row r="22" spans="1:3" x14ac:dyDescent="0.25">
      <c r="A22" s="13"/>
      <c r="B22" s="20">
        <f>B16+50</f>
        <v>44340</v>
      </c>
      <c r="C22" s="21" t="s">
        <v>34</v>
      </c>
    </row>
    <row r="23" spans="1:3" x14ac:dyDescent="0.25">
      <c r="A23" s="13"/>
      <c r="B23" s="20">
        <f>DATE(A15,7,14)</f>
        <v>44391</v>
      </c>
      <c r="C23" s="21" t="s">
        <v>35</v>
      </c>
    </row>
    <row r="24" spans="1:3" x14ac:dyDescent="0.25">
      <c r="A24" s="13"/>
      <c r="B24" s="20">
        <f>DATE(A15,8,15)</f>
        <v>44423</v>
      </c>
      <c r="C24" s="21" t="s">
        <v>36</v>
      </c>
    </row>
    <row r="25" spans="1:3" x14ac:dyDescent="0.25">
      <c r="A25" s="13"/>
      <c r="B25" s="20">
        <f>DATE(A15,11,1)</f>
        <v>44501</v>
      </c>
      <c r="C25" s="21" t="s">
        <v>37</v>
      </c>
    </row>
    <row r="26" spans="1:3" x14ac:dyDescent="0.25">
      <c r="A26" s="13"/>
      <c r="B26" s="20">
        <f>DATE(A15,11,11)</f>
        <v>44511</v>
      </c>
      <c r="C26" s="21" t="s">
        <v>38</v>
      </c>
    </row>
    <row r="27" spans="1:3" ht="15.75" thickBot="1" x14ac:dyDescent="0.3">
      <c r="A27" s="14"/>
      <c r="B27" s="22">
        <f>DATE(A15,12,25)</f>
        <v>44555</v>
      </c>
      <c r="C27" s="23" t="s">
        <v>39</v>
      </c>
    </row>
    <row r="28" spans="1:3" x14ac:dyDescent="0.25">
      <c r="A28" s="16">
        <v>2022</v>
      </c>
      <c r="B28" s="17">
        <f>DATE(A28,1,1)</f>
        <v>44562</v>
      </c>
      <c r="C28" s="19" t="s">
        <v>27</v>
      </c>
    </row>
    <row r="29" spans="1:3" x14ac:dyDescent="0.25">
      <c r="A29" s="13"/>
      <c r="B29" s="20">
        <f>FLOOR(DAY(MINUTE(A28/38)/2+56)&amp;"/5/"&amp;A28,7)-34</f>
        <v>44668</v>
      </c>
      <c r="C29" s="21" t="s">
        <v>28</v>
      </c>
    </row>
    <row r="30" spans="1:3" x14ac:dyDescent="0.25">
      <c r="A30" s="13"/>
      <c r="B30" s="20">
        <f>B29+1</f>
        <v>44669</v>
      </c>
      <c r="C30" s="21" t="s">
        <v>29</v>
      </c>
    </row>
    <row r="31" spans="1:3" x14ac:dyDescent="0.25">
      <c r="A31" s="13"/>
      <c r="B31" s="20">
        <f>DATE(A28,5,1)</f>
        <v>44682</v>
      </c>
      <c r="C31" s="21" t="s">
        <v>30</v>
      </c>
    </row>
    <row r="32" spans="1:3" x14ac:dyDescent="0.25">
      <c r="A32" s="13"/>
      <c r="B32" s="20">
        <f>DATE(A28,5,8)</f>
        <v>44689</v>
      </c>
      <c r="C32" s="21" t="s">
        <v>31</v>
      </c>
    </row>
    <row r="33" spans="1:3" x14ac:dyDescent="0.25">
      <c r="A33" s="13"/>
      <c r="B33" s="20">
        <f>B29+39</f>
        <v>44707</v>
      </c>
      <c r="C33" s="21" t="s">
        <v>32</v>
      </c>
    </row>
    <row r="34" spans="1:3" x14ac:dyDescent="0.25">
      <c r="A34" s="13"/>
      <c r="B34" s="20">
        <f>B29+49</f>
        <v>44717</v>
      </c>
      <c r="C34" s="21" t="s">
        <v>33</v>
      </c>
    </row>
    <row r="35" spans="1:3" x14ac:dyDescent="0.25">
      <c r="A35" s="13"/>
      <c r="B35" s="20">
        <f>B29+50</f>
        <v>44718</v>
      </c>
      <c r="C35" s="21" t="s">
        <v>34</v>
      </c>
    </row>
    <row r="36" spans="1:3" x14ac:dyDescent="0.25">
      <c r="A36" s="13"/>
      <c r="B36" s="20">
        <f>DATE(A28,7,14)</f>
        <v>44756</v>
      </c>
      <c r="C36" s="21" t="s">
        <v>35</v>
      </c>
    </row>
    <row r="37" spans="1:3" x14ac:dyDescent="0.25">
      <c r="A37" s="13"/>
      <c r="B37" s="20">
        <f>DATE(A28,8,15)</f>
        <v>44788</v>
      </c>
      <c r="C37" s="21" t="s">
        <v>36</v>
      </c>
    </row>
    <row r="38" spans="1:3" x14ac:dyDescent="0.25">
      <c r="A38" s="13"/>
      <c r="B38" s="20">
        <f>DATE(A28,11,1)</f>
        <v>44866</v>
      </c>
      <c r="C38" s="21" t="s">
        <v>37</v>
      </c>
    </row>
    <row r="39" spans="1:3" x14ac:dyDescent="0.25">
      <c r="A39" s="13"/>
      <c r="B39" s="20">
        <f>DATE(A28,11,11)</f>
        <v>44876</v>
      </c>
      <c r="C39" s="21" t="s">
        <v>38</v>
      </c>
    </row>
    <row r="40" spans="1:3" ht="15.75" thickBot="1" x14ac:dyDescent="0.3">
      <c r="A40" s="14"/>
      <c r="B40" s="22">
        <f>DATE(A28,12,25)</f>
        <v>44920</v>
      </c>
      <c r="C40" s="23" t="s">
        <v>39</v>
      </c>
    </row>
    <row r="41" spans="1:3" x14ac:dyDescent="0.25">
      <c r="A41" s="16">
        <v>2023</v>
      </c>
      <c r="B41" s="17">
        <f>DATE(A41,1,1)</f>
        <v>44927</v>
      </c>
      <c r="C41" s="19" t="s">
        <v>27</v>
      </c>
    </row>
    <row r="42" spans="1:3" x14ac:dyDescent="0.25">
      <c r="A42" s="13"/>
      <c r="B42" s="20">
        <f>FLOOR(DAY(MINUTE(A41/38)/2+56)&amp;"/5/"&amp;A41,7)-34</f>
        <v>45025</v>
      </c>
      <c r="C42" s="21" t="s">
        <v>28</v>
      </c>
    </row>
    <row r="43" spans="1:3" x14ac:dyDescent="0.25">
      <c r="A43" s="13"/>
      <c r="B43" s="20">
        <f>B42+1</f>
        <v>45026</v>
      </c>
      <c r="C43" s="21" t="s">
        <v>29</v>
      </c>
    </row>
    <row r="44" spans="1:3" x14ac:dyDescent="0.25">
      <c r="A44" s="13"/>
      <c r="B44" s="20">
        <f>DATE(A41,5,1)</f>
        <v>45047</v>
      </c>
      <c r="C44" s="21" t="s">
        <v>30</v>
      </c>
    </row>
    <row r="45" spans="1:3" x14ac:dyDescent="0.25">
      <c r="A45" s="13"/>
      <c r="B45" s="20">
        <f>DATE(A41,5,8)</f>
        <v>45054</v>
      </c>
      <c r="C45" s="21" t="s">
        <v>31</v>
      </c>
    </row>
    <row r="46" spans="1:3" x14ac:dyDescent="0.25">
      <c r="A46" s="13"/>
      <c r="B46" s="20">
        <f>B42+39</f>
        <v>45064</v>
      </c>
      <c r="C46" s="21" t="s">
        <v>32</v>
      </c>
    </row>
    <row r="47" spans="1:3" x14ac:dyDescent="0.25">
      <c r="A47" s="13"/>
      <c r="B47" s="20">
        <f>B42+49</f>
        <v>45074</v>
      </c>
      <c r="C47" s="21" t="s">
        <v>33</v>
      </c>
    </row>
    <row r="48" spans="1:3" x14ac:dyDescent="0.25">
      <c r="A48" s="13"/>
      <c r="B48" s="20">
        <f>B42+50</f>
        <v>45075</v>
      </c>
      <c r="C48" s="21" t="s">
        <v>34</v>
      </c>
    </row>
    <row r="49" spans="1:3" x14ac:dyDescent="0.25">
      <c r="A49" s="13"/>
      <c r="B49" s="20">
        <f>DATE(A41,7,14)</f>
        <v>45121</v>
      </c>
      <c r="C49" s="21" t="s">
        <v>35</v>
      </c>
    </row>
    <row r="50" spans="1:3" x14ac:dyDescent="0.25">
      <c r="A50" s="13"/>
      <c r="B50" s="20">
        <f>DATE(A41,8,15)</f>
        <v>45153</v>
      </c>
      <c r="C50" s="21" t="s">
        <v>36</v>
      </c>
    </row>
    <row r="51" spans="1:3" x14ac:dyDescent="0.25">
      <c r="A51" s="13"/>
      <c r="B51" s="20">
        <f>DATE(A41,11,1)</f>
        <v>45231</v>
      </c>
      <c r="C51" s="21" t="s">
        <v>37</v>
      </c>
    </row>
    <row r="52" spans="1:3" x14ac:dyDescent="0.25">
      <c r="A52" s="13"/>
      <c r="B52" s="20">
        <f>DATE(A41,11,11)</f>
        <v>45241</v>
      </c>
      <c r="C52" s="21" t="s">
        <v>38</v>
      </c>
    </row>
    <row r="53" spans="1:3" x14ac:dyDescent="0.25">
      <c r="A53" s="13"/>
      <c r="B53" s="20">
        <f>DATE(A41,12,25)</f>
        <v>45285</v>
      </c>
      <c r="C53" s="21" t="s">
        <v>39</v>
      </c>
    </row>
  </sheetData>
  <phoneticPr fontId="13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Connexion</vt:lpstr>
      <vt:lpstr>PageAdmin</vt:lpstr>
      <vt:lpstr>ACCUEIL</vt:lpstr>
      <vt:lpstr>MON POINTAGE</vt:lpstr>
      <vt:lpstr>Recap</vt:lpstr>
      <vt:lpstr>Variables Admin</vt:lpstr>
      <vt:lpstr>Liste</vt:lpstr>
      <vt:lpstr>Clients</vt:lpstr>
      <vt:lpstr>JourFériés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Vercoutre</dc:creator>
  <cp:lastModifiedBy>Frédéric Vercoutre</cp:lastModifiedBy>
  <dcterms:created xsi:type="dcterms:W3CDTF">2020-02-07T11:22:34Z</dcterms:created>
  <dcterms:modified xsi:type="dcterms:W3CDTF">2020-02-09T15:02:28Z</dcterms:modified>
</cp:coreProperties>
</file>