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50" windowWidth="19320" windowHeight="7995" activeTab="3"/>
  </bookViews>
  <sheets>
    <sheet name="Planning de pâturage" sheetId="14" r:id="rId1"/>
    <sheet name="Production laitière" sheetId="7" r:id="rId2"/>
    <sheet name="Synthèse des paddocks" sheetId="12" r:id="rId3"/>
    <sheet name="Bilan par jour" sheetId="15" r:id="rId4"/>
  </sheets>
  <calcPr calcId="144525"/>
</workbook>
</file>

<file path=xl/calcChain.xml><?xml version="1.0" encoding="utf-8"?>
<calcChain xmlns="http://schemas.openxmlformats.org/spreadsheetml/2006/main">
  <c r="U12" i="7" l="1"/>
  <c r="U13" i="7"/>
  <c r="N14" i="7"/>
  <c r="BJ40" i="7" l="1"/>
  <c r="BC40" i="7"/>
  <c r="AV47" i="7"/>
  <c r="AO40" i="7"/>
  <c r="AH40" i="7"/>
  <c r="AA40" i="7"/>
  <c r="T47" i="7"/>
  <c r="E106" i="7"/>
  <c r="E105" i="7"/>
  <c r="E104" i="7"/>
  <c r="E103" i="7"/>
  <c r="E102" i="7"/>
  <c r="E101" i="7"/>
  <c r="E100" i="7"/>
  <c r="E99" i="7"/>
  <c r="E98" i="7"/>
  <c r="E97" i="7"/>
  <c r="E96" i="7"/>
  <c r="E95" i="7"/>
  <c r="E94" i="7"/>
  <c r="E93" i="7"/>
  <c r="E92" i="7"/>
  <c r="E91" i="7"/>
  <c r="E90" i="7"/>
  <c r="E89" i="7"/>
  <c r="E88" i="7"/>
  <c r="E87" i="7"/>
  <c r="E86" i="7"/>
  <c r="E85" i="7"/>
  <c r="E84" i="7"/>
  <c r="E83" i="7"/>
  <c r="E82" i="7"/>
  <c r="E81" i="7"/>
  <c r="E80" i="7"/>
  <c r="E79" i="7"/>
  <c r="E78" i="7"/>
  <c r="E77" i="7"/>
  <c r="E76" i="7"/>
  <c r="E75" i="7"/>
  <c r="E74" i="7"/>
  <c r="E73" i="7"/>
  <c r="E72" i="7"/>
  <c r="E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M40" i="7"/>
  <c r="CE47" i="7"/>
  <c r="BX40" i="7"/>
  <c r="BQ47" i="7"/>
  <c r="F47" i="7"/>
  <c r="E50" i="7" l="1"/>
  <c r="BQ32" i="7" l="1"/>
  <c r="BQ33" i="7"/>
  <c r="T13" i="7" l="1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12" i="7"/>
  <c r="R14" i="7"/>
  <c r="CF13" i="7"/>
  <c r="CF14" i="7"/>
  <c r="CF15" i="7"/>
  <c r="CF16" i="7"/>
  <c r="CF17" i="7"/>
  <c r="CF18" i="7"/>
  <c r="CF19" i="7"/>
  <c r="CF20" i="7"/>
  <c r="CF21" i="7"/>
  <c r="CF22" i="7"/>
  <c r="CF23" i="7"/>
  <c r="CF24" i="7"/>
  <c r="CF25" i="7"/>
  <c r="CF26" i="7"/>
  <c r="CF27" i="7"/>
  <c r="CF28" i="7"/>
  <c r="CF29" i="7"/>
  <c r="CF30" i="7"/>
  <c r="CF31" i="7"/>
  <c r="CF32" i="7"/>
  <c r="CF33" i="7"/>
  <c r="CF34" i="7"/>
  <c r="CF35" i="7"/>
  <c r="CF36" i="7"/>
  <c r="CF37" i="7"/>
  <c r="CF38" i="7"/>
  <c r="CF39" i="7"/>
  <c r="CF40" i="7"/>
  <c r="CF41" i="7"/>
  <c r="CF42" i="7"/>
  <c r="CF43" i="7"/>
  <c r="CF44" i="7"/>
  <c r="CF45" i="7"/>
  <c r="CF46" i="7"/>
  <c r="CF12" i="7"/>
  <c r="BY13" i="7"/>
  <c r="BY14" i="7"/>
  <c r="BY15" i="7"/>
  <c r="BY16" i="7"/>
  <c r="BY17" i="7"/>
  <c r="BY18" i="7"/>
  <c r="BY19" i="7"/>
  <c r="BY20" i="7"/>
  <c r="BY21" i="7"/>
  <c r="BY22" i="7"/>
  <c r="BY23" i="7"/>
  <c r="BY24" i="7"/>
  <c r="BY25" i="7"/>
  <c r="BY26" i="7"/>
  <c r="BY27" i="7"/>
  <c r="BY28" i="7"/>
  <c r="BY29" i="7"/>
  <c r="BY30" i="7"/>
  <c r="BY31" i="7"/>
  <c r="BY32" i="7"/>
  <c r="BY33" i="7"/>
  <c r="BY34" i="7"/>
  <c r="BY35" i="7"/>
  <c r="BY36" i="7"/>
  <c r="BY37" i="7"/>
  <c r="BY38" i="7"/>
  <c r="BY39" i="7"/>
  <c r="BY12" i="7"/>
  <c r="BR44" i="7"/>
  <c r="BR45" i="7"/>
  <c r="BR46" i="7"/>
  <c r="BR43" i="7"/>
  <c r="N13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12" i="7"/>
  <c r="R43" i="7"/>
  <c r="R42" i="7"/>
  <c r="R41" i="7"/>
  <c r="BH38" i="7"/>
  <c r="BH36" i="7"/>
  <c r="BH34" i="7"/>
  <c r="BH32" i="7"/>
  <c r="BH30" i="7"/>
  <c r="BH28" i="7"/>
  <c r="BH26" i="7"/>
  <c r="BH24" i="7"/>
  <c r="BH22" i="7"/>
  <c r="BH20" i="7"/>
  <c r="BH18" i="7"/>
  <c r="BH16" i="7"/>
  <c r="BH14" i="7"/>
  <c r="BH39" i="7"/>
  <c r="BH37" i="7"/>
  <c r="BH35" i="7"/>
  <c r="BH33" i="7"/>
  <c r="BH31" i="7"/>
  <c r="BH29" i="7"/>
  <c r="BH27" i="7"/>
  <c r="BH25" i="7"/>
  <c r="BH23" i="7"/>
  <c r="BH21" i="7"/>
  <c r="BH19" i="7"/>
  <c r="BH17" i="7"/>
  <c r="BH15" i="7"/>
  <c r="BH13" i="7"/>
  <c r="BH12" i="7"/>
  <c r="BA39" i="7"/>
  <c r="BA38" i="7"/>
  <c r="BA36" i="7"/>
  <c r="BA34" i="7"/>
  <c r="BA32" i="7"/>
  <c r="BA30" i="7"/>
  <c r="BA28" i="7"/>
  <c r="BA26" i="7"/>
  <c r="BA24" i="7"/>
  <c r="BA22" i="7"/>
  <c r="BA20" i="7"/>
  <c r="BA18" i="7"/>
  <c r="BA16" i="7"/>
  <c r="BA14" i="7"/>
  <c r="BA37" i="7"/>
  <c r="BA35" i="7"/>
  <c r="BA33" i="7"/>
  <c r="BA31" i="7"/>
  <c r="BA29" i="7"/>
  <c r="BA27" i="7"/>
  <c r="BA25" i="7"/>
  <c r="BA23" i="7"/>
  <c r="BA21" i="7"/>
  <c r="BA19" i="7"/>
  <c r="BA17" i="7"/>
  <c r="BA15" i="7"/>
  <c r="BA13" i="7"/>
  <c r="BA12" i="7"/>
  <c r="AT45" i="7"/>
  <c r="AT46" i="7"/>
  <c r="AT44" i="7"/>
  <c r="AT43" i="7"/>
  <c r="AT41" i="7"/>
  <c r="AT39" i="7"/>
  <c r="AT37" i="7"/>
  <c r="AT35" i="7"/>
  <c r="AT33" i="7"/>
  <c r="AT34" i="7"/>
  <c r="AT31" i="7"/>
  <c r="AT29" i="7"/>
  <c r="AT27" i="7"/>
  <c r="AT25" i="7"/>
  <c r="AT23" i="7"/>
  <c r="AT21" i="7"/>
  <c r="AT19" i="7"/>
  <c r="AT17" i="7"/>
  <c r="AT15" i="7"/>
  <c r="AT13" i="7"/>
  <c r="AT42" i="7"/>
  <c r="AT40" i="7"/>
  <c r="AT38" i="7"/>
  <c r="AT36" i="7"/>
  <c r="AT32" i="7"/>
  <c r="AT30" i="7"/>
  <c r="AT28" i="7"/>
  <c r="AT26" i="7"/>
  <c r="AT24" i="7"/>
  <c r="AT22" i="7"/>
  <c r="AT20" i="7"/>
  <c r="AT18" i="7"/>
  <c r="AT16" i="7"/>
  <c r="AT14" i="7"/>
  <c r="AT12" i="7"/>
  <c r="AM39" i="7"/>
  <c r="AM37" i="7"/>
  <c r="AM35" i="7"/>
  <c r="AM33" i="7"/>
  <c r="AM31" i="7"/>
  <c r="AM29" i="7"/>
  <c r="AM27" i="7"/>
  <c r="AM25" i="7"/>
  <c r="AM23" i="7"/>
  <c r="AM21" i="7"/>
  <c r="AM19" i="7"/>
  <c r="AM17" i="7"/>
  <c r="AM15" i="7"/>
  <c r="AM13" i="7"/>
  <c r="AM38" i="7"/>
  <c r="AM36" i="7"/>
  <c r="AM34" i="7"/>
  <c r="AM32" i="7"/>
  <c r="AM30" i="7"/>
  <c r="AM28" i="7"/>
  <c r="AM26" i="7"/>
  <c r="AM24" i="7"/>
  <c r="AM22" i="7"/>
  <c r="AM20" i="7"/>
  <c r="AM18" i="7"/>
  <c r="AM16" i="7"/>
  <c r="AM14" i="7"/>
  <c r="AM12" i="7"/>
  <c r="AF39" i="7"/>
  <c r="AF38" i="7"/>
  <c r="AF36" i="7"/>
  <c r="AF37" i="7"/>
  <c r="AF33" i="7"/>
  <c r="AF34" i="7"/>
  <c r="AF30" i="7"/>
  <c r="AF31" i="7"/>
  <c r="AF27" i="7"/>
  <c r="AF28" i="7"/>
  <c r="AF24" i="7"/>
  <c r="AF25" i="7"/>
  <c r="AF21" i="7"/>
  <c r="AF22" i="7"/>
  <c r="AF18" i="7"/>
  <c r="AF19" i="7"/>
  <c r="AF35" i="7"/>
  <c r="AF32" i="7"/>
  <c r="AF29" i="7"/>
  <c r="AF26" i="7"/>
  <c r="AF23" i="7"/>
  <c r="AF20" i="7"/>
  <c r="AF17" i="7"/>
  <c r="AF13" i="7"/>
  <c r="AF12" i="7"/>
  <c r="Y39" i="7"/>
  <c r="Y37" i="7"/>
  <c r="Y38" i="7"/>
  <c r="Y36" i="7"/>
  <c r="Y35" i="7"/>
  <c r="Y34" i="7"/>
  <c r="Y31" i="7"/>
  <c r="Y32" i="7"/>
  <c r="Y28" i="7"/>
  <c r="Y29" i="7"/>
  <c r="Y25" i="7"/>
  <c r="Y26" i="7"/>
  <c r="Y22" i="7"/>
  <c r="Y23" i="7"/>
  <c r="Y19" i="7"/>
  <c r="Y20" i="7"/>
  <c r="Y16" i="7"/>
  <c r="Y17" i="7"/>
  <c r="Y13" i="7"/>
  <c r="Y14" i="7"/>
  <c r="Y33" i="7"/>
  <c r="Y30" i="7"/>
  <c r="Y27" i="7"/>
  <c r="Y24" i="7"/>
  <c r="Y21" i="7"/>
  <c r="Y18" i="7"/>
  <c r="Y15" i="7"/>
  <c r="Y12" i="7"/>
  <c r="R45" i="7"/>
  <c r="R46" i="7"/>
  <c r="R44" i="7"/>
  <c r="R39" i="7"/>
  <c r="R40" i="7"/>
  <c r="R36" i="7"/>
  <c r="R37" i="7"/>
  <c r="R33" i="7"/>
  <c r="R34" i="7"/>
  <c r="R38" i="7"/>
  <c r="R35" i="7"/>
  <c r="R32" i="7"/>
  <c r="BC13" i="7"/>
  <c r="BC14" i="7"/>
  <c r="BC15" i="7"/>
  <c r="BC16" i="7"/>
  <c r="BC17" i="7"/>
  <c r="BC18" i="7"/>
  <c r="BC19" i="7"/>
  <c r="BC20" i="7"/>
  <c r="BC21" i="7"/>
  <c r="BC22" i="7"/>
  <c r="BC23" i="7"/>
  <c r="BC24" i="7"/>
  <c r="BC25" i="7"/>
  <c r="BC26" i="7"/>
  <c r="BC27" i="7"/>
  <c r="BC28" i="7"/>
  <c r="BC29" i="7"/>
  <c r="BC30" i="7"/>
  <c r="BC31" i="7"/>
  <c r="BC32" i="7"/>
  <c r="BC33" i="7"/>
  <c r="BC34" i="7"/>
  <c r="BC35" i="7"/>
  <c r="BC36" i="7"/>
  <c r="BC37" i="7"/>
  <c r="BC38" i="7"/>
  <c r="BC39" i="7"/>
  <c r="BJ13" i="7"/>
  <c r="BJ14" i="7"/>
  <c r="BJ15" i="7"/>
  <c r="BJ16" i="7"/>
  <c r="BJ17" i="7"/>
  <c r="BJ18" i="7"/>
  <c r="BJ19" i="7"/>
  <c r="BJ20" i="7"/>
  <c r="BJ21" i="7"/>
  <c r="BJ22" i="7"/>
  <c r="BJ23" i="7"/>
  <c r="BJ24" i="7"/>
  <c r="BJ25" i="7"/>
  <c r="BJ26" i="7"/>
  <c r="BJ27" i="7"/>
  <c r="BJ28" i="7"/>
  <c r="BJ29" i="7"/>
  <c r="BJ30" i="7"/>
  <c r="BJ31" i="7"/>
  <c r="BJ32" i="7"/>
  <c r="BJ33" i="7"/>
  <c r="BJ34" i="7"/>
  <c r="BJ35" i="7"/>
  <c r="BJ36" i="7"/>
  <c r="BJ37" i="7"/>
  <c r="BJ38" i="7"/>
  <c r="BJ39" i="7"/>
  <c r="BQ13" i="7"/>
  <c r="BQ14" i="7"/>
  <c r="BQ15" i="7"/>
  <c r="BQ16" i="7"/>
  <c r="BQ17" i="7"/>
  <c r="BQ18" i="7"/>
  <c r="BQ19" i="7"/>
  <c r="BQ20" i="7"/>
  <c r="BQ21" i="7"/>
  <c r="BQ22" i="7"/>
  <c r="BQ23" i="7"/>
  <c r="BQ24" i="7"/>
  <c r="BQ25" i="7"/>
  <c r="BQ26" i="7"/>
  <c r="BQ27" i="7"/>
  <c r="BQ28" i="7"/>
  <c r="BQ29" i="7"/>
  <c r="BQ30" i="7"/>
  <c r="BQ31" i="7"/>
  <c r="BQ34" i="7"/>
  <c r="BQ35" i="7"/>
  <c r="BQ36" i="7"/>
  <c r="BQ37" i="7"/>
  <c r="BQ38" i="7"/>
  <c r="BQ39" i="7"/>
  <c r="BQ40" i="7"/>
  <c r="BQ41" i="7"/>
  <c r="BQ42" i="7"/>
  <c r="BQ43" i="7"/>
  <c r="BQ44" i="7"/>
  <c r="BQ45" i="7"/>
  <c r="BQ46" i="7"/>
  <c r="BX13" i="7"/>
  <c r="BX14" i="7"/>
  <c r="BX15" i="7"/>
  <c r="BX16" i="7"/>
  <c r="BX17" i="7"/>
  <c r="BX18" i="7"/>
  <c r="BX19" i="7"/>
  <c r="BX20" i="7"/>
  <c r="BX21" i="7"/>
  <c r="BX22" i="7"/>
  <c r="BX23" i="7"/>
  <c r="BX24" i="7"/>
  <c r="BX25" i="7"/>
  <c r="BX26" i="7"/>
  <c r="BX27" i="7"/>
  <c r="BX28" i="7"/>
  <c r="BX29" i="7"/>
  <c r="BX30" i="7"/>
  <c r="BX31" i="7"/>
  <c r="BX32" i="7"/>
  <c r="BX33" i="7"/>
  <c r="BX34" i="7"/>
  <c r="BX35" i="7"/>
  <c r="BX36" i="7"/>
  <c r="BX37" i="7"/>
  <c r="BX38" i="7"/>
  <c r="BX39" i="7"/>
  <c r="CE13" i="7"/>
  <c r="CE14" i="7"/>
  <c r="CE15" i="7"/>
  <c r="CE16" i="7"/>
  <c r="CE17" i="7"/>
  <c r="CE18" i="7"/>
  <c r="CE19" i="7"/>
  <c r="CE20" i="7"/>
  <c r="CE21" i="7"/>
  <c r="CE22" i="7"/>
  <c r="CE23" i="7"/>
  <c r="CE24" i="7"/>
  <c r="CE25" i="7"/>
  <c r="CE26" i="7"/>
  <c r="CE27" i="7"/>
  <c r="CE28" i="7"/>
  <c r="CE29" i="7"/>
  <c r="CE30" i="7"/>
  <c r="CE31" i="7"/>
  <c r="CE32" i="7"/>
  <c r="CE33" i="7"/>
  <c r="CE34" i="7"/>
  <c r="CE35" i="7"/>
  <c r="CE36" i="7"/>
  <c r="CE37" i="7"/>
  <c r="CE38" i="7"/>
  <c r="CE39" i="7"/>
  <c r="CE40" i="7"/>
  <c r="CE41" i="7"/>
  <c r="CE42" i="7"/>
  <c r="CE43" i="7"/>
  <c r="CE44" i="7"/>
  <c r="CE45" i="7"/>
  <c r="CE46" i="7"/>
  <c r="CE12" i="7"/>
  <c r="BX12" i="7"/>
  <c r="BQ12" i="7"/>
  <c r="BJ12" i="7"/>
  <c r="BC12" i="7"/>
  <c r="AV35" i="7"/>
  <c r="AV37" i="7"/>
  <c r="AV39" i="7"/>
  <c r="AV41" i="7"/>
  <c r="AV43" i="7"/>
  <c r="AV44" i="7"/>
  <c r="AV45" i="7"/>
  <c r="AV46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12" i="7"/>
  <c r="R30" i="7"/>
  <c r="R31" i="7"/>
  <c r="R29" i="7"/>
  <c r="R27" i="7"/>
  <c r="R28" i="7"/>
  <c r="R26" i="7"/>
  <c r="R25" i="7"/>
  <c r="R24" i="7"/>
  <c r="R23" i="7"/>
  <c r="R21" i="7"/>
  <c r="R22" i="7"/>
  <c r="R20" i="7"/>
  <c r="R18" i="7"/>
  <c r="R19" i="7"/>
  <c r="R17" i="7"/>
  <c r="R15" i="7"/>
  <c r="R16" i="7"/>
  <c r="R47" i="7"/>
  <c r="C39" i="14"/>
  <c r="D39" i="14"/>
  <c r="E39" i="14"/>
  <c r="F39" i="14"/>
  <c r="G39" i="14"/>
  <c r="H39" i="14"/>
  <c r="I39" i="14"/>
  <c r="J39" i="14"/>
  <c r="K39" i="14"/>
  <c r="L39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Y39" i="14"/>
  <c r="Z39" i="14"/>
  <c r="AA39" i="14"/>
  <c r="AB39" i="14"/>
  <c r="AC39" i="14"/>
  <c r="AD39" i="14"/>
  <c r="AE39" i="14"/>
  <c r="AF39" i="14"/>
  <c r="AG39" i="14"/>
  <c r="AH39" i="14"/>
  <c r="AI39" i="14"/>
  <c r="AJ39" i="14"/>
  <c r="AK39" i="14"/>
  <c r="AL39" i="14"/>
  <c r="AM39" i="14"/>
  <c r="AN39" i="14"/>
  <c r="AO39" i="14"/>
  <c r="AP39" i="14"/>
  <c r="AQ39" i="14"/>
  <c r="AR39" i="14"/>
  <c r="AS39" i="14"/>
  <c r="AT39" i="14"/>
  <c r="AU39" i="14"/>
  <c r="AV39" i="14"/>
  <c r="AW39" i="14"/>
  <c r="AX39" i="14"/>
  <c r="AY39" i="14"/>
  <c r="AZ39" i="14"/>
  <c r="BA39" i="14"/>
  <c r="BB39" i="14"/>
  <c r="BC39" i="14"/>
  <c r="BD39" i="14"/>
  <c r="BE39" i="14"/>
  <c r="BF39" i="14"/>
  <c r="BG39" i="14"/>
  <c r="BH39" i="14"/>
  <c r="BI39" i="14"/>
  <c r="BJ39" i="14"/>
  <c r="BK39" i="14"/>
  <c r="BL39" i="14"/>
  <c r="BM39" i="14"/>
  <c r="BN39" i="14"/>
  <c r="BO39" i="14"/>
  <c r="BP39" i="14"/>
  <c r="BQ39" i="14"/>
  <c r="BR39" i="14"/>
  <c r="BS39" i="14"/>
  <c r="BT39" i="14"/>
  <c r="BU39" i="14"/>
  <c r="BV39" i="14"/>
  <c r="BW39" i="14"/>
  <c r="BX39" i="14"/>
  <c r="BY39" i="14"/>
  <c r="BZ39" i="14"/>
  <c r="CA39" i="14"/>
  <c r="CB39" i="14"/>
  <c r="CC39" i="14"/>
  <c r="CD39" i="14"/>
  <c r="CE39" i="14"/>
  <c r="CF39" i="14"/>
  <c r="CG39" i="14"/>
  <c r="CH39" i="14"/>
  <c r="CI39" i="14"/>
  <c r="CJ39" i="14"/>
  <c r="CK39" i="14"/>
  <c r="CL39" i="14"/>
  <c r="CM39" i="14"/>
  <c r="CN39" i="14"/>
  <c r="CO39" i="14"/>
  <c r="CP39" i="14"/>
  <c r="CQ39" i="14"/>
  <c r="CR39" i="14"/>
  <c r="CS39" i="14"/>
  <c r="CT39" i="14"/>
  <c r="CU39" i="14"/>
  <c r="CV39" i="14"/>
  <c r="CW39" i="14"/>
  <c r="CX39" i="14"/>
  <c r="CY39" i="14"/>
  <c r="CZ39" i="14"/>
  <c r="DA39" i="14"/>
  <c r="DB39" i="14"/>
  <c r="DC39" i="14"/>
  <c r="DD39" i="14"/>
  <c r="DE39" i="14"/>
  <c r="DF39" i="14"/>
  <c r="DG39" i="14"/>
  <c r="DH39" i="14"/>
  <c r="DI39" i="14"/>
  <c r="DJ39" i="14"/>
  <c r="DK39" i="14"/>
  <c r="DL39" i="14"/>
  <c r="DM39" i="14"/>
  <c r="DN39" i="14"/>
  <c r="DO39" i="14"/>
  <c r="DP39" i="14"/>
  <c r="DQ39" i="14"/>
  <c r="DR39" i="14"/>
  <c r="DS39" i="14"/>
  <c r="DT39" i="14"/>
  <c r="DU39" i="14"/>
  <c r="DV39" i="14"/>
  <c r="DW39" i="14"/>
  <c r="DX39" i="14"/>
  <c r="DY39" i="14"/>
  <c r="DZ39" i="14"/>
  <c r="EA39" i="14"/>
  <c r="EB39" i="14"/>
  <c r="EC39" i="14"/>
  <c r="ED39" i="14"/>
  <c r="EE39" i="14"/>
  <c r="EF39" i="14"/>
  <c r="EG39" i="14"/>
  <c r="EH39" i="14"/>
  <c r="EI39" i="14"/>
  <c r="EJ39" i="14"/>
  <c r="EK39" i="14"/>
  <c r="EL39" i="14"/>
  <c r="EM39" i="14"/>
  <c r="EN39" i="14"/>
  <c r="EO39" i="14"/>
  <c r="EP39" i="14"/>
  <c r="EQ39" i="14"/>
  <c r="ER39" i="14"/>
  <c r="ES39" i="14"/>
  <c r="ET39" i="14"/>
  <c r="EU39" i="14"/>
  <c r="EV39" i="14"/>
  <c r="EW39" i="14"/>
  <c r="EX39" i="14"/>
  <c r="EY39" i="14"/>
  <c r="EZ39" i="14"/>
  <c r="FA39" i="14"/>
  <c r="FB39" i="14"/>
  <c r="FC39" i="14"/>
  <c r="FD39" i="14"/>
  <c r="FE39" i="14"/>
  <c r="FF39" i="14"/>
  <c r="FG39" i="14"/>
  <c r="FH39" i="14"/>
  <c r="FI39" i="14"/>
  <c r="FJ39" i="14"/>
  <c r="FK39" i="14"/>
  <c r="FL39" i="14"/>
  <c r="FM39" i="14"/>
  <c r="FN39" i="14"/>
  <c r="FO39" i="14"/>
  <c r="FP39" i="14"/>
  <c r="FQ39" i="14"/>
  <c r="FR39" i="14"/>
  <c r="FS39" i="14"/>
  <c r="FT39" i="14"/>
  <c r="FU39" i="14"/>
  <c r="FV39" i="14"/>
  <c r="FW39" i="14"/>
  <c r="FX39" i="14"/>
  <c r="FY39" i="14"/>
  <c r="FZ39" i="14"/>
  <c r="GA39" i="14"/>
  <c r="GB39" i="14"/>
  <c r="GC39" i="14"/>
  <c r="GD39" i="14"/>
  <c r="GE39" i="14"/>
  <c r="GF39" i="14"/>
  <c r="GG39" i="14"/>
  <c r="GH39" i="14"/>
  <c r="GI39" i="14"/>
  <c r="GJ39" i="14"/>
  <c r="GK39" i="14"/>
  <c r="GL39" i="14"/>
  <c r="GM39" i="14"/>
  <c r="GN39" i="14"/>
  <c r="GO39" i="14"/>
  <c r="GP39" i="14"/>
  <c r="GQ39" i="14"/>
  <c r="GR39" i="14"/>
  <c r="GS39" i="14"/>
  <c r="GT39" i="14"/>
  <c r="GU39" i="14"/>
  <c r="GV39" i="14"/>
  <c r="GW39" i="14"/>
  <c r="GX39" i="14"/>
  <c r="GY39" i="14"/>
  <c r="GZ39" i="14"/>
  <c r="HA39" i="14"/>
  <c r="HB39" i="14"/>
  <c r="HC39" i="14"/>
  <c r="HD39" i="14"/>
  <c r="HE39" i="14"/>
  <c r="HF39" i="14"/>
  <c r="HG39" i="14"/>
  <c r="HH39" i="14"/>
  <c r="HI39" i="14"/>
  <c r="HJ39" i="14"/>
  <c r="HK39" i="14"/>
  <c r="HL39" i="14"/>
  <c r="HM39" i="14"/>
  <c r="HN39" i="14"/>
  <c r="HO39" i="14"/>
  <c r="HP39" i="14"/>
  <c r="HQ39" i="14"/>
  <c r="HR39" i="14"/>
  <c r="HS39" i="14"/>
  <c r="HT39" i="14"/>
  <c r="HU39" i="14"/>
  <c r="HV39" i="14"/>
  <c r="HW39" i="14"/>
  <c r="HX39" i="14"/>
  <c r="HY39" i="14"/>
  <c r="HZ39" i="14"/>
  <c r="IA39" i="14"/>
  <c r="IB39" i="14"/>
  <c r="IC39" i="14"/>
  <c r="ID39" i="14"/>
  <c r="IE39" i="14"/>
  <c r="IF39" i="14"/>
  <c r="IG39" i="14"/>
  <c r="IH39" i="14"/>
  <c r="II39" i="14"/>
  <c r="IJ39" i="14"/>
  <c r="IK39" i="14"/>
  <c r="IL39" i="14"/>
  <c r="IM39" i="14"/>
  <c r="IN39" i="14"/>
  <c r="IO39" i="14"/>
  <c r="IP39" i="14"/>
  <c r="IQ39" i="14"/>
  <c r="IR39" i="14"/>
  <c r="IS39" i="14"/>
  <c r="IT39" i="14"/>
  <c r="IU39" i="14"/>
  <c r="IV39" i="14"/>
  <c r="IW39" i="14"/>
  <c r="IX39" i="14"/>
  <c r="IY39" i="14"/>
  <c r="IZ39" i="14"/>
  <c r="JA39" i="14"/>
  <c r="JB39" i="14"/>
  <c r="JC39" i="14"/>
  <c r="JD39" i="14"/>
  <c r="JE39" i="14"/>
  <c r="JF39" i="14"/>
  <c r="JG39" i="14"/>
  <c r="JH39" i="14"/>
  <c r="JI39" i="14"/>
  <c r="JJ39" i="14"/>
  <c r="JK39" i="14"/>
  <c r="JL39" i="14"/>
  <c r="JM39" i="14"/>
  <c r="JN39" i="14"/>
  <c r="JO39" i="14"/>
  <c r="JP39" i="14"/>
  <c r="JQ39" i="14"/>
  <c r="JR39" i="14"/>
  <c r="JS39" i="14"/>
  <c r="JT39" i="14"/>
  <c r="JU39" i="14"/>
  <c r="JV39" i="14"/>
  <c r="JW39" i="14"/>
  <c r="JX39" i="14"/>
  <c r="JY39" i="14"/>
  <c r="JZ39" i="14"/>
  <c r="KA39" i="14"/>
  <c r="KB39" i="14"/>
  <c r="KC39" i="14"/>
  <c r="KD39" i="14"/>
  <c r="KE39" i="14"/>
  <c r="KF39" i="14"/>
  <c r="KG39" i="14"/>
  <c r="KH39" i="14"/>
  <c r="KI39" i="14"/>
  <c r="KJ39" i="14"/>
  <c r="KK39" i="14"/>
  <c r="KL39" i="14"/>
  <c r="KM39" i="14"/>
  <c r="KN39" i="14"/>
  <c r="KO39" i="14"/>
  <c r="KP39" i="14"/>
  <c r="KQ39" i="14"/>
  <c r="KR39" i="14"/>
  <c r="KS39" i="14"/>
  <c r="KT39" i="14"/>
  <c r="KU39" i="14"/>
  <c r="KV39" i="14"/>
  <c r="KW39" i="14"/>
  <c r="KX39" i="14"/>
  <c r="KY39" i="14"/>
  <c r="KZ39" i="14"/>
  <c r="LA39" i="14"/>
  <c r="LB39" i="14"/>
  <c r="LC39" i="14"/>
  <c r="LD39" i="14"/>
  <c r="LE39" i="14"/>
  <c r="LF39" i="14"/>
  <c r="LG39" i="14"/>
  <c r="LH39" i="14"/>
  <c r="LI39" i="14"/>
  <c r="LJ39" i="14"/>
  <c r="LK39" i="14"/>
  <c r="LL39" i="14"/>
  <c r="LM39" i="14"/>
  <c r="LN39" i="14"/>
  <c r="LO39" i="14"/>
  <c r="LP39" i="14"/>
  <c r="LQ39" i="14"/>
  <c r="LR39" i="14"/>
  <c r="LS39" i="14"/>
  <c r="LT39" i="14"/>
  <c r="LU39" i="14"/>
  <c r="LV39" i="14"/>
  <c r="LW39" i="14"/>
  <c r="LX39" i="14"/>
  <c r="LY39" i="14"/>
  <c r="LZ39" i="14"/>
  <c r="MA39" i="14"/>
  <c r="MB39" i="14"/>
  <c r="MC39" i="14"/>
  <c r="MD39" i="14"/>
  <c r="ME39" i="14"/>
  <c r="MF39" i="14"/>
  <c r="MG39" i="14"/>
  <c r="MH39" i="14"/>
  <c r="MI39" i="14"/>
  <c r="MJ39" i="14"/>
  <c r="MK39" i="14"/>
  <c r="ML39" i="14"/>
  <c r="MM39" i="14"/>
  <c r="MN39" i="14"/>
  <c r="MO39" i="14"/>
  <c r="MP39" i="14"/>
  <c r="MQ39" i="14"/>
  <c r="MR39" i="14"/>
  <c r="MS39" i="14"/>
  <c r="MT39" i="14"/>
  <c r="MU39" i="14"/>
  <c r="MV39" i="14"/>
  <c r="MW39" i="14"/>
  <c r="MX39" i="14"/>
  <c r="MY39" i="14"/>
  <c r="MZ39" i="14"/>
  <c r="NA39" i="14"/>
  <c r="NB39" i="14"/>
  <c r="NC39" i="14"/>
  <c r="ND39" i="14"/>
  <c r="NE39" i="14"/>
  <c r="NF39" i="14"/>
  <c r="NG39" i="14"/>
  <c r="NH39" i="14"/>
  <c r="B39" i="14"/>
  <c r="CX17" i="14"/>
  <c r="CX29" i="14"/>
  <c r="CX28" i="14"/>
  <c r="A70" i="12" l="1"/>
  <c r="A61" i="12"/>
  <c r="A62" i="12"/>
  <c r="A63" i="12"/>
  <c r="A64" i="12"/>
  <c r="A65" i="12"/>
  <c r="A66" i="12"/>
  <c r="A67" i="12"/>
  <c r="A68" i="12"/>
  <c r="A69" i="12"/>
  <c r="E69" i="12" l="1"/>
  <c r="C69" i="12"/>
  <c r="Y69" i="12"/>
  <c r="W69" i="12"/>
  <c r="E61" i="12"/>
  <c r="C61" i="12"/>
  <c r="Y61" i="12"/>
  <c r="W61" i="12"/>
  <c r="C64" i="12"/>
  <c r="Y64" i="12"/>
  <c r="E64" i="12"/>
  <c r="W64" i="12"/>
  <c r="Y67" i="12"/>
  <c r="E67" i="12"/>
  <c r="C67" i="12"/>
  <c r="W67" i="12"/>
  <c r="Y63" i="12"/>
  <c r="W63" i="12"/>
  <c r="C63" i="12"/>
  <c r="E63" i="12"/>
  <c r="E65" i="12"/>
  <c r="W65" i="12"/>
  <c r="C65" i="12"/>
  <c r="Y65" i="12"/>
  <c r="C68" i="12"/>
  <c r="W68" i="12"/>
  <c r="E68" i="12"/>
  <c r="Y68" i="12"/>
  <c r="W70" i="12"/>
  <c r="E70" i="12"/>
  <c r="Y70" i="12"/>
  <c r="C70" i="12"/>
  <c r="W66" i="12"/>
  <c r="C66" i="12"/>
  <c r="Y66" i="12"/>
  <c r="E66" i="12"/>
  <c r="W62" i="12"/>
  <c r="E62" i="12"/>
  <c r="Y62" i="12"/>
  <c r="C62" i="12"/>
  <c r="AD71" i="14" a="1"/>
  <c r="AD70" i="14" a="1"/>
  <c r="AD69" i="14" a="1"/>
  <c r="AD68" i="14" a="1"/>
  <c r="AD67" i="14" a="1"/>
  <c r="AD66" i="14" a="1"/>
  <c r="AD65" i="14" a="1"/>
  <c r="AD64" i="14" a="1"/>
  <c r="AD63" i="14" a="1"/>
  <c r="AD62" i="14" a="1"/>
  <c r="AD61" i="14" a="1"/>
  <c r="AD60" i="14" a="1"/>
  <c r="AD59" i="14" a="1"/>
  <c r="AD58" i="14" a="1"/>
  <c r="AD57" i="14" a="1"/>
  <c r="AD56" i="14" a="1"/>
  <c r="AD55" i="14" a="1"/>
  <c r="AD51" i="14" a="1"/>
  <c r="AD50" i="14" a="1"/>
  <c r="AD49" i="14" a="1"/>
  <c r="AD48" i="14" a="1"/>
  <c r="AD47" i="14" a="1"/>
  <c r="AD46" i="14" a="1"/>
  <c r="AD45" i="14" a="1"/>
  <c r="AA70" i="14" a="1"/>
  <c r="AA69" i="14" a="1"/>
  <c r="AA68" i="14" a="1"/>
  <c r="AA67" i="14" a="1"/>
  <c r="AA66" i="14" a="1"/>
  <c r="AA65" i="14" a="1"/>
  <c r="AA64" i="14" a="1"/>
  <c r="AA63" i="14" a="1"/>
  <c r="AA62" i="14" a="1"/>
  <c r="AA61" i="14" a="1"/>
  <c r="AA60" i="14" a="1"/>
  <c r="AA59" i="14" a="1"/>
  <c r="AA58" i="14" a="1"/>
  <c r="AA57" i="14" a="1"/>
  <c r="AA56" i="14" a="1"/>
  <c r="AA55" i="14" a="1"/>
  <c r="AA54" i="14" a="1"/>
  <c r="AA53" i="14" a="1"/>
  <c r="AA52" i="14" a="1"/>
  <c r="AA51" i="14" a="1"/>
  <c r="AA50" i="14" a="1"/>
  <c r="AA49" i="14" a="1"/>
  <c r="AA48" i="14" a="1"/>
  <c r="AD44" i="14" a="1"/>
  <c r="AD43" i="14" a="1"/>
  <c r="AA47" i="14" a="1"/>
  <c r="AA46" i="14" a="1"/>
  <c r="AA45" i="14" a="1"/>
  <c r="AA43" i="14" a="1"/>
  <c r="X69" i="14" a="1"/>
  <c r="X68" i="14" a="1"/>
  <c r="X67" i="14" a="1"/>
  <c r="X66" i="14" a="1"/>
  <c r="X65" i="14" a="1"/>
  <c r="X64" i="14" a="1"/>
  <c r="X63" i="14" a="1"/>
  <c r="X62" i="14" a="1"/>
  <c r="X61" i="14" a="1"/>
  <c r="X60" i="14" a="1"/>
  <c r="X59" i="14" a="1"/>
  <c r="X58" i="14" a="1"/>
  <c r="X57" i="14" a="1"/>
  <c r="X56" i="14" a="1"/>
  <c r="X55" i="14" a="1"/>
  <c r="X54" i="14" a="1"/>
  <c r="X53" i="14" a="1"/>
  <c r="X52" i="14" a="1"/>
  <c r="X51" i="14" a="1"/>
  <c r="X50" i="14" a="1"/>
  <c r="X49" i="14" a="1"/>
  <c r="X48" i="14" a="1"/>
  <c r="X47" i="14" a="1"/>
  <c r="X46" i="14" a="1"/>
  <c r="X45" i="14" a="1"/>
  <c r="X44" i="14" a="1"/>
  <c r="X43" i="14" a="1"/>
  <c r="U59" i="14" a="1"/>
  <c r="U56" i="14" a="1"/>
  <c r="U55" i="14" a="1"/>
  <c r="U54" i="14" a="1"/>
  <c r="U53" i="14" a="1"/>
  <c r="U52" i="14" a="1"/>
  <c r="U51" i="14" a="1"/>
  <c r="U50" i="14" a="1"/>
  <c r="U57" i="14" a="1"/>
  <c r="U58" i="14" a="1"/>
  <c r="U60" i="14" a="1"/>
  <c r="U61" i="14" a="1"/>
  <c r="U62" i="14" a="1"/>
  <c r="U63" i="14" a="1"/>
  <c r="U64" i="14" a="1"/>
  <c r="U65" i="14" a="1"/>
  <c r="U66" i="14" a="1"/>
  <c r="U67" i="14" a="1"/>
  <c r="U68" i="14" a="1"/>
  <c r="U69" i="14" a="1"/>
  <c r="U70" i="14" a="1"/>
  <c r="U71" i="14" a="1"/>
  <c r="U72" i="14" a="1"/>
  <c r="U73" i="14" a="1"/>
  <c r="U74" i="14" a="1"/>
  <c r="U75" i="14" a="1"/>
  <c r="U76" i="14" a="1"/>
  <c r="U77" i="14" a="1"/>
  <c r="R62" i="14" a="1"/>
  <c r="R61" i="14" a="1"/>
  <c r="R55" i="14" a="1"/>
  <c r="O70" i="14" a="1"/>
  <c r="O69" i="14" a="1"/>
  <c r="O68" i="14" a="1"/>
  <c r="O67" i="14" a="1"/>
  <c r="O66" i="14" a="1"/>
  <c r="O65" i="14" a="1"/>
  <c r="O64" i="14" a="1"/>
  <c r="O55" i="14" a="1"/>
  <c r="O51" i="14" a="1"/>
  <c r="R50" i="14" a="1"/>
  <c r="R49" i="14" a="1"/>
  <c r="R48" i="14" a="1"/>
  <c r="R47" i="14" a="1"/>
  <c r="R46" i="14" a="1"/>
  <c r="R45" i="14" a="1"/>
  <c r="R44" i="14" a="1"/>
  <c r="O49" i="14" a="1"/>
  <c r="O45" i="14" a="1"/>
  <c r="O43" i="14" a="1"/>
  <c r="L69" i="14" a="1"/>
  <c r="L68" i="14" a="1"/>
  <c r="L64" i="14" a="1"/>
  <c r="L63" i="14" a="1"/>
  <c r="L62" i="14" a="1"/>
  <c r="L61" i="14" a="1"/>
  <c r="L60" i="14" a="1"/>
  <c r="L59" i="14" a="1"/>
  <c r="L58" i="14" a="1"/>
  <c r="L57" i="14" a="1"/>
  <c r="L56" i="14" a="1"/>
  <c r="L55" i="14" a="1"/>
  <c r="L54" i="14" a="1"/>
  <c r="L53" i="14" a="1"/>
  <c r="L52" i="14" a="1"/>
  <c r="L51" i="14" a="1"/>
  <c r="L50" i="14" a="1"/>
  <c r="L45" i="14" a="1"/>
  <c r="I47" i="14" a="1"/>
  <c r="AG52" i="14" a="1"/>
  <c r="C61" i="14" a="1"/>
  <c r="AJ58" i="14" a="1"/>
  <c r="C64" i="14" a="1"/>
  <c r="F64" i="14" a="1"/>
  <c r="I48" i="14" a="1"/>
  <c r="R51" i="14" a="1"/>
  <c r="O56" i="14" a="1"/>
  <c r="AJ47" i="14" a="1"/>
  <c r="AG46" i="14" a="1"/>
  <c r="I55" i="14" a="1"/>
  <c r="C58" i="14" a="1"/>
  <c r="C62" i="14" a="1"/>
  <c r="I70" i="14" a="1"/>
  <c r="I75" i="14" a="1"/>
  <c r="F62" i="14" a="1"/>
  <c r="L49" i="14" a="1"/>
  <c r="AG44" i="14" a="1"/>
  <c r="AJ50" i="14" a="1"/>
  <c r="C50" i="14" a="1"/>
  <c r="O57" i="14" a="1"/>
  <c r="F59" i="14" a="1"/>
  <c r="F46" i="14" a="1"/>
  <c r="I64" i="14" a="1"/>
  <c r="R66" i="14" a="1"/>
  <c r="AG62" i="14" a="1"/>
  <c r="F48" i="14" a="1"/>
  <c r="L67" i="14" a="1"/>
  <c r="I65" i="14" a="1"/>
  <c r="AD54" i="14" a="1"/>
  <c r="AJ49" i="14" a="1"/>
  <c r="AG64" i="14" a="1"/>
  <c r="F55" i="14" a="1"/>
  <c r="AJ70" i="14" a="1"/>
  <c r="C77" i="14" a="1"/>
  <c r="F53" i="14" a="1"/>
  <c r="R52" i="14" a="1"/>
  <c r="AD72" i="14" a="1"/>
  <c r="AD75" i="14" a="1"/>
  <c r="AJ75" i="14" a="1"/>
  <c r="AJ46" i="14" a="1"/>
  <c r="C51" i="14" a="1"/>
  <c r="I52" i="14" a="1"/>
  <c r="I77" i="14" a="1"/>
  <c r="AJ61" i="14" a="1"/>
  <c r="AD53" i="14" a="1"/>
  <c r="I58" i="14" a="1"/>
  <c r="U45" i="14" a="1"/>
  <c r="R43" i="14" a="1"/>
  <c r="AD73" i="14" a="1"/>
  <c r="R60" i="14" a="1"/>
  <c r="I46" i="14" a="1"/>
  <c r="U49" i="14" a="1"/>
  <c r="AJ44" i="14" a="1"/>
  <c r="C57" i="14" a="1"/>
  <c r="L65" i="14" a="1"/>
  <c r="O60" i="14" a="1"/>
  <c r="AG50" i="14" a="1"/>
  <c r="F56" i="14" a="1"/>
  <c r="O47" i="14" a="1"/>
  <c r="AG55" i="14" a="1"/>
  <c r="AJ56" i="14" a="1"/>
  <c r="C76" i="14" a="1"/>
  <c r="C44" i="14" a="1"/>
  <c r="I56" i="14" a="1"/>
  <c r="AJ74" i="14" a="1"/>
  <c r="R59" i="14" a="1"/>
  <c r="O58" i="14" a="1"/>
  <c r="AJ72" i="14" a="1"/>
  <c r="O54" i="14" a="1"/>
  <c r="F57" i="14" a="1"/>
  <c r="AD76" i="14" a="1"/>
  <c r="F43" i="14" a="1"/>
  <c r="C73" i="14" a="1"/>
  <c r="I72" i="14" a="1"/>
  <c r="C46" i="14" a="1"/>
  <c r="AG47" i="14" a="1"/>
  <c r="R64" i="14" a="1"/>
  <c r="AG65" i="14" a="1"/>
  <c r="F51" i="14" a="1"/>
  <c r="I57" i="14" a="1"/>
  <c r="I43" i="14" a="1"/>
  <c r="C49" i="14" a="1"/>
  <c r="I66" i="14" a="1"/>
  <c r="R65" i="14" a="1"/>
  <c r="AJ48" i="14" a="1"/>
  <c r="C74" i="14" a="1"/>
  <c r="F49" i="14" a="1"/>
  <c r="O50" i="14" a="1"/>
  <c r="I49" i="14" a="1"/>
  <c r="C60" i="14" a="1"/>
  <c r="R58" i="14" a="1"/>
  <c r="F61" i="14" a="1"/>
  <c r="AJ67" i="14" a="1"/>
  <c r="I60" i="14" a="1"/>
  <c r="AD77" i="14" a="1"/>
  <c r="AJ71" i="14" a="1"/>
  <c r="AG70" i="14" a="1"/>
  <c r="C71" i="14" a="1"/>
  <c r="L43" i="14" a="1"/>
  <c r="AG59" i="14" a="1"/>
  <c r="C52" i="14" a="1"/>
  <c r="R56" i="14" a="1"/>
  <c r="AJ55" i="14" a="1"/>
  <c r="U48" i="14" a="1"/>
  <c r="AJ57" i="14" a="1"/>
  <c r="F66" i="14" a="1"/>
  <c r="I61" i="14" a="1"/>
  <c r="O62" i="14" a="1"/>
  <c r="R53" i="14" a="1"/>
  <c r="L46" i="14" a="1"/>
  <c r="AG51" i="14" a="1"/>
  <c r="AJ65" i="14" a="1"/>
  <c r="AJ52" i="14" a="1"/>
  <c r="I71" i="14" a="1"/>
  <c r="F47" i="14" a="1"/>
  <c r="F58" i="14" a="1"/>
  <c r="F69" i="14" a="1"/>
  <c r="R57" i="14" a="1"/>
  <c r="AG53" i="14" a="1"/>
  <c r="AG56" i="14" a="1"/>
  <c r="C65" i="14" a="1"/>
  <c r="AJ62" i="14" a="1"/>
  <c r="C69" i="14" a="1"/>
  <c r="R69" i="14" a="1"/>
  <c r="AG48" i="14" a="1"/>
  <c r="AJ54" i="14" a="1"/>
  <c r="C72" i="14" a="1"/>
  <c r="U43" i="14" a="1"/>
  <c r="AJ59" i="14" a="1"/>
  <c r="O48" i="14" a="1"/>
  <c r="O63" i="14" a="1"/>
  <c r="R70" i="14" a="1"/>
  <c r="AG66" i="14" a="1"/>
  <c r="C55" i="14" a="1"/>
  <c r="O61" i="14" a="1"/>
  <c r="AJ43" i="14" a="1"/>
  <c r="F67" i="14" a="1"/>
  <c r="C63" i="14" a="1"/>
  <c r="I68" i="14" a="1"/>
  <c r="R63" i="14" a="1"/>
  <c r="O46" i="14" a="1"/>
  <c r="AG63" i="14" a="1"/>
  <c r="AJ77" i="14" a="1"/>
  <c r="C70" i="14" a="1"/>
  <c r="C67" i="14" a="1"/>
  <c r="C75" i="14" a="1"/>
  <c r="I74" i="14" a="1"/>
  <c r="I69" i="14" a="1"/>
  <c r="AD74" i="14" a="1"/>
  <c r="AJ53" i="14" a="1"/>
  <c r="R54" i="14" a="1"/>
  <c r="AG54" i="14" a="1"/>
  <c r="C45" i="14" a="1"/>
  <c r="I62" i="14" a="1"/>
  <c r="AG43" i="14" a="1"/>
  <c r="AJ60" i="14" a="1"/>
  <c r="I51" i="14" a="1"/>
  <c r="F44" i="14" a="1"/>
  <c r="L47" i="14" a="1"/>
  <c r="X70" i="14" a="1"/>
  <c r="AJ64" i="14" a="1"/>
  <c r="I67" i="14" a="1"/>
  <c r="F65" i="14" a="1"/>
  <c r="AG49" i="14" a="1"/>
  <c r="F45" i="14" a="1"/>
  <c r="AA44" i="14" a="1"/>
  <c r="AJ51" i="14" a="1"/>
  <c r="I63" i="14" a="1"/>
  <c r="I44" i="14" a="1"/>
  <c r="L66" i="14" a="1"/>
  <c r="AJ69" i="14" a="1"/>
  <c r="F63" i="14" a="1"/>
  <c r="U47" i="14" a="1"/>
  <c r="C56" i="14" a="1"/>
  <c r="AG68" i="14" a="1"/>
  <c r="C59" i="14" a="1"/>
  <c r="AJ63" i="14" a="1"/>
  <c r="F68" i="14" a="1"/>
  <c r="R68" i="14" a="1"/>
  <c r="I50" i="14" a="1"/>
  <c r="O59" i="14" a="1"/>
  <c r="AG60" i="14" a="1"/>
  <c r="AJ66" i="14" a="1"/>
  <c r="C68" i="14" a="1"/>
  <c r="R67" i="14" a="1"/>
  <c r="O53" i="14" a="1"/>
  <c r="AJ68" i="14" a="1"/>
  <c r="I53" i="14" a="1"/>
  <c r="AG67" i="14" a="1"/>
  <c r="L48" i="14" a="1"/>
  <c r="AG69" i="14" a="1"/>
  <c r="F50" i="14" a="1"/>
  <c r="AJ76" i="14" a="1"/>
  <c r="C53" i="14" a="1"/>
  <c r="I45" i="14" a="1"/>
  <c r="AG57" i="14" a="1"/>
  <c r="I59" i="14" a="1"/>
  <c r="F54" i="14" a="1"/>
  <c r="AD52" i="14" a="1"/>
  <c r="AG61" i="14" a="1"/>
  <c r="C48" i="14" a="1"/>
  <c r="I76" i="14" a="1"/>
  <c r="AG58" i="14" a="1"/>
  <c r="AG45" i="14" a="1"/>
  <c r="C43" i="14" a="1"/>
  <c r="O52" i="14" a="1"/>
  <c r="U46" i="14" a="1"/>
  <c r="C47" i="14" a="1"/>
  <c r="F52" i="14" a="1"/>
  <c r="L70" i="14" a="1"/>
  <c r="AJ73" i="14" a="1"/>
  <c r="U44" i="14" a="1"/>
  <c r="I54" i="14" a="1"/>
  <c r="L44" i="14" a="1"/>
  <c r="I73" i="14" a="1"/>
  <c r="O44" i="14" a="1"/>
  <c r="F60" i="14" a="1"/>
  <c r="AJ45" i="14" a="1"/>
  <c r="F70" i="14" a="1"/>
  <c r="X64" i="14" l="1"/>
  <c r="X65" i="14"/>
  <c r="X66" i="14"/>
  <c r="X67" i="14"/>
  <c r="X68" i="14"/>
  <c r="X69" i="14"/>
  <c r="X70" i="14"/>
  <c r="AA43" i="14"/>
  <c r="AA44" i="14"/>
  <c r="AA45" i="14"/>
  <c r="AA46" i="14"/>
  <c r="AA47" i="14"/>
  <c r="AD43" i="14"/>
  <c r="AD44" i="14"/>
  <c r="AA48" i="14"/>
  <c r="AA49" i="14"/>
  <c r="AA50" i="14"/>
  <c r="AA51" i="14"/>
  <c r="AA52" i="14"/>
  <c r="AA53" i="14"/>
  <c r="AA54" i="14"/>
  <c r="AA55" i="14"/>
  <c r="AA56" i="14"/>
  <c r="AA57" i="14"/>
  <c r="AA58" i="14"/>
  <c r="AA59" i="14"/>
  <c r="AA60" i="14"/>
  <c r="AA61" i="14"/>
  <c r="AA62" i="14"/>
  <c r="AA63" i="14"/>
  <c r="AA64" i="14"/>
  <c r="AA65" i="14"/>
  <c r="AA66" i="14"/>
  <c r="AA67" i="14"/>
  <c r="AA68" i="14"/>
  <c r="AA69" i="14"/>
  <c r="AA70" i="14"/>
  <c r="AD45" i="14"/>
  <c r="AD46" i="14"/>
  <c r="AD47" i="14"/>
  <c r="AD48" i="14"/>
  <c r="AD49" i="14"/>
  <c r="AD50" i="14"/>
  <c r="AD51" i="14"/>
  <c r="AD52" i="14"/>
  <c r="AD53" i="14"/>
  <c r="AD54" i="14"/>
  <c r="AD55" i="14"/>
  <c r="AD56" i="14"/>
  <c r="AD57" i="14"/>
  <c r="AD58" i="14"/>
  <c r="AD59" i="14"/>
  <c r="AD60" i="14"/>
  <c r="AD61" i="14"/>
  <c r="AD62" i="14"/>
  <c r="AD63" i="14"/>
  <c r="AD64" i="14"/>
  <c r="AD65" i="14"/>
  <c r="AD66" i="14"/>
  <c r="AD67" i="14"/>
  <c r="AD68" i="14"/>
  <c r="AD69" i="14"/>
  <c r="AD70" i="14"/>
  <c r="AD71" i="14"/>
  <c r="AD72" i="14"/>
  <c r="AD73" i="14"/>
  <c r="AD74" i="14"/>
  <c r="AD75" i="14"/>
  <c r="AD76" i="14"/>
  <c r="AD77" i="14"/>
  <c r="AG43" i="14"/>
  <c r="AG44" i="14"/>
  <c r="AG45" i="14"/>
  <c r="AG46" i="14"/>
  <c r="AG47" i="14"/>
  <c r="AG48" i="14"/>
  <c r="AG49" i="14"/>
  <c r="AG50" i="14"/>
  <c r="AG51" i="14"/>
  <c r="AG52" i="14"/>
  <c r="AG53" i="14"/>
  <c r="AG54" i="14"/>
  <c r="AG55" i="14"/>
  <c r="AG56" i="14"/>
  <c r="AG57" i="14"/>
  <c r="AG58" i="14"/>
  <c r="AG59" i="14"/>
  <c r="AG60" i="14"/>
  <c r="AG61" i="14"/>
  <c r="AG62" i="14"/>
  <c r="AG63" i="14"/>
  <c r="AG64" i="14"/>
  <c r="AG65" i="14"/>
  <c r="AG66" i="14"/>
  <c r="AG67" i="14"/>
  <c r="AG68" i="14"/>
  <c r="AG69" i="14"/>
  <c r="AG70" i="14"/>
  <c r="AJ43" i="14"/>
  <c r="AJ44" i="14"/>
  <c r="AJ45" i="14"/>
  <c r="AJ46" i="14"/>
  <c r="AJ47" i="14"/>
  <c r="AJ48" i="14"/>
  <c r="AJ49" i="14"/>
  <c r="AJ50" i="14"/>
  <c r="AJ51" i="14"/>
  <c r="AJ52" i="14"/>
  <c r="AJ53" i="14"/>
  <c r="AJ54" i="14"/>
  <c r="AJ55" i="14"/>
  <c r="AJ56" i="14"/>
  <c r="AJ57" i="14"/>
  <c r="AJ58" i="14"/>
  <c r="AJ59" i="14"/>
  <c r="AJ60" i="14"/>
  <c r="AJ61" i="14"/>
  <c r="AJ62" i="14"/>
  <c r="AJ63" i="14"/>
  <c r="AJ64" i="14"/>
  <c r="AJ65" i="14"/>
  <c r="AJ66" i="14"/>
  <c r="AJ67" i="14"/>
  <c r="AJ68" i="14"/>
  <c r="AJ69" i="14"/>
  <c r="AJ70" i="14"/>
  <c r="AJ71" i="14"/>
  <c r="AJ72" i="14"/>
  <c r="AJ73" i="14"/>
  <c r="AJ74" i="14"/>
  <c r="AJ75" i="14"/>
  <c r="AJ76" i="14"/>
  <c r="AJ77" i="14"/>
  <c r="X63" i="14"/>
  <c r="X62" i="14"/>
  <c r="X61" i="14"/>
  <c r="X60" i="14"/>
  <c r="X59" i="14"/>
  <c r="X58" i="14"/>
  <c r="X57" i="14"/>
  <c r="X56" i="14"/>
  <c r="X55" i="14"/>
  <c r="X54" i="14"/>
  <c r="X53" i="14"/>
  <c r="X52" i="14"/>
  <c r="X51" i="14"/>
  <c r="X50" i="14"/>
  <c r="X49" i="14"/>
  <c r="X48" i="14"/>
  <c r="X47" i="14"/>
  <c r="X46" i="14"/>
  <c r="X45" i="14"/>
  <c r="X44" i="14"/>
  <c r="X43" i="14"/>
  <c r="U59" i="14"/>
  <c r="U56" i="14"/>
  <c r="U55" i="14"/>
  <c r="U54" i="14"/>
  <c r="U53" i="14"/>
  <c r="U52" i="14"/>
  <c r="U51" i="14"/>
  <c r="U50" i="14"/>
  <c r="U49" i="14"/>
  <c r="U48" i="14"/>
  <c r="U47" i="14"/>
  <c r="U46" i="14"/>
  <c r="U45" i="14"/>
  <c r="U44" i="14"/>
  <c r="U43" i="14"/>
  <c r="U57" i="14"/>
  <c r="U58" i="14"/>
  <c r="U60" i="14"/>
  <c r="U61" i="14"/>
  <c r="U62" i="14"/>
  <c r="U63" i="14"/>
  <c r="U64" i="14"/>
  <c r="U65" i="14"/>
  <c r="U66" i="14"/>
  <c r="U67" i="14"/>
  <c r="U68" i="14"/>
  <c r="U69" i="14"/>
  <c r="U70" i="14"/>
  <c r="U71" i="14"/>
  <c r="U72" i="14"/>
  <c r="U73" i="14"/>
  <c r="U74" i="14"/>
  <c r="U75" i="14"/>
  <c r="U76" i="14"/>
  <c r="U77" i="14"/>
  <c r="R70" i="14"/>
  <c r="R69" i="14"/>
  <c r="R68" i="14"/>
  <c r="R67" i="14"/>
  <c r="R66" i="14"/>
  <c r="R65" i="14"/>
  <c r="R64" i="14"/>
  <c r="R63" i="14"/>
  <c r="R62" i="14"/>
  <c r="R61" i="14"/>
  <c r="R60" i="14"/>
  <c r="R59" i="14"/>
  <c r="R58" i="14"/>
  <c r="R57" i="14"/>
  <c r="R56" i="14"/>
  <c r="R55" i="14"/>
  <c r="R54" i="14"/>
  <c r="R53" i="14"/>
  <c r="O70" i="14"/>
  <c r="O69" i="14"/>
  <c r="O68" i="14"/>
  <c r="O67" i="14"/>
  <c r="O66" i="14"/>
  <c r="O65" i="14"/>
  <c r="O64" i="14"/>
  <c r="O63" i="14"/>
  <c r="O62" i="14"/>
  <c r="O61" i="14"/>
  <c r="O60" i="14"/>
  <c r="O59" i="14"/>
  <c r="O58" i="14"/>
  <c r="O57" i="14"/>
  <c r="O56" i="14"/>
  <c r="O55" i="14"/>
  <c r="O54" i="14"/>
  <c r="O53" i="14"/>
  <c r="O52" i="14"/>
  <c r="R52" i="14"/>
  <c r="O51" i="14"/>
  <c r="R51" i="14"/>
  <c r="R50" i="14"/>
  <c r="O50" i="14"/>
  <c r="R49" i="14"/>
  <c r="R48" i="14"/>
  <c r="R47" i="14"/>
  <c r="R46" i="14"/>
  <c r="R45" i="14"/>
  <c r="R44" i="14"/>
  <c r="R43" i="14"/>
  <c r="O49" i="14"/>
  <c r="O48" i="14"/>
  <c r="O47" i="14"/>
  <c r="O46" i="14"/>
  <c r="O45" i="14"/>
  <c r="O44" i="14"/>
  <c r="O43" i="14"/>
  <c r="L70" i="14"/>
  <c r="L69" i="14"/>
  <c r="L68" i="14"/>
  <c r="L67" i="14"/>
  <c r="L66" i="14"/>
  <c r="L65" i="14"/>
  <c r="L64" i="14"/>
  <c r="L63" i="14"/>
  <c r="L62" i="14"/>
  <c r="L61" i="14"/>
  <c r="L60" i="14"/>
  <c r="L59" i="14"/>
  <c r="L58" i="14"/>
  <c r="L57" i="14"/>
  <c r="L56" i="14"/>
  <c r="L55" i="14"/>
  <c r="L54" i="14"/>
  <c r="L53" i="14"/>
  <c r="L52" i="14"/>
  <c r="L51" i="14"/>
  <c r="L50" i="14"/>
  <c r="L49" i="14"/>
  <c r="L48" i="14"/>
  <c r="L47" i="14"/>
  <c r="L46" i="14"/>
  <c r="L45" i="14"/>
  <c r="L44" i="14"/>
  <c r="L43" i="14"/>
  <c r="I77" i="14"/>
  <c r="I76" i="14"/>
  <c r="I75" i="14"/>
  <c r="I74" i="14"/>
  <c r="I73" i="14"/>
  <c r="I72" i="14"/>
  <c r="I71" i="14"/>
  <c r="I70" i="14"/>
  <c r="I69" i="14"/>
  <c r="I68" i="14"/>
  <c r="I67" i="14"/>
  <c r="I66" i="14"/>
  <c r="I65" i="14"/>
  <c r="I64" i="14"/>
  <c r="I63" i="14"/>
  <c r="I62" i="14"/>
  <c r="I61" i="14"/>
  <c r="I60" i="14"/>
  <c r="I59" i="14"/>
  <c r="I58" i="14"/>
  <c r="I57" i="14"/>
  <c r="I56" i="14"/>
  <c r="I55" i="14"/>
  <c r="I54" i="14"/>
  <c r="I53" i="14"/>
  <c r="I52" i="14"/>
  <c r="I51" i="14"/>
  <c r="I50" i="14"/>
  <c r="I49" i="14"/>
  <c r="I48" i="14"/>
  <c r="I47" i="14"/>
  <c r="I46" i="14"/>
  <c r="I45" i="14"/>
  <c r="U14" i="7" s="1"/>
  <c r="I44" i="14"/>
  <c r="I43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C77" i="14"/>
  <c r="C76" i="14"/>
  <c r="C75" i="14"/>
  <c r="C74" i="14"/>
  <c r="C73" i="14"/>
  <c r="C72" i="14"/>
  <c r="C71" i="14"/>
  <c r="C70" i="14"/>
  <c r="C69" i="14"/>
  <c r="C68" i="14"/>
  <c r="C67" i="14"/>
  <c r="C65" i="14"/>
  <c r="C66" i="14"/>
  <c r="C64" i="14"/>
  <c r="C63" i="14"/>
  <c r="C62" i="14"/>
  <c r="C61" i="14"/>
  <c r="C60" i="14"/>
  <c r="C59" i="14"/>
  <c r="C58" i="14"/>
  <c r="C57" i="14"/>
  <c r="C56" i="14"/>
  <c r="C55" i="14"/>
  <c r="C53" i="14"/>
  <c r="C54" i="14"/>
  <c r="C52" i="14"/>
  <c r="C51" i="14"/>
  <c r="C50" i="14"/>
  <c r="C49" i="14"/>
  <c r="C48" i="14"/>
  <c r="C47" i="14"/>
  <c r="C46" i="14"/>
  <c r="C45" i="14"/>
  <c r="C44" i="14"/>
  <c r="C43" i="14"/>
  <c r="BV40" i="7" l="1"/>
  <c r="BA40" i="7"/>
  <c r="CD46" i="7" l="1"/>
  <c r="CD45" i="7"/>
  <c r="CD44" i="7"/>
  <c r="CD43" i="7"/>
  <c r="CD42" i="7"/>
  <c r="CD41" i="7"/>
  <c r="CD40" i="7"/>
  <c r="CD39" i="7"/>
  <c r="CD38" i="7"/>
  <c r="CD37" i="7"/>
  <c r="CD36" i="7"/>
  <c r="CD35" i="7"/>
  <c r="CD34" i="7"/>
  <c r="CD33" i="7"/>
  <c r="CD32" i="7"/>
  <c r="CD31" i="7"/>
  <c r="CD30" i="7"/>
  <c r="CD29" i="7"/>
  <c r="CD28" i="7"/>
  <c r="CD27" i="7"/>
  <c r="CD26" i="7"/>
  <c r="CD25" i="7"/>
  <c r="CD24" i="7"/>
  <c r="CD23" i="7"/>
  <c r="CD22" i="7"/>
  <c r="CD21" i="7"/>
  <c r="CD20" i="7"/>
  <c r="CD19" i="7"/>
  <c r="CD18" i="7"/>
  <c r="CD17" i="7"/>
  <c r="CD16" i="7"/>
  <c r="CD15" i="7"/>
  <c r="CD14" i="7"/>
  <c r="CD13" i="7"/>
  <c r="CD12" i="7"/>
  <c r="BW39" i="7"/>
  <c r="BW38" i="7"/>
  <c r="BW37" i="7"/>
  <c r="BW36" i="7"/>
  <c r="BW35" i="7"/>
  <c r="BW34" i="7"/>
  <c r="BW33" i="7"/>
  <c r="BW32" i="7"/>
  <c r="BW31" i="7"/>
  <c r="BW30" i="7"/>
  <c r="BW29" i="7"/>
  <c r="BW28" i="7"/>
  <c r="BW27" i="7"/>
  <c r="BW26" i="7"/>
  <c r="BW25" i="7"/>
  <c r="BW24" i="7"/>
  <c r="BW23" i="7"/>
  <c r="BW22" i="7"/>
  <c r="BW21" i="7"/>
  <c r="BW20" i="7"/>
  <c r="BW19" i="7"/>
  <c r="BW18" i="7"/>
  <c r="BW17" i="7"/>
  <c r="BW16" i="7"/>
  <c r="BW15" i="7"/>
  <c r="BW14" i="7"/>
  <c r="BW13" i="7"/>
  <c r="BW12" i="7"/>
  <c r="BP46" i="7"/>
  <c r="BP45" i="7"/>
  <c r="BP44" i="7"/>
  <c r="BP43" i="7"/>
  <c r="BP42" i="7"/>
  <c r="BP41" i="7"/>
  <c r="BP40" i="7"/>
  <c r="BP39" i="7"/>
  <c r="BP38" i="7"/>
  <c r="BP37" i="7"/>
  <c r="BP36" i="7"/>
  <c r="BP35" i="7"/>
  <c r="BP34" i="7"/>
  <c r="BP33" i="7"/>
  <c r="BP32" i="7"/>
  <c r="BP31" i="7"/>
  <c r="BP30" i="7"/>
  <c r="BP29" i="7"/>
  <c r="BP28" i="7"/>
  <c r="BP27" i="7"/>
  <c r="BP26" i="7"/>
  <c r="BP25" i="7"/>
  <c r="BP24" i="7"/>
  <c r="BP23" i="7"/>
  <c r="BP22" i="7"/>
  <c r="BP21" i="7"/>
  <c r="BP20" i="7"/>
  <c r="BP19" i="7"/>
  <c r="BP18" i="7"/>
  <c r="BP17" i="7"/>
  <c r="BP16" i="7"/>
  <c r="BP15" i="7"/>
  <c r="BP14" i="7"/>
  <c r="BP13" i="7"/>
  <c r="BP12" i="7"/>
  <c r="BI39" i="7"/>
  <c r="BI38" i="7"/>
  <c r="BI37" i="7"/>
  <c r="BI36" i="7"/>
  <c r="BI35" i="7"/>
  <c r="BI34" i="7"/>
  <c r="BI33" i="7"/>
  <c r="BI32" i="7"/>
  <c r="BI31" i="7"/>
  <c r="BI30" i="7"/>
  <c r="BI29" i="7"/>
  <c r="BI28" i="7"/>
  <c r="BI27" i="7"/>
  <c r="BI26" i="7"/>
  <c r="BI25" i="7"/>
  <c r="BI24" i="7"/>
  <c r="BI23" i="7"/>
  <c r="BI22" i="7"/>
  <c r="BI21" i="7"/>
  <c r="BI20" i="7"/>
  <c r="BI19" i="7"/>
  <c r="BI18" i="7"/>
  <c r="BI17" i="7"/>
  <c r="BI16" i="7"/>
  <c r="BI15" i="7"/>
  <c r="BI14" i="7"/>
  <c r="BI13" i="7"/>
  <c r="BI12" i="7"/>
  <c r="BB39" i="7"/>
  <c r="BB38" i="7"/>
  <c r="BB37" i="7"/>
  <c r="BB36" i="7"/>
  <c r="BB35" i="7"/>
  <c r="BB34" i="7"/>
  <c r="BB33" i="7"/>
  <c r="BB32" i="7"/>
  <c r="BB31" i="7"/>
  <c r="BB30" i="7"/>
  <c r="BB29" i="7"/>
  <c r="BB28" i="7"/>
  <c r="BB27" i="7"/>
  <c r="BB26" i="7"/>
  <c r="BB25" i="7"/>
  <c r="BB24" i="7"/>
  <c r="BB23" i="7"/>
  <c r="BB22" i="7"/>
  <c r="BB21" i="7"/>
  <c r="BB20" i="7"/>
  <c r="BB19" i="7"/>
  <c r="BB18" i="7"/>
  <c r="BB17" i="7"/>
  <c r="BB16" i="7"/>
  <c r="BB15" i="7"/>
  <c r="BB14" i="7"/>
  <c r="BB13" i="7"/>
  <c r="BB12" i="7"/>
  <c r="AU46" i="7"/>
  <c r="AU45" i="7"/>
  <c r="AU44" i="7"/>
  <c r="AU43" i="7"/>
  <c r="AU42" i="7"/>
  <c r="AV42" i="7" s="1"/>
  <c r="AU41" i="7"/>
  <c r="AU40" i="7"/>
  <c r="AV40" i="7" s="1"/>
  <c r="AU39" i="7"/>
  <c r="AU38" i="7"/>
  <c r="AV38" i="7" s="1"/>
  <c r="AU37" i="7"/>
  <c r="AU36" i="7"/>
  <c r="AV36" i="7" s="1"/>
  <c r="AU35" i="7"/>
  <c r="AU34" i="7"/>
  <c r="AV34" i="7" s="1"/>
  <c r="AU33" i="7"/>
  <c r="AV33" i="7" s="1"/>
  <c r="AU32" i="7"/>
  <c r="AV32" i="7" s="1"/>
  <c r="AU31" i="7"/>
  <c r="AV31" i="7" s="1"/>
  <c r="AU30" i="7"/>
  <c r="AV30" i="7" s="1"/>
  <c r="AU29" i="7"/>
  <c r="AV29" i="7" s="1"/>
  <c r="AU28" i="7"/>
  <c r="AV28" i="7" s="1"/>
  <c r="AU27" i="7"/>
  <c r="AV27" i="7" s="1"/>
  <c r="AU26" i="7"/>
  <c r="AV26" i="7" s="1"/>
  <c r="AU25" i="7"/>
  <c r="AV25" i="7" s="1"/>
  <c r="AU24" i="7"/>
  <c r="AV24" i="7" s="1"/>
  <c r="AU23" i="7"/>
  <c r="AV23" i="7" s="1"/>
  <c r="AU22" i="7"/>
  <c r="AV22" i="7" s="1"/>
  <c r="AU21" i="7"/>
  <c r="AV21" i="7" s="1"/>
  <c r="AU20" i="7"/>
  <c r="AV20" i="7" s="1"/>
  <c r="AU19" i="7"/>
  <c r="AV19" i="7" s="1"/>
  <c r="AU18" i="7"/>
  <c r="AV18" i="7" s="1"/>
  <c r="AU17" i="7"/>
  <c r="AV17" i="7" s="1"/>
  <c r="AU16" i="7"/>
  <c r="AV16" i="7" s="1"/>
  <c r="AU15" i="7"/>
  <c r="AV15" i="7" s="1"/>
  <c r="AU14" i="7"/>
  <c r="AV14" i="7" s="1"/>
  <c r="AU13" i="7"/>
  <c r="AV13" i="7" s="1"/>
  <c r="AU12" i="7"/>
  <c r="AV12" i="7" s="1"/>
  <c r="AN39" i="7"/>
  <c r="AO39" i="7" s="1"/>
  <c r="AN38" i="7"/>
  <c r="AO38" i="7" s="1"/>
  <c r="AN37" i="7"/>
  <c r="AO37" i="7" s="1"/>
  <c r="AN36" i="7"/>
  <c r="AO36" i="7" s="1"/>
  <c r="AN35" i="7"/>
  <c r="AO35" i="7" s="1"/>
  <c r="AN34" i="7"/>
  <c r="AO34" i="7" s="1"/>
  <c r="AN33" i="7"/>
  <c r="AO33" i="7" s="1"/>
  <c r="AN32" i="7"/>
  <c r="AO32" i="7" s="1"/>
  <c r="AN31" i="7"/>
  <c r="AO31" i="7" s="1"/>
  <c r="AN30" i="7"/>
  <c r="AO30" i="7" s="1"/>
  <c r="AN29" i="7"/>
  <c r="AO29" i="7" s="1"/>
  <c r="AN28" i="7"/>
  <c r="AO28" i="7" s="1"/>
  <c r="AN27" i="7"/>
  <c r="AO27" i="7" s="1"/>
  <c r="AN26" i="7"/>
  <c r="AO26" i="7" s="1"/>
  <c r="AN25" i="7"/>
  <c r="AO25" i="7" s="1"/>
  <c r="AN24" i="7"/>
  <c r="AO24" i="7" s="1"/>
  <c r="AN23" i="7"/>
  <c r="AO23" i="7" s="1"/>
  <c r="AN22" i="7"/>
  <c r="AO22" i="7" s="1"/>
  <c r="AN21" i="7"/>
  <c r="AO21" i="7" s="1"/>
  <c r="AN20" i="7"/>
  <c r="AO20" i="7" s="1"/>
  <c r="AN19" i="7"/>
  <c r="AO19" i="7" s="1"/>
  <c r="AN18" i="7"/>
  <c r="AO18" i="7" s="1"/>
  <c r="AN17" i="7"/>
  <c r="AO17" i="7" s="1"/>
  <c r="AN16" i="7"/>
  <c r="AO16" i="7" s="1"/>
  <c r="AN15" i="7"/>
  <c r="AO15" i="7" s="1"/>
  <c r="AN14" i="7"/>
  <c r="AO14" i="7" s="1"/>
  <c r="AN13" i="7"/>
  <c r="AO13" i="7" s="1"/>
  <c r="AN12" i="7"/>
  <c r="AO12" i="7" s="1"/>
  <c r="AG39" i="7"/>
  <c r="AH39" i="7" s="1"/>
  <c r="AG38" i="7"/>
  <c r="AH38" i="7" s="1"/>
  <c r="AG37" i="7"/>
  <c r="AH37" i="7" s="1"/>
  <c r="AG36" i="7"/>
  <c r="AH36" i="7" s="1"/>
  <c r="AG35" i="7"/>
  <c r="AH35" i="7" s="1"/>
  <c r="AG34" i="7"/>
  <c r="AH34" i="7" s="1"/>
  <c r="AG33" i="7"/>
  <c r="AH33" i="7" s="1"/>
  <c r="AG32" i="7"/>
  <c r="AH32" i="7" s="1"/>
  <c r="AG31" i="7"/>
  <c r="AH31" i="7" s="1"/>
  <c r="AG30" i="7"/>
  <c r="AH30" i="7" s="1"/>
  <c r="AG29" i="7"/>
  <c r="AH29" i="7" s="1"/>
  <c r="AG28" i="7"/>
  <c r="AH28" i="7" s="1"/>
  <c r="AG27" i="7"/>
  <c r="AH27" i="7" s="1"/>
  <c r="AG26" i="7"/>
  <c r="AH26" i="7" s="1"/>
  <c r="AG25" i="7"/>
  <c r="AH25" i="7" s="1"/>
  <c r="AG24" i="7"/>
  <c r="AH24" i="7" s="1"/>
  <c r="AG23" i="7"/>
  <c r="AH23" i="7" s="1"/>
  <c r="AG22" i="7"/>
  <c r="AH22" i="7" s="1"/>
  <c r="AG21" i="7"/>
  <c r="AH21" i="7" s="1"/>
  <c r="AG20" i="7"/>
  <c r="AH20" i="7" s="1"/>
  <c r="AG19" i="7"/>
  <c r="AH19" i="7" s="1"/>
  <c r="AG18" i="7"/>
  <c r="AH18" i="7" s="1"/>
  <c r="AG17" i="7"/>
  <c r="AH17" i="7" s="1"/>
  <c r="AG16" i="7"/>
  <c r="AH16" i="7" s="1"/>
  <c r="AG15" i="7"/>
  <c r="AH15" i="7" s="1"/>
  <c r="AG14" i="7"/>
  <c r="AH14" i="7" s="1"/>
  <c r="AG13" i="7"/>
  <c r="AH13" i="7" s="1"/>
  <c r="AG12" i="7"/>
  <c r="AH12" i="7" s="1"/>
  <c r="Z39" i="7"/>
  <c r="AA39" i="7" s="1"/>
  <c r="Z38" i="7"/>
  <c r="AA38" i="7" s="1"/>
  <c r="Z37" i="7"/>
  <c r="AA37" i="7" s="1"/>
  <c r="Z36" i="7"/>
  <c r="AA36" i="7" s="1"/>
  <c r="Z35" i="7"/>
  <c r="AA35" i="7" s="1"/>
  <c r="Z34" i="7"/>
  <c r="AA34" i="7" s="1"/>
  <c r="Z33" i="7"/>
  <c r="AA33" i="7" s="1"/>
  <c r="Z32" i="7"/>
  <c r="AA32" i="7" s="1"/>
  <c r="Z31" i="7"/>
  <c r="AA31" i="7" s="1"/>
  <c r="Z30" i="7"/>
  <c r="AA30" i="7" s="1"/>
  <c r="Z29" i="7"/>
  <c r="AA29" i="7" s="1"/>
  <c r="Z28" i="7"/>
  <c r="AA28" i="7" s="1"/>
  <c r="Z27" i="7"/>
  <c r="AA27" i="7" s="1"/>
  <c r="Z26" i="7"/>
  <c r="AA26" i="7" s="1"/>
  <c r="Z25" i="7"/>
  <c r="AA25" i="7" s="1"/>
  <c r="Z24" i="7"/>
  <c r="AA24" i="7" s="1"/>
  <c r="Z23" i="7"/>
  <c r="AA23" i="7" s="1"/>
  <c r="Z22" i="7"/>
  <c r="AA22" i="7" s="1"/>
  <c r="Z21" i="7"/>
  <c r="AA21" i="7" s="1"/>
  <c r="Z20" i="7"/>
  <c r="AA20" i="7" s="1"/>
  <c r="Z19" i="7"/>
  <c r="AA19" i="7" s="1"/>
  <c r="Z18" i="7"/>
  <c r="AA18" i="7" s="1"/>
  <c r="Z17" i="7"/>
  <c r="AA17" i="7" s="1"/>
  <c r="Z16" i="7"/>
  <c r="AA16" i="7" s="1"/>
  <c r="Z15" i="7"/>
  <c r="AA15" i="7" s="1"/>
  <c r="Z14" i="7"/>
  <c r="AA14" i="7" s="1"/>
  <c r="Z13" i="7"/>
  <c r="AA13" i="7" s="1"/>
  <c r="Z12" i="7"/>
  <c r="AA12" i="7" s="1"/>
  <c r="S46" i="7"/>
  <c r="S45" i="7"/>
  <c r="S44" i="7"/>
  <c r="S43" i="7"/>
  <c r="S42" i="7"/>
  <c r="S41" i="7"/>
  <c r="S40" i="7"/>
  <c r="S39" i="7"/>
  <c r="S38" i="7"/>
  <c r="S37" i="7"/>
  <c r="S36" i="7"/>
  <c r="S35" i="7"/>
  <c r="S34" i="7"/>
  <c r="S33" i="7"/>
  <c r="S32" i="7"/>
  <c r="S31" i="7"/>
  <c r="S30" i="7"/>
  <c r="S29" i="7"/>
  <c r="S28" i="7"/>
  <c r="S27" i="7"/>
  <c r="S26" i="7"/>
  <c r="S25" i="7"/>
  <c r="S24" i="7"/>
  <c r="S23" i="7"/>
  <c r="S22" i="7"/>
  <c r="S21" i="7"/>
  <c r="S20" i="7"/>
  <c r="S19" i="7"/>
  <c r="S18" i="7"/>
  <c r="S17" i="7"/>
  <c r="S16" i="7"/>
  <c r="S15" i="7"/>
  <c r="S14" i="7"/>
  <c r="S13" i="7"/>
  <c r="S12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E46" i="7"/>
  <c r="E45" i="7"/>
  <c r="E44" i="7"/>
  <c r="E43" i="7"/>
  <c r="E42" i="7"/>
  <c r="E41" i="7"/>
  <c r="E40" i="7"/>
  <c r="E39" i="7"/>
  <c r="E38" i="7"/>
  <c r="E37" i="7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C106" i="7" l="1"/>
  <c r="C105" i="7"/>
  <c r="C104" i="7"/>
  <c r="C103" i="7"/>
  <c r="C102" i="7"/>
  <c r="CC47" i="7"/>
  <c r="E372" i="15" l="1"/>
  <c r="E373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39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11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276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48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20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185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57" i="15"/>
  <c r="D155" i="15"/>
  <c r="D156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29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01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66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38" i="15"/>
  <c r="D31" i="15"/>
  <c r="D32" i="15"/>
  <c r="D33" i="15"/>
  <c r="D34" i="15"/>
  <c r="D35" i="15"/>
  <c r="D36" i="15"/>
  <c r="D37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4" i="15"/>
  <c r="D3" i="15"/>
  <c r="C373" i="15"/>
  <c r="C372" i="15"/>
  <c r="C371" i="15"/>
  <c r="C370" i="15"/>
  <c r="C369" i="15"/>
  <c r="C368" i="15"/>
  <c r="C367" i="15"/>
  <c r="C366" i="15"/>
  <c r="C365" i="15"/>
  <c r="C364" i="15"/>
  <c r="C363" i="15"/>
  <c r="C362" i="15"/>
  <c r="C361" i="15"/>
  <c r="C360" i="15"/>
  <c r="C359" i="15"/>
  <c r="C358" i="15"/>
  <c r="C357" i="15"/>
  <c r="C356" i="15"/>
  <c r="C355" i="15"/>
  <c r="C354" i="15"/>
  <c r="C353" i="15"/>
  <c r="C352" i="15"/>
  <c r="C351" i="15"/>
  <c r="C350" i="15"/>
  <c r="C349" i="15"/>
  <c r="C348" i="15"/>
  <c r="C347" i="15"/>
  <c r="C346" i="15"/>
  <c r="C345" i="15"/>
  <c r="C344" i="15"/>
  <c r="C343" i="15"/>
  <c r="C342" i="15"/>
  <c r="C341" i="15"/>
  <c r="C340" i="15"/>
  <c r="C339" i="15"/>
  <c r="C338" i="15"/>
  <c r="C337" i="15"/>
  <c r="C336" i="15"/>
  <c r="C335" i="15"/>
  <c r="C334" i="15"/>
  <c r="C333" i="15"/>
  <c r="C332" i="15"/>
  <c r="C331" i="15"/>
  <c r="C330" i="15"/>
  <c r="C329" i="15"/>
  <c r="C328" i="15"/>
  <c r="C327" i="15"/>
  <c r="C326" i="15"/>
  <c r="C325" i="15"/>
  <c r="C324" i="15"/>
  <c r="C323" i="15"/>
  <c r="C322" i="15"/>
  <c r="C321" i="15"/>
  <c r="C320" i="15"/>
  <c r="C319" i="15"/>
  <c r="C318" i="15"/>
  <c r="C317" i="15"/>
  <c r="C316" i="15"/>
  <c r="C315" i="15"/>
  <c r="C314" i="15"/>
  <c r="C313" i="15"/>
  <c r="C312" i="15"/>
  <c r="C311" i="15"/>
  <c r="C310" i="15"/>
  <c r="C309" i="15"/>
  <c r="C308" i="15"/>
  <c r="C307" i="15"/>
  <c r="C306" i="15"/>
  <c r="C305" i="15"/>
  <c r="C304" i="15"/>
  <c r="C303" i="15"/>
  <c r="C302" i="15"/>
  <c r="C301" i="15"/>
  <c r="C300" i="15"/>
  <c r="C299" i="15"/>
  <c r="C298" i="15"/>
  <c r="C297" i="15"/>
  <c r="C296" i="15"/>
  <c r="C295" i="15"/>
  <c r="C294" i="15"/>
  <c r="C293" i="15"/>
  <c r="C292" i="15"/>
  <c r="C291" i="15"/>
  <c r="C290" i="15"/>
  <c r="C289" i="15"/>
  <c r="C287" i="15"/>
  <c r="C288" i="15"/>
  <c r="C286" i="15"/>
  <c r="C285" i="15"/>
  <c r="C284" i="15"/>
  <c r="C283" i="15"/>
  <c r="C282" i="15"/>
  <c r="C281" i="15"/>
  <c r="C280" i="15"/>
  <c r="C279" i="15"/>
  <c r="C278" i="15"/>
  <c r="C277" i="15"/>
  <c r="C276" i="15"/>
  <c r="C275" i="15"/>
  <c r="C274" i="15"/>
  <c r="C273" i="15"/>
  <c r="C272" i="15"/>
  <c r="C271" i="15"/>
  <c r="C270" i="15"/>
  <c r="C269" i="15"/>
  <c r="C268" i="15"/>
  <c r="C267" i="15"/>
  <c r="C266" i="15"/>
  <c r="C265" i="15"/>
  <c r="C264" i="15"/>
  <c r="C263" i="15"/>
  <c r="C262" i="15"/>
  <c r="C261" i="15"/>
  <c r="C260" i="15"/>
  <c r="C259" i="15"/>
  <c r="C258" i="15"/>
  <c r="C257" i="15"/>
  <c r="C256" i="15"/>
  <c r="C255" i="15"/>
  <c r="C254" i="15"/>
  <c r="C253" i="15"/>
  <c r="C252" i="15"/>
  <c r="C251" i="15"/>
  <c r="C250" i="15"/>
  <c r="C249" i="15"/>
  <c r="C248" i="15"/>
  <c r="C247" i="15"/>
  <c r="C246" i="15"/>
  <c r="C245" i="15"/>
  <c r="C244" i="15"/>
  <c r="C243" i="15"/>
  <c r="C242" i="15"/>
  <c r="C241" i="15"/>
  <c r="C240" i="15"/>
  <c r="C239" i="15"/>
  <c r="C238" i="15"/>
  <c r="C237" i="15"/>
  <c r="C236" i="15"/>
  <c r="C235" i="15"/>
  <c r="C234" i="15"/>
  <c r="C233" i="15"/>
  <c r="C232" i="15"/>
  <c r="C231" i="15"/>
  <c r="C230" i="15"/>
  <c r="C229" i="15"/>
  <c r="C228" i="15"/>
  <c r="C227" i="15"/>
  <c r="C226" i="15"/>
  <c r="C225" i="15"/>
  <c r="C224" i="15"/>
  <c r="C223" i="15"/>
  <c r="C222" i="15"/>
  <c r="C221" i="15"/>
  <c r="C220" i="15"/>
  <c r="C219" i="15"/>
  <c r="C218" i="15"/>
  <c r="C217" i="15"/>
  <c r="C216" i="15"/>
  <c r="C215" i="15"/>
  <c r="C214" i="15"/>
  <c r="C213" i="15"/>
  <c r="C212" i="15"/>
  <c r="C211" i="15"/>
  <c r="C210" i="15"/>
  <c r="C209" i="15"/>
  <c r="C208" i="15"/>
  <c r="C207" i="15"/>
  <c r="C206" i="15"/>
  <c r="C205" i="15"/>
  <c r="C204" i="15"/>
  <c r="C203" i="15"/>
  <c r="C202" i="15"/>
  <c r="C201" i="15"/>
  <c r="C200" i="15"/>
  <c r="C199" i="15"/>
  <c r="C198" i="15"/>
  <c r="C197" i="15"/>
  <c r="C196" i="15"/>
  <c r="C195" i="15"/>
  <c r="C194" i="15"/>
  <c r="C193" i="15"/>
  <c r="C192" i="15"/>
  <c r="C191" i="15"/>
  <c r="C190" i="15"/>
  <c r="C189" i="15"/>
  <c r="C188" i="15"/>
  <c r="C187" i="15"/>
  <c r="C186" i="15"/>
  <c r="C185" i="15"/>
  <c r="C184" i="15"/>
  <c r="C183" i="15"/>
  <c r="C182" i="15"/>
  <c r="C181" i="15"/>
  <c r="C180" i="15"/>
  <c r="C179" i="15"/>
  <c r="C178" i="15"/>
  <c r="C177" i="15"/>
  <c r="C176" i="15"/>
  <c r="C175" i="15"/>
  <c r="C174" i="15"/>
  <c r="C173" i="15"/>
  <c r="C172" i="15"/>
  <c r="C171" i="15"/>
  <c r="C170" i="15"/>
  <c r="C169" i="15"/>
  <c r="C168" i="15"/>
  <c r="C167" i="15"/>
  <c r="C166" i="15"/>
  <c r="C165" i="15"/>
  <c r="C164" i="15"/>
  <c r="C163" i="15"/>
  <c r="C162" i="15"/>
  <c r="C161" i="15"/>
  <c r="C160" i="15"/>
  <c r="C159" i="15"/>
  <c r="C158" i="15"/>
  <c r="C157" i="15"/>
  <c r="C156" i="15"/>
  <c r="C155" i="15"/>
  <c r="C154" i="15"/>
  <c r="C153" i="15"/>
  <c r="C152" i="15"/>
  <c r="C151" i="15"/>
  <c r="C150" i="15"/>
  <c r="C149" i="15"/>
  <c r="C148" i="15"/>
  <c r="C147" i="15"/>
  <c r="C146" i="15"/>
  <c r="C145" i="15"/>
  <c r="C144" i="15"/>
  <c r="C143" i="15"/>
  <c r="C142" i="15"/>
  <c r="C141" i="15"/>
  <c r="C140" i="15"/>
  <c r="C139" i="15"/>
  <c r="C138" i="15"/>
  <c r="C137" i="15"/>
  <c r="C136" i="15"/>
  <c r="C135" i="15"/>
  <c r="C134" i="15"/>
  <c r="C133" i="15"/>
  <c r="C131" i="15"/>
  <c r="C132" i="15"/>
  <c r="C130" i="15"/>
  <c r="C129" i="15"/>
  <c r="C128" i="15"/>
  <c r="C127" i="15"/>
  <c r="C126" i="15"/>
  <c r="C125" i="15"/>
  <c r="C124" i="15"/>
  <c r="C123" i="15"/>
  <c r="C122" i="15"/>
  <c r="C121" i="15"/>
  <c r="C120" i="15"/>
  <c r="C119" i="15"/>
  <c r="C118" i="15"/>
  <c r="C117" i="15"/>
  <c r="C116" i="15"/>
  <c r="C115" i="15"/>
  <c r="C114" i="15"/>
  <c r="C113" i="15"/>
  <c r="C112" i="15"/>
  <c r="C111" i="15"/>
  <c r="C110" i="15"/>
  <c r="C109" i="15"/>
  <c r="C108" i="15"/>
  <c r="C107" i="15"/>
  <c r="C106" i="15"/>
  <c r="C105" i="15"/>
  <c r="C104" i="15"/>
  <c r="C103" i="15"/>
  <c r="C102" i="15"/>
  <c r="C101" i="15"/>
  <c r="C100" i="15"/>
  <c r="C99" i="15"/>
  <c r="C98" i="15"/>
  <c r="C97" i="15"/>
  <c r="C96" i="15"/>
  <c r="C95" i="15"/>
  <c r="C94" i="15"/>
  <c r="C93" i="15"/>
  <c r="C92" i="15"/>
  <c r="C91" i="15"/>
  <c r="C90" i="15"/>
  <c r="C89" i="15"/>
  <c r="C88" i="15"/>
  <c r="C87" i="15"/>
  <c r="C86" i="15"/>
  <c r="C85" i="15"/>
  <c r="C84" i="15"/>
  <c r="C83" i="15"/>
  <c r="C82" i="15"/>
  <c r="C81" i="15"/>
  <c r="C80" i="15"/>
  <c r="C79" i="15"/>
  <c r="C78" i="15"/>
  <c r="C77" i="15"/>
  <c r="C76" i="15"/>
  <c r="C75" i="15"/>
  <c r="C74" i="15"/>
  <c r="C73" i="15"/>
  <c r="C72" i="15"/>
  <c r="C71" i="15"/>
  <c r="C70" i="15"/>
  <c r="C69" i="15"/>
  <c r="C68" i="15"/>
  <c r="C67" i="15"/>
  <c r="C66" i="15"/>
  <c r="C65" i="15"/>
  <c r="C64" i="15"/>
  <c r="C63" i="15"/>
  <c r="C62" i="15"/>
  <c r="C61" i="15"/>
  <c r="C60" i="15"/>
  <c r="C59" i="15"/>
  <c r="C58" i="15"/>
  <c r="C57" i="15"/>
  <c r="C56" i="15"/>
  <c r="C55" i="15"/>
  <c r="C54" i="15"/>
  <c r="C53" i="15"/>
  <c r="C52" i="15"/>
  <c r="C51" i="15"/>
  <c r="C50" i="15"/>
  <c r="C49" i="15"/>
  <c r="C48" i="15"/>
  <c r="C47" i="15"/>
  <c r="C46" i="15"/>
  <c r="C45" i="15"/>
  <c r="C44" i="15"/>
  <c r="C43" i="15"/>
  <c r="C42" i="15"/>
  <c r="C41" i="15"/>
  <c r="C40" i="15"/>
  <c r="C39" i="15"/>
  <c r="C38" i="15"/>
  <c r="C37" i="15"/>
  <c r="C36" i="15"/>
  <c r="C35" i="15"/>
  <c r="C34" i="15"/>
  <c r="C33" i="15"/>
  <c r="C32" i="15"/>
  <c r="C31" i="15"/>
  <c r="C30" i="15"/>
  <c r="C29" i="15"/>
  <c r="C28" i="15"/>
  <c r="C27" i="15"/>
  <c r="C26" i="15"/>
  <c r="C25" i="15"/>
  <c r="C24" i="15"/>
  <c r="C23" i="15"/>
  <c r="C22" i="15"/>
  <c r="C21" i="15"/>
  <c r="C20" i="15"/>
  <c r="C19" i="15"/>
  <c r="C18" i="15"/>
  <c r="C11" i="15"/>
  <c r="C17" i="15"/>
  <c r="C16" i="15"/>
  <c r="C15" i="15"/>
  <c r="C14" i="15"/>
  <c r="C13" i="15"/>
  <c r="C12" i="15"/>
  <c r="C10" i="15"/>
  <c r="C9" i="15"/>
  <c r="C8" i="15"/>
  <c r="C7" i="15"/>
  <c r="C6" i="15"/>
  <c r="C5" i="15"/>
  <c r="C4" i="15"/>
  <c r="C3" i="15"/>
  <c r="AP38" i="7" l="1"/>
  <c r="AP20" i="7"/>
  <c r="AI30" i="7"/>
  <c r="U39" i="7"/>
  <c r="U21" i="7"/>
  <c r="AP39" i="7"/>
  <c r="AP21" i="7"/>
  <c r="AI31" i="7"/>
  <c r="AI13" i="7"/>
  <c r="U40" i="7"/>
  <c r="U22" i="7"/>
  <c r="AP37" i="7"/>
  <c r="AI29" i="7"/>
  <c r="AB39" i="7"/>
  <c r="U38" i="7"/>
  <c r="U20" i="7"/>
  <c r="AP36" i="7"/>
  <c r="AI28" i="7"/>
  <c r="U37" i="7"/>
  <c r="U19" i="7"/>
  <c r="BR42" i="7"/>
  <c r="AP35" i="7"/>
  <c r="AI27" i="7"/>
  <c r="U36" i="7"/>
  <c r="U18" i="7"/>
  <c r="BR41" i="7"/>
  <c r="BR23" i="7"/>
  <c r="AP34" i="7"/>
  <c r="AI26" i="7"/>
  <c r="AB36" i="7"/>
  <c r="AB18" i="7"/>
  <c r="U35" i="7"/>
  <c r="U17" i="7"/>
  <c r="BR22" i="7"/>
  <c r="AP33" i="7"/>
  <c r="AI25" i="7"/>
  <c r="AB35" i="7"/>
  <c r="AB17" i="7"/>
  <c r="U34" i="7"/>
  <c r="BR21" i="7"/>
  <c r="BK13" i="7"/>
  <c r="AP32" i="7"/>
  <c r="AI23" i="7"/>
  <c r="AB16" i="7"/>
  <c r="AB15" i="7"/>
  <c r="U33" i="7"/>
  <c r="U32" i="7"/>
  <c r="U15" i="7"/>
  <c r="BD39" i="7"/>
  <c r="AP12" i="7"/>
  <c r="AI22" i="7"/>
  <c r="U31" i="7"/>
  <c r="AP29" i="7"/>
  <c r="AI21" i="7"/>
  <c r="AB13" i="7"/>
  <c r="U30" i="7"/>
  <c r="AW18" i="7"/>
  <c r="AP28" i="7"/>
  <c r="AB12" i="7"/>
  <c r="U29" i="7"/>
  <c r="AW17" i="7"/>
  <c r="AW16" i="7"/>
  <c r="AW15" i="7"/>
  <c r="AP27" i="7"/>
  <c r="AP26" i="7"/>
  <c r="AP25" i="7"/>
  <c r="AI19" i="7"/>
  <c r="AI17" i="7"/>
  <c r="U46" i="7"/>
  <c r="U45" i="7"/>
  <c r="U44" i="7"/>
  <c r="U28" i="7"/>
  <c r="U27" i="7"/>
  <c r="U26" i="7"/>
  <c r="AW14" i="7"/>
  <c r="AI16" i="7"/>
  <c r="U43" i="7"/>
  <c r="U25" i="7"/>
  <c r="AW13" i="7"/>
  <c r="AP23" i="7"/>
  <c r="U42" i="7"/>
  <c r="U24" i="7"/>
  <c r="AW12" i="7"/>
  <c r="AP22" i="7"/>
  <c r="AI32" i="7"/>
  <c r="U41" i="7"/>
  <c r="U23" i="7"/>
  <c r="U61" i="12" l="1"/>
  <c r="U62" i="12"/>
  <c r="U63" i="12"/>
  <c r="U64" i="12"/>
  <c r="U65" i="12"/>
  <c r="U66" i="12"/>
  <c r="U67" i="12"/>
  <c r="U68" i="12"/>
  <c r="U69" i="12"/>
  <c r="U70" i="12"/>
  <c r="S61" i="12"/>
  <c r="S62" i="12"/>
  <c r="S63" i="12"/>
  <c r="S64" i="12"/>
  <c r="S65" i="12"/>
  <c r="S66" i="12"/>
  <c r="S67" i="12"/>
  <c r="S68" i="12"/>
  <c r="S69" i="12"/>
  <c r="S70" i="12"/>
  <c r="Q61" i="12"/>
  <c r="Q62" i="12"/>
  <c r="Q63" i="12"/>
  <c r="Q64" i="12"/>
  <c r="Q65" i="12"/>
  <c r="Q66" i="12"/>
  <c r="Q67" i="12"/>
  <c r="Q68" i="12"/>
  <c r="Q69" i="12"/>
  <c r="Q70" i="12"/>
  <c r="O61" i="12"/>
  <c r="O62" i="12"/>
  <c r="O63" i="12"/>
  <c r="O64" i="12"/>
  <c r="O65" i="12"/>
  <c r="O66" i="12"/>
  <c r="O67" i="12"/>
  <c r="O68" i="12"/>
  <c r="O69" i="12"/>
  <c r="O70" i="12"/>
  <c r="M61" i="12"/>
  <c r="M62" i="12"/>
  <c r="M63" i="12"/>
  <c r="M64" i="12"/>
  <c r="M65" i="12"/>
  <c r="M66" i="12"/>
  <c r="M67" i="12"/>
  <c r="M68" i="12"/>
  <c r="M69" i="12"/>
  <c r="M70" i="12"/>
  <c r="K61" i="12"/>
  <c r="K62" i="12"/>
  <c r="K63" i="12"/>
  <c r="K64" i="12"/>
  <c r="K65" i="12"/>
  <c r="K66" i="12"/>
  <c r="K67" i="12"/>
  <c r="K68" i="12"/>
  <c r="K69" i="12"/>
  <c r="K70" i="12"/>
  <c r="I61" i="12"/>
  <c r="I62" i="12"/>
  <c r="I63" i="12"/>
  <c r="I64" i="12"/>
  <c r="I65" i="12"/>
  <c r="I66" i="12"/>
  <c r="I67" i="12"/>
  <c r="I68" i="12"/>
  <c r="I69" i="12"/>
  <c r="I70" i="12"/>
  <c r="G61" i="12" a="1"/>
  <c r="G61" i="12" s="1"/>
  <c r="G62" i="12" a="1"/>
  <c r="G62" i="12" s="1"/>
  <c r="G63" i="12" a="1"/>
  <c r="G63" i="12" s="1"/>
  <c r="G64" i="12" a="1"/>
  <c r="G64" i="12" s="1"/>
  <c r="G65" i="12" a="1"/>
  <c r="G65" i="12" s="1"/>
  <c r="G66" i="12" a="1"/>
  <c r="G66" i="12" s="1"/>
  <c r="G67" i="12" a="1"/>
  <c r="G67" i="12" s="1"/>
  <c r="G68" i="12" a="1"/>
  <c r="G68" i="12" s="1"/>
  <c r="G69" i="12" a="1"/>
  <c r="G69" i="12" s="1"/>
  <c r="G70" i="12" a="1"/>
  <c r="G70" i="12" s="1"/>
  <c r="X61" i="12"/>
  <c r="X62" i="12"/>
  <c r="X63" i="12"/>
  <c r="X64" i="12"/>
  <c r="X65" i="12"/>
  <c r="X66" i="12"/>
  <c r="X67" i="12"/>
  <c r="X68" i="12"/>
  <c r="X69" i="12"/>
  <c r="X70" i="12"/>
  <c r="V61" i="12"/>
  <c r="V62" i="12"/>
  <c r="V63" i="12"/>
  <c r="V64" i="12"/>
  <c r="V65" i="12"/>
  <c r="V66" i="12"/>
  <c r="V67" i="12"/>
  <c r="V68" i="12"/>
  <c r="V69" i="12"/>
  <c r="V70" i="12"/>
  <c r="T61" i="12"/>
  <c r="T62" i="12"/>
  <c r="T63" i="12"/>
  <c r="T64" i="12"/>
  <c r="T65" i="12"/>
  <c r="T66" i="12"/>
  <c r="T67" i="12"/>
  <c r="T68" i="12"/>
  <c r="T69" i="12"/>
  <c r="T70" i="12"/>
  <c r="R61" i="12"/>
  <c r="R62" i="12"/>
  <c r="R63" i="12"/>
  <c r="R64" i="12"/>
  <c r="R65" i="12"/>
  <c r="R66" i="12"/>
  <c r="R67" i="12"/>
  <c r="R68" i="12"/>
  <c r="R69" i="12"/>
  <c r="R70" i="12"/>
  <c r="P61" i="12"/>
  <c r="P62" i="12"/>
  <c r="P63" i="12"/>
  <c r="P64" i="12"/>
  <c r="P65" i="12"/>
  <c r="P66" i="12"/>
  <c r="P67" i="12"/>
  <c r="P68" i="12"/>
  <c r="P69" i="12"/>
  <c r="P70" i="12"/>
  <c r="N61" i="12"/>
  <c r="N62" i="12"/>
  <c r="N63" i="12"/>
  <c r="N64" i="12"/>
  <c r="N65" i="12"/>
  <c r="N66" i="12"/>
  <c r="N67" i="12"/>
  <c r="N68" i="12"/>
  <c r="N69" i="12"/>
  <c r="N70" i="12"/>
  <c r="L61" i="12"/>
  <c r="L62" i="12"/>
  <c r="L63" i="12"/>
  <c r="L64" i="12"/>
  <c r="L65" i="12"/>
  <c r="L66" i="12"/>
  <c r="L67" i="12"/>
  <c r="L68" i="12"/>
  <c r="L69" i="12"/>
  <c r="L70" i="12"/>
  <c r="J61" i="12"/>
  <c r="J62" i="12"/>
  <c r="J63" i="12"/>
  <c r="J64" i="12"/>
  <c r="J65" i="12"/>
  <c r="J66" i="12"/>
  <c r="J67" i="12"/>
  <c r="J68" i="12"/>
  <c r="J69" i="12"/>
  <c r="J70" i="12"/>
  <c r="H61" i="12"/>
  <c r="H62" i="12"/>
  <c r="H63" i="12"/>
  <c r="H64" i="12"/>
  <c r="H65" i="12"/>
  <c r="H66" i="12"/>
  <c r="H67" i="12"/>
  <c r="H68" i="12"/>
  <c r="H69" i="12"/>
  <c r="H70" i="12"/>
  <c r="F61" i="12"/>
  <c r="F62" i="12"/>
  <c r="F63" i="12"/>
  <c r="F64" i="12"/>
  <c r="F65" i="12"/>
  <c r="F66" i="12"/>
  <c r="F67" i="12"/>
  <c r="F68" i="12"/>
  <c r="F69" i="12"/>
  <c r="F70" i="12"/>
  <c r="D61" i="12"/>
  <c r="D62" i="12"/>
  <c r="D63" i="12"/>
  <c r="D64" i="12"/>
  <c r="D65" i="12"/>
  <c r="D66" i="12"/>
  <c r="D67" i="12"/>
  <c r="D68" i="12"/>
  <c r="D69" i="12"/>
  <c r="D70" i="12"/>
  <c r="B61" i="12"/>
  <c r="B62" i="12"/>
  <c r="B63" i="12"/>
  <c r="B64" i="12"/>
  <c r="B65" i="12"/>
  <c r="B66" i="12"/>
  <c r="B67" i="12"/>
  <c r="B68" i="12"/>
  <c r="B69" i="12"/>
  <c r="B70" i="12"/>
  <c r="B25" i="12" l="1"/>
  <c r="B21" i="12"/>
  <c r="B27" i="12"/>
  <c r="B23" i="12"/>
  <c r="B19" i="12"/>
  <c r="B24" i="12"/>
  <c r="B20" i="12"/>
  <c r="B26" i="12"/>
  <c r="B22" i="12"/>
  <c r="B18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W58" i="12" l="1"/>
  <c r="C58" i="12"/>
  <c r="Y58" i="12"/>
  <c r="E58" i="12"/>
  <c r="S58" i="12"/>
  <c r="Q58" i="12"/>
  <c r="I58" i="12"/>
  <c r="O58" i="12"/>
  <c r="M58" i="12"/>
  <c r="U58" i="12"/>
  <c r="K58" i="12"/>
  <c r="G58" i="12" a="1"/>
  <c r="G58" i="12" s="1"/>
  <c r="W54" i="12"/>
  <c r="E54" i="12"/>
  <c r="Y54" i="12"/>
  <c r="C54" i="12"/>
  <c r="S54" i="12"/>
  <c r="Q54" i="12"/>
  <c r="I54" i="12"/>
  <c r="G54" i="12"/>
  <c r="O54" i="12"/>
  <c r="M54" i="12"/>
  <c r="U54" i="12"/>
  <c r="K54" i="12"/>
  <c r="C60" i="12"/>
  <c r="W60" i="12"/>
  <c r="E60" i="12"/>
  <c r="Y60" i="12"/>
  <c r="O60" i="12"/>
  <c r="M60" i="12"/>
  <c r="U60" i="12"/>
  <c r="K60" i="12"/>
  <c r="G60" i="12" a="1"/>
  <c r="G60" i="12" s="1"/>
  <c r="S60" i="12"/>
  <c r="Q60" i="12"/>
  <c r="I60" i="12"/>
  <c r="Y59" i="12"/>
  <c r="E59" i="12"/>
  <c r="C59" i="12"/>
  <c r="W59" i="12"/>
  <c r="U59" i="12"/>
  <c r="K59" i="12"/>
  <c r="G59" i="12" a="1"/>
  <c r="G59" i="12" s="1"/>
  <c r="S59" i="12"/>
  <c r="Q59" i="12"/>
  <c r="I59" i="12"/>
  <c r="O59" i="12"/>
  <c r="M59" i="12"/>
  <c r="Y55" i="12"/>
  <c r="W55" i="12"/>
  <c r="C55" i="12"/>
  <c r="E55" i="12"/>
  <c r="U55" i="12"/>
  <c r="K55" i="12"/>
  <c r="G55" i="12" a="1"/>
  <c r="G55" i="12" s="1"/>
  <c r="S55" i="12"/>
  <c r="Q55" i="12"/>
  <c r="I55" i="12"/>
  <c r="O55" i="12"/>
  <c r="M55" i="12"/>
  <c r="Y51" i="12"/>
  <c r="E51" i="12"/>
  <c r="C51" i="12"/>
  <c r="W51" i="12"/>
  <c r="U51" i="12"/>
  <c r="K51" i="12"/>
  <c r="G51" i="12" a="1"/>
  <c r="G51" i="12" s="1"/>
  <c r="S51" i="12"/>
  <c r="Q51" i="12"/>
  <c r="I51" i="12"/>
  <c r="O51" i="12"/>
  <c r="M51" i="12"/>
  <c r="Y47" i="12"/>
  <c r="W47" i="12"/>
  <c r="C47" i="12"/>
  <c r="E47" i="12"/>
  <c r="U47" i="12"/>
  <c r="K47" i="12"/>
  <c r="S47" i="12"/>
  <c r="Q47" i="12"/>
  <c r="I47" i="12"/>
  <c r="G47" i="12" a="1"/>
  <c r="G47" i="12" s="1"/>
  <c r="O47" i="12"/>
  <c r="M47" i="12"/>
  <c r="Y46" i="12"/>
  <c r="W46" i="12"/>
  <c r="C46" i="12"/>
  <c r="G46" i="12" s="1" a="1"/>
  <c r="G46" i="12" s="1"/>
  <c r="E46" i="12"/>
  <c r="S46" i="12"/>
  <c r="K46" i="12"/>
  <c r="Q46" i="12"/>
  <c r="I46" i="12"/>
  <c r="F46" i="12" a="1"/>
  <c r="F46" i="12" s="1"/>
  <c r="O46" i="12"/>
  <c r="U46" i="12"/>
  <c r="M46" i="12"/>
  <c r="E57" i="12"/>
  <c r="W57" i="12"/>
  <c r="C57" i="12"/>
  <c r="Y57" i="12"/>
  <c r="Q57" i="12"/>
  <c r="I57" i="12"/>
  <c r="O57" i="12"/>
  <c r="M57" i="12"/>
  <c r="U57" i="12"/>
  <c r="K57" i="12"/>
  <c r="G57" i="12" a="1"/>
  <c r="G57" i="12" s="1"/>
  <c r="S57" i="12"/>
  <c r="E53" i="12"/>
  <c r="C53" i="12"/>
  <c r="Y53" i="12"/>
  <c r="W53" i="12"/>
  <c r="Q53" i="12"/>
  <c r="I53" i="12"/>
  <c r="O53" i="12"/>
  <c r="M53" i="12"/>
  <c r="U53" i="12"/>
  <c r="K53" i="12"/>
  <c r="S53" i="12"/>
  <c r="G53" i="12" a="1"/>
  <c r="G53" i="12" s="1"/>
  <c r="B49" i="12"/>
  <c r="E49" i="12"/>
  <c r="W49" i="12"/>
  <c r="C49" i="12"/>
  <c r="Y49" i="12"/>
  <c r="Q49" i="12"/>
  <c r="I49" i="12"/>
  <c r="G49" i="12" a="1"/>
  <c r="G49" i="12" s="1"/>
  <c r="H49" i="12"/>
  <c r="O49" i="12"/>
  <c r="M49" i="12"/>
  <c r="U49" i="12"/>
  <c r="K49" i="12"/>
  <c r="S49" i="12"/>
  <c r="W50" i="12"/>
  <c r="C50" i="12"/>
  <c r="Y50" i="12"/>
  <c r="E50" i="12"/>
  <c r="S50" i="12"/>
  <c r="Q50" i="12"/>
  <c r="I50" i="12"/>
  <c r="G50" i="12" a="1"/>
  <c r="G50" i="12" s="1"/>
  <c r="O50" i="12"/>
  <c r="M50" i="12"/>
  <c r="U50" i="12"/>
  <c r="K50" i="12"/>
  <c r="C56" i="12"/>
  <c r="Y56" i="12"/>
  <c r="E56" i="12"/>
  <c r="W56" i="12"/>
  <c r="O56" i="12"/>
  <c r="M56" i="12"/>
  <c r="U56" i="12"/>
  <c r="K56" i="12"/>
  <c r="G56" i="12" a="1"/>
  <c r="G56" i="12" s="1"/>
  <c r="S56" i="12"/>
  <c r="Q56" i="12"/>
  <c r="I56" i="12"/>
  <c r="C52" i="12"/>
  <c r="E52" i="12"/>
  <c r="Y52" i="12"/>
  <c r="W52" i="12"/>
  <c r="O52" i="12"/>
  <c r="M52" i="12"/>
  <c r="U52" i="12"/>
  <c r="K52" i="12"/>
  <c r="S52" i="12"/>
  <c r="G52" i="12" a="1"/>
  <c r="G52" i="12" s="1"/>
  <c r="Q52" i="12"/>
  <c r="I52" i="12"/>
  <c r="C48" i="12"/>
  <c r="Y48" i="12"/>
  <c r="W48" i="12"/>
  <c r="E48" i="12"/>
  <c r="O48" i="12"/>
  <c r="M48" i="12"/>
  <c r="U48" i="12"/>
  <c r="K48" i="12"/>
  <c r="S48" i="12"/>
  <c r="Q48" i="12"/>
  <c r="I48" i="12"/>
  <c r="G48" i="12" a="1"/>
  <c r="G48" i="12" s="1"/>
  <c r="X60" i="12"/>
  <c r="V60" i="12"/>
  <c r="T60" i="12"/>
  <c r="R60" i="12"/>
  <c r="P60" i="12"/>
  <c r="N60" i="12"/>
  <c r="L60" i="12"/>
  <c r="J60" i="12"/>
  <c r="H60" i="12"/>
  <c r="F60" i="12"/>
  <c r="D60" i="12"/>
  <c r="B60" i="12"/>
  <c r="X59" i="12"/>
  <c r="V59" i="12"/>
  <c r="T59" i="12"/>
  <c r="R59" i="12"/>
  <c r="P59" i="12"/>
  <c r="N59" i="12"/>
  <c r="L59" i="12"/>
  <c r="J59" i="12"/>
  <c r="H59" i="12"/>
  <c r="F59" i="12"/>
  <c r="D59" i="12"/>
  <c r="B59" i="12"/>
  <c r="X58" i="12"/>
  <c r="V58" i="12"/>
  <c r="T58" i="12"/>
  <c r="R58" i="12"/>
  <c r="P58" i="12"/>
  <c r="N58" i="12"/>
  <c r="L58" i="12"/>
  <c r="J58" i="12"/>
  <c r="H58" i="12"/>
  <c r="F58" i="12"/>
  <c r="D58" i="12"/>
  <c r="B58" i="12"/>
  <c r="X57" i="12"/>
  <c r="V57" i="12"/>
  <c r="T57" i="12"/>
  <c r="R57" i="12"/>
  <c r="P57" i="12"/>
  <c r="N57" i="12"/>
  <c r="L57" i="12"/>
  <c r="J57" i="12"/>
  <c r="H57" i="12"/>
  <c r="F57" i="12"/>
  <c r="D57" i="12"/>
  <c r="B57" i="12"/>
  <c r="X56" i="12"/>
  <c r="V56" i="12"/>
  <c r="T56" i="12"/>
  <c r="R56" i="12"/>
  <c r="P56" i="12"/>
  <c r="N56" i="12"/>
  <c r="L56" i="12"/>
  <c r="J56" i="12"/>
  <c r="H56" i="12"/>
  <c r="F56" i="12"/>
  <c r="D56" i="12"/>
  <c r="B56" i="12"/>
  <c r="X55" i="12"/>
  <c r="V55" i="12"/>
  <c r="T55" i="12"/>
  <c r="R55" i="12"/>
  <c r="P55" i="12"/>
  <c r="N55" i="12"/>
  <c r="L55" i="12"/>
  <c r="J55" i="12"/>
  <c r="H55" i="12"/>
  <c r="F55" i="12"/>
  <c r="D55" i="12"/>
  <c r="B55" i="12"/>
  <c r="X54" i="12"/>
  <c r="V54" i="12"/>
  <c r="T54" i="12"/>
  <c r="R54" i="12"/>
  <c r="P54" i="12"/>
  <c r="N54" i="12"/>
  <c r="L54" i="12"/>
  <c r="J54" i="12"/>
  <c r="H54" i="12"/>
  <c r="F54" i="12"/>
  <c r="D54" i="12"/>
  <c r="B54" i="12"/>
  <c r="X53" i="12"/>
  <c r="V53" i="12"/>
  <c r="T53" i="12"/>
  <c r="R53" i="12"/>
  <c r="P53" i="12"/>
  <c r="N53" i="12"/>
  <c r="L53" i="12"/>
  <c r="J53" i="12"/>
  <c r="H53" i="12"/>
  <c r="F53" i="12"/>
  <c r="D53" i="12"/>
  <c r="B53" i="12"/>
  <c r="X52" i="12"/>
  <c r="V52" i="12"/>
  <c r="T52" i="12"/>
  <c r="R52" i="12"/>
  <c r="P52" i="12"/>
  <c r="N52" i="12"/>
  <c r="L52" i="12"/>
  <c r="J52" i="12"/>
  <c r="H52" i="12"/>
  <c r="F52" i="12"/>
  <c r="D52" i="12"/>
  <c r="B52" i="12"/>
  <c r="X51" i="12"/>
  <c r="V51" i="12"/>
  <c r="T51" i="12"/>
  <c r="R51" i="12"/>
  <c r="P51" i="12"/>
  <c r="N51" i="12"/>
  <c r="L51" i="12"/>
  <c r="J51" i="12"/>
  <c r="H51" i="12"/>
  <c r="F51" i="12"/>
  <c r="D51" i="12"/>
  <c r="B51" i="12"/>
  <c r="X50" i="12"/>
  <c r="V50" i="12"/>
  <c r="T50" i="12"/>
  <c r="R50" i="12"/>
  <c r="P50" i="12"/>
  <c r="N50" i="12"/>
  <c r="L50" i="12"/>
  <c r="J50" i="12"/>
  <c r="H50" i="12"/>
  <c r="F50" i="12"/>
  <c r="D50" i="12"/>
  <c r="B50" i="12"/>
  <c r="X49" i="12"/>
  <c r="V49" i="12"/>
  <c r="T49" i="12"/>
  <c r="R49" i="12"/>
  <c r="P49" i="12"/>
  <c r="N49" i="12"/>
  <c r="L49" i="12"/>
  <c r="J49" i="12"/>
  <c r="F49" i="12"/>
  <c r="D49" i="12"/>
  <c r="X48" i="12"/>
  <c r="V48" i="12"/>
  <c r="T48" i="12"/>
  <c r="R48" i="12"/>
  <c r="P48" i="12"/>
  <c r="N48" i="12"/>
  <c r="L48" i="12"/>
  <c r="J48" i="12"/>
  <c r="H48" i="12"/>
  <c r="F48" i="12"/>
  <c r="D48" i="12"/>
  <c r="B48" i="12"/>
  <c r="X47" i="12"/>
  <c r="V47" i="12"/>
  <c r="T47" i="12"/>
  <c r="R47" i="12"/>
  <c r="P47" i="12"/>
  <c r="N47" i="12"/>
  <c r="L47" i="12"/>
  <c r="J47" i="12"/>
  <c r="H47" i="12"/>
  <c r="F47" i="12"/>
  <c r="D47" i="12"/>
  <c r="B47" i="12"/>
  <c r="X46" i="12"/>
  <c r="V46" i="12"/>
  <c r="T46" i="12"/>
  <c r="R46" i="12"/>
  <c r="P46" i="12"/>
  <c r="N46" i="12"/>
  <c r="L46" i="12"/>
  <c r="J46" i="12"/>
  <c r="H46" i="12"/>
  <c r="D46" i="12"/>
  <c r="B46" i="12"/>
  <c r="B6" i="12" l="1"/>
  <c r="B4" i="12"/>
  <c r="B5" i="12"/>
  <c r="B3" i="12"/>
  <c r="B7" i="12"/>
  <c r="B8" i="12"/>
  <c r="B9" i="12"/>
  <c r="B10" i="12"/>
  <c r="B11" i="12"/>
  <c r="B12" i="12"/>
  <c r="B13" i="12"/>
  <c r="B14" i="12"/>
  <c r="B15" i="12"/>
  <c r="B16" i="12"/>
  <c r="B17" i="12"/>
  <c r="C101" i="7" l="1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1" i="7"/>
  <c r="C62" i="7"/>
  <c r="C63" i="7"/>
  <c r="C64" i="7"/>
  <c r="C65" i="7"/>
  <c r="C66" i="7"/>
  <c r="C67" i="7"/>
  <c r="C60" i="7"/>
  <c r="C59" i="7"/>
  <c r="C58" i="7"/>
  <c r="C57" i="7"/>
  <c r="C56" i="7"/>
  <c r="C55" i="7"/>
  <c r="C54" i="7"/>
  <c r="E111" i="7" s="1"/>
  <c r="BO47" i="7"/>
  <c r="BH40" i="7"/>
  <c r="AT47" i="7"/>
  <c r="AM40" i="7"/>
  <c r="AF40" i="7"/>
  <c r="Y40" i="7"/>
  <c r="K40" i="7"/>
  <c r="D47" i="7"/>
  <c r="E49" i="7" s="1"/>
  <c r="E35" i="15"/>
  <c r="E36" i="15"/>
  <c r="E37" i="15"/>
  <c r="E108" i="7" l="1"/>
  <c r="E365" i="15"/>
  <c r="E366" i="15"/>
  <c r="E368" i="15"/>
  <c r="E369" i="15"/>
  <c r="E370" i="15"/>
  <c r="E364" i="15"/>
  <c r="E359" i="15"/>
  <c r="E361" i="15"/>
  <c r="E362" i="15"/>
  <c r="E363" i="15"/>
  <c r="E354" i="15"/>
  <c r="E355" i="15"/>
  <c r="E356" i="15"/>
  <c r="E357" i="15"/>
  <c r="E347" i="15"/>
  <c r="E348" i="15"/>
  <c r="E349" i="15"/>
  <c r="E350" i="15"/>
  <c r="E351" i="15"/>
  <c r="E340" i="15"/>
  <c r="E341" i="15"/>
  <c r="E342" i="15"/>
  <c r="E343" i="15"/>
  <c r="E344" i="15"/>
  <c r="E345" i="15"/>
  <c r="E29" i="15"/>
  <c r="E30" i="15"/>
  <c r="E31" i="15"/>
  <c r="E32" i="15"/>
  <c r="E33" i="15"/>
  <c r="E34" i="15"/>
  <c r="E28" i="15"/>
  <c r="E21" i="15"/>
  <c r="E22" i="15"/>
  <c r="E23" i="15"/>
  <c r="E24" i="15"/>
  <c r="E25" i="15"/>
  <c r="E26" i="15"/>
  <c r="E27" i="15"/>
  <c r="E15" i="15"/>
  <c r="E16" i="15"/>
  <c r="E17" i="15"/>
  <c r="E18" i="15"/>
  <c r="E19" i="15"/>
  <c r="E20" i="15"/>
  <c r="E14" i="15"/>
  <c r="E8" i="15"/>
  <c r="E9" i="15"/>
  <c r="E10" i="15"/>
  <c r="E11" i="15"/>
  <c r="E12" i="15"/>
  <c r="E13" i="15"/>
  <c r="E7" i="15"/>
  <c r="E4" i="15"/>
  <c r="E5" i="15"/>
  <c r="E6" i="15"/>
  <c r="E3" i="15" l="1"/>
  <c r="C20" i="12"/>
  <c r="E353" i="15"/>
  <c r="E360" i="15"/>
  <c r="E367" i="15"/>
  <c r="E352" i="15"/>
  <c r="E358" i="15"/>
  <c r="E346" i="15" l="1"/>
  <c r="E371" i="15"/>
  <c r="E339" i="15"/>
  <c r="E334" i="15"/>
  <c r="E335" i="15"/>
  <c r="E336" i="15"/>
  <c r="E338" i="15"/>
  <c r="E327" i="15"/>
  <c r="E329" i="15"/>
  <c r="E330" i="15"/>
  <c r="E331" i="15"/>
  <c r="E320" i="15"/>
  <c r="E323" i="15"/>
  <c r="E324" i="15"/>
  <c r="E313" i="15"/>
  <c r="E314" i="15"/>
  <c r="E317" i="15"/>
  <c r="E305" i="15"/>
  <c r="E306" i="15"/>
  <c r="E307" i="15"/>
  <c r="E309" i="15"/>
  <c r="E310" i="15"/>
  <c r="E298" i="15"/>
  <c r="E299" i="15"/>
  <c r="E300" i="15"/>
  <c r="E301" i="15"/>
  <c r="E302" i="15"/>
  <c r="E303" i="15"/>
  <c r="E292" i="15"/>
  <c r="E296" i="15"/>
  <c r="E285" i="15"/>
  <c r="E289" i="15"/>
  <c r="E277" i="15"/>
  <c r="E278" i="15"/>
  <c r="E280" i="15"/>
  <c r="E281" i="15"/>
  <c r="E282" i="15"/>
  <c r="E264" i="15"/>
  <c r="E266" i="15"/>
  <c r="E267" i="15"/>
  <c r="E268" i="15"/>
  <c r="E256" i="15"/>
  <c r="E257" i="15"/>
  <c r="E260" i="15"/>
  <c r="E261" i="15"/>
  <c r="E236" i="15"/>
  <c r="E237" i="15"/>
  <c r="E240" i="15"/>
  <c r="E223" i="15"/>
  <c r="E224" i="15"/>
  <c r="E214" i="15"/>
  <c r="E207" i="15"/>
  <c r="E208" i="15"/>
  <c r="E211" i="15"/>
  <c r="E212" i="15"/>
  <c r="E200" i="15"/>
  <c r="E201" i="15"/>
  <c r="E202" i="15"/>
  <c r="E204" i="15"/>
  <c r="E205" i="15"/>
  <c r="E194" i="15"/>
  <c r="E198" i="15"/>
  <c r="E187" i="15"/>
  <c r="E191" i="15"/>
  <c r="E180" i="15"/>
  <c r="E181" i="15"/>
  <c r="E184" i="15"/>
  <c r="E174" i="15"/>
  <c r="E175" i="15"/>
  <c r="E165" i="15"/>
  <c r="E166" i="15"/>
  <c r="E168" i="15"/>
  <c r="E169" i="15"/>
  <c r="E170" i="15"/>
  <c r="E159" i="15"/>
  <c r="E160" i="15"/>
  <c r="E158" i="15"/>
  <c r="E151" i="15"/>
  <c r="E152" i="15"/>
  <c r="E155" i="15"/>
  <c r="E156" i="15"/>
  <c r="E144" i="15"/>
  <c r="E145" i="15"/>
  <c r="E148" i="15"/>
  <c r="E149" i="15"/>
  <c r="E137" i="15"/>
  <c r="E138" i="15"/>
  <c r="E139" i="15"/>
  <c r="E141" i="15"/>
  <c r="E142" i="15"/>
  <c r="E131" i="15"/>
  <c r="E132" i="15"/>
  <c r="E135" i="15"/>
  <c r="E116" i="15"/>
  <c r="E117" i="15"/>
  <c r="E120" i="15"/>
  <c r="E121" i="15"/>
  <c r="E102" i="15"/>
  <c r="E103" i="15"/>
  <c r="E106" i="15"/>
  <c r="E107" i="15"/>
  <c r="E95" i="15"/>
  <c r="E96" i="15"/>
  <c r="E99" i="15"/>
  <c r="E100" i="15"/>
  <c r="E88" i="15"/>
  <c r="E89" i="15"/>
  <c r="E90" i="15"/>
  <c r="E92" i="15"/>
  <c r="E93" i="15"/>
  <c r="E82" i="15"/>
  <c r="E83" i="15"/>
  <c r="E86" i="15"/>
  <c r="E75" i="15"/>
  <c r="E76" i="15"/>
  <c r="E77" i="15"/>
  <c r="E79" i="15"/>
  <c r="E68" i="15"/>
  <c r="E69" i="15"/>
  <c r="E70" i="15"/>
  <c r="E72" i="15"/>
  <c r="E61" i="15"/>
  <c r="E63" i="15"/>
  <c r="E64" i="15"/>
  <c r="E65" i="15"/>
  <c r="E59" i="15"/>
  <c r="E54" i="15"/>
  <c r="E56" i="15"/>
  <c r="E57" i="15"/>
  <c r="E58" i="15"/>
  <c r="E52" i="15"/>
  <c r="E49" i="15"/>
  <c r="E50" i="15"/>
  <c r="E51" i="15"/>
  <c r="E40" i="15"/>
  <c r="E42" i="15"/>
  <c r="E43" i="15"/>
  <c r="E44" i="15"/>
  <c r="E38" i="15"/>
  <c r="E312" i="15"/>
  <c r="E315" i="15"/>
  <c r="E316" i="15"/>
  <c r="E319" i="15"/>
  <c r="E321" i="15"/>
  <c r="E322" i="15"/>
  <c r="E326" i="15"/>
  <c r="E328" i="15"/>
  <c r="E333" i="15"/>
  <c r="E337" i="15"/>
  <c r="E279" i="15"/>
  <c r="E284" i="15"/>
  <c r="E286" i="15"/>
  <c r="E287" i="15"/>
  <c r="E288" i="15"/>
  <c r="E291" i="15"/>
  <c r="E293" i="15"/>
  <c r="E294" i="15"/>
  <c r="E295" i="15"/>
  <c r="E308" i="15"/>
  <c r="E249" i="15"/>
  <c r="E250" i="15"/>
  <c r="E251" i="15"/>
  <c r="E252" i="15"/>
  <c r="E253" i="15"/>
  <c r="E254" i="15"/>
  <c r="E258" i="15"/>
  <c r="E259" i="15"/>
  <c r="E263" i="15"/>
  <c r="E265" i="15"/>
  <c r="E270" i="15"/>
  <c r="E271" i="15"/>
  <c r="E272" i="15"/>
  <c r="E273" i="15"/>
  <c r="E274" i="15"/>
  <c r="E275" i="15"/>
  <c r="E186" i="15"/>
  <c r="E188" i="15"/>
  <c r="E189" i="15"/>
  <c r="E190" i="15"/>
  <c r="E193" i="15"/>
  <c r="E195" i="15"/>
  <c r="E196" i="15"/>
  <c r="E197" i="15"/>
  <c r="E203" i="15"/>
  <c r="E209" i="15"/>
  <c r="E210" i="15"/>
  <c r="E215" i="15"/>
  <c r="E216" i="15"/>
  <c r="E217" i="15"/>
  <c r="E218" i="15"/>
  <c r="E219" i="15"/>
  <c r="E161" i="15"/>
  <c r="E162" i="15"/>
  <c r="E163" i="15"/>
  <c r="E167" i="15"/>
  <c r="E172" i="15"/>
  <c r="E173" i="15"/>
  <c r="E176" i="15"/>
  <c r="E177" i="15"/>
  <c r="E179" i="15"/>
  <c r="E182" i="15"/>
  <c r="E183" i="15"/>
  <c r="E130" i="15"/>
  <c r="E133" i="15"/>
  <c r="E134" i="15"/>
  <c r="E140" i="15"/>
  <c r="E146" i="15"/>
  <c r="E147" i="15"/>
  <c r="E153" i="15"/>
  <c r="E154" i="15"/>
  <c r="E104" i="15"/>
  <c r="E105" i="15"/>
  <c r="E109" i="15"/>
  <c r="E110" i="15"/>
  <c r="E111" i="15"/>
  <c r="E112" i="15"/>
  <c r="E113" i="15"/>
  <c r="E114" i="15"/>
  <c r="E118" i="15"/>
  <c r="E119" i="15"/>
  <c r="E123" i="15"/>
  <c r="E124" i="15"/>
  <c r="E125" i="15"/>
  <c r="E126" i="15"/>
  <c r="E127" i="15"/>
  <c r="E128" i="15"/>
  <c r="E67" i="15"/>
  <c r="E71" i="15"/>
  <c r="E74" i="15"/>
  <c r="E78" i="15"/>
  <c r="E81" i="15"/>
  <c r="E84" i="15"/>
  <c r="E85" i="15"/>
  <c r="E91" i="15"/>
  <c r="E97" i="15"/>
  <c r="E98" i="15"/>
  <c r="E66" i="15"/>
  <c r="E39" i="15"/>
  <c r="E41" i="15"/>
  <c r="E48" i="15"/>
  <c r="E53" i="15"/>
  <c r="E55" i="15"/>
  <c r="E60" i="15"/>
  <c r="E62" i="15"/>
  <c r="E221" i="15"/>
  <c r="E222" i="15"/>
  <c r="E225" i="15"/>
  <c r="E226" i="15"/>
  <c r="E228" i="15"/>
  <c r="E229" i="15"/>
  <c r="E230" i="15"/>
  <c r="E231" i="15"/>
  <c r="E232" i="15"/>
  <c r="E233" i="15"/>
  <c r="E235" i="15"/>
  <c r="E238" i="15"/>
  <c r="E239" i="15"/>
  <c r="E242" i="15"/>
  <c r="E243" i="15"/>
  <c r="E244" i="15"/>
  <c r="E245" i="15"/>
  <c r="E246" i="15"/>
  <c r="E247" i="15"/>
  <c r="E276" i="15" l="1"/>
  <c r="E248" i="15"/>
  <c r="E185" i="15"/>
  <c r="E157" i="15"/>
  <c r="E101" i="15"/>
  <c r="E129" i="15"/>
  <c r="E332" i="15"/>
  <c r="E325" i="15"/>
  <c r="E304" i="15"/>
  <c r="E290" i="15"/>
  <c r="E297" i="15"/>
  <c r="E283" i="15"/>
  <c r="E269" i="15"/>
  <c r="E262" i="15"/>
  <c r="E255" i="15"/>
  <c r="E241" i="15"/>
  <c r="E206" i="15"/>
  <c r="E192" i="15"/>
  <c r="E199" i="15"/>
  <c r="E213" i="15"/>
  <c r="E164" i="15"/>
  <c r="E171" i="15"/>
  <c r="E178" i="15"/>
  <c r="E143" i="15"/>
  <c r="E136" i="15"/>
  <c r="E150" i="15"/>
  <c r="E115" i="15"/>
  <c r="E122" i="15"/>
  <c r="E108" i="15"/>
  <c r="E94" i="15"/>
  <c r="E73" i="15"/>
  <c r="E80" i="15"/>
  <c r="E87" i="15"/>
  <c r="E46" i="15"/>
  <c r="E45" i="15"/>
  <c r="E47" i="15"/>
  <c r="E311" i="15"/>
  <c r="C18" i="12" l="1"/>
  <c r="C19" i="12"/>
  <c r="C21" i="12"/>
  <c r="C22" i="12"/>
  <c r="C23" i="12"/>
  <c r="C24" i="12"/>
  <c r="C25" i="12"/>
  <c r="C26" i="12"/>
  <c r="C27" i="12"/>
  <c r="E318" i="15"/>
  <c r="E234" i="15"/>
  <c r="E227" i="15"/>
  <c r="E220" i="15"/>
  <c r="E109" i="7" l="1"/>
  <c r="E112" i="7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</calcChain>
</file>

<file path=xl/comments1.xml><?xml version="1.0" encoding="utf-8"?>
<comments xmlns="http://schemas.openxmlformats.org/spreadsheetml/2006/main">
  <authors>
    <author xml:space="preserve"> </author>
  </authors>
  <commentList>
    <comment ref="A13" authorId="0">
      <text>
        <r>
          <rPr>
            <b/>
            <sz val="8"/>
            <color indexed="81"/>
            <rFont val="Tahoma"/>
            <family val="2"/>
          </rPr>
          <t xml:space="preserve"> Remplir le nombre de VL présentes chaque jour</t>
        </r>
      </text>
    </comment>
  </commentList>
</comments>
</file>

<file path=xl/sharedStrings.xml><?xml version="1.0" encoding="utf-8"?>
<sst xmlns="http://schemas.openxmlformats.org/spreadsheetml/2006/main" count="2137" uniqueCount="499">
  <si>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</si>
  <si>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</si>
  <si>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</si>
  <si>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</si>
  <si>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</si>
  <si>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</si>
  <si>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</si>
  <si>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</si>
  <si>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</si>
  <si>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</si>
  <si>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février</t>
  </si>
  <si>
    <t>Litres (L)</t>
  </si>
  <si>
    <t>Nbre VL</t>
  </si>
  <si>
    <t>L/VL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</si>
  <si>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</si>
  <si>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</si>
  <si>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</si>
  <si>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</si>
  <si>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</si>
  <si>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</si>
  <si>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</si>
  <si>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</si>
  <si>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</si>
  <si>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</si>
  <si>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</si>
  <si>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</si>
  <si>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</si>
  <si>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</si>
  <si>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</si>
  <si>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</si>
  <si>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</si>
  <si>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</si>
  <si>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</si>
  <si>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</si>
  <si>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</si>
  <si>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</si>
  <si>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</si>
  <si>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</si>
  <si>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</si>
  <si>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</si>
  <si>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</si>
  <si>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</si>
  <si>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</si>
  <si>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</si>
  <si>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</si>
  <si>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</si>
  <si>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</si>
  <si>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</si>
  <si>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</si>
  <si>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</si>
  <si>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</si>
  <si>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</si>
  <si>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</si>
  <si>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</si>
  <si>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</si>
  <si>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</si>
  <si>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</si>
  <si>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</si>
  <si>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</si>
  <si>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</si>
  <si>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</si>
  <si>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</si>
  <si>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</si>
  <si>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</si>
  <si>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</si>
  <si>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</si>
  <si>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</si>
  <si>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</si>
  <si>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 xml:space="preserve">Date </t>
  </si>
  <si>
    <t>Janvier</t>
  </si>
  <si>
    <t>S1</t>
  </si>
  <si>
    <t>S2</t>
  </si>
  <si>
    <t>S3</t>
  </si>
  <si>
    <t>S4</t>
  </si>
  <si>
    <t>Décembre</t>
  </si>
  <si>
    <t>S53</t>
  </si>
  <si>
    <t>S50</t>
  </si>
  <si>
    <t>S51</t>
  </si>
  <si>
    <t>S52</t>
  </si>
  <si>
    <t>janvier</t>
  </si>
  <si>
    <t>décembre</t>
  </si>
  <si>
    <t>Moy mois</t>
  </si>
  <si>
    <t>Prod totale mois</t>
  </si>
  <si>
    <t>Bilan par semaine</t>
  </si>
  <si>
    <t>Prod totale semaine (L)</t>
  </si>
  <si>
    <t>Moy semaine (L/VL)</t>
  </si>
  <si>
    <t>Production moyenne sur l'année (L/VL)</t>
  </si>
  <si>
    <t>Production totale sur l'année (L)</t>
  </si>
  <si>
    <r>
      <t xml:space="preserve">Production totale </t>
    </r>
    <r>
      <rPr>
        <u/>
        <sz val="11"/>
        <color theme="0"/>
        <rFont val="Calibri"/>
        <family val="2"/>
        <scheme val="minor"/>
      </rPr>
      <t xml:space="preserve">maximale </t>
    </r>
    <r>
      <rPr>
        <sz val="11"/>
        <color theme="0"/>
        <rFont val="Calibri"/>
        <family val="2"/>
        <scheme val="minor"/>
      </rPr>
      <t>(L)</t>
    </r>
  </si>
  <si>
    <r>
      <t xml:space="preserve">Production moyenne </t>
    </r>
    <r>
      <rPr>
        <u/>
        <sz val="11"/>
        <color theme="0"/>
        <rFont val="Calibri"/>
        <family val="2"/>
        <scheme val="minor"/>
      </rPr>
      <t xml:space="preserve">maximale </t>
    </r>
    <r>
      <rPr>
        <sz val="11"/>
        <color theme="0"/>
        <rFont val="Calibri"/>
        <family val="2"/>
        <scheme val="minor"/>
      </rPr>
      <t>(L/VL)</t>
    </r>
  </si>
  <si>
    <r>
      <t xml:space="preserve">Production totale </t>
    </r>
    <r>
      <rPr>
        <u/>
        <sz val="11"/>
        <color theme="0"/>
        <rFont val="Calibri"/>
        <family val="2"/>
        <scheme val="minor"/>
      </rPr>
      <t>minimale</t>
    </r>
    <r>
      <rPr>
        <sz val="11"/>
        <color theme="0"/>
        <rFont val="Calibri"/>
        <family val="2"/>
        <scheme val="minor"/>
      </rPr>
      <t xml:space="preserve"> (L)</t>
    </r>
  </si>
  <si>
    <r>
      <t xml:space="preserve">Production moyenne </t>
    </r>
    <r>
      <rPr>
        <u/>
        <sz val="11"/>
        <color theme="0"/>
        <rFont val="Calibri"/>
        <family val="2"/>
        <scheme val="minor"/>
      </rPr>
      <t xml:space="preserve">minimale </t>
    </r>
    <r>
      <rPr>
        <sz val="11"/>
        <color theme="0"/>
        <rFont val="Calibri"/>
        <family val="2"/>
        <scheme val="minor"/>
      </rPr>
      <t>(L/VL)</t>
    </r>
  </si>
  <si>
    <t>paddock</t>
  </si>
  <si>
    <t>production laitière (L/ha)</t>
  </si>
  <si>
    <t>production laitière moyenne par vache (L/VL/jr)</t>
  </si>
  <si>
    <t>Paddock pâturé</t>
  </si>
  <si>
    <t>Nombre de VL</t>
  </si>
  <si>
    <t>Jour</t>
  </si>
  <si>
    <t>Date</t>
  </si>
  <si>
    <t>Semaine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</si>
  <si>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</si>
  <si>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</si>
  <si>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</si>
  <si>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</si>
  <si>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</si>
  <si>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</si>
  <si>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</si>
  <si>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</si>
  <si>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</si>
  <si>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</si>
  <si>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</si>
  <si>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</si>
  <si>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</si>
  <si>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</si>
  <si>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</si>
  <si>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</si>
  <si>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</si>
  <si>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</si>
  <si>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</si>
  <si>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</si>
  <si>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</si>
  <si>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</si>
  <si>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</si>
  <si>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</si>
  <si>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</si>
  <si>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</si>
  <si>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</si>
  <si>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</si>
  <si>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</si>
  <si>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</si>
  <si>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</si>
  <si>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</si>
  <si>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</si>
  <si>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</si>
  <si>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</si>
  <si>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</si>
  <si>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</si>
  <si>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</si>
  <si>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</si>
  <si>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</si>
  <si>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</si>
  <si>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</si>
  <si>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</si>
  <si>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</si>
  <si>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</si>
  <si>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</si>
  <si>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</si>
  <si>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</si>
  <si>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</si>
  <si>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</si>
  <si>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</si>
  <si>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</si>
  <si>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</si>
  <si>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</si>
  <si>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</si>
  <si>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</si>
  <si>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</si>
  <si>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</si>
  <si>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</si>
  <si>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</si>
  <si>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</si>
  <si>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</si>
  <si>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</si>
  <si>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</si>
  <si>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</si>
  <si>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</si>
  <si>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</si>
  <si>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</si>
  <si>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</si>
  <si>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</si>
  <si>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</si>
  <si>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</si>
  <si>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</si>
  <si>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</si>
  <si>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</si>
  <si>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</si>
  <si>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</si>
  <si>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</si>
  <si>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</si>
  <si>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</si>
  <si>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</si>
  <si>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</si>
  <si>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</si>
  <si>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</si>
  <si>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</si>
  <si>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</si>
  <si>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</si>
  <si>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</si>
  <si>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</si>
  <si>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</si>
  <si>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</si>
  <si>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</si>
  <si>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</si>
  <si>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</si>
  <si>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</si>
  <si>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</si>
  <si>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</si>
  <si>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</si>
  <si>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</si>
  <si>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</si>
  <si>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</si>
  <si>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</si>
  <si>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</si>
  <si>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</si>
  <si>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</si>
  <si>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</si>
  <si>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</si>
  <si>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</si>
  <si>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</si>
  <si>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</si>
  <si>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</si>
  <si>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</si>
  <si>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</si>
  <si>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</si>
  <si>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</si>
  <si>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</si>
  <si>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</si>
  <si>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</si>
  <si>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</si>
  <si>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</si>
  <si>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</si>
  <si>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</si>
  <si>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</si>
  <si>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</si>
  <si>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</si>
  <si>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</si>
  <si>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</si>
  <si>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</si>
  <si>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</si>
  <si>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</si>
  <si>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</si>
  <si>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</si>
  <si>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</si>
  <si>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</si>
  <si>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</si>
  <si>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</si>
  <si>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</si>
  <si>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</si>
  <si>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</si>
  <si>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</si>
  <si>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</si>
  <si>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</si>
  <si>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</si>
  <si>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</si>
  <si>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</si>
  <si>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</si>
  <si>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</si>
  <si>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</si>
  <si>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</si>
  <si>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</si>
  <si>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</si>
  <si>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</si>
  <si>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</si>
  <si>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</si>
  <si>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</si>
  <si>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</si>
  <si>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</si>
  <si>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</si>
  <si>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</si>
  <si>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</si>
  <si>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</si>
  <si>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</si>
  <si>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</si>
  <si>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</si>
  <si>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</si>
  <si>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</si>
  <si>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</si>
  <si>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</si>
  <si>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</si>
  <si>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</si>
  <si>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</si>
  <si>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</si>
  <si>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</si>
  <si>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</si>
  <si>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</si>
  <si>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</si>
  <si>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</si>
  <si>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</si>
  <si>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</si>
  <si>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</si>
  <si>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</si>
  <si>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</si>
  <si>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</si>
  <si>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</si>
  <si>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</si>
  <si>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</si>
  <si>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</si>
  <si>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</si>
  <si>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</si>
  <si>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</si>
  <si>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</si>
  <si>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</si>
  <si>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</si>
  <si>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</si>
  <si>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</si>
  <si>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</si>
  <si>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</si>
  <si>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</si>
  <si>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</si>
  <si>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</si>
  <si>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</si>
  <si>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</si>
  <si>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</si>
  <si>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</si>
  <si>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</si>
  <si>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</si>
  <si>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</si>
  <si>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</si>
  <si>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</si>
  <si>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</si>
  <si>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</si>
  <si>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</si>
  <si>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</si>
  <si>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</si>
  <si>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</si>
  <si>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</si>
  <si>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</si>
  <si>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</si>
  <si>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</si>
  <si>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</si>
  <si>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</si>
  <si>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</si>
  <si>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</si>
  <si>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</si>
  <si>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</si>
  <si>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</si>
  <si>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</si>
  <si>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</si>
  <si>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</si>
  <si>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</si>
  <si>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</si>
  <si>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</si>
  <si>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</si>
  <si>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</si>
  <si>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</si>
  <si>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</si>
  <si>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</si>
  <si>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</si>
  <si>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</si>
  <si>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</si>
  <si>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</si>
  <si>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</si>
  <si>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</si>
  <si>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</si>
  <si>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</si>
  <si>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</si>
  <si>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</si>
  <si>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</si>
  <si>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</si>
  <si>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</si>
  <si>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</si>
  <si>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</si>
  <si>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</si>
  <si>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</si>
  <si>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</si>
  <si>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</si>
  <si>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</si>
  <si>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</si>
  <si>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</si>
  <si>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</si>
  <si>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</si>
  <si>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</si>
  <si>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</si>
  <si>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</si>
  <si>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</si>
  <si>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</si>
  <si>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</si>
  <si>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</si>
  <si>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</si>
  <si>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</si>
  <si>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</si>
  <si>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</si>
  <si>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</si>
  <si>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</si>
  <si>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</si>
  <si>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</si>
  <si>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</si>
  <si>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</si>
  <si>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</si>
  <si>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</si>
  <si>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</si>
  <si>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</si>
  <si>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</si>
  <si>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</si>
  <si>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</si>
  <si>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</si>
  <si>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</si>
  <si>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</si>
  <si>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</si>
  <si>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</si>
  <si>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</si>
  <si>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</si>
  <si>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</si>
  <si>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</si>
  <si>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</si>
  <si>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</si>
  <si>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</si>
  <si>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</si>
  <si>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</si>
  <si>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</si>
  <si>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</si>
  <si>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</si>
  <si>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</si>
  <si>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</si>
  <si>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</si>
  <si>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</si>
  <si>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</si>
  <si>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</si>
  <si>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</si>
  <si>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</si>
  <si>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</si>
  <si>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</si>
  <si>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</si>
  <si>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</si>
  <si>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</si>
  <si>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</si>
  <si>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</si>
  <si>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</si>
  <si>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</si>
  <si>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</si>
  <si>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</si>
  <si>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</si>
  <si>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</si>
  <si>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</si>
  <si>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</si>
  <si>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</si>
  <si>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</si>
  <si>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</si>
  <si>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</si>
  <si>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</si>
  <si>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</si>
  <si>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</si>
  <si>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</si>
  <si>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</si>
  <si>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</si>
  <si>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</si>
  <si>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</si>
  <si>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</si>
  <si>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</si>
  <si>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</si>
  <si>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</si>
  <si>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</si>
  <si>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</si>
  <si>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</si>
  <si>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</si>
  <si>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</si>
  <si>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</si>
  <si>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</si>
  <si>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</si>
  <si>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</si>
  <si>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</si>
  <si>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</si>
  <si>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</si>
  <si>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</si>
  <si>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</si>
  <si>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</si>
  <si>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</si>
  <si>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</si>
  <si>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</si>
  <si>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</si>
  <si>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</si>
  <si>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</si>
  <si>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</si>
  <si>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</si>
  <si>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</si>
  <si>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</si>
  <si>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J367</t>
  </si>
  <si>
    <t>J368</t>
  </si>
  <si>
    <t>J369</t>
  </si>
  <si>
    <t>J370</t>
  </si>
  <si>
    <t>J371</t>
  </si>
  <si>
    <t>Mois</t>
  </si>
  <si>
    <t>Production laitière (L)</t>
  </si>
  <si>
    <t>Production laitière par vache (L/VL)</t>
  </si>
  <si>
    <t>A MASQUER ?</t>
  </si>
  <si>
    <t>à masquer</t>
  </si>
  <si>
    <t>a</t>
  </si>
  <si>
    <t>b</t>
  </si>
  <si>
    <t>c</t>
  </si>
  <si>
    <t>e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</si>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</sst>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Alignment="1">
      <alignment horizontal="center" vertical="center"/>
    </xf>
    <xf numFmtId="164" fontId="6" fillId="0" borderId="0" xfId="0" applyNumberFormat="1" applyFont="1" applyAlignment="1">
      <alignment horizontal="left" vertical="center"/>
    </xf>
    <xf numFmtId="0" fontId="4" fillId="0" borderId="13" xfId="0" applyFont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vertical="center"/>
    </xf>
    <xf numFmtId="14" fontId="0" fillId="0" borderId="0" xfId="0" applyNumberFormat="1" applyBorder="1"/>
    <xf numFmtId="0" fontId="6" fillId="0" borderId="0" xfId="0" applyNumberFormat="1" applyFont="1" applyAlignment="1">
      <alignment horizontal="left" vertical="center"/>
    </xf>
    <xf numFmtId="14" fontId="6" fillId="0" borderId="0" xfId="0" applyNumberFormat="1" applyFont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/>
    <xf numFmtId="1" fontId="0" fillId="0" borderId="0" xfId="0" applyNumberFormat="1" applyAlignment="1">
      <alignment horizontal="center" vertical="center"/>
    </xf>
    <xf numFmtId="164" fontId="0" fillId="7" borderId="0" xfId="0" applyNumberFormat="1" applyFill="1" applyBorder="1"/>
    <xf numFmtId="0" fontId="10" fillId="0" borderId="0" xfId="0" applyFont="1"/>
    <xf numFmtId="0" fontId="1" fillId="0" borderId="0" xfId="0" applyFont="1" applyFill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4" fillId="0" borderId="17" xfId="0" applyFont="1" applyBorder="1"/>
    <xf numFmtId="0" fontId="0" fillId="0" borderId="0" xfId="0" applyAlignment="1">
      <alignment horizontal="center" vertical="center" wrapText="1"/>
    </xf>
    <xf numFmtId="2" fontId="0" fillId="0" borderId="0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1" fontId="0" fillId="0" borderId="0" xfId="0" applyNumberFormat="1" applyBorder="1"/>
    <xf numFmtId="1" fontId="12" fillId="0" borderId="3" xfId="0" applyNumberFormat="1" applyFont="1" applyFill="1" applyBorder="1" applyAlignment="1">
      <alignment horizontal="center" vertical="center"/>
    </xf>
    <xf numFmtId="164" fontId="12" fillId="0" borderId="7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0" fillId="0" borderId="0" xfId="0" applyFont="1" applyFill="1"/>
    <xf numFmtId="0" fontId="7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9" fillId="0" borderId="0" xfId="0" applyFont="1"/>
    <xf numFmtId="0" fontId="19" fillId="0" borderId="0" xfId="0" applyFont="1"/>
    <xf numFmtId="0" fontId="21" fillId="0" borderId="0" xfId="0" applyFont="1"/>
    <xf numFmtId="0" fontId="0" fillId="0" borderId="0" xfId="0" applyFont="1"/>
    <xf numFmtId="164" fontId="6" fillId="0" borderId="0" xfId="0" applyNumberFormat="1" applyFont="1" applyAlignment="1">
      <alignment horizontal="left" vertical="center"/>
    </xf>
    <xf numFmtId="0" fontId="2" fillId="0" borderId="0" xfId="0" applyFont="1"/>
    <xf numFmtId="0" fontId="22" fillId="0" borderId="0" xfId="0" applyFont="1"/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2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left" vertical="center"/>
    </xf>
    <xf numFmtId="0" fontId="3" fillId="10" borderId="2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2" fillId="17" borderId="0" xfId="0" applyFont="1" applyFill="1" applyBorder="1" applyAlignment="1">
      <alignment horizontal="center" vertical="center"/>
    </xf>
    <xf numFmtId="0" fontId="2" fillId="17" borderId="5" xfId="0" applyFont="1" applyFill="1" applyBorder="1" applyAlignment="1">
      <alignment horizontal="center" vertical="center"/>
    </xf>
    <xf numFmtId="0" fontId="23" fillId="0" borderId="4" xfId="0" applyFont="1" applyBorder="1" applyAlignment="1">
      <alignment horizontal="center"/>
    </xf>
    <xf numFmtId="14" fontId="22" fillId="0" borderId="0" xfId="0" applyNumberFormat="1" applyFont="1" applyBorder="1" applyAlignment="1">
      <alignment horizontal="center" vertical="center"/>
    </xf>
    <xf numFmtId="14" fontId="22" fillId="0" borderId="5" xfId="0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2" fontId="0" fillId="0" borderId="5" xfId="0" applyNumberFormat="1" applyBorder="1" applyAlignment="1">
      <alignment horizontal="center" vertical="center"/>
    </xf>
    <xf numFmtId="0" fontId="3" fillId="14" borderId="4" xfId="0" applyFont="1" applyFill="1" applyBorder="1" applyAlignment="1">
      <alignment horizontal="center" vertical="center"/>
    </xf>
    <xf numFmtId="0" fontId="3" fillId="14" borderId="6" xfId="0" applyFon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0" fillId="0" borderId="0" xfId="0" applyFont="1" applyFill="1"/>
    <xf numFmtId="0" fontId="0" fillId="14" borderId="0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1" fontId="11" fillId="4" borderId="19" xfId="0" applyNumberFormat="1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0" fontId="11" fillId="4" borderId="19" xfId="0" applyFon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25" fillId="0" borderId="13" xfId="0" applyFont="1" applyBorder="1"/>
    <xf numFmtId="0" fontId="25" fillId="0" borderId="0" xfId="0" applyFont="1" applyBorder="1"/>
    <xf numFmtId="0" fontId="15" fillId="0" borderId="13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" fontId="25" fillId="0" borderId="0" xfId="0" applyNumberFormat="1" applyFont="1" applyBorder="1" applyAlignment="1">
      <alignment vertical="center"/>
    </xf>
    <xf numFmtId="164" fontId="25" fillId="0" borderId="0" xfId="0" applyNumberFormat="1" applyFont="1" applyBorder="1" applyAlignment="1">
      <alignment vertical="center"/>
    </xf>
    <xf numFmtId="164" fontId="25" fillId="0" borderId="14" xfId="0" applyNumberFormat="1" applyFont="1" applyBorder="1" applyAlignment="1">
      <alignment vertical="center"/>
    </xf>
    <xf numFmtId="0" fontId="15" fillId="0" borderId="15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" fontId="25" fillId="0" borderId="1" xfId="0" applyNumberFormat="1" applyFont="1" applyBorder="1" applyAlignment="1">
      <alignment vertical="center"/>
    </xf>
    <xf numFmtId="164" fontId="25" fillId="0" borderId="1" xfId="0" applyNumberFormat="1" applyFont="1" applyBorder="1" applyAlignment="1">
      <alignment vertical="center"/>
    </xf>
    <xf numFmtId="164" fontId="25" fillId="0" borderId="16" xfId="0" applyNumberFormat="1" applyFont="1" applyBorder="1" applyAlignment="1">
      <alignment vertical="center"/>
    </xf>
    <xf numFmtId="0" fontId="5" fillId="7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16" borderId="11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/>
    </xf>
    <xf numFmtId="1" fontId="22" fillId="0" borderId="0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1" fontId="22" fillId="0" borderId="1" xfId="0" applyNumberFormat="1" applyFont="1" applyBorder="1" applyAlignment="1">
      <alignment horizontal="center" vertical="center"/>
    </xf>
    <xf numFmtId="164" fontId="22" fillId="0" borderId="1" xfId="0" applyNumberFormat="1" applyFont="1" applyBorder="1" applyAlignment="1">
      <alignment horizontal="center" vertical="center"/>
    </xf>
    <xf numFmtId="1" fontId="0" fillId="7" borderId="0" xfId="0" applyNumberFormat="1" applyFill="1" applyBorder="1"/>
    <xf numFmtId="0" fontId="0" fillId="7" borderId="14" xfId="0" applyNumberFormat="1" applyFill="1" applyBorder="1"/>
    <xf numFmtId="0" fontId="0" fillId="7" borderId="16" xfId="0" applyNumberFormat="1" applyFill="1" applyBorder="1"/>
    <xf numFmtId="1" fontId="0" fillId="0" borderId="0" xfId="0" applyNumberFormat="1" applyFill="1" applyBorder="1"/>
    <xf numFmtId="164" fontId="22" fillId="0" borderId="0" xfId="0" applyNumberFormat="1" applyFont="1" applyBorder="1" applyAlignment="1">
      <alignment horizontal="center" vertic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6" fillId="0" borderId="0" xfId="0" applyFont="1"/>
    <xf numFmtId="0" fontId="26" fillId="0" borderId="0" xfId="0" applyFont="1"/>
    <xf numFmtId="2" fontId="0" fillId="0" borderId="1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1" fontId="16" fillId="0" borderId="0" xfId="0" applyNumberFormat="1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8" borderId="0" xfId="0" applyFont="1" applyFill="1" applyBorder="1" applyAlignment="1">
      <alignment horizontal="center"/>
    </xf>
    <xf numFmtId="0" fontId="17" fillId="8" borderId="14" xfId="0" applyFont="1" applyFill="1" applyBorder="1" applyAlignment="1">
      <alignment horizontal="center"/>
    </xf>
    <xf numFmtId="0" fontId="17" fillId="11" borderId="10" xfId="0" applyFont="1" applyFill="1" applyBorder="1" applyAlignment="1">
      <alignment horizontal="center"/>
    </xf>
    <xf numFmtId="0" fontId="17" fillId="11" borderId="11" xfId="0" applyFont="1" applyFill="1" applyBorder="1" applyAlignment="1">
      <alignment horizontal="center"/>
    </xf>
    <xf numFmtId="0" fontId="17" fillId="11" borderId="12" xfId="0" applyFont="1" applyFill="1" applyBorder="1" applyAlignment="1">
      <alignment horizontal="center"/>
    </xf>
    <xf numFmtId="0" fontId="9" fillId="13" borderId="2" xfId="0" applyFont="1" applyFill="1" applyBorder="1" applyAlignment="1">
      <alignment horizontal="center" vertical="center"/>
    </xf>
    <xf numFmtId="0" fontId="9" fillId="13" borderId="8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/>
    </xf>
    <xf numFmtId="0" fontId="9" fillId="12" borderId="9" xfId="0" applyFont="1" applyFill="1" applyBorder="1" applyAlignment="1">
      <alignment horizontal="center"/>
    </xf>
    <xf numFmtId="0" fontId="17" fillId="3" borderId="0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2" fillId="10" borderId="11" xfId="0" applyFont="1" applyFill="1" applyBorder="1" applyAlignment="1">
      <alignment horizontal="center"/>
    </xf>
    <xf numFmtId="0" fontId="2" fillId="15" borderId="10" xfId="0" applyFont="1" applyFill="1" applyBorder="1" applyAlignment="1">
      <alignment horizontal="center"/>
    </xf>
    <xf numFmtId="0" fontId="2" fillId="15" borderId="11" xfId="0" applyFont="1" applyFill="1" applyBorder="1" applyAlignment="1">
      <alignment horizontal="center"/>
    </xf>
    <xf numFmtId="0" fontId="2" fillId="15" borderId="12" xfId="0" applyFont="1" applyFill="1" applyBorder="1" applyAlignment="1">
      <alignment horizontal="center"/>
    </xf>
    <xf numFmtId="0" fontId="2" fillId="10" borderId="12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7" fillId="0" borderId="0" xfId="0" applyFont="1" applyFill="1" applyAlignment="1">
      <alignment horizontal="center" vertical="center"/>
    </xf>
    <xf numFmtId="0" fontId="27" fillId="0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NumberFormat="1" applyFont="1" applyFill="1" applyBorder="1"/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1" fontId="16" fillId="0" borderId="0" xfId="0" applyNumberFormat="1" applyFont="1" applyFill="1" applyBorder="1"/>
    <xf numFmtId="0" fontId="28" fillId="18" borderId="0" xfId="0" applyFont="1" applyFill="1" applyAlignment="1">
      <alignment horizontal="center" vertical="center" wrapText="1"/>
    </xf>
    <xf numFmtId="164" fontId="16" fillId="18" borderId="0" xfId="0" applyNumberFormat="1" applyFont="1" applyFill="1" applyAlignment="1">
      <alignment horizontal="center" vertical="center"/>
    </xf>
    <xf numFmtId="1" fontId="16" fillId="18" borderId="0" xfId="0" applyNumberFormat="1" applyFont="1" applyFill="1" applyAlignment="1">
      <alignment horizontal="center" vertical="center"/>
    </xf>
    <xf numFmtId="0" fontId="16" fillId="18" borderId="0" xfId="0" applyFont="1" applyFill="1"/>
    <xf numFmtId="0" fontId="0" fillId="18" borderId="0" xfId="0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Production laitière moyenne par vache en fonction des semaines (L/VL)</a:t>
            </a:r>
          </a:p>
          <a:p>
            <a:pPr>
              <a:defRPr/>
            </a:pPr>
            <a:endParaRPr lang="en-US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'Production laitière'!$E$53:$F$53</c:f>
              <c:strCache>
                <c:ptCount val="1"/>
                <c:pt idx="0">
                  <c:v>Moy semaine (L/VL)</c:v>
                </c:pt>
              </c:strCache>
            </c:strRef>
          </c:tx>
          <c:marker>
            <c:symbol val="none"/>
          </c:marker>
          <c:cat>
            <c:strRef>
              <c:f>'Production laitière'!$A$54:$A$106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'Production laitière'!$E$54:$E$106</c:f>
              <c:numCache>
                <c:formatCode>0.0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18.186666666666667</c:v>
                </c:pt>
                <c:pt idx="10">
                  <c:v>20.170238095238094</c:v>
                </c:pt>
                <c:pt idx="11">
                  <c:v>20.853931339977851</c:v>
                </c:pt>
                <c:pt idx="12">
                  <c:v>22.217054263565892</c:v>
                </c:pt>
                <c:pt idx="13">
                  <c:v>20.642235631794247</c:v>
                </c:pt>
                <c:pt idx="14">
                  <c:v>21.617103984450921</c:v>
                </c:pt>
                <c:pt idx="15">
                  <c:v>23.073858114674444</c:v>
                </c:pt>
                <c:pt idx="16">
                  <c:v>22.102040816326529</c:v>
                </c:pt>
                <c:pt idx="17">
                  <c:v>22.489795918367349</c:v>
                </c:pt>
                <c:pt idx="18">
                  <c:v>23.492711370262391</c:v>
                </c:pt>
                <c:pt idx="19">
                  <c:v>22.714285714285715</c:v>
                </c:pt>
                <c:pt idx="20">
                  <c:v>21.303926141885324</c:v>
                </c:pt>
                <c:pt idx="21">
                  <c:v>19.380000000000003</c:v>
                </c:pt>
                <c:pt idx="22">
                  <c:v>20.678571428571427</c:v>
                </c:pt>
                <c:pt idx="23">
                  <c:v>20.660349854227405</c:v>
                </c:pt>
                <c:pt idx="24">
                  <c:v>18.927113702623906</c:v>
                </c:pt>
                <c:pt idx="25">
                  <c:v>19.297619047619047</c:v>
                </c:pt>
                <c:pt idx="26">
                  <c:v>17.907142857142858</c:v>
                </c:pt>
                <c:pt idx="27">
                  <c:v>18.981428571428573</c:v>
                </c:pt>
                <c:pt idx="28">
                  <c:v>18.738571428571429</c:v>
                </c:pt>
                <c:pt idx="29">
                  <c:v>17.721428571428572</c:v>
                </c:pt>
                <c:pt idx="30">
                  <c:v>18.05</c:v>
                </c:pt>
                <c:pt idx="31">
                  <c:v>17.621428571428574</c:v>
                </c:pt>
                <c:pt idx="32">
                  <c:v>18.049107142857146</c:v>
                </c:pt>
                <c:pt idx="33">
                  <c:v>19.316964285714285</c:v>
                </c:pt>
                <c:pt idx="34">
                  <c:v>18.413690476190474</c:v>
                </c:pt>
                <c:pt idx="35">
                  <c:v>17.470238095238095</c:v>
                </c:pt>
                <c:pt idx="36">
                  <c:v>18.355654761904763</c:v>
                </c:pt>
                <c:pt idx="37">
                  <c:v>18.873511904761905</c:v>
                </c:pt>
                <c:pt idx="38">
                  <c:v>17.5093537414966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187776"/>
        <c:axId val="85860736"/>
      </c:lineChart>
      <c:catAx>
        <c:axId val="84187776"/>
        <c:scaling>
          <c:orientation val="minMax"/>
        </c:scaling>
        <c:delete val="0"/>
        <c:axPos val="b"/>
        <c:majorTickMark val="out"/>
        <c:minorTickMark val="none"/>
        <c:tickLblPos val="nextTo"/>
        <c:crossAx val="85860736"/>
        <c:crosses val="autoZero"/>
        <c:auto val="1"/>
        <c:lblAlgn val="ctr"/>
        <c:lblOffset val="100"/>
        <c:noMultiLvlLbl val="0"/>
      </c:catAx>
      <c:valAx>
        <c:axId val="85860736"/>
        <c:scaling>
          <c:orientation val="minMax"/>
          <c:max val="33"/>
          <c:min val="12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84187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Production</a:t>
            </a:r>
            <a:r>
              <a:rPr lang="en-US" baseline="0"/>
              <a:t> de lait en fonction des semaines (L)</a:t>
            </a:r>
          </a:p>
          <a:p>
            <a:pPr>
              <a:defRPr/>
            </a:pPr>
            <a:endParaRPr lang="en-US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'Production laitière'!$C$53:$D$53</c:f>
              <c:strCache>
                <c:ptCount val="1"/>
                <c:pt idx="0">
                  <c:v>Prod totale semaine (L)</c:v>
                </c:pt>
              </c:strCache>
            </c:strRef>
          </c:tx>
          <c:marker>
            <c:symbol val="none"/>
          </c:marker>
          <c:cat>
            <c:strRef>
              <c:f>'Production laitière'!$A$54:$A$106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'Production laitière'!$C$54:$C$106</c:f>
              <c:numCache>
                <c:formatCode>0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7414.6666666666661</c:v>
                </c:pt>
                <c:pt idx="15">
                  <c:v>7914.3333333333339</c:v>
                </c:pt>
                <c:pt idx="16">
                  <c:v>7581</c:v>
                </c:pt>
                <c:pt idx="17">
                  <c:v>7714.0000000000009</c:v>
                </c:pt>
                <c:pt idx="18">
                  <c:v>8057.9999999999991</c:v>
                </c:pt>
                <c:pt idx="19">
                  <c:v>7791.0000000000009</c:v>
                </c:pt>
                <c:pt idx="20">
                  <c:v>7434.0000000000009</c:v>
                </c:pt>
                <c:pt idx="21">
                  <c:v>6783</c:v>
                </c:pt>
                <c:pt idx="22">
                  <c:v>7237.5</c:v>
                </c:pt>
                <c:pt idx="23">
                  <c:v>7086.5</c:v>
                </c:pt>
                <c:pt idx="24">
                  <c:v>6492</c:v>
                </c:pt>
                <c:pt idx="25">
                  <c:v>6247</c:v>
                </c:pt>
                <c:pt idx="26">
                  <c:v>6267.5</c:v>
                </c:pt>
                <c:pt idx="27">
                  <c:v>6643.5</c:v>
                </c:pt>
                <c:pt idx="28">
                  <c:v>6558.5</c:v>
                </c:pt>
                <c:pt idx="29">
                  <c:v>6202.5</c:v>
                </c:pt>
                <c:pt idx="30">
                  <c:v>6317.5</c:v>
                </c:pt>
                <c:pt idx="31">
                  <c:v>6167.5</c:v>
                </c:pt>
                <c:pt idx="32">
                  <c:v>6064.5</c:v>
                </c:pt>
                <c:pt idx="33">
                  <c:v>6490.5</c:v>
                </c:pt>
                <c:pt idx="34">
                  <c:v>6187</c:v>
                </c:pt>
                <c:pt idx="35">
                  <c:v>5870</c:v>
                </c:pt>
                <c:pt idx="36">
                  <c:v>6167.5</c:v>
                </c:pt>
                <c:pt idx="37">
                  <c:v>6341.5</c:v>
                </c:pt>
                <c:pt idx="38">
                  <c:v>5952.5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901696"/>
        <c:axId val="85903232"/>
      </c:lineChart>
      <c:catAx>
        <c:axId val="85901696"/>
        <c:scaling>
          <c:orientation val="minMax"/>
        </c:scaling>
        <c:delete val="0"/>
        <c:axPos val="b"/>
        <c:majorTickMark val="out"/>
        <c:minorTickMark val="none"/>
        <c:tickLblPos val="nextTo"/>
        <c:crossAx val="85903232"/>
        <c:crosses val="autoZero"/>
        <c:auto val="1"/>
        <c:lblAlgn val="ctr"/>
        <c:lblOffset val="100"/>
        <c:noMultiLvlLbl val="0"/>
      </c:catAx>
      <c:valAx>
        <c:axId val="85903232"/>
        <c:scaling>
          <c:orientation val="minMax"/>
          <c:max val="1200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859016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Comparaison</a:t>
            </a:r>
            <a:r>
              <a:rPr lang="fr-FR" sz="1400" baseline="0"/>
              <a:t> des paddocks selon leur production d'herbe</a:t>
            </a:r>
            <a:endParaRPr lang="fr-FR" sz="1400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des paddocks'!#REF!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</c:spPr>
          <c:invertIfNegative val="0"/>
          <c:cat>
            <c:strRef>
              <c:f>'Synthèse des paddocks'!$A$3:$A$27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  <c:pt idx="22">
                  <c:v>w</c:v>
                </c:pt>
              </c:strCache>
            </c:strRef>
          </c:cat>
          <c:val>
            <c:numRef>
              <c:f>'Synthèse des paddocks'!#REF!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'Synthèse des paddocks'!#REF!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strRef>
              <c:f>'Synthèse des paddocks'!$A$3:$A$27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  <c:pt idx="22">
                  <c:v>w</c:v>
                </c:pt>
              </c:strCache>
            </c:strRef>
          </c:cat>
          <c:val>
            <c:numRef>
              <c:f>'Synthèse des paddocks'!#REF!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94327936"/>
        <c:axId val="94329856"/>
      </c:barChart>
      <c:lineChart>
        <c:grouping val="standard"/>
        <c:varyColors val="0"/>
        <c:ser>
          <c:idx val="2"/>
          <c:order val="2"/>
          <c:tx>
            <c:strRef>
              <c:f>'Synthèse des paddocks'!#REF!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chemeClr val="tx1">
                  <a:lumMod val="95000"/>
                  <a:lumOff val="5000"/>
                </a:schemeClr>
              </a:solidFill>
            </a:ln>
          </c:spPr>
          <c:marker>
            <c:spPr>
              <a:solidFill>
                <a:schemeClr val="tx1">
                  <a:lumMod val="95000"/>
                  <a:lumOff val="5000"/>
                </a:schemeClr>
              </a:solidFill>
              <a:ln>
                <a:solidFill>
                  <a:schemeClr val="tx1">
                    <a:lumMod val="95000"/>
                    <a:lumOff val="5000"/>
                  </a:schemeClr>
                </a:solidFill>
              </a:ln>
            </c:spPr>
          </c:marker>
          <c:cat>
            <c:strRef>
              <c:f>'Synthèse des paddocks'!$A$3:$A$27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  <c:pt idx="22">
                  <c:v>w</c:v>
                </c:pt>
              </c:strCache>
            </c:strRef>
          </c:cat>
          <c:val>
            <c:numRef>
              <c:f>'Synthèse des paddocks'!#REF!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342144"/>
        <c:axId val="94340224"/>
      </c:lineChart>
      <c:catAx>
        <c:axId val="94327936"/>
        <c:scaling>
          <c:orientation val="minMax"/>
        </c:scaling>
        <c:delete val="0"/>
        <c:axPos val="b"/>
        <c:majorTickMark val="none"/>
        <c:minorTickMark val="none"/>
        <c:tickLblPos val="nextTo"/>
        <c:crossAx val="94329856"/>
        <c:crosses val="autoZero"/>
        <c:auto val="1"/>
        <c:lblAlgn val="ctr"/>
        <c:lblOffset val="100"/>
        <c:noMultiLvlLbl val="0"/>
      </c:catAx>
      <c:valAx>
        <c:axId val="94329856"/>
        <c:scaling>
          <c:orientation val="minMax"/>
          <c:max val="20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900"/>
                </a:pPr>
                <a:r>
                  <a:rPr lang="en-US" sz="900"/>
                  <a:t>Production d'herbe (TMS/ha)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94327936"/>
        <c:crosses val="autoZero"/>
        <c:crossBetween val="between"/>
      </c:valAx>
      <c:valAx>
        <c:axId val="94340224"/>
        <c:scaling>
          <c:orientation val="minMax"/>
          <c:max val="20"/>
          <c:min val="0"/>
        </c:scaling>
        <c:delete val="0"/>
        <c:axPos val="r"/>
        <c:title>
          <c:tx>
            <c:rich>
              <a:bodyPr rot="-5400000" vert="horz"/>
              <a:lstStyle/>
              <a:p>
                <a:pPr>
                  <a:defRPr sz="900"/>
                </a:pPr>
                <a:r>
                  <a:rPr lang="en-US" sz="900"/>
                  <a:t>Nombre de jour de présence moyen (jr)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94342144"/>
        <c:crosses val="max"/>
        <c:crossBetween val="between"/>
      </c:valAx>
      <c:catAx>
        <c:axId val="94342144"/>
        <c:scaling>
          <c:orientation val="minMax"/>
        </c:scaling>
        <c:delete val="1"/>
        <c:axPos val="b"/>
        <c:majorTickMark val="out"/>
        <c:minorTickMark val="none"/>
        <c:tickLblPos val="nextTo"/>
        <c:crossAx val="94340224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Comparaison</a:t>
            </a:r>
            <a:r>
              <a:rPr lang="fr-FR" sz="1400" baseline="0"/>
              <a:t> des paddocks selon leur production de lait</a:t>
            </a:r>
            <a:endParaRPr lang="fr-FR" sz="1400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des paddocks'!$B$2</c:f>
              <c:strCache>
                <c:ptCount val="1"/>
                <c:pt idx="0">
                  <c:v>production laitière (L/ha)</c:v>
                </c:pt>
              </c:strCache>
            </c:strRef>
          </c:tx>
          <c:spPr>
            <a:solidFill>
              <a:srgbClr val="0070C0"/>
            </a:solidFill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cat>
            <c:strRef>
              <c:f>'Synthèse des paddocks'!$A$3:$A$27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  <c:pt idx="22">
                  <c:v>w</c:v>
                </c:pt>
              </c:strCache>
            </c:strRef>
          </c:cat>
          <c:val>
            <c:numRef>
              <c:f>'Synthèse des paddocks'!$B$3:$B$27</c:f>
              <c:numCache>
                <c:formatCode>0</c:formatCode>
                <c:ptCount val="25"/>
                <c:pt idx="0">
                  <c:v>5872.166666666667</c:v>
                </c:pt>
                <c:pt idx="1">
                  <c:v>6695.8333333333339</c:v>
                </c:pt>
                <c:pt idx="2">
                  <c:v>6310.6666666666661</c:v>
                </c:pt>
                <c:pt idx="3">
                  <c:v>12696.833333333332</c:v>
                </c:pt>
                <c:pt idx="4">
                  <c:v>12622.833333333334</c:v>
                </c:pt>
                <c:pt idx="5">
                  <c:v>16863.166666666668</c:v>
                </c:pt>
                <c:pt idx="6">
                  <c:v>9149.1666666666661</c:v>
                </c:pt>
                <c:pt idx="7">
                  <c:v>17586.833333333336</c:v>
                </c:pt>
                <c:pt idx="8">
                  <c:v>8982.5</c:v>
                </c:pt>
                <c:pt idx="9">
                  <c:v>31164.333333333332</c:v>
                </c:pt>
                <c:pt idx="10">
                  <c:v>11739.833333333332</c:v>
                </c:pt>
                <c:pt idx="11">
                  <c:v>12350.5</c:v>
                </c:pt>
                <c:pt idx="12">
                  <c:v>14816.833333333334</c:v>
                </c:pt>
                <c:pt idx="13">
                  <c:v>0</c:v>
                </c:pt>
                <c:pt idx="14">
                  <c:v>12764.333333333334</c:v>
                </c:pt>
                <c:pt idx="15">
                  <c:v>9681.6666666666679</c:v>
                </c:pt>
                <c:pt idx="16">
                  <c:v>0</c:v>
                </c:pt>
                <c:pt idx="17">
                  <c:v>8817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87433984"/>
        <c:axId val="87435904"/>
      </c:barChart>
      <c:lineChart>
        <c:grouping val="standard"/>
        <c:varyColors val="0"/>
        <c:ser>
          <c:idx val="2"/>
          <c:order val="1"/>
          <c:tx>
            <c:strRef>
              <c:f>'Synthèse des paddocks'!$C$2</c:f>
              <c:strCache>
                <c:ptCount val="1"/>
                <c:pt idx="0">
                  <c:v>production laitière moyenne par vache (L/VL/jr)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marker>
            <c:spPr>
              <a:solidFill>
                <a:schemeClr val="accent2">
                  <a:lumMod val="75000"/>
                </a:schemeClr>
              </a:solidFill>
              <a:ln>
                <a:solidFill>
                  <a:schemeClr val="accent2">
                    <a:lumMod val="75000"/>
                  </a:schemeClr>
                </a:solidFill>
              </a:ln>
            </c:spPr>
          </c:marker>
          <c:cat>
            <c:strRef>
              <c:f>'Synthèse des paddocks'!$A$3:$A$27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  <c:pt idx="16">
                  <c:v>q</c:v>
                </c:pt>
                <c:pt idx="17">
                  <c:v>r</c:v>
                </c:pt>
                <c:pt idx="18">
                  <c:v>s</c:v>
                </c:pt>
                <c:pt idx="19">
                  <c:v>t</c:v>
                </c:pt>
                <c:pt idx="20">
                  <c:v>u</c:v>
                </c:pt>
                <c:pt idx="21">
                  <c:v>v</c:v>
                </c:pt>
                <c:pt idx="22">
                  <c:v>w</c:v>
                </c:pt>
              </c:strCache>
            </c:strRef>
          </c:cat>
          <c:val>
            <c:numRef>
              <c:f>'Synthèse des paddocks'!$C$3:$C$27</c:f>
              <c:numCache>
                <c:formatCode>0.0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19.894575774754347</c:v>
                </c:pt>
                <c:pt idx="15">
                  <c:v>19.740555555555559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452288"/>
        <c:axId val="87450368"/>
      </c:lineChart>
      <c:catAx>
        <c:axId val="87433984"/>
        <c:scaling>
          <c:orientation val="minMax"/>
        </c:scaling>
        <c:delete val="0"/>
        <c:axPos val="b"/>
        <c:majorTickMark val="none"/>
        <c:minorTickMark val="none"/>
        <c:tickLblPos val="nextTo"/>
        <c:crossAx val="87435904"/>
        <c:crosses val="autoZero"/>
        <c:auto val="1"/>
        <c:lblAlgn val="ctr"/>
        <c:lblOffset val="100"/>
        <c:noMultiLvlLbl val="0"/>
      </c:catAx>
      <c:valAx>
        <c:axId val="87435904"/>
        <c:scaling>
          <c:orientation val="minMax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900"/>
                </a:pPr>
                <a:r>
                  <a:rPr lang="en-US" sz="900"/>
                  <a:t>Production de</a:t>
                </a:r>
                <a:r>
                  <a:rPr lang="en-US" sz="900" baseline="0"/>
                  <a:t> lait (litres/ha)</a:t>
                </a:r>
                <a:endParaRPr lang="en-US" sz="900"/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87433984"/>
        <c:crosses val="autoZero"/>
        <c:crossBetween val="between"/>
      </c:valAx>
      <c:valAx>
        <c:axId val="87450368"/>
        <c:scaling>
          <c:orientation val="minMax"/>
          <c:max val="32"/>
          <c:min val="12"/>
        </c:scaling>
        <c:delete val="0"/>
        <c:axPos val="r"/>
        <c:title>
          <c:tx>
            <c:rich>
              <a:bodyPr rot="-5400000" vert="horz"/>
              <a:lstStyle/>
              <a:p>
                <a:pPr>
                  <a:defRPr sz="900"/>
                </a:pPr>
                <a:r>
                  <a:rPr lang="en-US" sz="900"/>
                  <a:t>Production</a:t>
                </a:r>
                <a:r>
                  <a:rPr lang="en-US" sz="900" baseline="0"/>
                  <a:t> par vache (L/VL)</a:t>
                </a:r>
              </a:p>
              <a:p>
                <a:pPr>
                  <a:defRPr sz="900"/>
                </a:pPr>
                <a:endParaRPr lang="en-US" sz="900"/>
              </a:p>
            </c:rich>
          </c:tx>
          <c:layout/>
          <c:overlay val="0"/>
        </c:title>
        <c:numFmt formatCode="0.0" sourceLinked="1"/>
        <c:majorTickMark val="out"/>
        <c:minorTickMark val="none"/>
        <c:tickLblPos val="nextTo"/>
        <c:crossAx val="87452288"/>
        <c:crosses val="max"/>
        <c:crossBetween val="between"/>
      </c:valAx>
      <c:catAx>
        <c:axId val="87452288"/>
        <c:scaling>
          <c:orientation val="minMax"/>
        </c:scaling>
        <c:delete val="1"/>
        <c:axPos val="b"/>
        <c:majorTickMark val="out"/>
        <c:minorTickMark val="none"/>
        <c:tickLblPos val="nextTo"/>
        <c:crossAx val="8745036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50</xdr:row>
      <xdr:rowOff>80961</xdr:rowOff>
    </xdr:from>
    <xdr:to>
      <xdr:col>24</xdr:col>
      <xdr:colOff>438150</xdr:colOff>
      <xdr:row>69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228599</xdr:colOff>
      <xdr:row>71</xdr:row>
      <xdr:rowOff>90487</xdr:rowOff>
    </xdr:from>
    <xdr:to>
      <xdr:col>23</xdr:col>
      <xdr:colOff>619124</xdr:colOff>
      <xdr:row>87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76</xdr:row>
      <xdr:rowOff>100012</xdr:rowOff>
    </xdr:from>
    <xdr:to>
      <xdr:col>7</xdr:col>
      <xdr:colOff>333376</xdr:colOff>
      <xdr:row>98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466724</xdr:colOff>
      <xdr:row>75</xdr:row>
      <xdr:rowOff>180975</xdr:rowOff>
    </xdr:from>
    <xdr:to>
      <xdr:col>15</xdr:col>
      <xdr:colOff>85724</xdr:colOff>
      <xdr:row>97</xdr:row>
      <xdr:rowOff>85725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-0.249977111117893"/>
  </sheetPr>
  <dimension ref="A1:NH82"/>
  <sheetViews>
    <sheetView topLeftCell="A15" zoomScaleNormal="100" workbookViewId="0">
      <pane xSplit="1" topLeftCell="B1" activePane="topRight" state="frozen"/>
      <selection pane="topRight" activeCell="A14" sqref="A14:A36"/>
    </sheetView>
  </sheetViews>
  <sheetFormatPr baseColWidth="10" defaultRowHeight="15" x14ac:dyDescent="0.25"/>
  <cols>
    <col min="1" max="1" width="21.7109375" customWidth="1"/>
    <col min="2" max="2" width="12.28515625" style="1" customWidth="1"/>
    <col min="3" max="3" width="15.85546875" style="1" customWidth="1"/>
    <col min="4" max="372" width="9.28515625" style="1" customWidth="1"/>
  </cols>
  <sheetData>
    <row r="1" spans="1:372" ht="15.75" customHeight="1" x14ac:dyDescent="0.25">
      <c r="A1" s="41"/>
      <c r="B1" s="42"/>
      <c r="C1" s="42"/>
      <c r="F1" s="38"/>
      <c r="G1" s="38"/>
      <c r="H1"/>
      <c r="I1"/>
    </row>
    <row r="2" spans="1:372" ht="15.75" customHeight="1" x14ac:dyDescent="0.25">
      <c r="C2" s="123"/>
      <c r="D2" s="123"/>
      <c r="E2" s="41"/>
      <c r="F2" s="38"/>
      <c r="G2" s="38"/>
      <c r="H2"/>
      <c r="I2"/>
    </row>
    <row r="3" spans="1:372" ht="15.75" customHeight="1" x14ac:dyDescent="0.25">
      <c r="C3" s="123"/>
      <c r="D3" s="123"/>
      <c r="E3" s="41"/>
      <c r="F3" s="38"/>
      <c r="G3" s="7"/>
      <c r="H3" s="8"/>
      <c r="I3"/>
    </row>
    <row r="4" spans="1:372" ht="15.75" customHeight="1" x14ac:dyDescent="0.25">
      <c r="C4" s="123"/>
      <c r="D4" s="123"/>
      <c r="E4" s="41"/>
      <c r="F4" s="38"/>
      <c r="G4" s="7"/>
      <c r="H4" s="8"/>
      <c r="I4"/>
    </row>
    <row r="5" spans="1:372" ht="32.25" customHeight="1" x14ac:dyDescent="0.25">
      <c r="C5" s="123"/>
      <c r="D5" s="123"/>
      <c r="E5" s="43"/>
      <c r="F5"/>
      <c r="G5" s="7"/>
      <c r="H5" s="8"/>
      <c r="I5"/>
    </row>
    <row r="6" spans="1:372" ht="15.75" customHeight="1" x14ac:dyDescent="0.25">
      <c r="F6"/>
      <c r="G6" s="7"/>
      <c r="H6" s="8"/>
      <c r="I6"/>
    </row>
    <row r="7" spans="1:372" ht="15.75" customHeight="1" x14ac:dyDescent="0.25">
      <c r="F7"/>
      <c r="G7" s="7"/>
      <c r="H7" s="8"/>
      <c r="I7"/>
    </row>
    <row r="8" spans="1:372" ht="15.75" thickBot="1" x14ac:dyDescent="0.3"/>
    <row r="9" spans="1:372" s="39" customFormat="1" x14ac:dyDescent="0.25">
      <c r="A9" s="46" t="s">
        <v>471</v>
      </c>
      <c r="B9" s="121" t="s">
        <v>69</v>
      </c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0" t="s">
        <v>9</v>
      </c>
      <c r="AL9" s="120"/>
      <c r="AM9" s="120"/>
      <c r="AN9" s="120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0"/>
      <c r="BD9" s="120"/>
      <c r="BE9" s="120"/>
      <c r="BF9" s="120"/>
      <c r="BG9" s="120"/>
      <c r="BH9" s="120"/>
      <c r="BI9" s="120"/>
      <c r="BJ9" s="120"/>
      <c r="BK9" s="120"/>
      <c r="BL9" s="120"/>
      <c r="BM9" s="121" t="s">
        <v>0</v>
      </c>
      <c r="BN9" s="121"/>
      <c r="BO9" s="121"/>
      <c r="BP9" s="121"/>
      <c r="BQ9" s="121"/>
      <c r="BR9" s="121"/>
      <c r="BS9" s="121"/>
      <c r="BT9" s="121"/>
      <c r="BU9" s="121"/>
      <c r="BV9" s="121"/>
      <c r="BW9" s="121"/>
      <c r="BX9" s="121"/>
      <c r="BY9" s="121"/>
      <c r="BZ9" s="121"/>
      <c r="CA9" s="121"/>
      <c r="CB9" s="121"/>
      <c r="CC9" s="121"/>
      <c r="CD9" s="121"/>
      <c r="CE9" s="121"/>
      <c r="CF9" s="121"/>
      <c r="CG9" s="121"/>
      <c r="CH9" s="121"/>
      <c r="CI9" s="121"/>
      <c r="CJ9" s="121"/>
      <c r="CK9" s="121"/>
      <c r="CL9" s="121"/>
      <c r="CM9" s="121"/>
      <c r="CN9" s="121"/>
      <c r="CO9" s="121"/>
      <c r="CP9" s="121"/>
      <c r="CQ9" s="121"/>
      <c r="CR9" s="121"/>
      <c r="CS9" s="121"/>
      <c r="CT9" s="121"/>
      <c r="CU9" s="121"/>
      <c r="CV9" s="120" t="s">
        <v>1</v>
      </c>
      <c r="CW9" s="120"/>
      <c r="CX9" s="120"/>
      <c r="CY9" s="120"/>
      <c r="CZ9" s="120"/>
      <c r="DA9" s="120"/>
      <c r="DB9" s="120"/>
      <c r="DC9" s="120"/>
      <c r="DD9" s="120"/>
      <c r="DE9" s="120"/>
      <c r="DF9" s="120"/>
      <c r="DG9" s="120"/>
      <c r="DH9" s="120"/>
      <c r="DI9" s="120"/>
      <c r="DJ9" s="120"/>
      <c r="DK9" s="120"/>
      <c r="DL9" s="120"/>
      <c r="DM9" s="120"/>
      <c r="DN9" s="120"/>
      <c r="DO9" s="120"/>
      <c r="DP9" s="120"/>
      <c r="DQ9" s="120"/>
      <c r="DR9" s="120"/>
      <c r="DS9" s="120"/>
      <c r="DT9" s="120"/>
      <c r="DU9" s="120"/>
      <c r="DV9" s="120"/>
      <c r="DW9" s="120"/>
      <c r="DX9" s="121" t="s">
        <v>2</v>
      </c>
      <c r="DY9" s="121"/>
      <c r="DZ9" s="121"/>
      <c r="EA9" s="121"/>
      <c r="EB9" s="121"/>
      <c r="EC9" s="121"/>
      <c r="ED9" s="121"/>
      <c r="EE9" s="121"/>
      <c r="EF9" s="121"/>
      <c r="EG9" s="121"/>
      <c r="EH9" s="121"/>
      <c r="EI9" s="121"/>
      <c r="EJ9" s="121"/>
      <c r="EK9" s="121"/>
      <c r="EL9" s="121"/>
      <c r="EM9" s="121"/>
      <c r="EN9" s="121"/>
      <c r="EO9" s="121"/>
      <c r="EP9" s="121"/>
      <c r="EQ9" s="121"/>
      <c r="ER9" s="121"/>
      <c r="ES9" s="121"/>
      <c r="ET9" s="121"/>
      <c r="EU9" s="121"/>
      <c r="EV9" s="121"/>
      <c r="EW9" s="121"/>
      <c r="EX9" s="121"/>
      <c r="EY9" s="121"/>
      <c r="EZ9" s="120" t="s">
        <v>3</v>
      </c>
      <c r="FA9" s="120"/>
      <c r="FB9" s="120"/>
      <c r="FC9" s="120"/>
      <c r="FD9" s="120"/>
      <c r="FE9" s="120"/>
      <c r="FF9" s="120"/>
      <c r="FG9" s="120"/>
      <c r="FH9" s="120"/>
      <c r="FI9" s="120"/>
      <c r="FJ9" s="120"/>
      <c r="FK9" s="120"/>
      <c r="FL9" s="120"/>
      <c r="FM9" s="120"/>
      <c r="FN9" s="120"/>
      <c r="FO9" s="120"/>
      <c r="FP9" s="120"/>
      <c r="FQ9" s="120"/>
      <c r="FR9" s="120"/>
      <c r="FS9" s="120"/>
      <c r="FT9" s="120"/>
      <c r="FU9" s="120"/>
      <c r="FV9" s="120"/>
      <c r="FW9" s="120"/>
      <c r="FX9" s="120"/>
      <c r="FY9" s="120"/>
      <c r="FZ9" s="120"/>
      <c r="GA9" s="120"/>
      <c r="GB9" s="121" t="s">
        <v>4</v>
      </c>
      <c r="GC9" s="121"/>
      <c r="GD9" s="121"/>
      <c r="GE9" s="121"/>
      <c r="GF9" s="121"/>
      <c r="GG9" s="121"/>
      <c r="GH9" s="121"/>
      <c r="GI9" s="121"/>
      <c r="GJ9" s="121"/>
      <c r="GK9" s="121"/>
      <c r="GL9" s="121"/>
      <c r="GM9" s="121"/>
      <c r="GN9" s="121"/>
      <c r="GO9" s="121"/>
      <c r="GP9" s="121"/>
      <c r="GQ9" s="121"/>
      <c r="GR9" s="121"/>
      <c r="GS9" s="121"/>
      <c r="GT9" s="121"/>
      <c r="GU9" s="121"/>
      <c r="GV9" s="121"/>
      <c r="GW9" s="121"/>
      <c r="GX9" s="121"/>
      <c r="GY9" s="121"/>
      <c r="GZ9" s="121"/>
      <c r="HA9" s="121"/>
      <c r="HB9" s="121"/>
      <c r="HC9" s="121"/>
      <c r="HD9" s="121"/>
      <c r="HE9" s="121"/>
      <c r="HF9" s="121"/>
      <c r="HG9" s="121"/>
      <c r="HH9" s="121"/>
      <c r="HI9" s="121"/>
      <c r="HJ9" s="121"/>
      <c r="HK9" s="120" t="s">
        <v>5</v>
      </c>
      <c r="HL9" s="120"/>
      <c r="HM9" s="120"/>
      <c r="HN9" s="120"/>
      <c r="HO9" s="120"/>
      <c r="HP9" s="120"/>
      <c r="HQ9" s="120"/>
      <c r="HR9" s="120"/>
      <c r="HS9" s="120"/>
      <c r="HT9" s="120"/>
      <c r="HU9" s="120"/>
      <c r="HV9" s="120"/>
      <c r="HW9" s="120"/>
      <c r="HX9" s="120"/>
      <c r="HY9" s="120"/>
      <c r="HZ9" s="120"/>
      <c r="IA9" s="120"/>
      <c r="IB9" s="120"/>
      <c r="IC9" s="120"/>
      <c r="ID9" s="120"/>
      <c r="IE9" s="120"/>
      <c r="IF9" s="120"/>
      <c r="IG9" s="120"/>
      <c r="IH9" s="120"/>
      <c r="II9" s="120"/>
      <c r="IJ9" s="120"/>
      <c r="IK9" s="120"/>
      <c r="IL9" s="120"/>
      <c r="IM9" s="121" t="s">
        <v>6</v>
      </c>
      <c r="IN9" s="121"/>
      <c r="IO9" s="121"/>
      <c r="IP9" s="121"/>
      <c r="IQ9" s="121"/>
      <c r="IR9" s="121"/>
      <c r="IS9" s="121"/>
      <c r="IT9" s="121"/>
      <c r="IU9" s="121"/>
      <c r="IV9" s="121"/>
      <c r="IW9" s="121"/>
      <c r="IX9" s="121"/>
      <c r="IY9" s="121"/>
      <c r="IZ9" s="121"/>
      <c r="JA9" s="121"/>
      <c r="JB9" s="121"/>
      <c r="JC9" s="121"/>
      <c r="JD9" s="121"/>
      <c r="JE9" s="121"/>
      <c r="JF9" s="121"/>
      <c r="JG9" s="121"/>
      <c r="JH9" s="121"/>
      <c r="JI9" s="121"/>
      <c r="JJ9" s="121"/>
      <c r="JK9" s="121"/>
      <c r="JL9" s="121"/>
      <c r="JM9" s="121"/>
      <c r="JN9" s="121"/>
      <c r="JO9" s="120" t="s">
        <v>7</v>
      </c>
      <c r="JP9" s="120"/>
      <c r="JQ9" s="120"/>
      <c r="JR9" s="120"/>
      <c r="JS9" s="120"/>
      <c r="JT9" s="120"/>
      <c r="JU9" s="120"/>
      <c r="JV9" s="120"/>
      <c r="JW9" s="120"/>
      <c r="JX9" s="120"/>
      <c r="JY9" s="120"/>
      <c r="JZ9" s="120"/>
      <c r="KA9" s="120"/>
      <c r="KB9" s="120"/>
      <c r="KC9" s="120"/>
      <c r="KD9" s="120"/>
      <c r="KE9" s="120"/>
      <c r="KF9" s="120"/>
      <c r="KG9" s="120"/>
      <c r="KH9" s="120"/>
      <c r="KI9" s="120"/>
      <c r="KJ9" s="120"/>
      <c r="KK9" s="120"/>
      <c r="KL9" s="120"/>
      <c r="KM9" s="120"/>
      <c r="KN9" s="120"/>
      <c r="KO9" s="120"/>
      <c r="KP9" s="120"/>
      <c r="KQ9" s="120"/>
      <c r="KR9" s="120"/>
      <c r="KS9" s="120"/>
      <c r="KT9" s="120"/>
      <c r="KU9" s="120"/>
      <c r="KV9" s="120"/>
      <c r="KW9" s="120"/>
      <c r="KX9" s="121" t="s">
        <v>8</v>
      </c>
      <c r="KY9" s="121"/>
      <c r="KZ9" s="121"/>
      <c r="LA9" s="121"/>
      <c r="LB9" s="121"/>
      <c r="LC9" s="121"/>
      <c r="LD9" s="121"/>
      <c r="LE9" s="121"/>
      <c r="LF9" s="121"/>
      <c r="LG9" s="121"/>
      <c r="LH9" s="121"/>
      <c r="LI9" s="121"/>
      <c r="LJ9" s="121"/>
      <c r="LK9" s="121"/>
      <c r="LL9" s="121"/>
      <c r="LM9" s="121"/>
      <c r="LN9" s="121"/>
      <c r="LO9" s="121"/>
      <c r="LP9" s="121"/>
      <c r="LQ9" s="121"/>
      <c r="LR9" s="121"/>
      <c r="LS9" s="121"/>
      <c r="LT9" s="121"/>
      <c r="LU9" s="121"/>
      <c r="LV9" s="121"/>
      <c r="LW9" s="121"/>
      <c r="LX9" s="121"/>
      <c r="LY9" s="121"/>
      <c r="LZ9" s="120" t="s">
        <v>74</v>
      </c>
      <c r="MA9" s="120"/>
      <c r="MB9" s="120"/>
      <c r="MC9" s="120"/>
      <c r="MD9" s="120"/>
      <c r="ME9" s="120"/>
      <c r="MF9" s="120"/>
      <c r="MG9" s="120"/>
      <c r="MH9" s="120"/>
      <c r="MI9" s="120"/>
      <c r="MJ9" s="120"/>
      <c r="MK9" s="120"/>
      <c r="ML9" s="120"/>
      <c r="MM9" s="120"/>
      <c r="MN9" s="120"/>
      <c r="MO9" s="120"/>
      <c r="MP9" s="120"/>
      <c r="MQ9" s="120"/>
      <c r="MR9" s="120"/>
      <c r="MS9" s="120"/>
      <c r="MT9" s="120"/>
      <c r="MU9" s="120"/>
      <c r="MV9" s="120"/>
      <c r="MW9" s="120"/>
      <c r="MX9" s="120"/>
      <c r="MY9" s="120"/>
      <c r="MZ9" s="120"/>
      <c r="NA9" s="120"/>
      <c r="NB9" s="120"/>
      <c r="NC9" s="120"/>
      <c r="ND9" s="120"/>
      <c r="NE9" s="120"/>
      <c r="NF9" s="120"/>
      <c r="NG9" s="120"/>
      <c r="NH9" s="122"/>
    </row>
    <row r="10" spans="1:372" s="39" customFormat="1" x14ac:dyDescent="0.25">
      <c r="A10" s="47" t="s">
        <v>99</v>
      </c>
      <c r="B10" s="118" t="s">
        <v>70</v>
      </c>
      <c r="C10" s="118"/>
      <c r="D10" s="118"/>
      <c r="E10" s="118"/>
      <c r="F10" s="118"/>
      <c r="G10" s="118"/>
      <c r="H10" s="118"/>
      <c r="I10" s="118" t="s">
        <v>71</v>
      </c>
      <c r="J10" s="118"/>
      <c r="K10" s="118"/>
      <c r="L10" s="118"/>
      <c r="M10" s="118"/>
      <c r="N10" s="118"/>
      <c r="O10" s="118"/>
      <c r="P10" s="118" t="s">
        <v>72</v>
      </c>
      <c r="Q10" s="118"/>
      <c r="R10" s="118"/>
      <c r="S10" s="118"/>
      <c r="T10" s="118"/>
      <c r="U10" s="118"/>
      <c r="V10" s="118"/>
      <c r="W10" s="118" t="s">
        <v>73</v>
      </c>
      <c r="X10" s="118"/>
      <c r="Y10" s="118"/>
      <c r="Z10" s="118"/>
      <c r="AA10" s="118"/>
      <c r="AB10" s="118"/>
      <c r="AC10" s="118"/>
      <c r="AD10" s="118" t="s">
        <v>23</v>
      </c>
      <c r="AE10" s="118"/>
      <c r="AF10" s="118"/>
      <c r="AG10" s="118"/>
      <c r="AH10" s="118"/>
      <c r="AI10" s="118"/>
      <c r="AJ10" s="118"/>
      <c r="AK10" s="118" t="s">
        <v>24</v>
      </c>
      <c r="AL10" s="118"/>
      <c r="AM10" s="118"/>
      <c r="AN10" s="118"/>
      <c r="AO10" s="118"/>
      <c r="AP10" s="118"/>
      <c r="AQ10" s="118"/>
      <c r="AR10" s="118" t="s">
        <v>25</v>
      </c>
      <c r="AS10" s="118"/>
      <c r="AT10" s="118"/>
      <c r="AU10" s="118"/>
      <c r="AV10" s="118"/>
      <c r="AW10" s="118"/>
      <c r="AX10" s="118"/>
      <c r="AY10" s="118" t="s">
        <v>26</v>
      </c>
      <c r="AZ10" s="118"/>
      <c r="BA10" s="118"/>
      <c r="BB10" s="118"/>
      <c r="BC10" s="118"/>
      <c r="BD10" s="118"/>
      <c r="BE10" s="118"/>
      <c r="BF10" s="118" t="s">
        <v>27</v>
      </c>
      <c r="BG10" s="118"/>
      <c r="BH10" s="118"/>
      <c r="BI10" s="118"/>
      <c r="BJ10" s="118"/>
      <c r="BK10" s="118"/>
      <c r="BL10" s="118"/>
      <c r="BM10" s="118" t="s">
        <v>28</v>
      </c>
      <c r="BN10" s="118"/>
      <c r="BO10" s="118"/>
      <c r="BP10" s="118"/>
      <c r="BQ10" s="118"/>
      <c r="BR10" s="118"/>
      <c r="BS10" s="118"/>
      <c r="BT10" s="118" t="s">
        <v>29</v>
      </c>
      <c r="BU10" s="118"/>
      <c r="BV10" s="118"/>
      <c r="BW10" s="118"/>
      <c r="BX10" s="118"/>
      <c r="BY10" s="118"/>
      <c r="BZ10" s="118"/>
      <c r="CA10" s="118" t="s">
        <v>30</v>
      </c>
      <c r="CB10" s="118"/>
      <c r="CC10" s="118"/>
      <c r="CD10" s="118"/>
      <c r="CE10" s="118"/>
      <c r="CF10" s="118"/>
      <c r="CG10" s="118"/>
      <c r="CH10" s="118" t="s">
        <v>31</v>
      </c>
      <c r="CI10" s="118"/>
      <c r="CJ10" s="118"/>
      <c r="CK10" s="118"/>
      <c r="CL10" s="118"/>
      <c r="CM10" s="118"/>
      <c r="CN10" s="118"/>
      <c r="CO10" s="118" t="s">
        <v>32</v>
      </c>
      <c r="CP10" s="118"/>
      <c r="CQ10" s="118"/>
      <c r="CR10" s="118"/>
      <c r="CS10" s="118"/>
      <c r="CT10" s="118"/>
      <c r="CU10" s="118"/>
      <c r="CV10" s="118" t="s">
        <v>33</v>
      </c>
      <c r="CW10" s="118"/>
      <c r="CX10" s="118"/>
      <c r="CY10" s="118"/>
      <c r="CZ10" s="118"/>
      <c r="DA10" s="118"/>
      <c r="DB10" s="118"/>
      <c r="DC10" s="118" t="s">
        <v>34</v>
      </c>
      <c r="DD10" s="118"/>
      <c r="DE10" s="118"/>
      <c r="DF10" s="118"/>
      <c r="DG10" s="118"/>
      <c r="DH10" s="118"/>
      <c r="DI10" s="118"/>
      <c r="DJ10" s="118" t="s">
        <v>35</v>
      </c>
      <c r="DK10" s="118"/>
      <c r="DL10" s="118"/>
      <c r="DM10" s="118"/>
      <c r="DN10" s="118"/>
      <c r="DO10" s="118"/>
      <c r="DP10" s="118"/>
      <c r="DQ10" s="118" t="s">
        <v>36</v>
      </c>
      <c r="DR10" s="118"/>
      <c r="DS10" s="118"/>
      <c r="DT10" s="118"/>
      <c r="DU10" s="118"/>
      <c r="DV10" s="118"/>
      <c r="DW10" s="118"/>
      <c r="DX10" s="118" t="s">
        <v>37</v>
      </c>
      <c r="DY10" s="118"/>
      <c r="DZ10" s="118"/>
      <c r="EA10" s="118"/>
      <c r="EB10" s="118"/>
      <c r="EC10" s="118"/>
      <c r="ED10" s="118"/>
      <c r="EE10" s="118" t="s">
        <v>38</v>
      </c>
      <c r="EF10" s="118"/>
      <c r="EG10" s="118"/>
      <c r="EH10" s="118"/>
      <c r="EI10" s="118"/>
      <c r="EJ10" s="118"/>
      <c r="EK10" s="118"/>
      <c r="EL10" s="118" t="s">
        <v>39</v>
      </c>
      <c r="EM10" s="118"/>
      <c r="EN10" s="118"/>
      <c r="EO10" s="118"/>
      <c r="EP10" s="118"/>
      <c r="EQ10" s="118"/>
      <c r="ER10" s="118"/>
      <c r="ES10" s="118" t="s">
        <v>40</v>
      </c>
      <c r="ET10" s="118"/>
      <c r="EU10" s="118"/>
      <c r="EV10" s="118"/>
      <c r="EW10" s="118"/>
      <c r="EX10" s="118"/>
      <c r="EY10" s="118"/>
      <c r="EZ10" s="118" t="s">
        <v>41</v>
      </c>
      <c r="FA10" s="118"/>
      <c r="FB10" s="118"/>
      <c r="FC10" s="118"/>
      <c r="FD10" s="118"/>
      <c r="FE10" s="118"/>
      <c r="FF10" s="118"/>
      <c r="FG10" s="118" t="s">
        <v>42</v>
      </c>
      <c r="FH10" s="118"/>
      <c r="FI10" s="118"/>
      <c r="FJ10" s="118"/>
      <c r="FK10" s="118"/>
      <c r="FL10" s="118"/>
      <c r="FM10" s="118"/>
      <c r="FN10" s="118" t="s">
        <v>43</v>
      </c>
      <c r="FO10" s="118"/>
      <c r="FP10" s="118"/>
      <c r="FQ10" s="118"/>
      <c r="FR10" s="118"/>
      <c r="FS10" s="118"/>
      <c r="FT10" s="118"/>
      <c r="FU10" s="118" t="s">
        <v>44</v>
      </c>
      <c r="FV10" s="118"/>
      <c r="FW10" s="118"/>
      <c r="FX10" s="118"/>
      <c r="FY10" s="118"/>
      <c r="FZ10" s="118"/>
      <c r="GA10" s="118"/>
      <c r="GB10" s="118" t="s">
        <v>45</v>
      </c>
      <c r="GC10" s="118"/>
      <c r="GD10" s="118"/>
      <c r="GE10" s="118"/>
      <c r="GF10" s="118"/>
      <c r="GG10" s="118"/>
      <c r="GH10" s="118"/>
      <c r="GI10" s="118" t="s">
        <v>46</v>
      </c>
      <c r="GJ10" s="118"/>
      <c r="GK10" s="118"/>
      <c r="GL10" s="118"/>
      <c r="GM10" s="118"/>
      <c r="GN10" s="118"/>
      <c r="GO10" s="118"/>
      <c r="GP10" s="118" t="s">
        <v>47</v>
      </c>
      <c r="GQ10" s="118"/>
      <c r="GR10" s="118"/>
      <c r="GS10" s="118"/>
      <c r="GT10" s="118"/>
      <c r="GU10" s="118"/>
      <c r="GV10" s="118"/>
      <c r="GW10" s="118" t="s">
        <v>48</v>
      </c>
      <c r="GX10" s="118"/>
      <c r="GY10" s="118"/>
      <c r="GZ10" s="118"/>
      <c r="HA10" s="118"/>
      <c r="HB10" s="118"/>
      <c r="HC10" s="118"/>
      <c r="HD10" s="118" t="s">
        <v>49</v>
      </c>
      <c r="HE10" s="118"/>
      <c r="HF10" s="118"/>
      <c r="HG10" s="118"/>
      <c r="HH10" s="118"/>
      <c r="HI10" s="118"/>
      <c r="HJ10" s="118"/>
      <c r="HK10" s="118" t="s">
        <v>50</v>
      </c>
      <c r="HL10" s="118"/>
      <c r="HM10" s="118"/>
      <c r="HN10" s="118"/>
      <c r="HO10" s="118"/>
      <c r="HP10" s="118"/>
      <c r="HQ10" s="118"/>
      <c r="HR10" s="118" t="s">
        <v>51</v>
      </c>
      <c r="HS10" s="118"/>
      <c r="HT10" s="118"/>
      <c r="HU10" s="118"/>
      <c r="HV10" s="118"/>
      <c r="HW10" s="118"/>
      <c r="HX10" s="118"/>
      <c r="HY10" s="118" t="s">
        <v>52</v>
      </c>
      <c r="HZ10" s="118"/>
      <c r="IA10" s="118"/>
      <c r="IB10" s="118"/>
      <c r="IC10" s="118"/>
      <c r="ID10" s="118"/>
      <c r="IE10" s="118"/>
      <c r="IF10" s="118" t="s">
        <v>53</v>
      </c>
      <c r="IG10" s="118"/>
      <c r="IH10" s="118"/>
      <c r="II10" s="118"/>
      <c r="IJ10" s="118"/>
      <c r="IK10" s="118"/>
      <c r="IL10" s="118"/>
      <c r="IM10" s="118" t="s">
        <v>54</v>
      </c>
      <c r="IN10" s="118"/>
      <c r="IO10" s="118"/>
      <c r="IP10" s="118"/>
      <c r="IQ10" s="118"/>
      <c r="IR10" s="118"/>
      <c r="IS10" s="118"/>
      <c r="IT10" s="118" t="s">
        <v>55</v>
      </c>
      <c r="IU10" s="118"/>
      <c r="IV10" s="118"/>
      <c r="IW10" s="118"/>
      <c r="IX10" s="118"/>
      <c r="IY10" s="118"/>
      <c r="IZ10" s="118"/>
      <c r="JA10" s="118" t="s">
        <v>56</v>
      </c>
      <c r="JB10" s="118"/>
      <c r="JC10" s="118"/>
      <c r="JD10" s="118"/>
      <c r="JE10" s="118"/>
      <c r="JF10" s="118"/>
      <c r="JG10" s="118"/>
      <c r="JH10" s="118" t="s">
        <v>57</v>
      </c>
      <c r="JI10" s="118"/>
      <c r="JJ10" s="118"/>
      <c r="JK10" s="118"/>
      <c r="JL10" s="118"/>
      <c r="JM10" s="118"/>
      <c r="JN10" s="118"/>
      <c r="JO10" s="118" t="s">
        <v>58</v>
      </c>
      <c r="JP10" s="118"/>
      <c r="JQ10" s="118"/>
      <c r="JR10" s="118"/>
      <c r="JS10" s="118"/>
      <c r="JT10" s="118"/>
      <c r="JU10" s="118"/>
      <c r="JV10" s="118" t="s">
        <v>59</v>
      </c>
      <c r="JW10" s="118"/>
      <c r="JX10" s="118"/>
      <c r="JY10" s="118"/>
      <c r="JZ10" s="118"/>
      <c r="KA10" s="118"/>
      <c r="KB10" s="118"/>
      <c r="KC10" s="118" t="s">
        <v>60</v>
      </c>
      <c r="KD10" s="118"/>
      <c r="KE10" s="118"/>
      <c r="KF10" s="118"/>
      <c r="KG10" s="118"/>
      <c r="KH10" s="118"/>
      <c r="KI10" s="118"/>
      <c r="KJ10" s="118" t="s">
        <v>61</v>
      </c>
      <c r="KK10" s="118"/>
      <c r="KL10" s="118"/>
      <c r="KM10" s="118"/>
      <c r="KN10" s="118"/>
      <c r="KO10" s="118"/>
      <c r="KP10" s="118"/>
      <c r="KQ10" s="118" t="s">
        <v>62</v>
      </c>
      <c r="KR10" s="118"/>
      <c r="KS10" s="118"/>
      <c r="KT10" s="118"/>
      <c r="KU10" s="118"/>
      <c r="KV10" s="118"/>
      <c r="KW10" s="118"/>
      <c r="KX10" s="118" t="s">
        <v>63</v>
      </c>
      <c r="KY10" s="118"/>
      <c r="KZ10" s="118"/>
      <c r="LA10" s="118"/>
      <c r="LB10" s="118"/>
      <c r="LC10" s="118"/>
      <c r="LD10" s="118"/>
      <c r="LE10" s="118" t="s">
        <v>64</v>
      </c>
      <c r="LF10" s="118"/>
      <c r="LG10" s="118"/>
      <c r="LH10" s="118"/>
      <c r="LI10" s="118"/>
      <c r="LJ10" s="118"/>
      <c r="LK10" s="118"/>
      <c r="LL10" s="118" t="s">
        <v>65</v>
      </c>
      <c r="LM10" s="118"/>
      <c r="LN10" s="118"/>
      <c r="LO10" s="118"/>
      <c r="LP10" s="118"/>
      <c r="LQ10" s="118"/>
      <c r="LR10" s="118"/>
      <c r="LS10" s="118" t="s">
        <v>66</v>
      </c>
      <c r="LT10" s="118"/>
      <c r="LU10" s="118"/>
      <c r="LV10" s="118"/>
      <c r="LW10" s="118"/>
      <c r="LX10" s="118"/>
      <c r="LY10" s="118"/>
      <c r="LZ10" s="118" t="s">
        <v>67</v>
      </c>
      <c r="MA10" s="118"/>
      <c r="MB10" s="118"/>
      <c r="MC10" s="118"/>
      <c r="MD10" s="118"/>
      <c r="ME10" s="118"/>
      <c r="MF10" s="118"/>
      <c r="MG10" s="118" t="s">
        <v>76</v>
      </c>
      <c r="MH10" s="118"/>
      <c r="MI10" s="118"/>
      <c r="MJ10" s="118"/>
      <c r="MK10" s="118"/>
      <c r="ML10" s="118"/>
      <c r="MM10" s="118"/>
      <c r="MN10" s="118" t="s">
        <v>77</v>
      </c>
      <c r="MO10" s="118"/>
      <c r="MP10" s="118"/>
      <c r="MQ10" s="118"/>
      <c r="MR10" s="118"/>
      <c r="MS10" s="118"/>
      <c r="MT10" s="118"/>
      <c r="MU10" s="118" t="s">
        <v>78</v>
      </c>
      <c r="MV10" s="118"/>
      <c r="MW10" s="118"/>
      <c r="MX10" s="118"/>
      <c r="MY10" s="118"/>
      <c r="MZ10" s="118"/>
      <c r="NA10" s="118"/>
      <c r="NB10" s="118" t="s">
        <v>75</v>
      </c>
      <c r="NC10" s="118"/>
      <c r="ND10" s="118"/>
      <c r="NE10" s="118"/>
      <c r="NF10" s="118"/>
      <c r="NG10" s="118"/>
      <c r="NH10" s="119"/>
    </row>
    <row r="11" spans="1:372" x14ac:dyDescent="0.25">
      <c r="A11" s="48" t="s">
        <v>97</v>
      </c>
      <c r="B11" s="49" t="s">
        <v>100</v>
      </c>
      <c r="C11" s="49" t="s">
        <v>101</v>
      </c>
      <c r="D11" s="49" t="s">
        <v>102</v>
      </c>
      <c r="E11" s="49" t="s">
        <v>103</v>
      </c>
      <c r="F11" s="49" t="s">
        <v>104</v>
      </c>
      <c r="G11" s="49" t="s">
        <v>105</v>
      </c>
      <c r="H11" s="49" t="s">
        <v>106</v>
      </c>
      <c r="I11" s="49" t="s">
        <v>107</v>
      </c>
      <c r="J11" s="49" t="s">
        <v>108</v>
      </c>
      <c r="K11" s="49" t="s">
        <v>109</v>
      </c>
      <c r="L11" s="49" t="s">
        <v>110</v>
      </c>
      <c r="M11" s="49" t="s">
        <v>111</v>
      </c>
      <c r="N11" s="49" t="s">
        <v>112</v>
      </c>
      <c r="O11" s="49" t="s">
        <v>113</v>
      </c>
      <c r="P11" s="49" t="s">
        <v>114</v>
      </c>
      <c r="Q11" s="49" t="s">
        <v>115</v>
      </c>
      <c r="R11" s="49" t="s">
        <v>116</v>
      </c>
      <c r="S11" s="49" t="s">
        <v>117</v>
      </c>
      <c r="T11" s="49" t="s">
        <v>118</v>
      </c>
      <c r="U11" s="49" t="s">
        <v>119</v>
      </c>
      <c r="V11" s="49" t="s">
        <v>120</v>
      </c>
      <c r="W11" s="49" t="s">
        <v>121</v>
      </c>
      <c r="X11" s="49" t="s">
        <v>122</v>
      </c>
      <c r="Y11" s="49" t="s">
        <v>123</v>
      </c>
      <c r="Z11" s="49" t="s">
        <v>124</v>
      </c>
      <c r="AA11" s="49" t="s">
        <v>125</v>
      </c>
      <c r="AB11" s="49" t="s">
        <v>126</v>
      </c>
      <c r="AC11" s="49" t="s">
        <v>127</v>
      </c>
      <c r="AD11" s="49" t="s">
        <v>128</v>
      </c>
      <c r="AE11" s="49" t="s">
        <v>129</v>
      </c>
      <c r="AF11" s="49" t="s">
        <v>130</v>
      </c>
      <c r="AG11" s="49" t="s">
        <v>131</v>
      </c>
      <c r="AH11" s="49" t="s">
        <v>132</v>
      </c>
      <c r="AI11" s="49" t="s">
        <v>133</v>
      </c>
      <c r="AJ11" s="49" t="s">
        <v>134</v>
      </c>
      <c r="AK11" s="49" t="s">
        <v>135</v>
      </c>
      <c r="AL11" s="49" t="s">
        <v>136</v>
      </c>
      <c r="AM11" s="49" t="s">
        <v>137</v>
      </c>
      <c r="AN11" s="49" t="s">
        <v>138</v>
      </c>
      <c r="AO11" s="49" t="s">
        <v>139</v>
      </c>
      <c r="AP11" s="49" t="s">
        <v>140</v>
      </c>
      <c r="AQ11" s="49" t="s">
        <v>141</v>
      </c>
      <c r="AR11" s="49" t="s">
        <v>142</v>
      </c>
      <c r="AS11" s="49" t="s">
        <v>143</v>
      </c>
      <c r="AT11" s="49" t="s">
        <v>144</v>
      </c>
      <c r="AU11" s="49" t="s">
        <v>145</v>
      </c>
      <c r="AV11" s="49" t="s">
        <v>146</v>
      </c>
      <c r="AW11" s="49" t="s">
        <v>147</v>
      </c>
      <c r="AX11" s="49" t="s">
        <v>148</v>
      </c>
      <c r="AY11" s="49" t="s">
        <v>149</v>
      </c>
      <c r="AZ11" s="49" t="s">
        <v>150</v>
      </c>
      <c r="BA11" s="49" t="s">
        <v>151</v>
      </c>
      <c r="BB11" s="49" t="s">
        <v>152</v>
      </c>
      <c r="BC11" s="49" t="s">
        <v>153</v>
      </c>
      <c r="BD11" s="49" t="s">
        <v>154</v>
      </c>
      <c r="BE11" s="49" t="s">
        <v>155</v>
      </c>
      <c r="BF11" s="49" t="s">
        <v>156</v>
      </c>
      <c r="BG11" s="49" t="s">
        <v>157</v>
      </c>
      <c r="BH11" s="49" t="s">
        <v>158</v>
      </c>
      <c r="BI11" s="49" t="s">
        <v>159</v>
      </c>
      <c r="BJ11" s="49" t="s">
        <v>160</v>
      </c>
      <c r="BK11" s="49" t="s">
        <v>161</v>
      </c>
      <c r="BL11" s="49" t="s">
        <v>162</v>
      </c>
      <c r="BM11" s="49" t="s">
        <v>163</v>
      </c>
      <c r="BN11" s="49" t="s">
        <v>164</v>
      </c>
      <c r="BO11" s="49" t="s">
        <v>165</v>
      </c>
      <c r="BP11" s="49" t="s">
        <v>166</v>
      </c>
      <c r="BQ11" s="49" t="s">
        <v>167</v>
      </c>
      <c r="BR11" s="49" t="s">
        <v>168</v>
      </c>
      <c r="BS11" s="49" t="s">
        <v>169</v>
      </c>
      <c r="BT11" s="49" t="s">
        <v>170</v>
      </c>
      <c r="BU11" s="49" t="s">
        <v>171</v>
      </c>
      <c r="BV11" s="49" t="s">
        <v>172</v>
      </c>
      <c r="BW11" s="49" t="s">
        <v>173</v>
      </c>
      <c r="BX11" s="49" t="s">
        <v>174</v>
      </c>
      <c r="BY11" s="49" t="s">
        <v>175</v>
      </c>
      <c r="BZ11" s="49" t="s">
        <v>176</v>
      </c>
      <c r="CA11" s="49" t="s">
        <v>177</v>
      </c>
      <c r="CB11" s="49" t="s">
        <v>178</v>
      </c>
      <c r="CC11" s="49" t="s">
        <v>179</v>
      </c>
      <c r="CD11" s="49" t="s">
        <v>180</v>
      </c>
      <c r="CE11" s="49" t="s">
        <v>181</v>
      </c>
      <c r="CF11" s="49" t="s">
        <v>182</v>
      </c>
      <c r="CG11" s="49" t="s">
        <v>183</v>
      </c>
      <c r="CH11" s="49" t="s">
        <v>184</v>
      </c>
      <c r="CI11" s="49" t="s">
        <v>185</v>
      </c>
      <c r="CJ11" s="49" t="s">
        <v>186</v>
      </c>
      <c r="CK11" s="49" t="s">
        <v>187</v>
      </c>
      <c r="CL11" s="49" t="s">
        <v>188</v>
      </c>
      <c r="CM11" s="49" t="s">
        <v>189</v>
      </c>
      <c r="CN11" s="49" t="s">
        <v>190</v>
      </c>
      <c r="CO11" s="49" t="s">
        <v>191</v>
      </c>
      <c r="CP11" s="49" t="s">
        <v>192</v>
      </c>
      <c r="CQ11" s="49" t="s">
        <v>193</v>
      </c>
      <c r="CR11" s="49" t="s">
        <v>194</v>
      </c>
      <c r="CS11" s="49" t="s">
        <v>195</v>
      </c>
      <c r="CT11" s="49" t="s">
        <v>196</v>
      </c>
      <c r="CU11" s="49" t="s">
        <v>197</v>
      </c>
      <c r="CV11" s="49" t="s">
        <v>198</v>
      </c>
      <c r="CW11" s="49" t="s">
        <v>199</v>
      </c>
      <c r="CX11" s="49" t="s">
        <v>200</v>
      </c>
      <c r="CY11" s="49" t="s">
        <v>201</v>
      </c>
      <c r="CZ11" s="49" t="s">
        <v>202</v>
      </c>
      <c r="DA11" s="49" t="s">
        <v>203</v>
      </c>
      <c r="DB11" s="49" t="s">
        <v>204</v>
      </c>
      <c r="DC11" s="49" t="s">
        <v>205</v>
      </c>
      <c r="DD11" s="49" t="s">
        <v>206</v>
      </c>
      <c r="DE11" s="49" t="s">
        <v>207</v>
      </c>
      <c r="DF11" s="49" t="s">
        <v>208</v>
      </c>
      <c r="DG11" s="49" t="s">
        <v>209</v>
      </c>
      <c r="DH11" s="49" t="s">
        <v>210</v>
      </c>
      <c r="DI11" s="49" t="s">
        <v>211</v>
      </c>
      <c r="DJ11" s="49" t="s">
        <v>212</v>
      </c>
      <c r="DK11" s="49" t="s">
        <v>213</v>
      </c>
      <c r="DL11" s="49" t="s">
        <v>214</v>
      </c>
      <c r="DM11" s="49" t="s">
        <v>215</v>
      </c>
      <c r="DN11" s="49" t="s">
        <v>216</v>
      </c>
      <c r="DO11" s="49" t="s">
        <v>217</v>
      </c>
      <c r="DP11" s="49" t="s">
        <v>218</v>
      </c>
      <c r="DQ11" s="49" t="s">
        <v>219</v>
      </c>
      <c r="DR11" s="49" t="s">
        <v>220</v>
      </c>
      <c r="DS11" s="49" t="s">
        <v>221</v>
      </c>
      <c r="DT11" s="49" t="s">
        <v>222</v>
      </c>
      <c r="DU11" s="49" t="s">
        <v>223</v>
      </c>
      <c r="DV11" s="49" t="s">
        <v>224</v>
      </c>
      <c r="DW11" s="49" t="s">
        <v>225</v>
      </c>
      <c r="DX11" s="49" t="s">
        <v>226</v>
      </c>
      <c r="DY11" s="49" t="s">
        <v>227</v>
      </c>
      <c r="DZ11" s="49" t="s">
        <v>228</v>
      </c>
      <c r="EA11" s="49" t="s">
        <v>229</v>
      </c>
      <c r="EB11" s="49" t="s">
        <v>230</v>
      </c>
      <c r="EC11" s="49" t="s">
        <v>231</v>
      </c>
      <c r="ED11" s="49" t="s">
        <v>232</v>
      </c>
      <c r="EE11" s="49" t="s">
        <v>233</v>
      </c>
      <c r="EF11" s="49" t="s">
        <v>234</v>
      </c>
      <c r="EG11" s="49" t="s">
        <v>235</v>
      </c>
      <c r="EH11" s="49" t="s">
        <v>236</v>
      </c>
      <c r="EI11" s="49" t="s">
        <v>237</v>
      </c>
      <c r="EJ11" s="49" t="s">
        <v>238</v>
      </c>
      <c r="EK11" s="49" t="s">
        <v>239</v>
      </c>
      <c r="EL11" s="49" t="s">
        <v>240</v>
      </c>
      <c r="EM11" s="49" t="s">
        <v>241</v>
      </c>
      <c r="EN11" s="49" t="s">
        <v>242</v>
      </c>
      <c r="EO11" s="49" t="s">
        <v>243</v>
      </c>
      <c r="EP11" s="49" t="s">
        <v>244</v>
      </c>
      <c r="EQ11" s="49" t="s">
        <v>245</v>
      </c>
      <c r="ER11" s="49" t="s">
        <v>246</v>
      </c>
      <c r="ES11" s="49" t="s">
        <v>247</v>
      </c>
      <c r="ET11" s="49" t="s">
        <v>248</v>
      </c>
      <c r="EU11" s="49" t="s">
        <v>249</v>
      </c>
      <c r="EV11" s="49" t="s">
        <v>250</v>
      </c>
      <c r="EW11" s="49" t="s">
        <v>251</v>
      </c>
      <c r="EX11" s="49" t="s">
        <v>252</v>
      </c>
      <c r="EY11" s="49" t="s">
        <v>253</v>
      </c>
      <c r="EZ11" s="49" t="s">
        <v>254</v>
      </c>
      <c r="FA11" s="49" t="s">
        <v>255</v>
      </c>
      <c r="FB11" s="49" t="s">
        <v>256</v>
      </c>
      <c r="FC11" s="49" t="s">
        <v>257</v>
      </c>
      <c r="FD11" s="49" t="s">
        <v>258</v>
      </c>
      <c r="FE11" s="49" t="s">
        <v>259</v>
      </c>
      <c r="FF11" s="49" t="s">
        <v>260</v>
      </c>
      <c r="FG11" s="49" t="s">
        <v>261</v>
      </c>
      <c r="FH11" s="49" t="s">
        <v>262</v>
      </c>
      <c r="FI11" s="49" t="s">
        <v>263</v>
      </c>
      <c r="FJ11" s="49" t="s">
        <v>264</v>
      </c>
      <c r="FK11" s="49" t="s">
        <v>265</v>
      </c>
      <c r="FL11" s="49" t="s">
        <v>266</v>
      </c>
      <c r="FM11" s="49" t="s">
        <v>267</v>
      </c>
      <c r="FN11" s="49" t="s">
        <v>268</v>
      </c>
      <c r="FO11" s="49" t="s">
        <v>269</v>
      </c>
      <c r="FP11" s="49" t="s">
        <v>270</v>
      </c>
      <c r="FQ11" s="49" t="s">
        <v>271</v>
      </c>
      <c r="FR11" s="49" t="s">
        <v>272</v>
      </c>
      <c r="FS11" s="49" t="s">
        <v>273</v>
      </c>
      <c r="FT11" s="49" t="s">
        <v>274</v>
      </c>
      <c r="FU11" s="49" t="s">
        <v>275</v>
      </c>
      <c r="FV11" s="49" t="s">
        <v>276</v>
      </c>
      <c r="FW11" s="49" t="s">
        <v>277</v>
      </c>
      <c r="FX11" s="49" t="s">
        <v>278</v>
      </c>
      <c r="FY11" s="49" t="s">
        <v>279</v>
      </c>
      <c r="FZ11" s="49" t="s">
        <v>280</v>
      </c>
      <c r="GA11" s="49" t="s">
        <v>281</v>
      </c>
      <c r="GB11" s="49" t="s">
        <v>282</v>
      </c>
      <c r="GC11" s="49" t="s">
        <v>283</v>
      </c>
      <c r="GD11" s="49" t="s">
        <v>284</v>
      </c>
      <c r="GE11" s="49" t="s">
        <v>285</v>
      </c>
      <c r="GF11" s="49" t="s">
        <v>286</v>
      </c>
      <c r="GG11" s="49" t="s">
        <v>287</v>
      </c>
      <c r="GH11" s="49" t="s">
        <v>288</v>
      </c>
      <c r="GI11" s="49" t="s">
        <v>289</v>
      </c>
      <c r="GJ11" s="49" t="s">
        <v>290</v>
      </c>
      <c r="GK11" s="49" t="s">
        <v>291</v>
      </c>
      <c r="GL11" s="49" t="s">
        <v>292</v>
      </c>
      <c r="GM11" s="49" t="s">
        <v>293</v>
      </c>
      <c r="GN11" s="49" t="s">
        <v>294</v>
      </c>
      <c r="GO11" s="49" t="s">
        <v>295</v>
      </c>
      <c r="GP11" s="49" t="s">
        <v>296</v>
      </c>
      <c r="GQ11" s="49" t="s">
        <v>297</v>
      </c>
      <c r="GR11" s="49" t="s">
        <v>298</v>
      </c>
      <c r="GS11" s="49" t="s">
        <v>299</v>
      </c>
      <c r="GT11" s="49" t="s">
        <v>300</v>
      </c>
      <c r="GU11" s="49" t="s">
        <v>301</v>
      </c>
      <c r="GV11" s="49" t="s">
        <v>302</v>
      </c>
      <c r="GW11" s="49" t="s">
        <v>303</v>
      </c>
      <c r="GX11" s="49" t="s">
        <v>304</v>
      </c>
      <c r="GY11" s="49" t="s">
        <v>305</v>
      </c>
      <c r="GZ11" s="49" t="s">
        <v>306</v>
      </c>
      <c r="HA11" s="49" t="s">
        <v>307</v>
      </c>
      <c r="HB11" s="49" t="s">
        <v>308</v>
      </c>
      <c r="HC11" s="49" t="s">
        <v>309</v>
      </c>
      <c r="HD11" s="49" t="s">
        <v>310</v>
      </c>
      <c r="HE11" s="49" t="s">
        <v>311</v>
      </c>
      <c r="HF11" s="49" t="s">
        <v>312</v>
      </c>
      <c r="HG11" s="49" t="s">
        <v>313</v>
      </c>
      <c r="HH11" s="49" t="s">
        <v>314</v>
      </c>
      <c r="HI11" s="49" t="s">
        <v>315</v>
      </c>
      <c r="HJ11" s="49" t="s">
        <v>316</v>
      </c>
      <c r="HK11" s="49" t="s">
        <v>317</v>
      </c>
      <c r="HL11" s="49" t="s">
        <v>318</v>
      </c>
      <c r="HM11" s="49" t="s">
        <v>319</v>
      </c>
      <c r="HN11" s="49" t="s">
        <v>320</v>
      </c>
      <c r="HO11" s="49" t="s">
        <v>321</v>
      </c>
      <c r="HP11" s="49" t="s">
        <v>322</v>
      </c>
      <c r="HQ11" s="49" t="s">
        <v>323</v>
      </c>
      <c r="HR11" s="49" t="s">
        <v>324</v>
      </c>
      <c r="HS11" s="49" t="s">
        <v>325</v>
      </c>
      <c r="HT11" s="49" t="s">
        <v>326</v>
      </c>
      <c r="HU11" s="49" t="s">
        <v>327</v>
      </c>
      <c r="HV11" s="49" t="s">
        <v>328</v>
      </c>
      <c r="HW11" s="49" t="s">
        <v>329</v>
      </c>
      <c r="HX11" s="49" t="s">
        <v>330</v>
      </c>
      <c r="HY11" s="49" t="s">
        <v>331</v>
      </c>
      <c r="HZ11" s="49" t="s">
        <v>332</v>
      </c>
      <c r="IA11" s="49" t="s">
        <v>333</v>
      </c>
      <c r="IB11" s="49" t="s">
        <v>334</v>
      </c>
      <c r="IC11" s="49" t="s">
        <v>335</v>
      </c>
      <c r="ID11" s="49" t="s">
        <v>336</v>
      </c>
      <c r="IE11" s="49" t="s">
        <v>337</v>
      </c>
      <c r="IF11" s="49" t="s">
        <v>338</v>
      </c>
      <c r="IG11" s="49" t="s">
        <v>339</v>
      </c>
      <c r="IH11" s="49" t="s">
        <v>340</v>
      </c>
      <c r="II11" s="49" t="s">
        <v>341</v>
      </c>
      <c r="IJ11" s="49" t="s">
        <v>342</v>
      </c>
      <c r="IK11" s="49" t="s">
        <v>343</v>
      </c>
      <c r="IL11" s="49" t="s">
        <v>344</v>
      </c>
      <c r="IM11" s="49" t="s">
        <v>345</v>
      </c>
      <c r="IN11" s="49" t="s">
        <v>346</v>
      </c>
      <c r="IO11" s="49" t="s">
        <v>347</v>
      </c>
      <c r="IP11" s="49" t="s">
        <v>348</v>
      </c>
      <c r="IQ11" s="49" t="s">
        <v>349</v>
      </c>
      <c r="IR11" s="49" t="s">
        <v>350</v>
      </c>
      <c r="IS11" s="49" t="s">
        <v>351</v>
      </c>
      <c r="IT11" s="49" t="s">
        <v>352</v>
      </c>
      <c r="IU11" s="49" t="s">
        <v>353</v>
      </c>
      <c r="IV11" s="49" t="s">
        <v>354</v>
      </c>
      <c r="IW11" s="49" t="s">
        <v>355</v>
      </c>
      <c r="IX11" s="49" t="s">
        <v>356</v>
      </c>
      <c r="IY11" s="49" t="s">
        <v>357</v>
      </c>
      <c r="IZ11" s="49" t="s">
        <v>358</v>
      </c>
      <c r="JA11" s="49" t="s">
        <v>359</v>
      </c>
      <c r="JB11" s="49" t="s">
        <v>360</v>
      </c>
      <c r="JC11" s="49" t="s">
        <v>361</v>
      </c>
      <c r="JD11" s="49" t="s">
        <v>362</v>
      </c>
      <c r="JE11" s="49" t="s">
        <v>363</v>
      </c>
      <c r="JF11" s="49" t="s">
        <v>364</v>
      </c>
      <c r="JG11" s="49" t="s">
        <v>365</v>
      </c>
      <c r="JH11" s="49" t="s">
        <v>366</v>
      </c>
      <c r="JI11" s="49" t="s">
        <v>367</v>
      </c>
      <c r="JJ11" s="49" t="s">
        <v>368</v>
      </c>
      <c r="JK11" s="49" t="s">
        <v>369</v>
      </c>
      <c r="JL11" s="49" t="s">
        <v>370</v>
      </c>
      <c r="JM11" s="49" t="s">
        <v>371</v>
      </c>
      <c r="JN11" s="49" t="s">
        <v>372</v>
      </c>
      <c r="JO11" s="49" t="s">
        <v>373</v>
      </c>
      <c r="JP11" s="49" t="s">
        <v>374</v>
      </c>
      <c r="JQ11" s="49" t="s">
        <v>375</v>
      </c>
      <c r="JR11" s="49" t="s">
        <v>376</v>
      </c>
      <c r="JS11" s="49" t="s">
        <v>377</v>
      </c>
      <c r="JT11" s="49" t="s">
        <v>378</v>
      </c>
      <c r="JU11" s="49" t="s">
        <v>379</v>
      </c>
      <c r="JV11" s="49" t="s">
        <v>380</v>
      </c>
      <c r="JW11" s="49" t="s">
        <v>381</v>
      </c>
      <c r="JX11" s="49" t="s">
        <v>382</v>
      </c>
      <c r="JY11" s="49" t="s">
        <v>383</v>
      </c>
      <c r="JZ11" s="49" t="s">
        <v>384</v>
      </c>
      <c r="KA11" s="49" t="s">
        <v>385</v>
      </c>
      <c r="KB11" s="49" t="s">
        <v>386</v>
      </c>
      <c r="KC11" s="49" t="s">
        <v>387</v>
      </c>
      <c r="KD11" s="49" t="s">
        <v>388</v>
      </c>
      <c r="KE11" s="49" t="s">
        <v>389</v>
      </c>
      <c r="KF11" s="49" t="s">
        <v>390</v>
      </c>
      <c r="KG11" s="49" t="s">
        <v>391</v>
      </c>
      <c r="KH11" s="49" t="s">
        <v>392</v>
      </c>
      <c r="KI11" s="49" t="s">
        <v>393</v>
      </c>
      <c r="KJ11" s="49" t="s">
        <v>394</v>
      </c>
      <c r="KK11" s="49" t="s">
        <v>395</v>
      </c>
      <c r="KL11" s="49" t="s">
        <v>396</v>
      </c>
      <c r="KM11" s="49" t="s">
        <v>397</v>
      </c>
      <c r="KN11" s="49" t="s">
        <v>398</v>
      </c>
      <c r="KO11" s="49" t="s">
        <v>399</v>
      </c>
      <c r="KP11" s="49" t="s">
        <v>400</v>
      </c>
      <c r="KQ11" s="49" t="s">
        <v>401</v>
      </c>
      <c r="KR11" s="49" t="s">
        <v>402</v>
      </c>
      <c r="KS11" s="49" t="s">
        <v>403</v>
      </c>
      <c r="KT11" s="49" t="s">
        <v>404</v>
      </c>
      <c r="KU11" s="49" t="s">
        <v>405</v>
      </c>
      <c r="KV11" s="49" t="s">
        <v>406</v>
      </c>
      <c r="KW11" s="49" t="s">
        <v>407</v>
      </c>
      <c r="KX11" s="49" t="s">
        <v>408</v>
      </c>
      <c r="KY11" s="49" t="s">
        <v>409</v>
      </c>
      <c r="KZ11" s="49" t="s">
        <v>410</v>
      </c>
      <c r="LA11" s="49" t="s">
        <v>411</v>
      </c>
      <c r="LB11" s="49" t="s">
        <v>412</v>
      </c>
      <c r="LC11" s="49" t="s">
        <v>413</v>
      </c>
      <c r="LD11" s="49" t="s">
        <v>414</v>
      </c>
      <c r="LE11" s="49" t="s">
        <v>415</v>
      </c>
      <c r="LF11" s="49" t="s">
        <v>416</v>
      </c>
      <c r="LG11" s="49" t="s">
        <v>417</v>
      </c>
      <c r="LH11" s="49" t="s">
        <v>418</v>
      </c>
      <c r="LI11" s="49" t="s">
        <v>419</v>
      </c>
      <c r="LJ11" s="49" t="s">
        <v>420</v>
      </c>
      <c r="LK11" s="49" t="s">
        <v>421</v>
      </c>
      <c r="LL11" s="49" t="s">
        <v>422</v>
      </c>
      <c r="LM11" s="49" t="s">
        <v>423</v>
      </c>
      <c r="LN11" s="49" t="s">
        <v>424</v>
      </c>
      <c r="LO11" s="49" t="s">
        <v>425</v>
      </c>
      <c r="LP11" s="49" t="s">
        <v>426</v>
      </c>
      <c r="LQ11" s="49" t="s">
        <v>427</v>
      </c>
      <c r="LR11" s="49" t="s">
        <v>428</v>
      </c>
      <c r="LS11" s="49" t="s">
        <v>429</v>
      </c>
      <c r="LT11" s="49" t="s">
        <v>430</v>
      </c>
      <c r="LU11" s="49" t="s">
        <v>431</v>
      </c>
      <c r="LV11" s="49" t="s">
        <v>432</v>
      </c>
      <c r="LW11" s="49" t="s">
        <v>433</v>
      </c>
      <c r="LX11" s="49" t="s">
        <v>434</v>
      </c>
      <c r="LY11" s="49" t="s">
        <v>435</v>
      </c>
      <c r="LZ11" s="49" t="s">
        <v>436</v>
      </c>
      <c r="MA11" s="49" t="s">
        <v>437</v>
      </c>
      <c r="MB11" s="49" t="s">
        <v>438</v>
      </c>
      <c r="MC11" s="49" t="s">
        <v>439</v>
      </c>
      <c r="MD11" s="49" t="s">
        <v>440</v>
      </c>
      <c r="ME11" s="49" t="s">
        <v>441</v>
      </c>
      <c r="MF11" s="49" t="s">
        <v>442</v>
      </c>
      <c r="MG11" s="49" t="s">
        <v>443</v>
      </c>
      <c r="MH11" s="49" t="s">
        <v>444</v>
      </c>
      <c r="MI11" s="49" t="s">
        <v>445</v>
      </c>
      <c r="MJ11" s="49" t="s">
        <v>446</v>
      </c>
      <c r="MK11" s="49" t="s">
        <v>447</v>
      </c>
      <c r="ML11" s="49" t="s">
        <v>448</v>
      </c>
      <c r="MM11" s="49" t="s">
        <v>449</v>
      </c>
      <c r="MN11" s="49" t="s">
        <v>450</v>
      </c>
      <c r="MO11" s="49" t="s">
        <v>451</v>
      </c>
      <c r="MP11" s="49" t="s">
        <v>452</v>
      </c>
      <c r="MQ11" s="49" t="s">
        <v>453</v>
      </c>
      <c r="MR11" s="49" t="s">
        <v>454</v>
      </c>
      <c r="MS11" s="49" t="s">
        <v>455</v>
      </c>
      <c r="MT11" s="49" t="s">
        <v>456</v>
      </c>
      <c r="MU11" s="49" t="s">
        <v>457</v>
      </c>
      <c r="MV11" s="49" t="s">
        <v>458</v>
      </c>
      <c r="MW11" s="49" t="s">
        <v>459</v>
      </c>
      <c r="MX11" s="49" t="s">
        <v>460</v>
      </c>
      <c r="MY11" s="49" t="s">
        <v>461</v>
      </c>
      <c r="MZ11" s="49" t="s">
        <v>462</v>
      </c>
      <c r="NA11" s="49" t="s">
        <v>463</v>
      </c>
      <c r="NB11" s="49" t="s">
        <v>464</v>
      </c>
      <c r="NC11" s="49" t="s">
        <v>465</v>
      </c>
      <c r="ND11" s="49" t="s">
        <v>466</v>
      </c>
      <c r="NE11" s="49" t="s">
        <v>467</v>
      </c>
      <c r="NF11" s="49" t="s">
        <v>468</v>
      </c>
      <c r="NG11" s="49" t="s">
        <v>469</v>
      </c>
      <c r="NH11" s="50" t="s">
        <v>470</v>
      </c>
    </row>
    <row r="12" spans="1:372" s="40" customFormat="1" ht="12.75" x14ac:dyDescent="0.2">
      <c r="A12" s="51" t="s">
        <v>98</v>
      </c>
      <c r="B12" s="52">
        <v>41638</v>
      </c>
      <c r="C12" s="52">
        <v>41639</v>
      </c>
      <c r="D12" s="52">
        <v>41640</v>
      </c>
      <c r="E12" s="52">
        <v>41641</v>
      </c>
      <c r="F12" s="52">
        <v>41642</v>
      </c>
      <c r="G12" s="52">
        <v>41643</v>
      </c>
      <c r="H12" s="52">
        <v>41644</v>
      </c>
      <c r="I12" s="52">
        <v>41645</v>
      </c>
      <c r="J12" s="52">
        <v>41646</v>
      </c>
      <c r="K12" s="52">
        <v>41647</v>
      </c>
      <c r="L12" s="52">
        <v>41648</v>
      </c>
      <c r="M12" s="52">
        <v>41649</v>
      </c>
      <c r="N12" s="52">
        <v>41650</v>
      </c>
      <c r="O12" s="52">
        <v>41651</v>
      </c>
      <c r="P12" s="52">
        <v>41652</v>
      </c>
      <c r="Q12" s="52">
        <v>41653</v>
      </c>
      <c r="R12" s="52">
        <v>41654</v>
      </c>
      <c r="S12" s="52">
        <v>41655</v>
      </c>
      <c r="T12" s="52">
        <v>41656</v>
      </c>
      <c r="U12" s="52">
        <v>41657</v>
      </c>
      <c r="V12" s="52">
        <v>41658</v>
      </c>
      <c r="W12" s="52">
        <v>41659</v>
      </c>
      <c r="X12" s="52">
        <v>41660</v>
      </c>
      <c r="Y12" s="52">
        <v>41661</v>
      </c>
      <c r="Z12" s="52">
        <v>41662</v>
      </c>
      <c r="AA12" s="52">
        <v>41663</v>
      </c>
      <c r="AB12" s="52">
        <v>41664</v>
      </c>
      <c r="AC12" s="52">
        <v>41665</v>
      </c>
      <c r="AD12" s="52">
        <v>41666</v>
      </c>
      <c r="AE12" s="52">
        <v>41667</v>
      </c>
      <c r="AF12" s="52">
        <v>41668</v>
      </c>
      <c r="AG12" s="52">
        <v>41669</v>
      </c>
      <c r="AH12" s="52">
        <v>41670</v>
      </c>
      <c r="AI12" s="52">
        <v>41671</v>
      </c>
      <c r="AJ12" s="52">
        <v>41672</v>
      </c>
      <c r="AK12" s="52">
        <v>41673</v>
      </c>
      <c r="AL12" s="52">
        <v>41674</v>
      </c>
      <c r="AM12" s="52">
        <v>41675</v>
      </c>
      <c r="AN12" s="52">
        <v>41676</v>
      </c>
      <c r="AO12" s="52">
        <v>41677</v>
      </c>
      <c r="AP12" s="52">
        <v>41678</v>
      </c>
      <c r="AQ12" s="52">
        <v>41679</v>
      </c>
      <c r="AR12" s="52">
        <v>41680</v>
      </c>
      <c r="AS12" s="52">
        <v>41681</v>
      </c>
      <c r="AT12" s="52">
        <v>41682</v>
      </c>
      <c r="AU12" s="52">
        <v>41683</v>
      </c>
      <c r="AV12" s="52">
        <v>41684</v>
      </c>
      <c r="AW12" s="52">
        <v>41685</v>
      </c>
      <c r="AX12" s="52">
        <v>41686</v>
      </c>
      <c r="AY12" s="52">
        <v>41687</v>
      </c>
      <c r="AZ12" s="52">
        <v>41688</v>
      </c>
      <c r="BA12" s="52">
        <v>41689</v>
      </c>
      <c r="BB12" s="52">
        <v>41690</v>
      </c>
      <c r="BC12" s="52">
        <v>41691</v>
      </c>
      <c r="BD12" s="52">
        <v>41692</v>
      </c>
      <c r="BE12" s="52">
        <v>41693</v>
      </c>
      <c r="BF12" s="52">
        <v>41694</v>
      </c>
      <c r="BG12" s="52">
        <v>41695</v>
      </c>
      <c r="BH12" s="52">
        <v>41696</v>
      </c>
      <c r="BI12" s="52">
        <v>41697</v>
      </c>
      <c r="BJ12" s="52">
        <v>41698</v>
      </c>
      <c r="BK12" s="52">
        <v>41699</v>
      </c>
      <c r="BL12" s="52">
        <v>41700</v>
      </c>
      <c r="BM12" s="52">
        <v>41701</v>
      </c>
      <c r="BN12" s="52">
        <v>41702</v>
      </c>
      <c r="BO12" s="52">
        <v>41703</v>
      </c>
      <c r="BP12" s="52">
        <v>41704</v>
      </c>
      <c r="BQ12" s="52">
        <v>41705</v>
      </c>
      <c r="BR12" s="52">
        <v>41706</v>
      </c>
      <c r="BS12" s="52">
        <v>41707</v>
      </c>
      <c r="BT12" s="52">
        <v>41708</v>
      </c>
      <c r="BU12" s="52">
        <v>41709</v>
      </c>
      <c r="BV12" s="52">
        <v>41710</v>
      </c>
      <c r="BW12" s="52">
        <v>41711</v>
      </c>
      <c r="BX12" s="52">
        <v>41712</v>
      </c>
      <c r="BY12" s="52">
        <v>41713</v>
      </c>
      <c r="BZ12" s="52">
        <v>41714</v>
      </c>
      <c r="CA12" s="52">
        <v>41715</v>
      </c>
      <c r="CB12" s="52">
        <v>41716</v>
      </c>
      <c r="CC12" s="52">
        <v>41717</v>
      </c>
      <c r="CD12" s="52">
        <v>41718</v>
      </c>
      <c r="CE12" s="52">
        <v>41719</v>
      </c>
      <c r="CF12" s="52">
        <v>41720</v>
      </c>
      <c r="CG12" s="52">
        <v>41721</v>
      </c>
      <c r="CH12" s="52">
        <v>41722</v>
      </c>
      <c r="CI12" s="52">
        <v>41723</v>
      </c>
      <c r="CJ12" s="52">
        <v>41724</v>
      </c>
      <c r="CK12" s="52">
        <v>41725</v>
      </c>
      <c r="CL12" s="52">
        <v>41726</v>
      </c>
      <c r="CM12" s="52">
        <v>41727</v>
      </c>
      <c r="CN12" s="52">
        <v>41728</v>
      </c>
      <c r="CO12" s="52">
        <v>41729</v>
      </c>
      <c r="CP12" s="52">
        <v>41730</v>
      </c>
      <c r="CQ12" s="52">
        <v>41731</v>
      </c>
      <c r="CR12" s="52">
        <v>41732</v>
      </c>
      <c r="CS12" s="52">
        <v>41733</v>
      </c>
      <c r="CT12" s="52">
        <v>41734</v>
      </c>
      <c r="CU12" s="52">
        <v>41735</v>
      </c>
      <c r="CV12" s="52">
        <v>41736</v>
      </c>
      <c r="CW12" s="52">
        <v>41737</v>
      </c>
      <c r="CX12" s="52">
        <v>41738</v>
      </c>
      <c r="CY12" s="52">
        <v>41739</v>
      </c>
      <c r="CZ12" s="52">
        <v>41740</v>
      </c>
      <c r="DA12" s="52">
        <v>41741</v>
      </c>
      <c r="DB12" s="52">
        <v>41742</v>
      </c>
      <c r="DC12" s="52">
        <v>41743</v>
      </c>
      <c r="DD12" s="52">
        <v>41744</v>
      </c>
      <c r="DE12" s="52">
        <v>41745</v>
      </c>
      <c r="DF12" s="52">
        <v>41746</v>
      </c>
      <c r="DG12" s="52">
        <v>41747</v>
      </c>
      <c r="DH12" s="52">
        <v>41748</v>
      </c>
      <c r="DI12" s="52">
        <v>41749</v>
      </c>
      <c r="DJ12" s="52">
        <v>41750</v>
      </c>
      <c r="DK12" s="52">
        <v>41751</v>
      </c>
      <c r="DL12" s="52">
        <v>41752</v>
      </c>
      <c r="DM12" s="52">
        <v>41753</v>
      </c>
      <c r="DN12" s="52">
        <v>41754</v>
      </c>
      <c r="DO12" s="52">
        <v>41755</v>
      </c>
      <c r="DP12" s="52">
        <v>41756</v>
      </c>
      <c r="DQ12" s="52">
        <v>41757</v>
      </c>
      <c r="DR12" s="52">
        <v>41758</v>
      </c>
      <c r="DS12" s="52">
        <v>41759</v>
      </c>
      <c r="DT12" s="52">
        <v>41760</v>
      </c>
      <c r="DU12" s="52">
        <v>41761</v>
      </c>
      <c r="DV12" s="52">
        <v>41762</v>
      </c>
      <c r="DW12" s="52">
        <v>41763</v>
      </c>
      <c r="DX12" s="52">
        <v>41764</v>
      </c>
      <c r="DY12" s="52">
        <v>41765</v>
      </c>
      <c r="DZ12" s="52">
        <v>41766</v>
      </c>
      <c r="EA12" s="52">
        <v>41767</v>
      </c>
      <c r="EB12" s="52">
        <v>41768</v>
      </c>
      <c r="EC12" s="52">
        <v>41769</v>
      </c>
      <c r="ED12" s="52">
        <v>41770</v>
      </c>
      <c r="EE12" s="52">
        <v>41771</v>
      </c>
      <c r="EF12" s="52">
        <v>41772</v>
      </c>
      <c r="EG12" s="52">
        <v>41773</v>
      </c>
      <c r="EH12" s="52">
        <v>41774</v>
      </c>
      <c r="EI12" s="52">
        <v>41775</v>
      </c>
      <c r="EJ12" s="52">
        <v>41776</v>
      </c>
      <c r="EK12" s="52">
        <v>41777</v>
      </c>
      <c r="EL12" s="52">
        <v>41778</v>
      </c>
      <c r="EM12" s="52">
        <v>41779</v>
      </c>
      <c r="EN12" s="52">
        <v>41780</v>
      </c>
      <c r="EO12" s="52">
        <v>41781</v>
      </c>
      <c r="EP12" s="52">
        <v>41782</v>
      </c>
      <c r="EQ12" s="52">
        <v>41783</v>
      </c>
      <c r="ER12" s="52">
        <v>41784</v>
      </c>
      <c r="ES12" s="52">
        <v>41785</v>
      </c>
      <c r="ET12" s="52">
        <v>41786</v>
      </c>
      <c r="EU12" s="52">
        <v>41787</v>
      </c>
      <c r="EV12" s="52">
        <v>41788</v>
      </c>
      <c r="EW12" s="52">
        <v>41789</v>
      </c>
      <c r="EX12" s="52">
        <v>41790</v>
      </c>
      <c r="EY12" s="52">
        <v>41791</v>
      </c>
      <c r="EZ12" s="52">
        <v>41792</v>
      </c>
      <c r="FA12" s="52">
        <v>41793</v>
      </c>
      <c r="FB12" s="52">
        <v>41794</v>
      </c>
      <c r="FC12" s="52">
        <v>41795</v>
      </c>
      <c r="FD12" s="52">
        <v>41796</v>
      </c>
      <c r="FE12" s="52">
        <v>41797</v>
      </c>
      <c r="FF12" s="52">
        <v>41798</v>
      </c>
      <c r="FG12" s="52">
        <v>41799</v>
      </c>
      <c r="FH12" s="52">
        <v>41800</v>
      </c>
      <c r="FI12" s="52">
        <v>41801</v>
      </c>
      <c r="FJ12" s="52">
        <v>41802</v>
      </c>
      <c r="FK12" s="52">
        <v>41803</v>
      </c>
      <c r="FL12" s="52">
        <v>41804</v>
      </c>
      <c r="FM12" s="52">
        <v>41805</v>
      </c>
      <c r="FN12" s="52">
        <v>41806</v>
      </c>
      <c r="FO12" s="52">
        <v>41807</v>
      </c>
      <c r="FP12" s="52">
        <v>41808</v>
      </c>
      <c r="FQ12" s="52">
        <v>41809</v>
      </c>
      <c r="FR12" s="52">
        <v>41810</v>
      </c>
      <c r="FS12" s="52">
        <v>41811</v>
      </c>
      <c r="FT12" s="52">
        <v>41812</v>
      </c>
      <c r="FU12" s="52">
        <v>41813</v>
      </c>
      <c r="FV12" s="52">
        <v>41814</v>
      </c>
      <c r="FW12" s="52">
        <v>41815</v>
      </c>
      <c r="FX12" s="52">
        <v>41816</v>
      </c>
      <c r="FY12" s="52">
        <v>41817</v>
      </c>
      <c r="FZ12" s="52">
        <v>41818</v>
      </c>
      <c r="GA12" s="52">
        <v>41819</v>
      </c>
      <c r="GB12" s="52">
        <v>41820</v>
      </c>
      <c r="GC12" s="52">
        <v>41821</v>
      </c>
      <c r="GD12" s="52">
        <v>41822</v>
      </c>
      <c r="GE12" s="52">
        <v>41823</v>
      </c>
      <c r="GF12" s="52">
        <v>41824</v>
      </c>
      <c r="GG12" s="52">
        <v>41825</v>
      </c>
      <c r="GH12" s="52">
        <v>41826</v>
      </c>
      <c r="GI12" s="52">
        <v>41827</v>
      </c>
      <c r="GJ12" s="52">
        <v>41828</v>
      </c>
      <c r="GK12" s="52">
        <v>41829</v>
      </c>
      <c r="GL12" s="52">
        <v>41830</v>
      </c>
      <c r="GM12" s="52">
        <v>41831</v>
      </c>
      <c r="GN12" s="52">
        <v>41832</v>
      </c>
      <c r="GO12" s="52">
        <v>41833</v>
      </c>
      <c r="GP12" s="52">
        <v>41834</v>
      </c>
      <c r="GQ12" s="52">
        <v>41835</v>
      </c>
      <c r="GR12" s="52">
        <v>41836</v>
      </c>
      <c r="GS12" s="52">
        <v>41837</v>
      </c>
      <c r="GT12" s="52">
        <v>41838</v>
      </c>
      <c r="GU12" s="52">
        <v>41839</v>
      </c>
      <c r="GV12" s="52">
        <v>41840</v>
      </c>
      <c r="GW12" s="52">
        <v>41841</v>
      </c>
      <c r="GX12" s="52">
        <v>41842</v>
      </c>
      <c r="GY12" s="52">
        <v>41843</v>
      </c>
      <c r="GZ12" s="52">
        <v>41844</v>
      </c>
      <c r="HA12" s="52">
        <v>41845</v>
      </c>
      <c r="HB12" s="52">
        <v>41846</v>
      </c>
      <c r="HC12" s="52">
        <v>41847</v>
      </c>
      <c r="HD12" s="52">
        <v>41848</v>
      </c>
      <c r="HE12" s="52">
        <v>41849</v>
      </c>
      <c r="HF12" s="52">
        <v>41850</v>
      </c>
      <c r="HG12" s="52">
        <v>41851</v>
      </c>
      <c r="HH12" s="52">
        <v>41852</v>
      </c>
      <c r="HI12" s="52">
        <v>41853</v>
      </c>
      <c r="HJ12" s="52">
        <v>41854</v>
      </c>
      <c r="HK12" s="52">
        <v>41855</v>
      </c>
      <c r="HL12" s="52">
        <v>41856</v>
      </c>
      <c r="HM12" s="52">
        <v>41857</v>
      </c>
      <c r="HN12" s="52">
        <v>41858</v>
      </c>
      <c r="HO12" s="52">
        <v>41859</v>
      </c>
      <c r="HP12" s="52">
        <v>41860</v>
      </c>
      <c r="HQ12" s="52">
        <v>41861</v>
      </c>
      <c r="HR12" s="52">
        <v>41862</v>
      </c>
      <c r="HS12" s="52">
        <v>41863</v>
      </c>
      <c r="HT12" s="52">
        <v>41864</v>
      </c>
      <c r="HU12" s="52">
        <v>41865</v>
      </c>
      <c r="HV12" s="52">
        <v>41866</v>
      </c>
      <c r="HW12" s="52">
        <v>41867</v>
      </c>
      <c r="HX12" s="52">
        <v>41868</v>
      </c>
      <c r="HY12" s="52">
        <v>41869</v>
      </c>
      <c r="HZ12" s="52">
        <v>41870</v>
      </c>
      <c r="IA12" s="52">
        <v>41871</v>
      </c>
      <c r="IB12" s="52">
        <v>41872</v>
      </c>
      <c r="IC12" s="52">
        <v>41873</v>
      </c>
      <c r="ID12" s="52">
        <v>41874</v>
      </c>
      <c r="IE12" s="52">
        <v>41875</v>
      </c>
      <c r="IF12" s="52">
        <v>41876</v>
      </c>
      <c r="IG12" s="52">
        <v>41877</v>
      </c>
      <c r="IH12" s="52">
        <v>41878</v>
      </c>
      <c r="II12" s="52">
        <v>41879</v>
      </c>
      <c r="IJ12" s="52">
        <v>41880</v>
      </c>
      <c r="IK12" s="52">
        <v>41881</v>
      </c>
      <c r="IL12" s="52">
        <v>41882</v>
      </c>
      <c r="IM12" s="52">
        <v>41883</v>
      </c>
      <c r="IN12" s="52">
        <v>41884</v>
      </c>
      <c r="IO12" s="52">
        <v>41885</v>
      </c>
      <c r="IP12" s="52">
        <v>41886</v>
      </c>
      <c r="IQ12" s="52">
        <v>41887</v>
      </c>
      <c r="IR12" s="52">
        <v>41888</v>
      </c>
      <c r="IS12" s="52">
        <v>41889</v>
      </c>
      <c r="IT12" s="52">
        <v>41890</v>
      </c>
      <c r="IU12" s="52">
        <v>41891</v>
      </c>
      <c r="IV12" s="52">
        <v>41892</v>
      </c>
      <c r="IW12" s="52">
        <v>41893</v>
      </c>
      <c r="IX12" s="52">
        <v>41894</v>
      </c>
      <c r="IY12" s="52">
        <v>41895</v>
      </c>
      <c r="IZ12" s="52">
        <v>41896</v>
      </c>
      <c r="JA12" s="52">
        <v>41897</v>
      </c>
      <c r="JB12" s="52">
        <v>41898</v>
      </c>
      <c r="JC12" s="52">
        <v>41899</v>
      </c>
      <c r="JD12" s="52">
        <v>41900</v>
      </c>
      <c r="JE12" s="52">
        <v>41901</v>
      </c>
      <c r="JF12" s="52">
        <v>41902</v>
      </c>
      <c r="JG12" s="52">
        <v>41903</v>
      </c>
      <c r="JH12" s="52">
        <v>41904</v>
      </c>
      <c r="JI12" s="52">
        <v>41905</v>
      </c>
      <c r="JJ12" s="52">
        <v>41906</v>
      </c>
      <c r="JK12" s="52">
        <v>41907</v>
      </c>
      <c r="JL12" s="52">
        <v>41908</v>
      </c>
      <c r="JM12" s="52">
        <v>41909</v>
      </c>
      <c r="JN12" s="52">
        <v>41910</v>
      </c>
      <c r="JO12" s="52">
        <v>41911</v>
      </c>
      <c r="JP12" s="52">
        <v>41912</v>
      </c>
      <c r="JQ12" s="52">
        <v>41913</v>
      </c>
      <c r="JR12" s="52">
        <v>41914</v>
      </c>
      <c r="JS12" s="52">
        <v>41915</v>
      </c>
      <c r="JT12" s="52">
        <v>41916</v>
      </c>
      <c r="JU12" s="52">
        <v>41917</v>
      </c>
      <c r="JV12" s="52">
        <v>41918</v>
      </c>
      <c r="JW12" s="52">
        <v>41919</v>
      </c>
      <c r="JX12" s="52">
        <v>41920</v>
      </c>
      <c r="JY12" s="52">
        <v>41921</v>
      </c>
      <c r="JZ12" s="52">
        <v>41922</v>
      </c>
      <c r="KA12" s="52">
        <v>41923</v>
      </c>
      <c r="KB12" s="52">
        <v>41924</v>
      </c>
      <c r="KC12" s="52">
        <v>41925</v>
      </c>
      <c r="KD12" s="52">
        <v>41926</v>
      </c>
      <c r="KE12" s="52">
        <v>41927</v>
      </c>
      <c r="KF12" s="52">
        <v>41928</v>
      </c>
      <c r="KG12" s="52">
        <v>41929</v>
      </c>
      <c r="KH12" s="52">
        <v>41930</v>
      </c>
      <c r="KI12" s="52">
        <v>41931</v>
      </c>
      <c r="KJ12" s="52">
        <v>41932</v>
      </c>
      <c r="KK12" s="52">
        <v>41933</v>
      </c>
      <c r="KL12" s="52">
        <v>41934</v>
      </c>
      <c r="KM12" s="52">
        <v>41935</v>
      </c>
      <c r="KN12" s="52">
        <v>41936</v>
      </c>
      <c r="KO12" s="52">
        <v>41937</v>
      </c>
      <c r="KP12" s="52">
        <v>41938</v>
      </c>
      <c r="KQ12" s="52">
        <v>41939</v>
      </c>
      <c r="KR12" s="52">
        <v>41940</v>
      </c>
      <c r="KS12" s="52">
        <v>41941</v>
      </c>
      <c r="KT12" s="52">
        <v>41942</v>
      </c>
      <c r="KU12" s="52">
        <v>41943</v>
      </c>
      <c r="KV12" s="52">
        <v>41944</v>
      </c>
      <c r="KW12" s="52">
        <v>41945</v>
      </c>
      <c r="KX12" s="52">
        <v>41946</v>
      </c>
      <c r="KY12" s="52">
        <v>41947</v>
      </c>
      <c r="KZ12" s="52">
        <v>41948</v>
      </c>
      <c r="LA12" s="52">
        <v>41949</v>
      </c>
      <c r="LB12" s="52">
        <v>41950</v>
      </c>
      <c r="LC12" s="52">
        <v>41951</v>
      </c>
      <c r="LD12" s="52">
        <v>41952</v>
      </c>
      <c r="LE12" s="52">
        <v>41953</v>
      </c>
      <c r="LF12" s="52">
        <v>41954</v>
      </c>
      <c r="LG12" s="52">
        <v>41955</v>
      </c>
      <c r="LH12" s="52">
        <v>41956</v>
      </c>
      <c r="LI12" s="52">
        <v>41957</v>
      </c>
      <c r="LJ12" s="52">
        <v>41958</v>
      </c>
      <c r="LK12" s="52">
        <v>41959</v>
      </c>
      <c r="LL12" s="52">
        <v>41960</v>
      </c>
      <c r="LM12" s="52">
        <v>41961</v>
      </c>
      <c r="LN12" s="52">
        <v>41962</v>
      </c>
      <c r="LO12" s="52">
        <v>41963</v>
      </c>
      <c r="LP12" s="52">
        <v>41964</v>
      </c>
      <c r="LQ12" s="52">
        <v>41965</v>
      </c>
      <c r="LR12" s="52">
        <v>41966</v>
      </c>
      <c r="LS12" s="52">
        <v>41967</v>
      </c>
      <c r="LT12" s="52">
        <v>41968</v>
      </c>
      <c r="LU12" s="52">
        <v>41969</v>
      </c>
      <c r="LV12" s="52">
        <v>41970</v>
      </c>
      <c r="LW12" s="52">
        <v>41971</v>
      </c>
      <c r="LX12" s="52">
        <v>41972</v>
      </c>
      <c r="LY12" s="52">
        <v>41973</v>
      </c>
      <c r="LZ12" s="52">
        <v>41974</v>
      </c>
      <c r="MA12" s="52">
        <v>41975</v>
      </c>
      <c r="MB12" s="52">
        <v>41976</v>
      </c>
      <c r="MC12" s="52">
        <v>41977</v>
      </c>
      <c r="MD12" s="52">
        <v>41978</v>
      </c>
      <c r="ME12" s="52">
        <v>41979</v>
      </c>
      <c r="MF12" s="52">
        <v>41980</v>
      </c>
      <c r="MG12" s="52">
        <v>41981</v>
      </c>
      <c r="MH12" s="52">
        <v>41982</v>
      </c>
      <c r="MI12" s="52">
        <v>41983</v>
      </c>
      <c r="MJ12" s="52">
        <v>41984</v>
      </c>
      <c r="MK12" s="52">
        <v>41985</v>
      </c>
      <c r="ML12" s="52">
        <v>41986</v>
      </c>
      <c r="MM12" s="52">
        <v>41987</v>
      </c>
      <c r="MN12" s="52">
        <v>41988</v>
      </c>
      <c r="MO12" s="52">
        <v>41989</v>
      </c>
      <c r="MP12" s="52">
        <v>41990</v>
      </c>
      <c r="MQ12" s="52">
        <v>41991</v>
      </c>
      <c r="MR12" s="52">
        <v>41992</v>
      </c>
      <c r="MS12" s="52">
        <v>41993</v>
      </c>
      <c r="MT12" s="52">
        <v>41994</v>
      </c>
      <c r="MU12" s="52">
        <v>41995</v>
      </c>
      <c r="MV12" s="52">
        <v>41996</v>
      </c>
      <c r="MW12" s="52">
        <v>41997</v>
      </c>
      <c r="MX12" s="52">
        <v>41998</v>
      </c>
      <c r="MY12" s="52">
        <v>41999</v>
      </c>
      <c r="MZ12" s="52">
        <v>42000</v>
      </c>
      <c r="NA12" s="52">
        <v>42001</v>
      </c>
      <c r="NB12" s="52">
        <v>42002</v>
      </c>
      <c r="NC12" s="52">
        <v>42003</v>
      </c>
      <c r="ND12" s="52">
        <v>42004</v>
      </c>
      <c r="NE12" s="52">
        <v>42005</v>
      </c>
      <c r="NF12" s="52">
        <v>42006</v>
      </c>
      <c r="NG12" s="52">
        <v>42007</v>
      </c>
      <c r="NH12" s="53">
        <v>42008</v>
      </c>
    </row>
    <row r="13" spans="1:372" x14ac:dyDescent="0.25">
      <c r="A13" s="54" t="s">
        <v>96</v>
      </c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>
        <v>40</v>
      </c>
      <c r="BP13" s="106">
        <v>40</v>
      </c>
      <c r="BQ13" s="106">
        <v>40</v>
      </c>
      <c r="BR13" s="106">
        <v>40</v>
      </c>
      <c r="BS13" s="106">
        <v>40</v>
      </c>
      <c r="BT13" s="106">
        <v>40</v>
      </c>
      <c r="BU13" s="106">
        <v>40</v>
      </c>
      <c r="BV13" s="106">
        <v>40</v>
      </c>
      <c r="BW13" s="106">
        <v>40</v>
      </c>
      <c r="BX13" s="106">
        <v>40</v>
      </c>
      <c r="BY13" s="106">
        <v>40</v>
      </c>
      <c r="BZ13" s="106">
        <v>40</v>
      </c>
      <c r="CA13" s="106">
        <v>40</v>
      </c>
      <c r="CB13" s="106">
        <v>43</v>
      </c>
      <c r="CC13" s="106">
        <v>43</v>
      </c>
      <c r="CD13" s="106">
        <v>43</v>
      </c>
      <c r="CE13" s="106">
        <v>43</v>
      </c>
      <c r="CF13" s="106">
        <v>43</v>
      </c>
      <c r="CG13" s="106">
        <v>43</v>
      </c>
      <c r="CH13" s="106">
        <v>43</v>
      </c>
      <c r="CI13" s="106">
        <v>43</v>
      </c>
      <c r="CJ13" s="106">
        <v>43</v>
      </c>
      <c r="CK13" s="106">
        <v>43</v>
      </c>
      <c r="CL13" s="106">
        <v>43</v>
      </c>
      <c r="CM13" s="106">
        <v>43</v>
      </c>
      <c r="CN13" s="106">
        <v>43</v>
      </c>
      <c r="CO13" s="106">
        <v>43</v>
      </c>
      <c r="CP13" s="106">
        <v>49</v>
      </c>
      <c r="CQ13" s="106">
        <v>49</v>
      </c>
      <c r="CR13" s="106">
        <v>49</v>
      </c>
      <c r="CS13" s="106">
        <v>49</v>
      </c>
      <c r="CT13" s="106">
        <v>49</v>
      </c>
      <c r="CU13" s="106">
        <v>49</v>
      </c>
      <c r="CV13" s="106">
        <v>49</v>
      </c>
      <c r="CW13" s="106">
        <v>49</v>
      </c>
      <c r="CX13" s="106">
        <v>49</v>
      </c>
      <c r="CY13" s="106">
        <v>49</v>
      </c>
      <c r="CZ13" s="106">
        <v>49</v>
      </c>
      <c r="DA13" s="106">
        <v>49</v>
      </c>
      <c r="DB13" s="106">
        <v>49</v>
      </c>
      <c r="DC13" s="106">
        <v>49</v>
      </c>
      <c r="DD13" s="106">
        <v>49</v>
      </c>
      <c r="DE13" s="106">
        <v>49</v>
      </c>
      <c r="DF13" s="106">
        <v>49</v>
      </c>
      <c r="DG13" s="106">
        <v>49</v>
      </c>
      <c r="DH13" s="106">
        <v>49</v>
      </c>
      <c r="DI13" s="106">
        <v>49</v>
      </c>
      <c r="DJ13" s="106">
        <v>49</v>
      </c>
      <c r="DK13" s="106">
        <v>49</v>
      </c>
      <c r="DL13" s="106">
        <v>49</v>
      </c>
      <c r="DM13" s="106">
        <v>49</v>
      </c>
      <c r="DN13" s="106">
        <v>49</v>
      </c>
      <c r="DO13" s="106">
        <v>49</v>
      </c>
      <c r="DP13" s="106">
        <v>49</v>
      </c>
      <c r="DQ13" s="106">
        <v>49</v>
      </c>
      <c r="DR13" s="106">
        <v>49</v>
      </c>
      <c r="DS13" s="106">
        <v>49</v>
      </c>
      <c r="DT13" s="106">
        <v>49</v>
      </c>
      <c r="DU13" s="106">
        <v>49</v>
      </c>
      <c r="DV13" s="106">
        <v>49</v>
      </c>
      <c r="DW13" s="106">
        <v>49</v>
      </c>
      <c r="DX13" s="106">
        <v>49</v>
      </c>
      <c r="DY13" s="106">
        <v>49</v>
      </c>
      <c r="DZ13" s="106">
        <v>49</v>
      </c>
      <c r="EA13" s="106">
        <v>49</v>
      </c>
      <c r="EB13" s="106">
        <v>49</v>
      </c>
      <c r="EC13" s="106">
        <v>49</v>
      </c>
      <c r="ED13" s="106">
        <v>49</v>
      </c>
      <c r="EE13" s="106">
        <v>49</v>
      </c>
      <c r="EF13" s="106">
        <v>49</v>
      </c>
      <c r="EG13" s="106">
        <v>49</v>
      </c>
      <c r="EH13" s="106">
        <v>49</v>
      </c>
      <c r="EI13" s="106">
        <v>49</v>
      </c>
      <c r="EJ13" s="106">
        <v>49</v>
      </c>
      <c r="EK13" s="106">
        <v>49</v>
      </c>
      <c r="EL13" s="106">
        <v>49</v>
      </c>
      <c r="EM13" s="106">
        <v>50</v>
      </c>
      <c r="EN13" s="106">
        <v>50</v>
      </c>
      <c r="EO13" s="106">
        <v>50</v>
      </c>
      <c r="EP13" s="106">
        <v>50</v>
      </c>
      <c r="EQ13" s="106">
        <v>50</v>
      </c>
      <c r="ER13" s="106">
        <v>50</v>
      </c>
      <c r="ES13" s="106">
        <v>50</v>
      </c>
      <c r="ET13" s="106">
        <v>50</v>
      </c>
      <c r="EU13" s="106">
        <v>50</v>
      </c>
      <c r="EV13" s="106">
        <v>50</v>
      </c>
      <c r="EW13" s="106">
        <v>50</v>
      </c>
      <c r="EX13" s="106">
        <v>50</v>
      </c>
      <c r="EY13" s="106">
        <v>50</v>
      </c>
      <c r="EZ13" s="106">
        <v>50</v>
      </c>
      <c r="FA13" s="106">
        <v>50</v>
      </c>
      <c r="FB13" s="106">
        <v>50</v>
      </c>
      <c r="FC13" s="106">
        <v>50</v>
      </c>
      <c r="FD13" s="106">
        <v>50</v>
      </c>
      <c r="FE13" s="106">
        <v>50</v>
      </c>
      <c r="FF13" s="106">
        <v>50</v>
      </c>
      <c r="FG13" s="106">
        <v>49</v>
      </c>
      <c r="FH13" s="106">
        <v>49</v>
      </c>
      <c r="FI13" s="106">
        <v>49</v>
      </c>
      <c r="FJ13" s="106">
        <v>49</v>
      </c>
      <c r="FK13" s="106">
        <v>49</v>
      </c>
      <c r="FL13" s="106">
        <v>49</v>
      </c>
      <c r="FM13" s="106">
        <v>49</v>
      </c>
      <c r="FN13" s="106">
        <v>49</v>
      </c>
      <c r="FO13" s="106">
        <v>49</v>
      </c>
      <c r="FP13" s="106">
        <v>49</v>
      </c>
      <c r="FQ13" s="106">
        <v>49</v>
      </c>
      <c r="FR13" s="106">
        <v>49</v>
      </c>
      <c r="FS13" s="106">
        <v>49</v>
      </c>
      <c r="FT13" s="106">
        <v>49</v>
      </c>
      <c r="FU13" s="106">
        <v>45</v>
      </c>
      <c r="FV13" s="106">
        <v>45</v>
      </c>
      <c r="FW13" s="106">
        <v>45</v>
      </c>
      <c r="FX13" s="106">
        <v>45</v>
      </c>
      <c r="FY13" s="106">
        <v>48</v>
      </c>
      <c r="FZ13" s="106">
        <v>48</v>
      </c>
      <c r="GA13" s="106">
        <v>48</v>
      </c>
      <c r="GB13" s="106">
        <v>50</v>
      </c>
      <c r="GC13" s="106">
        <v>50</v>
      </c>
      <c r="GD13" s="106">
        <v>50</v>
      </c>
      <c r="GE13" s="106">
        <v>50</v>
      </c>
      <c r="GF13" s="106">
        <v>50</v>
      </c>
      <c r="GG13" s="106">
        <v>50</v>
      </c>
      <c r="GH13" s="106">
        <v>50</v>
      </c>
      <c r="GI13" s="106">
        <v>50</v>
      </c>
      <c r="GJ13" s="106">
        <v>50</v>
      </c>
      <c r="GK13" s="106">
        <v>50</v>
      </c>
      <c r="GL13" s="106">
        <v>50</v>
      </c>
      <c r="GM13" s="106">
        <v>50</v>
      </c>
      <c r="GN13" s="106">
        <v>50</v>
      </c>
      <c r="GO13" s="106">
        <v>50</v>
      </c>
      <c r="GP13" s="106">
        <v>50</v>
      </c>
      <c r="GQ13" s="106">
        <v>50</v>
      </c>
      <c r="GR13" s="106">
        <v>50</v>
      </c>
      <c r="GS13" s="106">
        <v>50</v>
      </c>
      <c r="GT13" s="106">
        <v>50</v>
      </c>
      <c r="GU13" s="106">
        <v>50</v>
      </c>
      <c r="GV13" s="106">
        <v>50</v>
      </c>
      <c r="GW13" s="106">
        <v>50</v>
      </c>
      <c r="GX13" s="106">
        <v>50</v>
      </c>
      <c r="GY13" s="106">
        <v>50</v>
      </c>
      <c r="GZ13" s="106">
        <v>50</v>
      </c>
      <c r="HA13" s="106">
        <v>50</v>
      </c>
      <c r="HB13" s="106">
        <v>50</v>
      </c>
      <c r="HC13" s="106">
        <v>50</v>
      </c>
      <c r="HD13" s="106">
        <v>50</v>
      </c>
      <c r="HE13" s="106">
        <v>50</v>
      </c>
      <c r="HF13" s="106">
        <v>50</v>
      </c>
      <c r="HG13" s="106">
        <v>50</v>
      </c>
      <c r="HH13" s="106">
        <v>50</v>
      </c>
      <c r="HI13" s="106">
        <v>50</v>
      </c>
      <c r="HJ13" s="106">
        <v>50</v>
      </c>
      <c r="HK13" s="106">
        <v>50</v>
      </c>
      <c r="HL13" s="106">
        <v>50</v>
      </c>
      <c r="HM13" s="106">
        <v>50</v>
      </c>
      <c r="HN13" s="106">
        <v>50</v>
      </c>
      <c r="HO13" s="106">
        <v>50</v>
      </c>
      <c r="HP13" s="106">
        <v>50</v>
      </c>
      <c r="HQ13" s="106">
        <v>50</v>
      </c>
      <c r="HR13" s="106">
        <v>48</v>
      </c>
      <c r="HS13" s="106">
        <v>48</v>
      </c>
      <c r="HT13" s="106">
        <v>48</v>
      </c>
      <c r="HU13" s="106">
        <v>48</v>
      </c>
      <c r="HV13" s="106">
        <v>48</v>
      </c>
      <c r="HW13" s="106">
        <v>48</v>
      </c>
      <c r="HX13" s="106">
        <v>48</v>
      </c>
      <c r="HY13" s="106">
        <v>48</v>
      </c>
      <c r="HZ13" s="106">
        <v>48</v>
      </c>
      <c r="IA13" s="106">
        <v>48</v>
      </c>
      <c r="IB13" s="106">
        <v>48</v>
      </c>
      <c r="IC13" s="106">
        <v>48</v>
      </c>
      <c r="ID13" s="106">
        <v>48</v>
      </c>
      <c r="IE13" s="106">
        <v>48</v>
      </c>
      <c r="IF13" s="106">
        <v>48</v>
      </c>
      <c r="IG13" s="106">
        <v>48</v>
      </c>
      <c r="IH13" s="106">
        <v>48</v>
      </c>
      <c r="II13" s="106">
        <v>48</v>
      </c>
      <c r="IJ13" s="106">
        <v>48</v>
      </c>
      <c r="IK13" s="106">
        <v>48</v>
      </c>
      <c r="IL13" s="106">
        <v>48</v>
      </c>
      <c r="IM13" s="106">
        <v>48</v>
      </c>
      <c r="IN13" s="106">
        <v>48</v>
      </c>
      <c r="IO13" s="106">
        <v>48</v>
      </c>
      <c r="IP13" s="106">
        <v>48</v>
      </c>
      <c r="IQ13" s="106">
        <v>48</v>
      </c>
      <c r="IR13" s="106">
        <v>48</v>
      </c>
      <c r="IS13" s="106">
        <v>48</v>
      </c>
      <c r="IT13" s="106">
        <v>48</v>
      </c>
      <c r="IU13" s="106">
        <v>48</v>
      </c>
      <c r="IV13" s="106">
        <v>48</v>
      </c>
      <c r="IW13" s="106">
        <v>48</v>
      </c>
      <c r="IX13" s="106">
        <v>48</v>
      </c>
      <c r="IY13" s="106">
        <v>48</v>
      </c>
      <c r="IZ13" s="106">
        <v>48</v>
      </c>
      <c r="JA13" s="106">
        <v>48</v>
      </c>
      <c r="JB13" s="106">
        <v>48</v>
      </c>
      <c r="JC13" s="106">
        <v>48</v>
      </c>
      <c r="JD13" s="106">
        <v>48</v>
      </c>
      <c r="JE13" s="106">
        <v>48</v>
      </c>
      <c r="JF13" s="106">
        <v>48</v>
      </c>
      <c r="JG13" s="106">
        <v>48</v>
      </c>
      <c r="JH13" s="106">
        <v>48</v>
      </c>
      <c r="JI13" s="106">
        <v>48</v>
      </c>
      <c r="JJ13" s="106">
        <v>48</v>
      </c>
      <c r="JK13" s="106">
        <v>49</v>
      </c>
      <c r="JL13" s="106">
        <v>49</v>
      </c>
      <c r="JM13" s="106">
        <v>49</v>
      </c>
      <c r="JN13" s="106">
        <v>49</v>
      </c>
      <c r="JO13" s="106">
        <v>49</v>
      </c>
      <c r="JP13" s="106">
        <v>49</v>
      </c>
      <c r="JQ13" s="106">
        <v>49</v>
      </c>
      <c r="JR13" s="106">
        <v>49</v>
      </c>
      <c r="JS13" s="106">
        <v>49</v>
      </c>
      <c r="JT13" s="106">
        <v>49</v>
      </c>
      <c r="JU13" s="106">
        <v>49</v>
      </c>
      <c r="JV13" s="106">
        <v>49</v>
      </c>
      <c r="JW13" s="106">
        <v>49</v>
      </c>
      <c r="JX13" s="106">
        <v>49</v>
      </c>
      <c r="JY13" s="106">
        <v>49</v>
      </c>
      <c r="JZ13" s="106">
        <v>49</v>
      </c>
      <c r="KA13" s="106">
        <v>49</v>
      </c>
      <c r="KB13" s="106">
        <v>49</v>
      </c>
      <c r="KC13" s="106">
        <v>49</v>
      </c>
      <c r="KD13" s="106">
        <v>49</v>
      </c>
      <c r="KE13" s="106">
        <v>49</v>
      </c>
      <c r="KF13" s="106">
        <v>49</v>
      </c>
      <c r="KG13" s="106">
        <v>49</v>
      </c>
      <c r="KH13" s="106">
        <v>49</v>
      </c>
      <c r="KI13" s="106">
        <v>49</v>
      </c>
      <c r="KJ13" s="106">
        <v>49</v>
      </c>
      <c r="KK13" s="106">
        <v>49</v>
      </c>
      <c r="KL13" s="106">
        <v>49</v>
      </c>
      <c r="KM13" s="106">
        <v>49</v>
      </c>
      <c r="KN13" s="106">
        <v>49</v>
      </c>
      <c r="KO13" s="106">
        <v>49</v>
      </c>
      <c r="KP13" s="106">
        <v>49</v>
      </c>
      <c r="KQ13" s="106">
        <v>49</v>
      </c>
      <c r="KR13" s="106"/>
      <c r="KS13" s="106"/>
      <c r="KT13" s="106"/>
      <c r="KU13" s="106"/>
      <c r="KV13" s="106"/>
      <c r="KW13" s="106"/>
      <c r="KX13" s="106"/>
      <c r="KY13" s="106"/>
      <c r="KZ13" s="106"/>
      <c r="LA13" s="106"/>
      <c r="LB13" s="106"/>
      <c r="LC13" s="106"/>
      <c r="LD13" s="106"/>
      <c r="LE13" s="106"/>
      <c r="LF13" s="106"/>
      <c r="LG13" s="106"/>
      <c r="LH13" s="106"/>
      <c r="LI13" s="106"/>
      <c r="LJ13" s="106"/>
      <c r="LK13" s="106"/>
      <c r="LL13" s="106"/>
      <c r="LM13" s="106"/>
      <c r="LN13" s="106"/>
      <c r="LO13" s="106"/>
      <c r="LP13" s="106"/>
      <c r="LQ13" s="106"/>
      <c r="LR13" s="106"/>
      <c r="LS13" s="106"/>
      <c r="LT13" s="106"/>
      <c r="LU13" s="106"/>
      <c r="LV13" s="106"/>
      <c r="LW13" s="106"/>
      <c r="LX13" s="106"/>
      <c r="LY13" s="106"/>
      <c r="LZ13" s="106"/>
      <c r="MA13" s="106"/>
      <c r="MB13" s="106"/>
      <c r="MC13" s="106"/>
      <c r="MD13" s="106"/>
      <c r="ME13" s="106"/>
      <c r="MF13" s="106"/>
      <c r="MG13" s="106"/>
      <c r="MH13" s="106"/>
      <c r="MI13" s="106"/>
      <c r="MJ13" s="106"/>
      <c r="MK13" s="106"/>
      <c r="ML13" s="106"/>
      <c r="MM13" s="106"/>
      <c r="MN13" s="106"/>
      <c r="MO13" s="106"/>
      <c r="MP13" s="106"/>
      <c r="MQ13" s="106"/>
      <c r="MR13" s="106"/>
      <c r="MS13" s="106"/>
      <c r="MT13" s="106"/>
      <c r="MU13" s="106"/>
      <c r="MV13" s="106"/>
      <c r="MW13" s="106"/>
      <c r="MX13" s="106"/>
      <c r="MY13" s="106"/>
      <c r="MZ13" s="106"/>
      <c r="NA13" s="106"/>
      <c r="NB13" s="106"/>
      <c r="NC13" s="106"/>
      <c r="ND13" s="106"/>
      <c r="NE13" s="106"/>
      <c r="NF13" s="106"/>
      <c r="NG13" s="106"/>
      <c r="NH13" s="107"/>
    </row>
    <row r="14" spans="1:372" x14ac:dyDescent="0.25">
      <c r="A14" s="56" t="s">
        <v>476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>
        <v>1</v>
      </c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>
        <v>0.5</v>
      </c>
      <c r="DG14" s="22">
        <v>0.5</v>
      </c>
      <c r="DH14" s="22">
        <v>0.5</v>
      </c>
      <c r="DI14" s="22">
        <v>0.5</v>
      </c>
      <c r="DJ14" s="22">
        <v>0.5</v>
      </c>
      <c r="DK14" s="22">
        <v>0.5</v>
      </c>
      <c r="DL14" s="22">
        <v>0.5</v>
      </c>
      <c r="DM14" s="22">
        <v>0.5</v>
      </c>
      <c r="DN14" s="22">
        <v>0.5</v>
      </c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>
        <v>1</v>
      </c>
      <c r="FI14" s="22">
        <v>1</v>
      </c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>
        <v>0.5</v>
      </c>
      <c r="HC14" s="22">
        <v>0.5</v>
      </c>
      <c r="HD14" s="22">
        <v>0.5</v>
      </c>
      <c r="HE14" s="22">
        <v>0.5</v>
      </c>
      <c r="HF14" s="22">
        <v>0.5</v>
      </c>
      <c r="HG14" s="22">
        <v>0.5</v>
      </c>
      <c r="HH14" s="22">
        <v>0.5</v>
      </c>
      <c r="HI14" s="22">
        <v>0.5</v>
      </c>
      <c r="HJ14" s="22">
        <v>0.5</v>
      </c>
      <c r="HK14" s="22"/>
      <c r="HL14" s="22">
        <v>0.5</v>
      </c>
      <c r="HM14" s="22">
        <v>0.5</v>
      </c>
      <c r="HN14" s="22">
        <v>0.5</v>
      </c>
      <c r="HO14" s="22">
        <v>0.5</v>
      </c>
      <c r="HP14" s="22"/>
      <c r="HQ14" s="22"/>
      <c r="HR14" s="22"/>
      <c r="HS14" s="22"/>
      <c r="HT14" s="22"/>
      <c r="HU14" s="22"/>
      <c r="HV14" s="22"/>
      <c r="HW14" s="22"/>
      <c r="HX14" s="22"/>
      <c r="HY14" s="22"/>
      <c r="HZ14" s="22"/>
      <c r="IA14" s="22"/>
      <c r="IB14" s="22"/>
      <c r="IC14" s="22"/>
      <c r="ID14" s="22"/>
      <c r="IE14" s="22"/>
      <c r="IF14" s="22"/>
      <c r="IG14" s="22"/>
      <c r="IH14" s="22"/>
      <c r="II14" s="22"/>
      <c r="IJ14" s="22"/>
      <c r="IK14" s="22"/>
      <c r="IL14" s="22"/>
      <c r="IM14" s="22"/>
      <c r="IN14" s="22"/>
      <c r="IO14" s="22"/>
      <c r="IP14" s="22"/>
      <c r="IQ14" s="22"/>
      <c r="IR14" s="22">
        <v>0.5</v>
      </c>
      <c r="IS14" s="22">
        <v>0.5</v>
      </c>
      <c r="IT14" s="22">
        <v>0.5</v>
      </c>
      <c r="IU14" s="22">
        <v>0.5</v>
      </c>
      <c r="IV14" s="22">
        <v>0.5</v>
      </c>
      <c r="IW14" s="22">
        <v>0.5</v>
      </c>
      <c r="IX14" s="22">
        <v>0.5</v>
      </c>
      <c r="IY14" s="22"/>
      <c r="IZ14" s="22"/>
      <c r="JA14" s="22"/>
      <c r="JB14" s="22"/>
      <c r="JC14" s="22"/>
      <c r="JD14" s="22"/>
      <c r="JE14" s="22"/>
      <c r="JF14" s="22"/>
      <c r="JG14" s="22"/>
      <c r="JH14" s="22"/>
      <c r="JI14" s="22"/>
      <c r="JJ14" s="22"/>
      <c r="JK14" s="22"/>
      <c r="JL14" s="22"/>
      <c r="JM14" s="22"/>
      <c r="JN14" s="22"/>
      <c r="JO14" s="22"/>
      <c r="JP14" s="22"/>
      <c r="JQ14" s="22"/>
      <c r="JR14" s="22"/>
      <c r="JS14" s="22"/>
      <c r="JT14" s="22"/>
      <c r="JU14" s="22"/>
      <c r="JV14" s="22"/>
      <c r="JW14" s="22"/>
      <c r="JX14" s="22"/>
      <c r="JY14" s="22"/>
      <c r="JZ14" s="22"/>
      <c r="KA14" s="22"/>
      <c r="KB14" s="22"/>
      <c r="KC14" s="22"/>
      <c r="KD14" s="22"/>
      <c r="KE14" s="22"/>
      <c r="KF14" s="22"/>
      <c r="KG14" s="22"/>
      <c r="KH14" s="22"/>
      <c r="KI14" s="22"/>
      <c r="KJ14" s="22"/>
      <c r="KK14" s="22"/>
      <c r="KL14" s="22"/>
      <c r="KM14" s="22"/>
      <c r="KN14" s="22"/>
      <c r="KO14" s="22"/>
      <c r="KP14" s="22"/>
      <c r="KQ14" s="22"/>
      <c r="KR14" s="22"/>
      <c r="KS14" s="22"/>
      <c r="KT14" s="22"/>
      <c r="KU14" s="22"/>
      <c r="KV14" s="22"/>
      <c r="KW14" s="22"/>
      <c r="KX14" s="22"/>
      <c r="KY14" s="22"/>
      <c r="KZ14" s="22"/>
      <c r="LA14" s="22"/>
      <c r="LB14" s="22"/>
      <c r="LC14" s="22"/>
      <c r="LD14" s="22"/>
      <c r="LE14" s="22"/>
      <c r="LF14" s="22"/>
      <c r="LG14" s="22"/>
      <c r="LH14" s="22"/>
      <c r="LI14" s="22"/>
      <c r="LJ14" s="22"/>
      <c r="LK14" s="22"/>
      <c r="LL14" s="22"/>
      <c r="LM14" s="22"/>
      <c r="LN14" s="22"/>
      <c r="LO14" s="22"/>
      <c r="LP14" s="22"/>
      <c r="LQ14" s="22"/>
      <c r="LR14" s="22"/>
      <c r="LS14" s="22"/>
      <c r="LT14" s="22"/>
      <c r="LU14" s="22"/>
      <c r="LV14" s="22"/>
      <c r="LW14" s="22"/>
      <c r="LX14" s="22"/>
      <c r="LY14" s="22"/>
      <c r="LZ14" s="22"/>
      <c r="MA14" s="22"/>
      <c r="MB14" s="22"/>
      <c r="MC14" s="22"/>
      <c r="MD14" s="22"/>
      <c r="ME14" s="22"/>
      <c r="MF14" s="22"/>
      <c r="MG14" s="22"/>
      <c r="MH14" s="22"/>
      <c r="MI14" s="22"/>
      <c r="MJ14" s="22"/>
      <c r="MK14" s="22"/>
      <c r="ML14" s="22"/>
      <c r="MM14" s="22"/>
      <c r="MN14" s="22"/>
      <c r="MO14" s="22"/>
      <c r="MP14" s="22"/>
      <c r="MQ14" s="22"/>
      <c r="MR14" s="22"/>
      <c r="MS14" s="22"/>
      <c r="MT14" s="22"/>
      <c r="MU14" s="22"/>
      <c r="MV14" s="22"/>
      <c r="MW14" s="22"/>
      <c r="MX14" s="22"/>
      <c r="MY14" s="22"/>
      <c r="MZ14" s="22"/>
      <c r="NA14" s="22"/>
      <c r="NB14" s="22"/>
      <c r="NC14" s="22"/>
      <c r="ND14" s="22"/>
      <c r="NE14" s="22"/>
      <c r="NF14" s="22"/>
      <c r="NG14" s="22"/>
      <c r="NH14" s="55"/>
    </row>
    <row r="15" spans="1:372" x14ac:dyDescent="0.25">
      <c r="A15" s="56" t="s">
        <v>477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>
        <v>0.5</v>
      </c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>
        <v>1</v>
      </c>
      <c r="DC15" s="22">
        <v>0.5</v>
      </c>
      <c r="DD15" s="22">
        <v>0.5</v>
      </c>
      <c r="DE15" s="22">
        <v>0.5</v>
      </c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  <c r="DZ15" s="22"/>
      <c r="EA15" s="22"/>
      <c r="EB15" s="22"/>
      <c r="EC15" s="22"/>
      <c r="ED15" s="22">
        <v>0.5</v>
      </c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>
        <v>1</v>
      </c>
      <c r="ER15" s="22">
        <v>1</v>
      </c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>
        <v>1</v>
      </c>
      <c r="GH15" s="22">
        <v>1</v>
      </c>
      <c r="GI15" s="22">
        <v>0.5</v>
      </c>
      <c r="GJ15" s="22">
        <v>0.5</v>
      </c>
      <c r="GK15" s="22">
        <v>0.5</v>
      </c>
      <c r="GL15" s="22">
        <v>0.5</v>
      </c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>
        <v>0.5</v>
      </c>
      <c r="HQ15" s="22">
        <v>0.5</v>
      </c>
      <c r="HR15" s="22">
        <v>0.5</v>
      </c>
      <c r="HS15" s="22">
        <v>0.5</v>
      </c>
      <c r="HT15" s="22">
        <v>0.5</v>
      </c>
      <c r="HU15" s="22"/>
      <c r="HV15" s="22"/>
      <c r="HW15" s="22"/>
      <c r="HX15" s="22"/>
      <c r="HY15" s="22"/>
      <c r="HZ15" s="22"/>
      <c r="IA15" s="22"/>
      <c r="IB15" s="22"/>
      <c r="IC15" s="22"/>
      <c r="ID15" s="22"/>
      <c r="IE15" s="22"/>
      <c r="IF15" s="22"/>
      <c r="IG15" s="22"/>
      <c r="IH15" s="22"/>
      <c r="II15" s="22"/>
      <c r="IJ15" s="22"/>
      <c r="IK15" s="22"/>
      <c r="IL15" s="22"/>
      <c r="IM15" s="22"/>
      <c r="IN15" s="22"/>
      <c r="IO15" s="22"/>
      <c r="IP15" s="22"/>
      <c r="IQ15" s="22"/>
      <c r="IR15" s="22"/>
      <c r="IS15" s="22"/>
      <c r="IT15" s="22"/>
      <c r="IU15" s="22"/>
      <c r="IV15" s="22"/>
      <c r="IW15" s="22"/>
      <c r="IX15" s="22"/>
      <c r="IY15" s="22">
        <v>0.5</v>
      </c>
      <c r="IZ15" s="22">
        <v>0.5</v>
      </c>
      <c r="JA15" s="22">
        <v>0.5</v>
      </c>
      <c r="JB15" s="22">
        <v>0.5</v>
      </c>
      <c r="JC15" s="22">
        <v>0.5</v>
      </c>
      <c r="JD15" s="22">
        <v>0.5</v>
      </c>
      <c r="JE15" s="22">
        <v>0.5</v>
      </c>
      <c r="JF15" s="22"/>
      <c r="JG15" s="22"/>
      <c r="JH15" s="22"/>
      <c r="JI15" s="22"/>
      <c r="JJ15" s="22"/>
      <c r="JK15" s="22"/>
      <c r="JL15" s="22"/>
      <c r="JM15" s="22"/>
      <c r="JN15" s="22"/>
      <c r="JO15" s="22"/>
      <c r="JP15" s="22"/>
      <c r="JQ15" s="22"/>
      <c r="JR15" s="22"/>
      <c r="JS15" s="22"/>
      <c r="JT15" s="22"/>
      <c r="JU15" s="22"/>
      <c r="JV15" s="22"/>
      <c r="JW15" s="22"/>
      <c r="JX15" s="22"/>
      <c r="JY15" s="22"/>
      <c r="JZ15" s="22"/>
      <c r="KA15" s="22">
        <v>0.5</v>
      </c>
      <c r="KB15" s="22">
        <v>0.5</v>
      </c>
      <c r="KC15" s="22">
        <v>0.5</v>
      </c>
      <c r="KD15" s="22">
        <v>0.5</v>
      </c>
      <c r="KE15" s="22">
        <v>0.5</v>
      </c>
      <c r="KF15" s="22">
        <v>0.5</v>
      </c>
      <c r="KG15" s="22">
        <v>0.5</v>
      </c>
      <c r="KH15" s="22">
        <v>0.5</v>
      </c>
      <c r="KI15" s="22"/>
      <c r="KJ15" s="22"/>
      <c r="KK15" s="22"/>
      <c r="KL15" s="22"/>
      <c r="KM15" s="22"/>
      <c r="KN15" s="22"/>
      <c r="KO15" s="22"/>
      <c r="KP15" s="22"/>
      <c r="KQ15" s="22"/>
      <c r="KR15" s="22"/>
      <c r="KS15" s="22"/>
      <c r="KT15" s="22"/>
      <c r="KU15" s="22"/>
      <c r="KV15" s="22"/>
      <c r="KW15" s="22"/>
      <c r="KX15" s="22"/>
      <c r="KY15" s="22"/>
      <c r="KZ15" s="22"/>
      <c r="LA15" s="22"/>
      <c r="LB15" s="22"/>
      <c r="LC15" s="22"/>
      <c r="LD15" s="22"/>
      <c r="LE15" s="22"/>
      <c r="LF15" s="22"/>
      <c r="LG15" s="22"/>
      <c r="LH15" s="22"/>
      <c r="LI15" s="22"/>
      <c r="LJ15" s="22"/>
      <c r="LK15" s="22"/>
      <c r="LL15" s="22"/>
      <c r="LM15" s="22"/>
      <c r="LN15" s="22"/>
      <c r="LO15" s="22"/>
      <c r="LP15" s="22"/>
      <c r="LQ15" s="22"/>
      <c r="LR15" s="22"/>
      <c r="LS15" s="22"/>
      <c r="LT15" s="22"/>
      <c r="LU15" s="22"/>
      <c r="LV15" s="22"/>
      <c r="LW15" s="22"/>
      <c r="LX15" s="22"/>
      <c r="LY15" s="22"/>
      <c r="LZ15" s="22"/>
      <c r="MA15" s="22"/>
      <c r="MB15" s="22"/>
      <c r="MC15" s="22"/>
      <c r="MD15" s="22"/>
      <c r="ME15" s="22"/>
      <c r="MF15" s="22"/>
      <c r="MG15" s="22"/>
      <c r="MH15" s="22"/>
      <c r="MI15" s="22"/>
      <c r="MJ15" s="22"/>
      <c r="MK15" s="22"/>
      <c r="ML15" s="22"/>
      <c r="MM15" s="22"/>
      <c r="MN15" s="22"/>
      <c r="MO15" s="22"/>
      <c r="MP15" s="22"/>
      <c r="MQ15" s="22"/>
      <c r="MR15" s="22"/>
      <c r="MS15" s="22"/>
      <c r="MT15" s="22"/>
      <c r="MU15" s="22"/>
      <c r="MV15" s="22"/>
      <c r="MW15" s="22"/>
      <c r="MX15" s="22"/>
      <c r="MY15" s="22"/>
      <c r="MZ15" s="22"/>
      <c r="NA15" s="22"/>
      <c r="NB15" s="22"/>
      <c r="NC15" s="22"/>
      <c r="ND15" s="22"/>
      <c r="NE15" s="22"/>
      <c r="NF15" s="22"/>
      <c r="NG15" s="22"/>
      <c r="NH15" s="55"/>
    </row>
    <row r="16" spans="1:372" x14ac:dyDescent="0.25">
      <c r="A16" s="56" t="s">
        <v>478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>
        <v>0.5</v>
      </c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>
        <v>1</v>
      </c>
      <c r="DA16" s="22">
        <v>1</v>
      </c>
      <c r="DB16" s="22"/>
      <c r="DC16" s="22"/>
      <c r="DD16" s="22"/>
      <c r="DE16" s="22"/>
      <c r="DF16" s="22"/>
      <c r="DG16" s="22"/>
      <c r="DH16" s="22"/>
      <c r="DI16" s="22"/>
      <c r="DJ16" s="22"/>
      <c r="DK16" s="22"/>
      <c r="DL16" s="22"/>
      <c r="DM16" s="22"/>
      <c r="DN16" s="22"/>
      <c r="DO16" s="22"/>
      <c r="DP16" s="22"/>
      <c r="DQ16" s="22"/>
      <c r="DR16" s="22"/>
      <c r="DS16" s="22"/>
      <c r="DT16" s="22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>
        <v>0.5</v>
      </c>
      <c r="GN16" s="22">
        <v>0.5</v>
      </c>
      <c r="GO16" s="22">
        <v>0.5</v>
      </c>
      <c r="GP16" s="22">
        <v>0.5</v>
      </c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>
        <v>0.5</v>
      </c>
      <c r="HV16" s="22">
        <v>0.5</v>
      </c>
      <c r="HW16" s="22">
        <v>0.5</v>
      </c>
      <c r="HX16" s="22">
        <v>0.5</v>
      </c>
      <c r="HY16" s="22">
        <v>0.5</v>
      </c>
      <c r="HZ16" s="22">
        <v>0.5</v>
      </c>
      <c r="IA16" s="22"/>
      <c r="IB16" s="22"/>
      <c r="IC16" s="22"/>
      <c r="ID16" s="22"/>
      <c r="IE16" s="22"/>
      <c r="IF16" s="22"/>
      <c r="IG16" s="22"/>
      <c r="IH16" s="22"/>
      <c r="II16" s="22"/>
      <c r="IJ16" s="22"/>
      <c r="IK16" s="22"/>
      <c r="IL16" s="22"/>
      <c r="IM16" s="22"/>
      <c r="IN16" s="22"/>
      <c r="IO16" s="22"/>
      <c r="IP16" s="22"/>
      <c r="IQ16" s="22"/>
      <c r="IR16" s="22"/>
      <c r="IS16" s="22"/>
      <c r="IT16" s="22"/>
      <c r="IU16" s="22"/>
      <c r="IV16" s="22"/>
      <c r="IW16" s="22"/>
      <c r="IX16" s="22"/>
      <c r="IY16" s="22"/>
      <c r="IZ16" s="22"/>
      <c r="JA16" s="22"/>
      <c r="JB16" s="22"/>
      <c r="JC16" s="22"/>
      <c r="JD16" s="22"/>
      <c r="JE16" s="22"/>
      <c r="JF16" s="22">
        <v>0.5</v>
      </c>
      <c r="JG16" s="22">
        <v>0.5</v>
      </c>
      <c r="JH16" s="22">
        <v>0.5</v>
      </c>
      <c r="JI16" s="22">
        <v>0.5</v>
      </c>
      <c r="JJ16" s="22">
        <v>0.5</v>
      </c>
      <c r="JK16" s="22">
        <v>0.5</v>
      </c>
      <c r="JL16" s="22">
        <v>0.5</v>
      </c>
      <c r="JM16" s="22"/>
      <c r="JN16" s="22"/>
      <c r="JO16" s="22"/>
      <c r="JP16" s="22"/>
      <c r="JQ16" s="22"/>
      <c r="JR16" s="22"/>
      <c r="JS16" s="22"/>
      <c r="JT16" s="22"/>
      <c r="JU16" s="22"/>
      <c r="JV16" s="22"/>
      <c r="JW16" s="22"/>
      <c r="JX16" s="22"/>
      <c r="JY16" s="22"/>
      <c r="JZ16" s="22"/>
      <c r="KA16" s="22"/>
      <c r="KB16" s="22"/>
      <c r="KC16" s="22"/>
      <c r="KD16" s="22"/>
      <c r="KE16" s="22"/>
      <c r="KF16" s="22"/>
      <c r="KG16" s="22"/>
      <c r="KH16" s="22"/>
      <c r="KI16" s="22"/>
      <c r="KJ16" s="22"/>
      <c r="KK16" s="22"/>
      <c r="KL16" s="22"/>
      <c r="KM16" s="22"/>
      <c r="KN16" s="22"/>
      <c r="KO16" s="22"/>
      <c r="KP16" s="22"/>
      <c r="KQ16" s="22"/>
      <c r="KR16" s="22"/>
      <c r="KS16" s="22"/>
      <c r="KT16" s="22"/>
      <c r="KU16" s="22"/>
      <c r="KV16" s="22"/>
      <c r="KW16" s="22"/>
      <c r="KX16" s="22"/>
      <c r="KY16" s="22"/>
      <c r="KZ16" s="22"/>
      <c r="LA16" s="22"/>
      <c r="LB16" s="22"/>
      <c r="LC16" s="22"/>
      <c r="LD16" s="22"/>
      <c r="LE16" s="22"/>
      <c r="LF16" s="22"/>
      <c r="LG16" s="22"/>
      <c r="LH16" s="22"/>
      <c r="LI16" s="22"/>
      <c r="LJ16" s="22"/>
      <c r="LK16" s="22"/>
      <c r="LL16" s="22"/>
      <c r="LM16" s="22"/>
      <c r="LN16" s="22"/>
      <c r="LO16" s="22"/>
      <c r="LP16" s="22"/>
      <c r="LQ16" s="22"/>
      <c r="LR16" s="22"/>
      <c r="LS16" s="22"/>
      <c r="LT16" s="22"/>
      <c r="LU16" s="22"/>
      <c r="LV16" s="22"/>
      <c r="LW16" s="22"/>
      <c r="LX16" s="22"/>
      <c r="LY16" s="22"/>
      <c r="LZ16" s="22"/>
      <c r="MA16" s="22"/>
      <c r="MB16" s="22"/>
      <c r="MC16" s="22"/>
      <c r="MD16" s="22"/>
      <c r="ME16" s="22"/>
      <c r="MF16" s="22"/>
      <c r="MG16" s="22"/>
      <c r="MH16" s="22"/>
      <c r="MI16" s="22"/>
      <c r="MJ16" s="22"/>
      <c r="MK16" s="22"/>
      <c r="ML16" s="22"/>
      <c r="MM16" s="22"/>
      <c r="MN16" s="22"/>
      <c r="MO16" s="22"/>
      <c r="MP16" s="22"/>
      <c r="MQ16" s="22"/>
      <c r="MR16" s="22"/>
      <c r="MS16" s="22"/>
      <c r="MT16" s="22"/>
      <c r="MU16" s="22"/>
      <c r="MV16" s="22"/>
      <c r="MW16" s="22"/>
      <c r="MX16" s="22"/>
      <c r="MY16" s="22"/>
      <c r="MZ16" s="22"/>
      <c r="NA16" s="22"/>
      <c r="NB16" s="22"/>
      <c r="NC16" s="22"/>
      <c r="ND16" s="22"/>
      <c r="NE16" s="22"/>
      <c r="NF16" s="22"/>
      <c r="NG16" s="22"/>
      <c r="NH16" s="55"/>
    </row>
    <row r="17" spans="1:372" x14ac:dyDescent="0.25">
      <c r="A17" s="56" t="s">
        <v>480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>
        <v>1</v>
      </c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>
        <f>1/3</f>
        <v>0.33333333333333331</v>
      </c>
      <c r="CY17" s="22">
        <v>1</v>
      </c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>
        <v>0.5</v>
      </c>
      <c r="EV17" s="22">
        <v>0.5</v>
      </c>
      <c r="EW17" s="22">
        <v>0.5</v>
      </c>
      <c r="EX17" s="22">
        <v>0.5</v>
      </c>
      <c r="EY17" s="22">
        <v>0.5</v>
      </c>
      <c r="EZ17" s="22"/>
      <c r="FA17" s="22"/>
      <c r="FB17" s="22">
        <v>0.5</v>
      </c>
      <c r="FC17" s="22">
        <v>0.5</v>
      </c>
      <c r="FD17" s="22">
        <v>0.5</v>
      </c>
      <c r="FE17" s="22">
        <v>0.5</v>
      </c>
      <c r="FF17" s="22">
        <v>0.5</v>
      </c>
      <c r="FG17" s="22">
        <v>0.5</v>
      </c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>
        <v>0.5</v>
      </c>
      <c r="GR17" s="22">
        <v>0.5</v>
      </c>
      <c r="GS17" s="22">
        <v>0.5</v>
      </c>
      <c r="GT17" s="22">
        <v>0.5</v>
      </c>
      <c r="GU17" s="22">
        <v>0.5</v>
      </c>
      <c r="GV17" s="22">
        <v>0.5</v>
      </c>
      <c r="GW17" s="22">
        <v>0.5</v>
      </c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  <c r="HY17" s="22"/>
      <c r="HZ17" s="22"/>
      <c r="IA17" s="22"/>
      <c r="IB17" s="22"/>
      <c r="IC17" s="22"/>
      <c r="ID17" s="22"/>
      <c r="IE17" s="22"/>
      <c r="IF17" s="22">
        <v>0.5</v>
      </c>
      <c r="IG17" s="22">
        <v>0.5</v>
      </c>
      <c r="IH17" s="22">
        <v>0.5</v>
      </c>
      <c r="II17" s="22">
        <v>0.5</v>
      </c>
      <c r="IJ17" s="22">
        <v>0.5</v>
      </c>
      <c r="IK17" s="22">
        <v>0.5</v>
      </c>
      <c r="IL17" s="22"/>
      <c r="IM17" s="22">
        <v>0.5</v>
      </c>
      <c r="IN17" s="22"/>
      <c r="IO17" s="22"/>
      <c r="IP17" s="22"/>
      <c r="IQ17" s="22"/>
      <c r="IR17" s="22"/>
      <c r="IS17" s="22"/>
      <c r="IT17" s="22"/>
      <c r="IU17" s="22"/>
      <c r="IV17" s="22"/>
      <c r="IW17" s="22"/>
      <c r="IX17" s="22"/>
      <c r="IY17" s="22"/>
      <c r="IZ17" s="22"/>
      <c r="JA17" s="22"/>
      <c r="JB17" s="22"/>
      <c r="JC17" s="22"/>
      <c r="JD17" s="22"/>
      <c r="JE17" s="22"/>
      <c r="JF17" s="22"/>
      <c r="JG17" s="22"/>
      <c r="JH17" s="22"/>
      <c r="JI17" s="22"/>
      <c r="JJ17" s="22"/>
      <c r="JK17" s="22"/>
      <c r="JL17" s="22"/>
      <c r="JM17" s="22">
        <v>0.5</v>
      </c>
      <c r="JN17" s="22">
        <v>0.5</v>
      </c>
      <c r="JO17" s="22">
        <v>0.5</v>
      </c>
      <c r="JP17" s="22">
        <v>0.5</v>
      </c>
      <c r="JQ17" s="22">
        <v>0.5</v>
      </c>
      <c r="JR17" s="22">
        <v>0.5</v>
      </c>
      <c r="JS17" s="22"/>
      <c r="JT17" s="22"/>
      <c r="JU17" s="22"/>
      <c r="JV17" s="22"/>
      <c r="JW17" s="22"/>
      <c r="JX17" s="22"/>
      <c r="JY17" s="22"/>
      <c r="JZ17" s="22"/>
      <c r="KA17" s="22"/>
      <c r="KB17" s="22"/>
      <c r="KC17" s="22"/>
      <c r="KD17" s="22"/>
      <c r="KE17" s="22"/>
      <c r="KF17" s="22"/>
      <c r="KG17" s="22"/>
      <c r="KH17" s="22"/>
      <c r="KI17" s="22">
        <v>0.5</v>
      </c>
      <c r="KJ17" s="22">
        <v>0.5</v>
      </c>
      <c r="KK17" s="22">
        <v>0.5</v>
      </c>
      <c r="KL17" s="22">
        <v>0.5</v>
      </c>
      <c r="KM17" s="22">
        <v>0.5</v>
      </c>
      <c r="KN17" s="22">
        <v>0.5</v>
      </c>
      <c r="KO17" s="22">
        <v>0.5</v>
      </c>
      <c r="KP17" s="22">
        <v>0.5</v>
      </c>
      <c r="KQ17" s="22">
        <v>0.5</v>
      </c>
      <c r="KR17" s="22"/>
      <c r="KS17" s="22"/>
      <c r="KT17" s="22"/>
      <c r="KU17" s="22"/>
      <c r="KV17" s="22"/>
      <c r="KW17" s="22"/>
      <c r="KX17" s="22"/>
      <c r="KY17" s="22"/>
      <c r="KZ17" s="22"/>
      <c r="LA17" s="22"/>
      <c r="LB17" s="22"/>
      <c r="LC17" s="22"/>
      <c r="LD17" s="22"/>
      <c r="LE17" s="22"/>
      <c r="LF17" s="22"/>
      <c r="LG17" s="22"/>
      <c r="LH17" s="22"/>
      <c r="LI17" s="22"/>
      <c r="LJ17" s="22"/>
      <c r="LK17" s="22"/>
      <c r="LL17" s="22"/>
      <c r="LM17" s="22"/>
      <c r="LN17" s="22"/>
      <c r="LO17" s="22"/>
      <c r="LP17" s="22"/>
      <c r="LQ17" s="22"/>
      <c r="LR17" s="22"/>
      <c r="LS17" s="22"/>
      <c r="LT17" s="22"/>
      <c r="LU17" s="22"/>
      <c r="LV17" s="22"/>
      <c r="LW17" s="22"/>
      <c r="LX17" s="22"/>
      <c r="LY17" s="22"/>
      <c r="LZ17" s="22"/>
      <c r="MA17" s="22"/>
      <c r="MB17" s="22"/>
      <c r="MC17" s="22"/>
      <c r="MD17" s="22"/>
      <c r="ME17" s="22"/>
      <c r="MF17" s="22"/>
      <c r="MG17" s="22"/>
      <c r="MH17" s="22"/>
      <c r="MI17" s="22"/>
      <c r="MJ17" s="22"/>
      <c r="MK17" s="22"/>
      <c r="ML17" s="22"/>
      <c r="MM17" s="22"/>
      <c r="MN17" s="22"/>
      <c r="MO17" s="22"/>
      <c r="MP17" s="22"/>
      <c r="MQ17" s="22"/>
      <c r="MR17" s="22"/>
      <c r="MS17" s="22"/>
      <c r="MT17" s="22"/>
      <c r="MU17" s="22"/>
      <c r="MV17" s="22"/>
      <c r="MW17" s="22"/>
      <c r="MX17" s="22"/>
      <c r="MY17" s="22"/>
      <c r="MZ17" s="22"/>
      <c r="NA17" s="22"/>
      <c r="NB17" s="22"/>
      <c r="NC17" s="22"/>
      <c r="ND17" s="22"/>
      <c r="NE17" s="22"/>
      <c r="NF17" s="22"/>
      <c r="NG17" s="22"/>
      <c r="NH17" s="55"/>
    </row>
    <row r="18" spans="1:372" x14ac:dyDescent="0.25">
      <c r="A18" s="56" t="s">
        <v>479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>
        <v>1</v>
      </c>
      <c r="CL18" s="22"/>
      <c r="CM18" s="22"/>
      <c r="CN18" s="22"/>
      <c r="CO18" s="22"/>
      <c r="CP18" s="22"/>
      <c r="CQ18" s="22"/>
      <c r="CR18" s="22"/>
      <c r="CS18" s="22"/>
      <c r="CT18" s="22"/>
      <c r="CU18" s="22"/>
      <c r="CV18" s="22"/>
      <c r="CW18" s="22"/>
      <c r="CX18" s="22"/>
      <c r="CY18" s="22"/>
      <c r="CZ18" s="22"/>
      <c r="DA18" s="22"/>
      <c r="DB18" s="22"/>
      <c r="DC18" s="22"/>
      <c r="DD18" s="22"/>
      <c r="DE18" s="22"/>
      <c r="DF18" s="22"/>
      <c r="DG18" s="22"/>
      <c r="DH18" s="22"/>
      <c r="DI18" s="22"/>
      <c r="DJ18" s="22"/>
      <c r="DK18" s="22"/>
      <c r="DL18" s="22"/>
      <c r="DM18" s="22"/>
      <c r="DN18" s="22"/>
      <c r="DO18" s="22"/>
      <c r="DP18" s="22"/>
      <c r="DQ18" s="22">
        <v>0.5</v>
      </c>
      <c r="DR18" s="22">
        <v>1</v>
      </c>
      <c r="DS18" s="22">
        <v>1</v>
      </c>
      <c r="DT18" s="22">
        <v>1</v>
      </c>
      <c r="DU18" s="22">
        <v>0.5</v>
      </c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>
        <v>0.5</v>
      </c>
      <c r="FB18" s="22"/>
      <c r="FC18" s="22"/>
      <c r="FD18" s="22"/>
      <c r="FE18" s="22"/>
      <c r="FF18" s="22"/>
      <c r="FG18" s="22"/>
      <c r="FH18" s="22"/>
      <c r="FI18" s="22"/>
      <c r="FJ18" s="22">
        <v>1</v>
      </c>
      <c r="FK18" s="22">
        <v>1</v>
      </c>
      <c r="FL18" s="22">
        <v>0.5</v>
      </c>
      <c r="FM18" s="22">
        <v>1</v>
      </c>
      <c r="FN18" s="22">
        <v>1</v>
      </c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>
        <v>0.5</v>
      </c>
      <c r="HI18" s="22">
        <v>0.5</v>
      </c>
      <c r="HJ18" s="22">
        <v>0.5</v>
      </c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  <c r="HY18" s="22"/>
      <c r="HZ18" s="22"/>
      <c r="IA18" s="22"/>
      <c r="IB18" s="22"/>
      <c r="IC18" s="22"/>
      <c r="ID18" s="22"/>
      <c r="IE18" s="22"/>
      <c r="IF18" s="22"/>
      <c r="IG18" s="22"/>
      <c r="IH18" s="22"/>
      <c r="II18" s="22"/>
      <c r="IJ18" s="22"/>
      <c r="IK18" s="22"/>
      <c r="IL18" s="22"/>
      <c r="IM18" s="22"/>
      <c r="IN18" s="22"/>
      <c r="IO18" s="22"/>
      <c r="IP18" s="22"/>
      <c r="IQ18" s="22"/>
      <c r="IR18" s="22"/>
      <c r="IS18" s="22"/>
      <c r="IT18" s="22"/>
      <c r="IU18" s="22"/>
      <c r="IV18" s="22"/>
      <c r="IW18" s="22"/>
      <c r="IX18" s="22"/>
      <c r="IY18" s="22"/>
      <c r="IZ18" s="22"/>
      <c r="JA18" s="22"/>
      <c r="JB18" s="22"/>
      <c r="JC18" s="22"/>
      <c r="JD18" s="22"/>
      <c r="JE18" s="22"/>
      <c r="JF18" s="22"/>
      <c r="JG18" s="22"/>
      <c r="JH18" s="22"/>
      <c r="JI18" s="22"/>
      <c r="JJ18" s="22"/>
      <c r="JK18" s="22"/>
      <c r="JL18" s="22"/>
      <c r="JM18" s="22"/>
      <c r="JN18" s="22"/>
      <c r="JO18" s="22"/>
      <c r="JP18" s="22"/>
      <c r="JQ18" s="22"/>
      <c r="JR18" s="22"/>
      <c r="JS18" s="22"/>
      <c r="JT18" s="22"/>
      <c r="JU18" s="22"/>
      <c r="JV18" s="22"/>
      <c r="JW18" s="22"/>
      <c r="JX18" s="22"/>
      <c r="JY18" s="22"/>
      <c r="JZ18" s="22"/>
      <c r="KA18" s="22"/>
      <c r="KB18" s="22"/>
      <c r="KC18" s="22"/>
      <c r="KD18" s="22"/>
      <c r="KE18" s="22"/>
      <c r="KF18" s="22"/>
      <c r="KG18" s="22"/>
      <c r="KH18" s="22"/>
      <c r="KI18" s="22"/>
      <c r="KJ18" s="22"/>
      <c r="KK18" s="22"/>
      <c r="KL18" s="22"/>
      <c r="KM18" s="22"/>
      <c r="KN18" s="22"/>
      <c r="KO18" s="22"/>
      <c r="KP18" s="22"/>
      <c r="KQ18" s="22"/>
      <c r="KR18" s="22"/>
      <c r="KS18" s="22"/>
      <c r="KT18" s="22"/>
      <c r="KU18" s="22"/>
      <c r="KV18" s="22"/>
      <c r="KW18" s="22"/>
      <c r="KX18" s="22"/>
      <c r="KY18" s="22"/>
      <c r="KZ18" s="22"/>
      <c r="LA18" s="22"/>
      <c r="LB18" s="22"/>
      <c r="LC18" s="22"/>
      <c r="LD18" s="22"/>
      <c r="LE18" s="22"/>
      <c r="LF18" s="22"/>
      <c r="LG18" s="22"/>
      <c r="LH18" s="22"/>
      <c r="LI18" s="22"/>
      <c r="LJ18" s="22"/>
      <c r="LK18" s="22"/>
      <c r="LL18" s="22"/>
      <c r="LM18" s="22"/>
      <c r="LN18" s="22"/>
      <c r="LO18" s="22"/>
      <c r="LP18" s="22"/>
      <c r="LQ18" s="22"/>
      <c r="LR18" s="22"/>
      <c r="LS18" s="22"/>
      <c r="LT18" s="22"/>
      <c r="LU18" s="22"/>
      <c r="LV18" s="22"/>
      <c r="LW18" s="22"/>
      <c r="LX18" s="22"/>
      <c r="LY18" s="22"/>
      <c r="LZ18" s="22"/>
      <c r="MA18" s="22"/>
      <c r="MB18" s="22"/>
      <c r="MC18" s="22"/>
      <c r="MD18" s="22"/>
      <c r="ME18" s="22"/>
      <c r="MF18" s="22"/>
      <c r="MG18" s="22"/>
      <c r="MH18" s="22"/>
      <c r="MI18" s="22"/>
      <c r="MJ18" s="22"/>
      <c r="MK18" s="22"/>
      <c r="ML18" s="22"/>
      <c r="MM18" s="22"/>
      <c r="MN18" s="22"/>
      <c r="MO18" s="22"/>
      <c r="MP18" s="22"/>
      <c r="MQ18" s="22"/>
      <c r="MR18" s="22"/>
      <c r="MS18" s="22"/>
      <c r="MT18" s="22"/>
      <c r="MU18" s="22"/>
      <c r="MV18" s="22"/>
      <c r="MW18" s="22"/>
      <c r="MX18" s="22"/>
      <c r="MY18" s="22"/>
      <c r="MZ18" s="22"/>
      <c r="NA18" s="22"/>
      <c r="NB18" s="22"/>
      <c r="NC18" s="22"/>
      <c r="ND18" s="22"/>
      <c r="NE18" s="22"/>
      <c r="NF18" s="22"/>
      <c r="NG18" s="22"/>
      <c r="NH18" s="55"/>
    </row>
    <row r="19" spans="1:372" x14ac:dyDescent="0.25">
      <c r="A19" s="56" t="s">
        <v>481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>
        <v>1</v>
      </c>
      <c r="CM19" s="22"/>
      <c r="CN19" s="22"/>
      <c r="CO19" s="22"/>
      <c r="CP19" s="22"/>
      <c r="CQ19" s="22"/>
      <c r="CR19" s="22"/>
      <c r="CS19" s="22"/>
      <c r="CT19" s="22"/>
      <c r="CU19" s="22"/>
      <c r="CV19" s="22"/>
      <c r="CW19" s="22"/>
      <c r="CX19" s="22"/>
      <c r="CY19" s="22"/>
      <c r="CZ19" s="22"/>
      <c r="DA19" s="22"/>
      <c r="DB19" s="22"/>
      <c r="DC19" s="22"/>
      <c r="DD19" s="22"/>
      <c r="DE19" s="22"/>
      <c r="DF19" s="22"/>
      <c r="DG19" s="22"/>
      <c r="DH19" s="22"/>
      <c r="DI19" s="22"/>
      <c r="DJ19" s="22"/>
      <c r="DK19" s="22"/>
      <c r="DL19" s="22"/>
      <c r="DM19" s="22"/>
      <c r="DN19" s="22"/>
      <c r="DO19" s="22"/>
      <c r="DP19" s="22"/>
      <c r="DQ19" s="22"/>
      <c r="DR19" s="22"/>
      <c r="DS19" s="22"/>
      <c r="DT19" s="22"/>
      <c r="DU19" s="22">
        <v>0.5</v>
      </c>
      <c r="DV19" s="22">
        <v>0.5</v>
      </c>
      <c r="DW19" s="22">
        <v>1</v>
      </c>
      <c r="DX19" s="22">
        <v>0.5</v>
      </c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>
        <v>1</v>
      </c>
      <c r="GF19" s="22">
        <v>1</v>
      </c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>
        <v>0.5</v>
      </c>
      <c r="HL19" s="22">
        <v>0.5</v>
      </c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  <c r="HY19" s="22"/>
      <c r="HZ19" s="22"/>
      <c r="IA19" s="22"/>
      <c r="IB19" s="22"/>
      <c r="IC19" s="22"/>
      <c r="ID19" s="22"/>
      <c r="IE19" s="22"/>
      <c r="IF19" s="22"/>
      <c r="IG19" s="22"/>
      <c r="IH19" s="22"/>
      <c r="II19" s="22"/>
      <c r="IJ19" s="22"/>
      <c r="IK19" s="22"/>
      <c r="IL19" s="22"/>
      <c r="IM19" s="22"/>
      <c r="IN19" s="22"/>
      <c r="IO19" s="22"/>
      <c r="IP19" s="22"/>
      <c r="IQ19" s="22"/>
      <c r="IR19" s="22"/>
      <c r="IS19" s="22"/>
      <c r="IT19" s="22"/>
      <c r="IU19" s="22"/>
      <c r="IV19" s="22"/>
      <c r="IW19" s="22"/>
      <c r="IX19" s="22"/>
      <c r="IY19" s="22"/>
      <c r="IZ19" s="22"/>
      <c r="JA19" s="22"/>
      <c r="JB19" s="22"/>
      <c r="JC19" s="22"/>
      <c r="JD19" s="22"/>
      <c r="JE19" s="22"/>
      <c r="JF19" s="22"/>
      <c r="JG19" s="22"/>
      <c r="JH19" s="22"/>
      <c r="JI19" s="22"/>
      <c r="JJ19" s="22"/>
      <c r="JK19" s="22"/>
      <c r="JL19" s="22"/>
      <c r="JM19" s="22"/>
      <c r="JN19" s="22"/>
      <c r="JO19" s="22"/>
      <c r="JP19" s="22"/>
      <c r="JQ19" s="22"/>
      <c r="JR19" s="22"/>
      <c r="JS19" s="22"/>
      <c r="JT19" s="22"/>
      <c r="JU19" s="22"/>
      <c r="JV19" s="22"/>
      <c r="JW19" s="22"/>
      <c r="JX19" s="22"/>
      <c r="JY19" s="22"/>
      <c r="JZ19" s="22"/>
      <c r="KA19" s="22"/>
      <c r="KB19" s="22"/>
      <c r="KC19" s="22"/>
      <c r="KD19" s="22"/>
      <c r="KE19" s="22"/>
      <c r="KF19" s="22"/>
      <c r="KG19" s="22"/>
      <c r="KH19" s="22"/>
      <c r="KI19" s="22"/>
      <c r="KJ19" s="22"/>
      <c r="KK19" s="22"/>
      <c r="KL19" s="22"/>
      <c r="KM19" s="22"/>
      <c r="KN19" s="22"/>
      <c r="KO19" s="22"/>
      <c r="KP19" s="22"/>
      <c r="KQ19" s="22"/>
      <c r="KR19" s="22"/>
      <c r="KS19" s="22"/>
      <c r="KT19" s="22"/>
      <c r="KU19" s="22"/>
      <c r="KV19" s="22"/>
      <c r="KW19" s="22"/>
      <c r="KX19" s="22"/>
      <c r="KY19" s="22"/>
      <c r="KZ19" s="22"/>
      <c r="LA19" s="22"/>
      <c r="LB19" s="22"/>
      <c r="LC19" s="22"/>
      <c r="LD19" s="22"/>
      <c r="LE19" s="22"/>
      <c r="LF19" s="22"/>
      <c r="LG19" s="22"/>
      <c r="LH19" s="22"/>
      <c r="LI19" s="22"/>
      <c r="LJ19" s="22"/>
      <c r="LK19" s="22"/>
      <c r="LL19" s="22"/>
      <c r="LM19" s="22"/>
      <c r="LN19" s="22"/>
      <c r="LO19" s="22"/>
      <c r="LP19" s="22"/>
      <c r="LQ19" s="22"/>
      <c r="LR19" s="22"/>
      <c r="LS19" s="22"/>
      <c r="LT19" s="22"/>
      <c r="LU19" s="22"/>
      <c r="LV19" s="22"/>
      <c r="LW19" s="22"/>
      <c r="LX19" s="22"/>
      <c r="LY19" s="22"/>
      <c r="LZ19" s="22"/>
      <c r="MA19" s="22"/>
      <c r="MB19" s="22"/>
      <c r="MC19" s="22"/>
      <c r="MD19" s="22"/>
      <c r="ME19" s="22"/>
      <c r="MF19" s="22"/>
      <c r="MG19" s="22"/>
      <c r="MH19" s="22"/>
      <c r="MI19" s="22"/>
      <c r="MJ19" s="22"/>
      <c r="MK19" s="22"/>
      <c r="ML19" s="22"/>
      <c r="MM19" s="22"/>
      <c r="MN19" s="22"/>
      <c r="MO19" s="22"/>
      <c r="MP19" s="22"/>
      <c r="MQ19" s="22"/>
      <c r="MR19" s="22"/>
      <c r="MS19" s="22"/>
      <c r="MT19" s="22"/>
      <c r="MU19" s="22"/>
      <c r="MV19" s="22"/>
      <c r="MW19" s="22"/>
      <c r="MX19" s="22"/>
      <c r="MY19" s="22"/>
      <c r="MZ19" s="22"/>
      <c r="NA19" s="22"/>
      <c r="NB19" s="22"/>
      <c r="NC19" s="22"/>
      <c r="ND19" s="22"/>
      <c r="NE19" s="22"/>
      <c r="NF19" s="22"/>
      <c r="NG19" s="22"/>
      <c r="NH19" s="55"/>
    </row>
    <row r="20" spans="1:372" x14ac:dyDescent="0.25">
      <c r="A20" s="56" t="s">
        <v>482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>
        <v>1</v>
      </c>
      <c r="CN20" s="22"/>
      <c r="CO20" s="22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22"/>
      <c r="DM20" s="22"/>
      <c r="DN20" s="22"/>
      <c r="DO20" s="22"/>
      <c r="DP20" s="22"/>
      <c r="DQ20" s="22"/>
      <c r="DR20" s="22"/>
      <c r="DS20" s="22"/>
      <c r="DT20" s="22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22"/>
      <c r="EO20" s="22"/>
      <c r="EP20" s="22"/>
      <c r="EQ20" s="22"/>
      <c r="ER20" s="22"/>
      <c r="ES20" s="22"/>
      <c r="ET20" s="22"/>
      <c r="EU20" s="22"/>
      <c r="EV20" s="22"/>
      <c r="EW20" s="22"/>
      <c r="EX20" s="22"/>
      <c r="EY20" s="22"/>
      <c r="EZ20" s="22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22"/>
      <c r="FX20" s="22"/>
      <c r="FY20" s="22"/>
      <c r="FZ20" s="22"/>
      <c r="GA20" s="22"/>
      <c r="GB20" s="22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22"/>
      <c r="GZ20" s="22"/>
      <c r="HA20" s="22"/>
      <c r="HB20" s="22"/>
      <c r="HC20" s="22"/>
      <c r="HD20" s="22"/>
      <c r="HE20" s="22"/>
      <c r="HF20" s="22"/>
      <c r="HG20" s="22"/>
      <c r="HH20" s="22"/>
      <c r="HI20" s="22"/>
      <c r="HJ20" s="22"/>
      <c r="HK20" s="22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  <c r="HY20" s="22"/>
      <c r="HZ20" s="22"/>
      <c r="IA20" s="22"/>
      <c r="IB20" s="22"/>
      <c r="IC20" s="22"/>
      <c r="ID20" s="22"/>
      <c r="IE20" s="22"/>
      <c r="IF20" s="22"/>
      <c r="IG20" s="22"/>
      <c r="IH20" s="22"/>
      <c r="II20" s="22"/>
      <c r="IJ20" s="22"/>
      <c r="IK20" s="22"/>
      <c r="IL20" s="22"/>
      <c r="IM20" s="22"/>
      <c r="IN20" s="22"/>
      <c r="IO20" s="22"/>
      <c r="IP20" s="22"/>
      <c r="IQ20" s="22"/>
      <c r="IR20" s="22"/>
      <c r="IS20" s="22"/>
      <c r="IT20" s="22"/>
      <c r="IU20" s="22"/>
      <c r="IV20" s="22"/>
      <c r="IW20" s="22"/>
      <c r="IX20" s="22"/>
      <c r="IY20" s="22"/>
      <c r="IZ20" s="22"/>
      <c r="JA20" s="22"/>
      <c r="JB20" s="22"/>
      <c r="JC20" s="22"/>
      <c r="JD20" s="22"/>
      <c r="JE20" s="22"/>
      <c r="JF20" s="22"/>
      <c r="JG20" s="22"/>
      <c r="JH20" s="22"/>
      <c r="JI20" s="22"/>
      <c r="JJ20" s="22"/>
      <c r="JK20" s="22"/>
      <c r="JL20" s="22"/>
      <c r="JM20" s="22"/>
      <c r="JN20" s="22"/>
      <c r="JO20" s="22"/>
      <c r="JP20" s="22"/>
      <c r="JQ20" s="22"/>
      <c r="JR20" s="22"/>
      <c r="JS20" s="22"/>
      <c r="JT20" s="22"/>
      <c r="JU20" s="22"/>
      <c r="JV20" s="22"/>
      <c r="JW20" s="22"/>
      <c r="JX20" s="22"/>
      <c r="JY20" s="22"/>
      <c r="JZ20" s="22"/>
      <c r="KA20" s="22"/>
      <c r="KB20" s="22"/>
      <c r="KC20" s="22"/>
      <c r="KD20" s="22"/>
      <c r="KE20" s="22"/>
      <c r="KF20" s="22"/>
      <c r="KG20" s="22"/>
      <c r="KH20" s="22"/>
      <c r="KI20" s="22">
        <v>0.5</v>
      </c>
      <c r="KJ20" s="22">
        <v>0.5</v>
      </c>
      <c r="KK20" s="22"/>
      <c r="KL20" s="22"/>
      <c r="KM20" s="22"/>
      <c r="KN20" s="22"/>
      <c r="KO20" s="22"/>
      <c r="KP20" s="22"/>
      <c r="KQ20" s="22"/>
      <c r="KR20" s="22"/>
      <c r="KS20" s="22"/>
      <c r="KT20" s="22"/>
      <c r="KU20" s="22"/>
      <c r="KV20" s="22"/>
      <c r="KW20" s="22"/>
      <c r="KX20" s="22"/>
      <c r="KY20" s="22"/>
      <c r="KZ20" s="22"/>
      <c r="LA20" s="22"/>
      <c r="LB20" s="22"/>
      <c r="LC20" s="22"/>
      <c r="LD20" s="22"/>
      <c r="LE20" s="22"/>
      <c r="LF20" s="22"/>
      <c r="LG20" s="22"/>
      <c r="LH20" s="22"/>
      <c r="LI20" s="22"/>
      <c r="LJ20" s="22"/>
      <c r="LK20" s="22"/>
      <c r="LL20" s="22"/>
      <c r="LM20" s="22"/>
      <c r="LN20" s="22"/>
      <c r="LO20" s="22"/>
      <c r="LP20" s="22"/>
      <c r="LQ20" s="22"/>
      <c r="LR20" s="22"/>
      <c r="LS20" s="22"/>
      <c r="LT20" s="22"/>
      <c r="LU20" s="22"/>
      <c r="LV20" s="22"/>
      <c r="LW20" s="22"/>
      <c r="LX20" s="22"/>
      <c r="LY20" s="22"/>
      <c r="LZ20" s="22"/>
      <c r="MA20" s="22"/>
      <c r="MB20" s="22"/>
      <c r="MC20" s="22"/>
      <c r="MD20" s="22"/>
      <c r="ME20" s="22"/>
      <c r="MF20" s="22"/>
      <c r="MG20" s="22"/>
      <c r="MH20" s="22"/>
      <c r="MI20" s="22"/>
      <c r="MJ20" s="22"/>
      <c r="MK20" s="22"/>
      <c r="ML20" s="22"/>
      <c r="MM20" s="22"/>
      <c r="MN20" s="22"/>
      <c r="MO20" s="22"/>
      <c r="MP20" s="22"/>
      <c r="MQ20" s="22"/>
      <c r="MR20" s="22"/>
      <c r="MS20" s="22"/>
      <c r="MT20" s="22"/>
      <c r="MU20" s="22"/>
      <c r="MV20" s="22"/>
      <c r="MW20" s="22"/>
      <c r="MX20" s="22"/>
      <c r="MY20" s="22"/>
      <c r="MZ20" s="22"/>
      <c r="NA20" s="22"/>
      <c r="NB20" s="22"/>
      <c r="NC20" s="22"/>
      <c r="ND20" s="22"/>
      <c r="NE20" s="22"/>
      <c r="NF20" s="22"/>
      <c r="NG20" s="22"/>
      <c r="NH20" s="55"/>
    </row>
    <row r="21" spans="1:372" x14ac:dyDescent="0.25">
      <c r="A21" s="56" t="s">
        <v>483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  <c r="CN21" s="22">
        <v>1</v>
      </c>
      <c r="CO21" s="22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22"/>
      <c r="DM21" s="22"/>
      <c r="DN21" s="22"/>
      <c r="DO21" s="22"/>
      <c r="DP21" s="22"/>
      <c r="DQ21" s="22"/>
      <c r="DR21" s="22"/>
      <c r="DS21" s="22"/>
      <c r="DT21" s="22"/>
      <c r="DU21" s="22"/>
      <c r="DV21" s="22"/>
      <c r="DW21" s="22"/>
      <c r="DX21" s="22">
        <v>0.5</v>
      </c>
      <c r="DY21" s="22">
        <v>1</v>
      </c>
      <c r="DZ21" s="22">
        <v>0.5</v>
      </c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>
        <v>1</v>
      </c>
      <c r="FP21" s="22">
        <v>1</v>
      </c>
      <c r="FQ21" s="22">
        <v>1</v>
      </c>
      <c r="FR21" s="22">
        <v>0.5</v>
      </c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/>
      <c r="HY21" s="22"/>
      <c r="HZ21" s="22"/>
      <c r="IA21" s="22"/>
      <c r="IB21" s="22"/>
      <c r="IC21" s="22"/>
      <c r="ID21" s="22"/>
      <c r="IE21" s="22"/>
      <c r="IF21" s="22"/>
      <c r="IG21" s="22"/>
      <c r="IH21" s="22"/>
      <c r="II21" s="22"/>
      <c r="IJ21" s="22"/>
      <c r="IK21" s="22"/>
      <c r="IL21" s="22"/>
      <c r="IM21" s="22"/>
      <c r="IN21" s="22"/>
      <c r="IO21" s="22"/>
      <c r="IP21" s="22"/>
      <c r="IQ21" s="22"/>
      <c r="IR21" s="22"/>
      <c r="IS21" s="22"/>
      <c r="IT21" s="22"/>
      <c r="IU21" s="22"/>
      <c r="IV21" s="22"/>
      <c r="IW21" s="22"/>
      <c r="IX21" s="22"/>
      <c r="IY21" s="22"/>
      <c r="IZ21" s="22"/>
      <c r="JA21" s="22"/>
      <c r="JB21" s="22"/>
      <c r="JC21" s="22"/>
      <c r="JD21" s="22"/>
      <c r="JE21" s="22"/>
      <c r="JF21" s="22"/>
      <c r="JG21" s="22"/>
      <c r="JH21" s="22"/>
      <c r="JI21" s="22"/>
      <c r="JJ21" s="22"/>
      <c r="JK21" s="22"/>
      <c r="JL21" s="22"/>
      <c r="JM21" s="22"/>
      <c r="JN21" s="22"/>
      <c r="JO21" s="22"/>
      <c r="JP21" s="22"/>
      <c r="JQ21" s="22"/>
      <c r="JR21" s="22"/>
      <c r="JS21" s="22">
        <v>0.5</v>
      </c>
      <c r="JT21" s="22">
        <v>0.5</v>
      </c>
      <c r="JU21" s="22">
        <v>0.5</v>
      </c>
      <c r="JV21" s="22"/>
      <c r="JW21" s="22"/>
      <c r="JX21" s="22"/>
      <c r="JY21" s="22"/>
      <c r="JZ21" s="22"/>
      <c r="KA21" s="22"/>
      <c r="KB21" s="22"/>
      <c r="KC21" s="22"/>
      <c r="KD21" s="22"/>
      <c r="KE21" s="22"/>
      <c r="KF21" s="22"/>
      <c r="KG21" s="22"/>
      <c r="KH21" s="22"/>
      <c r="KI21" s="22"/>
      <c r="KJ21" s="22"/>
      <c r="KK21" s="22"/>
      <c r="KL21" s="22"/>
      <c r="KM21" s="22"/>
      <c r="KN21" s="22"/>
      <c r="KO21" s="22"/>
      <c r="KP21" s="22"/>
      <c r="KQ21" s="22"/>
      <c r="KR21" s="22"/>
      <c r="KS21" s="22"/>
      <c r="KT21" s="22"/>
      <c r="KU21" s="22"/>
      <c r="KV21" s="22"/>
      <c r="KW21" s="22"/>
      <c r="KX21" s="22"/>
      <c r="KY21" s="22"/>
      <c r="KZ21" s="22"/>
      <c r="LA21" s="22"/>
      <c r="LB21" s="22"/>
      <c r="LC21" s="22"/>
      <c r="LD21" s="22"/>
      <c r="LE21" s="22"/>
      <c r="LF21" s="22"/>
      <c r="LG21" s="22"/>
      <c r="LH21" s="22"/>
      <c r="LI21" s="22"/>
      <c r="LJ21" s="22"/>
      <c r="LK21" s="22"/>
      <c r="LL21" s="22"/>
      <c r="LM21" s="22"/>
      <c r="LN21" s="22"/>
      <c r="LO21" s="22"/>
      <c r="LP21" s="22"/>
      <c r="LQ21" s="22"/>
      <c r="LR21" s="22"/>
      <c r="LS21" s="22"/>
      <c r="LT21" s="22"/>
      <c r="LU21" s="22"/>
      <c r="LV21" s="22"/>
      <c r="LW21" s="22"/>
      <c r="LX21" s="22"/>
      <c r="LY21" s="22"/>
      <c r="LZ21" s="22"/>
      <c r="MA21" s="22"/>
      <c r="MB21" s="22"/>
      <c r="MC21" s="22"/>
      <c r="MD21" s="22"/>
      <c r="ME21" s="22"/>
      <c r="MF21" s="22"/>
      <c r="MG21" s="22"/>
      <c r="MH21" s="22"/>
      <c r="MI21" s="22"/>
      <c r="MJ21" s="22"/>
      <c r="MK21" s="22"/>
      <c r="ML21" s="22"/>
      <c r="MM21" s="22"/>
      <c r="MN21" s="22"/>
      <c r="MO21" s="22"/>
      <c r="MP21" s="22"/>
      <c r="MQ21" s="22"/>
      <c r="MR21" s="22"/>
      <c r="MS21" s="22"/>
      <c r="MT21" s="22"/>
      <c r="MU21" s="22"/>
      <c r="MV21" s="22"/>
      <c r="MW21" s="22"/>
      <c r="MX21" s="22"/>
      <c r="MY21" s="22"/>
      <c r="MZ21" s="22"/>
      <c r="NA21" s="22"/>
      <c r="NB21" s="22"/>
      <c r="NC21" s="22"/>
      <c r="ND21" s="22"/>
      <c r="NE21" s="22"/>
      <c r="NF21" s="22"/>
      <c r="NG21" s="22"/>
      <c r="NH21" s="55"/>
    </row>
    <row r="22" spans="1:372" x14ac:dyDescent="0.25">
      <c r="A22" s="56" t="s">
        <v>484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>
        <v>1</v>
      </c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>
        <v>0.5</v>
      </c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>
        <v>0.5</v>
      </c>
      <c r="ET22" s="22">
        <v>0.5</v>
      </c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>
        <v>0.25</v>
      </c>
      <c r="GK22" s="22">
        <v>0.25</v>
      </c>
      <c r="GL22" s="22">
        <v>0.25</v>
      </c>
      <c r="GM22" s="22">
        <v>0.25</v>
      </c>
      <c r="GN22" s="22">
        <v>0.25</v>
      </c>
      <c r="GO22" s="22">
        <v>0.25</v>
      </c>
      <c r="GP22" s="22">
        <v>0.25</v>
      </c>
      <c r="GQ22" s="22">
        <v>0.25</v>
      </c>
      <c r="GR22" s="22">
        <v>0.25</v>
      </c>
      <c r="GS22" s="22">
        <v>0.25</v>
      </c>
      <c r="GT22" s="22">
        <v>0.25</v>
      </c>
      <c r="GU22" s="22">
        <v>0.25</v>
      </c>
      <c r="GV22" s="22">
        <v>0.25</v>
      </c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  <c r="HY22" s="22">
        <v>0.5</v>
      </c>
      <c r="HZ22" s="22">
        <v>0.25</v>
      </c>
      <c r="IA22" s="22">
        <v>0.25</v>
      </c>
      <c r="IB22" s="22">
        <v>0.25</v>
      </c>
      <c r="IC22" s="22">
        <v>0.25</v>
      </c>
      <c r="ID22" s="22">
        <v>0.25</v>
      </c>
      <c r="IE22" s="22"/>
      <c r="IF22" s="22"/>
      <c r="IG22" s="22"/>
      <c r="IH22" s="22"/>
      <c r="II22" s="22"/>
      <c r="IJ22" s="22"/>
      <c r="IK22" s="22"/>
      <c r="IL22" s="22"/>
      <c r="IM22" s="22"/>
      <c r="IN22" s="22"/>
      <c r="IO22" s="22"/>
      <c r="IP22" s="22"/>
      <c r="IQ22" s="22"/>
      <c r="IR22" s="22"/>
      <c r="IS22" s="22"/>
      <c r="IT22" s="22"/>
      <c r="IU22" s="22"/>
      <c r="IV22" s="22"/>
      <c r="IW22" s="22"/>
      <c r="IX22" s="22"/>
      <c r="IY22" s="22"/>
      <c r="IZ22" s="22"/>
      <c r="JA22" s="22"/>
      <c r="JB22" s="22"/>
      <c r="JC22" s="22"/>
      <c r="JD22" s="22"/>
      <c r="JE22" s="22"/>
      <c r="JF22" s="22"/>
      <c r="JG22" s="22"/>
      <c r="JH22" s="22"/>
      <c r="JI22" s="22"/>
      <c r="JJ22" s="22"/>
      <c r="JK22" s="22"/>
      <c r="JL22" s="22"/>
      <c r="JM22" s="22"/>
      <c r="JN22" s="22"/>
      <c r="JO22" s="22"/>
      <c r="JP22" s="22"/>
      <c r="JQ22" s="22"/>
      <c r="JR22" s="22"/>
      <c r="JS22" s="22"/>
      <c r="JT22" s="22"/>
      <c r="JU22" s="22"/>
      <c r="JV22" s="22"/>
      <c r="JW22" s="22"/>
      <c r="JX22" s="22"/>
      <c r="JY22" s="22"/>
      <c r="JZ22" s="22"/>
      <c r="KA22" s="22"/>
      <c r="KB22" s="22"/>
      <c r="KC22" s="22"/>
      <c r="KD22" s="22"/>
      <c r="KE22" s="22"/>
      <c r="KF22" s="22"/>
      <c r="KG22" s="22"/>
      <c r="KH22" s="22"/>
      <c r="KI22" s="22"/>
      <c r="KJ22" s="22"/>
      <c r="KK22" s="22"/>
      <c r="KL22" s="22"/>
      <c r="KM22" s="22"/>
      <c r="KN22" s="22"/>
      <c r="KO22" s="22"/>
      <c r="KP22" s="22"/>
      <c r="KQ22" s="22"/>
      <c r="KR22" s="22"/>
      <c r="KS22" s="22"/>
      <c r="KT22" s="22"/>
      <c r="KU22" s="22"/>
      <c r="KV22" s="22"/>
      <c r="KW22" s="22"/>
      <c r="KX22" s="22"/>
      <c r="KY22" s="22"/>
      <c r="KZ22" s="22"/>
      <c r="LA22" s="22"/>
      <c r="LB22" s="22"/>
      <c r="LC22" s="22"/>
      <c r="LD22" s="22"/>
      <c r="LE22" s="22"/>
      <c r="LF22" s="22"/>
      <c r="LG22" s="22"/>
      <c r="LH22" s="22"/>
      <c r="LI22" s="22"/>
      <c r="LJ22" s="22"/>
      <c r="LK22" s="22"/>
      <c r="LL22" s="22"/>
      <c r="LM22" s="22"/>
      <c r="LN22" s="22"/>
      <c r="LO22" s="22"/>
      <c r="LP22" s="22"/>
      <c r="LQ22" s="22"/>
      <c r="LR22" s="22"/>
      <c r="LS22" s="22"/>
      <c r="LT22" s="22"/>
      <c r="LU22" s="22"/>
      <c r="LV22" s="22"/>
      <c r="LW22" s="22"/>
      <c r="LX22" s="22"/>
      <c r="LY22" s="22"/>
      <c r="LZ22" s="22"/>
      <c r="MA22" s="22"/>
      <c r="MB22" s="22"/>
      <c r="MC22" s="22"/>
      <c r="MD22" s="22"/>
      <c r="ME22" s="22"/>
      <c r="MF22" s="22"/>
      <c r="MG22" s="22"/>
      <c r="MH22" s="22"/>
      <c r="MI22" s="22"/>
      <c r="MJ22" s="22"/>
      <c r="MK22" s="22"/>
      <c r="ML22" s="22"/>
      <c r="MM22" s="22"/>
      <c r="MN22" s="22"/>
      <c r="MO22" s="22"/>
      <c r="MP22" s="22"/>
      <c r="MQ22" s="22"/>
      <c r="MR22" s="22"/>
      <c r="MS22" s="22"/>
      <c r="MT22" s="22"/>
      <c r="MU22" s="22"/>
      <c r="MV22" s="22"/>
      <c r="MW22" s="22"/>
      <c r="MX22" s="22"/>
      <c r="MY22" s="22"/>
      <c r="MZ22" s="22"/>
      <c r="NA22" s="22"/>
      <c r="NB22" s="22"/>
      <c r="NC22" s="22"/>
      <c r="ND22" s="22"/>
      <c r="NE22" s="22"/>
      <c r="NF22" s="22"/>
      <c r="NG22" s="22"/>
      <c r="NH22" s="55"/>
    </row>
    <row r="23" spans="1:372" x14ac:dyDescent="0.25">
      <c r="A23" s="56" t="s">
        <v>485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>
        <v>1</v>
      </c>
      <c r="CE23" s="22">
        <v>1</v>
      </c>
      <c r="CF23" s="22">
        <v>1</v>
      </c>
      <c r="CG23" s="22">
        <v>1</v>
      </c>
      <c r="CH23" s="22">
        <v>1</v>
      </c>
      <c r="CI23" s="22">
        <v>1</v>
      </c>
      <c r="CJ23" s="22">
        <v>1</v>
      </c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>
        <v>0.5</v>
      </c>
      <c r="DH23" s="22">
        <v>0.5</v>
      </c>
      <c r="DI23" s="22">
        <v>0.5</v>
      </c>
      <c r="DJ23" s="22">
        <v>0.5</v>
      </c>
      <c r="DK23" s="22">
        <v>0.5</v>
      </c>
      <c r="DL23" s="22">
        <v>0.5</v>
      </c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>
        <v>0.5</v>
      </c>
      <c r="EV23" s="22">
        <v>0.5</v>
      </c>
      <c r="EW23" s="22">
        <v>0.5</v>
      </c>
      <c r="EX23" s="22">
        <v>0.5</v>
      </c>
      <c r="EY23" s="22">
        <v>0.5</v>
      </c>
      <c r="EZ23" s="22">
        <v>1</v>
      </c>
      <c r="FA23" s="22">
        <v>0.5</v>
      </c>
      <c r="FB23" s="22">
        <v>0.5</v>
      </c>
      <c r="FC23" s="22">
        <v>0.5</v>
      </c>
      <c r="FD23" s="22">
        <v>0.5</v>
      </c>
      <c r="FE23" s="22">
        <v>0.5</v>
      </c>
      <c r="FF23" s="22">
        <v>0.5</v>
      </c>
      <c r="FG23" s="22">
        <v>0.5</v>
      </c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>
        <v>0.25</v>
      </c>
      <c r="GK23" s="22">
        <v>0.25</v>
      </c>
      <c r="GL23" s="22">
        <v>0.25</v>
      </c>
      <c r="GM23" s="22">
        <v>0.25</v>
      </c>
      <c r="GN23" s="22">
        <v>0.25</v>
      </c>
      <c r="GO23" s="22">
        <v>0.25</v>
      </c>
      <c r="GP23" s="22">
        <v>0.25</v>
      </c>
      <c r="GQ23" s="22">
        <v>0.25</v>
      </c>
      <c r="GR23" s="22">
        <v>0.25</v>
      </c>
      <c r="GS23" s="22">
        <v>0.25</v>
      </c>
      <c r="GT23" s="22">
        <v>0.25</v>
      </c>
      <c r="GU23" s="22">
        <v>0.25</v>
      </c>
      <c r="GV23" s="22">
        <v>0.25</v>
      </c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  <c r="HY23" s="22"/>
      <c r="HZ23" s="22">
        <v>0.25</v>
      </c>
      <c r="IA23" s="22">
        <v>0.25</v>
      </c>
      <c r="IB23" s="22">
        <v>0.25</v>
      </c>
      <c r="IC23" s="22">
        <v>0.25</v>
      </c>
      <c r="ID23" s="22">
        <v>0.25</v>
      </c>
      <c r="IE23" s="22"/>
      <c r="IF23" s="22"/>
      <c r="IG23" s="22"/>
      <c r="IH23" s="22"/>
      <c r="II23" s="22"/>
      <c r="IJ23" s="22"/>
      <c r="IK23" s="22"/>
      <c r="IL23" s="22"/>
      <c r="IM23" s="22"/>
      <c r="IN23" s="22"/>
      <c r="IO23" s="22"/>
      <c r="IP23" s="22"/>
      <c r="IQ23" s="22"/>
      <c r="IR23" s="22"/>
      <c r="IS23" s="22"/>
      <c r="IT23" s="22"/>
      <c r="IU23" s="22"/>
      <c r="IV23" s="22"/>
      <c r="IW23" s="22"/>
      <c r="IX23" s="22"/>
      <c r="IY23" s="22"/>
      <c r="IZ23" s="22"/>
      <c r="JA23" s="22"/>
      <c r="JB23" s="22"/>
      <c r="JC23" s="22"/>
      <c r="JD23" s="22"/>
      <c r="JE23" s="22"/>
      <c r="JF23" s="22"/>
      <c r="JG23" s="22"/>
      <c r="JH23" s="22"/>
      <c r="JI23" s="22"/>
      <c r="JJ23" s="22"/>
      <c r="JK23" s="22"/>
      <c r="JL23" s="22"/>
      <c r="JM23" s="22"/>
      <c r="JN23" s="22"/>
      <c r="JO23" s="22"/>
      <c r="JP23" s="22"/>
      <c r="JQ23" s="22"/>
      <c r="JR23" s="22"/>
      <c r="JS23" s="22"/>
      <c r="JT23" s="22"/>
      <c r="JU23" s="22"/>
      <c r="JV23" s="22"/>
      <c r="JW23" s="22"/>
      <c r="JX23" s="22"/>
      <c r="JY23" s="22"/>
      <c r="JZ23" s="22"/>
      <c r="KA23" s="22"/>
      <c r="KB23" s="22"/>
      <c r="KC23" s="22"/>
      <c r="KD23" s="22"/>
      <c r="KE23" s="22"/>
      <c r="KF23" s="22"/>
      <c r="KG23" s="22"/>
      <c r="KH23" s="22"/>
      <c r="KI23" s="22"/>
      <c r="KJ23" s="22"/>
      <c r="KK23" s="22"/>
      <c r="KL23" s="22"/>
      <c r="KM23" s="22"/>
      <c r="KN23" s="22"/>
      <c r="KO23" s="22"/>
      <c r="KP23" s="22"/>
      <c r="KQ23" s="22"/>
      <c r="KR23" s="22"/>
      <c r="KS23" s="22"/>
      <c r="KT23" s="22"/>
      <c r="KU23" s="22"/>
      <c r="KV23" s="22"/>
      <c r="KW23" s="22"/>
      <c r="KX23" s="22"/>
      <c r="KY23" s="22"/>
      <c r="KZ23" s="22"/>
      <c r="LA23" s="22"/>
      <c r="LB23" s="22"/>
      <c r="LC23" s="22"/>
      <c r="LD23" s="22"/>
      <c r="LE23" s="22"/>
      <c r="LF23" s="22"/>
      <c r="LG23" s="22"/>
      <c r="LH23" s="22"/>
      <c r="LI23" s="22"/>
      <c r="LJ23" s="22"/>
      <c r="LK23" s="22"/>
      <c r="LL23" s="22"/>
      <c r="LM23" s="22"/>
      <c r="LN23" s="22"/>
      <c r="LO23" s="22"/>
      <c r="LP23" s="22"/>
      <c r="LQ23" s="22"/>
      <c r="LR23" s="22"/>
      <c r="LS23" s="22"/>
      <c r="LT23" s="22"/>
      <c r="LU23" s="22"/>
      <c r="LV23" s="22"/>
      <c r="LW23" s="22"/>
      <c r="LX23" s="22"/>
      <c r="LY23" s="22"/>
      <c r="LZ23" s="22"/>
      <c r="MA23" s="22"/>
      <c r="MB23" s="22"/>
      <c r="MC23" s="22"/>
      <c r="MD23" s="22"/>
      <c r="ME23" s="22"/>
      <c r="MF23" s="22"/>
      <c r="MG23" s="22"/>
      <c r="MH23" s="22"/>
      <c r="MI23" s="22"/>
      <c r="MJ23" s="22"/>
      <c r="MK23" s="22"/>
      <c r="ML23" s="22"/>
      <c r="MM23" s="22"/>
      <c r="MN23" s="22"/>
      <c r="MO23" s="22"/>
      <c r="MP23" s="22"/>
      <c r="MQ23" s="22"/>
      <c r="MR23" s="22"/>
      <c r="MS23" s="22"/>
      <c r="MT23" s="22"/>
      <c r="MU23" s="22"/>
      <c r="MV23" s="22"/>
      <c r="MW23" s="22"/>
      <c r="MX23" s="22"/>
      <c r="MY23" s="22"/>
      <c r="MZ23" s="22"/>
      <c r="NA23" s="22"/>
      <c r="NB23" s="22"/>
      <c r="NC23" s="22"/>
      <c r="ND23" s="22"/>
      <c r="NE23" s="22"/>
      <c r="NF23" s="22"/>
      <c r="NG23" s="22"/>
      <c r="NH23" s="55"/>
    </row>
    <row r="24" spans="1:372" x14ac:dyDescent="0.25">
      <c r="A24" s="56" t="s">
        <v>486</v>
      </c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>
        <v>1</v>
      </c>
      <c r="CR24" s="22">
        <v>1</v>
      </c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  <c r="DY24" s="22"/>
      <c r="DZ24" s="22">
        <v>0.5</v>
      </c>
      <c r="EA24" s="22">
        <v>1</v>
      </c>
      <c r="EB24" s="22">
        <v>1</v>
      </c>
      <c r="EC24" s="22">
        <v>1</v>
      </c>
      <c r="ED24" s="22"/>
      <c r="EE24" s="22"/>
      <c r="EF24" s="22"/>
      <c r="EG24" s="22"/>
      <c r="EH24" s="22"/>
      <c r="EI24" s="22"/>
      <c r="EJ24" s="22"/>
      <c r="EK24" s="22"/>
      <c r="EL24" s="22"/>
      <c r="EM24" s="22"/>
      <c r="EN24" s="22"/>
      <c r="EO24" s="22"/>
      <c r="EP24" s="22"/>
      <c r="EQ24" s="22"/>
      <c r="ER24" s="22"/>
      <c r="ES24" s="22"/>
      <c r="ET24" s="22"/>
      <c r="EU24" s="22"/>
      <c r="EV24" s="22"/>
      <c r="EW24" s="22"/>
      <c r="EX24" s="22"/>
      <c r="EY24" s="22"/>
      <c r="EZ24" s="22"/>
      <c r="FA24" s="22"/>
      <c r="FB24" s="22"/>
      <c r="FC24" s="22"/>
      <c r="FD24" s="22"/>
      <c r="FE24" s="22"/>
      <c r="FF24" s="22"/>
      <c r="FG24" s="22"/>
      <c r="FH24" s="22"/>
      <c r="FI24" s="22"/>
      <c r="FJ24" s="22"/>
      <c r="FK24" s="22"/>
      <c r="FL24" s="22"/>
      <c r="FM24" s="22"/>
      <c r="FN24" s="22"/>
      <c r="FO24" s="22"/>
      <c r="FP24" s="22"/>
      <c r="FQ24" s="22"/>
      <c r="FR24" s="22"/>
      <c r="FS24" s="22"/>
      <c r="FT24" s="22"/>
      <c r="FU24" s="22"/>
      <c r="FV24" s="22"/>
      <c r="FW24" s="22"/>
      <c r="FX24" s="22"/>
      <c r="FY24" s="22"/>
      <c r="FZ24" s="22"/>
      <c r="GA24" s="22"/>
      <c r="GB24" s="22"/>
      <c r="GC24" s="22"/>
      <c r="GD24" s="22"/>
      <c r="GE24" s="22"/>
      <c r="GF24" s="22"/>
      <c r="GG24" s="22"/>
      <c r="GH24" s="22"/>
      <c r="GI24" s="22"/>
      <c r="GJ24" s="22"/>
      <c r="GK24" s="22"/>
      <c r="GL24" s="22"/>
      <c r="GM24" s="22"/>
      <c r="GN24" s="22"/>
      <c r="GO24" s="22"/>
      <c r="GP24" s="22"/>
      <c r="GQ24" s="22"/>
      <c r="GR24" s="22"/>
      <c r="GS24" s="22"/>
      <c r="GT24" s="22"/>
      <c r="GU24" s="22"/>
      <c r="GV24" s="22"/>
      <c r="GW24" s="22">
        <v>0.5</v>
      </c>
      <c r="GX24" s="22">
        <v>0.5</v>
      </c>
      <c r="GY24" s="22"/>
      <c r="GZ24" s="22"/>
      <c r="HA24" s="22"/>
      <c r="HB24" s="22"/>
      <c r="HC24" s="22"/>
      <c r="HD24" s="22"/>
      <c r="HE24" s="22"/>
      <c r="HF24" s="22"/>
      <c r="HG24" s="22"/>
      <c r="HH24" s="22"/>
      <c r="HI24" s="22"/>
      <c r="HJ24" s="22"/>
      <c r="HK24" s="22"/>
      <c r="HL24" s="22"/>
      <c r="HM24" s="22"/>
      <c r="HN24" s="22"/>
      <c r="HO24" s="22"/>
      <c r="HP24" s="22"/>
      <c r="HQ24" s="22"/>
      <c r="HR24" s="22"/>
      <c r="HS24" s="22"/>
      <c r="HT24" s="22"/>
      <c r="HU24" s="22"/>
      <c r="HV24" s="22"/>
      <c r="HW24" s="22"/>
      <c r="HX24" s="22"/>
      <c r="HY24" s="22"/>
      <c r="HZ24" s="22"/>
      <c r="IA24" s="22"/>
      <c r="IB24" s="22"/>
      <c r="IC24" s="22"/>
      <c r="ID24" s="22"/>
      <c r="IE24" s="22"/>
      <c r="IF24" s="22"/>
      <c r="IG24" s="22"/>
      <c r="IH24" s="22"/>
      <c r="II24" s="22"/>
      <c r="IJ24" s="22"/>
      <c r="IK24" s="22"/>
      <c r="IL24" s="22"/>
      <c r="IM24" s="22"/>
      <c r="IN24" s="22"/>
      <c r="IO24" s="22"/>
      <c r="IP24" s="22"/>
      <c r="IQ24" s="22"/>
      <c r="IR24" s="22"/>
      <c r="IS24" s="22"/>
      <c r="IT24" s="22"/>
      <c r="IU24" s="22"/>
      <c r="IV24" s="22"/>
      <c r="IW24" s="22"/>
      <c r="IX24" s="22"/>
      <c r="IY24" s="22"/>
      <c r="IZ24" s="22"/>
      <c r="JA24" s="22"/>
      <c r="JB24" s="22"/>
      <c r="JC24" s="22"/>
      <c r="JD24" s="22"/>
      <c r="JE24" s="22"/>
      <c r="JF24" s="22"/>
      <c r="JG24" s="22"/>
      <c r="JH24" s="22"/>
      <c r="JI24" s="22"/>
      <c r="JJ24" s="22"/>
      <c r="JK24" s="22"/>
      <c r="JL24" s="22"/>
      <c r="JM24" s="22"/>
      <c r="JN24" s="22"/>
      <c r="JO24" s="22"/>
      <c r="JP24" s="22"/>
      <c r="JQ24" s="22"/>
      <c r="JR24" s="22"/>
      <c r="JS24" s="22"/>
      <c r="JT24" s="22"/>
      <c r="JU24" s="22"/>
      <c r="JV24" s="22"/>
      <c r="JW24" s="22"/>
      <c r="JX24" s="22"/>
      <c r="JY24" s="22"/>
      <c r="JZ24" s="22"/>
      <c r="KA24" s="22"/>
      <c r="KB24" s="22"/>
      <c r="KC24" s="22"/>
      <c r="KD24" s="22"/>
      <c r="KE24" s="22"/>
      <c r="KF24" s="22"/>
      <c r="KG24" s="22"/>
      <c r="KH24" s="22"/>
      <c r="KI24" s="22"/>
      <c r="KJ24" s="22"/>
      <c r="KK24" s="22"/>
      <c r="KL24" s="22"/>
      <c r="KM24" s="22"/>
      <c r="KN24" s="22"/>
      <c r="KO24" s="22"/>
      <c r="KP24" s="22"/>
      <c r="KQ24" s="22"/>
      <c r="KR24" s="22"/>
      <c r="KS24" s="22"/>
      <c r="KT24" s="22"/>
      <c r="KU24" s="22"/>
      <c r="KV24" s="22"/>
      <c r="KW24" s="22"/>
      <c r="KX24" s="22"/>
      <c r="KY24" s="22"/>
      <c r="KZ24" s="22"/>
      <c r="LA24" s="22"/>
      <c r="LB24" s="22"/>
      <c r="LC24" s="22"/>
      <c r="LD24" s="22"/>
      <c r="LE24" s="22"/>
      <c r="LF24" s="22"/>
      <c r="LG24" s="22"/>
      <c r="LH24" s="22"/>
      <c r="LI24" s="22"/>
      <c r="LJ24" s="22"/>
      <c r="LK24" s="22"/>
      <c r="LL24" s="22"/>
      <c r="LM24" s="22"/>
      <c r="LN24" s="22"/>
      <c r="LO24" s="22"/>
      <c r="LP24" s="22"/>
      <c r="LQ24" s="22"/>
      <c r="LR24" s="22"/>
      <c r="LS24" s="22"/>
      <c r="LT24" s="22"/>
      <c r="LU24" s="22"/>
      <c r="LV24" s="22"/>
      <c r="LW24" s="22"/>
      <c r="LX24" s="22"/>
      <c r="LY24" s="22"/>
      <c r="LZ24" s="22"/>
      <c r="MA24" s="22"/>
      <c r="MB24" s="22"/>
      <c r="MC24" s="22"/>
      <c r="MD24" s="22"/>
      <c r="ME24" s="22"/>
      <c r="MF24" s="22"/>
      <c r="MG24" s="22"/>
      <c r="MH24" s="22"/>
      <c r="MI24" s="22"/>
      <c r="MJ24" s="22"/>
      <c r="MK24" s="22"/>
      <c r="ML24" s="22"/>
      <c r="MM24" s="22"/>
      <c r="MN24" s="22"/>
      <c r="MO24" s="22"/>
      <c r="MP24" s="22"/>
      <c r="MQ24" s="22"/>
      <c r="MR24" s="22"/>
      <c r="MS24" s="22"/>
      <c r="MT24" s="22"/>
      <c r="MU24" s="22"/>
      <c r="MV24" s="22"/>
      <c r="MW24" s="22"/>
      <c r="MX24" s="22"/>
      <c r="MY24" s="22"/>
      <c r="MZ24" s="22"/>
      <c r="NA24" s="22"/>
      <c r="NB24" s="22"/>
      <c r="NC24" s="22"/>
      <c r="ND24" s="22"/>
      <c r="NE24" s="22"/>
      <c r="NF24" s="22"/>
      <c r="NG24" s="22"/>
      <c r="NH24" s="55"/>
    </row>
    <row r="25" spans="1:372" x14ac:dyDescent="0.25">
      <c r="A25" s="56" t="s">
        <v>487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>
        <v>1</v>
      </c>
      <c r="CT25" s="22">
        <v>1</v>
      </c>
      <c r="CU25" s="22">
        <v>1</v>
      </c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  <c r="DY25" s="22"/>
      <c r="DZ25" s="22"/>
      <c r="EA25" s="22"/>
      <c r="EB25" s="22"/>
      <c r="EC25" s="22"/>
      <c r="ED25" s="22"/>
      <c r="EE25" s="22">
        <v>1</v>
      </c>
      <c r="EF25" s="22">
        <v>0.5</v>
      </c>
      <c r="EG25" s="22"/>
      <c r="EH25" s="22"/>
      <c r="EI25" s="22"/>
      <c r="EJ25" s="22"/>
      <c r="EK25" s="22"/>
      <c r="EL25" s="22"/>
      <c r="EM25" s="22"/>
      <c r="EN25" s="22"/>
      <c r="EO25" s="22"/>
      <c r="EP25" s="22"/>
      <c r="EQ25" s="22"/>
      <c r="ER25" s="22"/>
      <c r="ES25" s="22"/>
      <c r="ET25" s="22"/>
      <c r="EU25" s="22"/>
      <c r="EV25" s="22"/>
      <c r="EW25" s="22"/>
      <c r="EX25" s="22"/>
      <c r="EY25" s="22"/>
      <c r="EZ25" s="22"/>
      <c r="FA25" s="22"/>
      <c r="FB25" s="22"/>
      <c r="FC25" s="22"/>
      <c r="FD25" s="22"/>
      <c r="FE25" s="22"/>
      <c r="FF25" s="22"/>
      <c r="FG25" s="22"/>
      <c r="FH25" s="22"/>
      <c r="FI25" s="22"/>
      <c r="FJ25" s="22"/>
      <c r="FK25" s="22"/>
      <c r="FL25" s="22"/>
      <c r="FM25" s="22"/>
      <c r="FN25" s="22"/>
      <c r="FO25" s="22"/>
      <c r="FP25" s="22"/>
      <c r="FQ25" s="22"/>
      <c r="FR25" s="22"/>
      <c r="FS25" s="22"/>
      <c r="FT25" s="22"/>
      <c r="FU25" s="22"/>
      <c r="FV25" s="22"/>
      <c r="FW25" s="22"/>
      <c r="FX25" s="22"/>
      <c r="FY25" s="22"/>
      <c r="FZ25" s="22"/>
      <c r="GA25" s="22"/>
      <c r="GB25" s="22"/>
      <c r="GC25" s="22"/>
      <c r="GD25" s="22"/>
      <c r="GE25" s="22"/>
      <c r="GF25" s="22"/>
      <c r="GG25" s="22"/>
      <c r="GH25" s="22"/>
      <c r="GI25" s="22">
        <v>0.5</v>
      </c>
      <c r="GJ25" s="22"/>
      <c r="GK25" s="22"/>
      <c r="GL25" s="22"/>
      <c r="GM25" s="22"/>
      <c r="GN25" s="22"/>
      <c r="GO25" s="22"/>
      <c r="GP25" s="22"/>
      <c r="GQ25" s="22"/>
      <c r="GR25" s="22"/>
      <c r="GS25" s="22"/>
      <c r="GT25" s="22"/>
      <c r="GU25" s="22"/>
      <c r="GV25" s="22"/>
      <c r="GW25" s="22"/>
      <c r="GX25" s="22"/>
      <c r="GY25" s="22"/>
      <c r="GZ25" s="22"/>
      <c r="HA25" s="22"/>
      <c r="HB25" s="22"/>
      <c r="HC25" s="22"/>
      <c r="HD25" s="22"/>
      <c r="HE25" s="22"/>
      <c r="HF25" s="22"/>
      <c r="HG25" s="22"/>
      <c r="HH25" s="22"/>
      <c r="HI25" s="22"/>
      <c r="HJ25" s="22"/>
      <c r="HK25" s="22"/>
      <c r="HL25" s="22"/>
      <c r="HM25" s="22"/>
      <c r="HN25" s="22"/>
      <c r="HO25" s="22"/>
      <c r="HP25" s="22"/>
      <c r="HQ25" s="22"/>
      <c r="HR25" s="22"/>
      <c r="HS25" s="22"/>
      <c r="HT25" s="22"/>
      <c r="HU25" s="22"/>
      <c r="HV25" s="22"/>
      <c r="HW25" s="22"/>
      <c r="HX25" s="22"/>
      <c r="HY25" s="22"/>
      <c r="HZ25" s="22"/>
      <c r="IA25" s="22"/>
      <c r="IB25" s="22"/>
      <c r="IC25" s="22"/>
      <c r="ID25" s="22"/>
      <c r="IE25" s="22"/>
      <c r="IF25" s="22"/>
      <c r="IG25" s="22"/>
      <c r="IH25" s="22"/>
      <c r="II25" s="22"/>
      <c r="IJ25" s="22"/>
      <c r="IK25" s="22"/>
      <c r="IL25" s="22"/>
      <c r="IM25" s="22"/>
      <c r="IN25" s="22"/>
      <c r="IO25" s="22"/>
      <c r="IP25" s="22"/>
      <c r="IQ25" s="22"/>
      <c r="IR25" s="22"/>
      <c r="IS25" s="22"/>
      <c r="IT25" s="22"/>
      <c r="IU25" s="22"/>
      <c r="IV25" s="22"/>
      <c r="IW25" s="22"/>
      <c r="IX25" s="22"/>
      <c r="IY25" s="22"/>
      <c r="IZ25" s="22"/>
      <c r="JA25" s="22"/>
      <c r="JB25" s="22"/>
      <c r="JC25" s="22"/>
      <c r="JD25" s="22"/>
      <c r="JE25" s="22"/>
      <c r="JF25" s="22"/>
      <c r="JG25" s="22"/>
      <c r="JH25" s="22"/>
      <c r="JI25" s="22"/>
      <c r="JJ25" s="22"/>
      <c r="JK25" s="22"/>
      <c r="JL25" s="22"/>
      <c r="JM25" s="22"/>
      <c r="JN25" s="22"/>
      <c r="JO25" s="22"/>
      <c r="JP25" s="22"/>
      <c r="JQ25" s="22"/>
      <c r="JR25" s="22"/>
      <c r="JS25" s="22"/>
      <c r="JT25" s="22"/>
      <c r="JU25" s="22"/>
      <c r="JV25" s="22"/>
      <c r="JW25" s="22"/>
      <c r="JX25" s="22"/>
      <c r="JY25" s="22"/>
      <c r="JZ25" s="22"/>
      <c r="KA25" s="22"/>
      <c r="KB25" s="22"/>
      <c r="KC25" s="22"/>
      <c r="KD25" s="22"/>
      <c r="KE25" s="22"/>
      <c r="KF25" s="22"/>
      <c r="KG25" s="22">
        <v>0.5</v>
      </c>
      <c r="KH25" s="22">
        <v>0.5</v>
      </c>
      <c r="KI25" s="22"/>
      <c r="KJ25" s="22"/>
      <c r="KK25" s="22"/>
      <c r="KL25" s="22"/>
      <c r="KM25" s="22"/>
      <c r="KN25" s="22"/>
      <c r="KO25" s="22"/>
      <c r="KP25" s="22"/>
      <c r="KQ25" s="22"/>
      <c r="KR25" s="22"/>
      <c r="KS25" s="22"/>
      <c r="KT25" s="22"/>
      <c r="KU25" s="22"/>
      <c r="KV25" s="22"/>
      <c r="KW25" s="22"/>
      <c r="KX25" s="22"/>
      <c r="KY25" s="22"/>
      <c r="KZ25" s="22"/>
      <c r="LA25" s="22"/>
      <c r="LB25" s="22"/>
      <c r="LC25" s="22"/>
      <c r="LD25" s="22"/>
      <c r="LE25" s="22"/>
      <c r="LF25" s="22"/>
      <c r="LG25" s="22"/>
      <c r="LH25" s="22"/>
      <c r="LI25" s="22"/>
      <c r="LJ25" s="22"/>
      <c r="LK25" s="22"/>
      <c r="LL25" s="22"/>
      <c r="LM25" s="22"/>
      <c r="LN25" s="22"/>
      <c r="LO25" s="22"/>
      <c r="LP25" s="22"/>
      <c r="LQ25" s="22"/>
      <c r="LR25" s="22"/>
      <c r="LS25" s="22"/>
      <c r="LT25" s="22"/>
      <c r="LU25" s="22"/>
      <c r="LV25" s="22"/>
      <c r="LW25" s="22"/>
      <c r="LX25" s="22"/>
      <c r="LY25" s="22"/>
      <c r="LZ25" s="22"/>
      <c r="MA25" s="22"/>
      <c r="MB25" s="22"/>
      <c r="MC25" s="22"/>
      <c r="MD25" s="22"/>
      <c r="ME25" s="22"/>
      <c r="MF25" s="22"/>
      <c r="MG25" s="22"/>
      <c r="MH25" s="22"/>
      <c r="MI25" s="22"/>
      <c r="MJ25" s="22"/>
      <c r="MK25" s="22"/>
      <c r="ML25" s="22"/>
      <c r="MM25" s="22"/>
      <c r="MN25" s="22"/>
      <c r="MO25" s="22"/>
      <c r="MP25" s="22"/>
      <c r="MQ25" s="22"/>
      <c r="MR25" s="22"/>
      <c r="MS25" s="22"/>
      <c r="MT25" s="22"/>
      <c r="MU25" s="22"/>
      <c r="MV25" s="22"/>
      <c r="MW25" s="22"/>
      <c r="MX25" s="22"/>
      <c r="MY25" s="22"/>
      <c r="MZ25" s="22"/>
      <c r="NA25" s="22"/>
      <c r="NB25" s="22"/>
      <c r="NC25" s="22"/>
      <c r="ND25" s="22"/>
      <c r="NE25" s="22"/>
      <c r="NF25" s="22"/>
      <c r="NG25" s="22"/>
      <c r="NH25" s="55"/>
    </row>
    <row r="26" spans="1:372" x14ac:dyDescent="0.25">
      <c r="A26" s="56" t="s">
        <v>488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>
        <v>1</v>
      </c>
      <c r="CP26" s="22">
        <v>1</v>
      </c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  <c r="DZ26" s="22"/>
      <c r="EA26" s="22"/>
      <c r="EB26" s="22"/>
      <c r="EC26" s="22"/>
      <c r="ED26" s="22"/>
      <c r="EE26" s="22"/>
      <c r="EF26" s="22"/>
      <c r="EG26" s="22"/>
      <c r="EH26" s="22"/>
      <c r="EI26" s="22"/>
      <c r="EJ26" s="22">
        <v>0.5</v>
      </c>
      <c r="EK26" s="22">
        <v>1</v>
      </c>
      <c r="EL26" s="22">
        <v>1</v>
      </c>
      <c r="EM26" s="22">
        <v>1</v>
      </c>
      <c r="EN26" s="22">
        <v>1</v>
      </c>
      <c r="EO26" s="22">
        <v>1</v>
      </c>
      <c r="EP26" s="22">
        <v>1</v>
      </c>
      <c r="EQ26" s="22"/>
      <c r="ER26" s="22"/>
      <c r="ES26" s="22"/>
      <c r="ET26" s="22"/>
      <c r="EU26" s="22"/>
      <c r="EV26" s="22"/>
      <c r="EW26" s="22"/>
      <c r="EX26" s="22"/>
      <c r="EY26" s="22"/>
      <c r="EZ26" s="22"/>
      <c r="FA26" s="22"/>
      <c r="FB26" s="22"/>
      <c r="FC26" s="22"/>
      <c r="FD26" s="22"/>
      <c r="FE26" s="22"/>
      <c r="FF26" s="22"/>
      <c r="FG26" s="22"/>
      <c r="FH26" s="22"/>
      <c r="FI26" s="22"/>
      <c r="FJ26" s="22"/>
      <c r="FK26" s="22"/>
      <c r="FL26" s="22"/>
      <c r="FM26" s="22"/>
      <c r="FN26" s="22"/>
      <c r="FO26" s="22"/>
      <c r="FP26" s="22"/>
      <c r="FQ26" s="22"/>
      <c r="FR26" s="22"/>
      <c r="FS26" s="22"/>
      <c r="FT26" s="22"/>
      <c r="FU26" s="22"/>
      <c r="FV26" s="22"/>
      <c r="FW26" s="22"/>
      <c r="FX26" s="22">
        <v>1</v>
      </c>
      <c r="FY26" s="22">
        <v>1</v>
      </c>
      <c r="FZ26" s="22">
        <v>1</v>
      </c>
      <c r="GA26" s="22">
        <v>1</v>
      </c>
      <c r="GB26" s="22">
        <v>1</v>
      </c>
      <c r="GC26" s="22">
        <v>1</v>
      </c>
      <c r="GD26" s="22">
        <v>1</v>
      </c>
      <c r="GE26" s="22"/>
      <c r="GF26" s="22"/>
      <c r="GG26" s="22"/>
      <c r="GH26" s="22"/>
      <c r="GI26" s="22"/>
      <c r="GJ26" s="22"/>
      <c r="GK26" s="22"/>
      <c r="GL26" s="22"/>
      <c r="GM26" s="22"/>
      <c r="GN26" s="22"/>
      <c r="GO26" s="22"/>
      <c r="GP26" s="22"/>
      <c r="GQ26" s="22"/>
      <c r="GR26" s="22"/>
      <c r="GS26" s="22"/>
      <c r="GT26" s="22"/>
      <c r="GU26" s="22"/>
      <c r="GV26" s="22"/>
      <c r="GW26" s="22"/>
      <c r="GX26" s="22"/>
      <c r="GY26" s="22"/>
      <c r="GZ26" s="22"/>
      <c r="HA26" s="22"/>
      <c r="HB26" s="22">
        <v>0.5</v>
      </c>
      <c r="HC26" s="22">
        <v>0.5</v>
      </c>
      <c r="HD26" s="22">
        <v>0.5</v>
      </c>
      <c r="HE26" s="22">
        <v>0.5</v>
      </c>
      <c r="HF26" s="22">
        <v>0.5</v>
      </c>
      <c r="HG26" s="22">
        <v>0.5</v>
      </c>
      <c r="HH26" s="22"/>
      <c r="HI26" s="22"/>
      <c r="HJ26" s="22"/>
      <c r="HK26" s="22"/>
      <c r="HL26" s="22"/>
      <c r="HM26" s="22"/>
      <c r="HN26" s="22"/>
      <c r="HO26" s="22"/>
      <c r="HP26" s="22"/>
      <c r="HQ26" s="22"/>
      <c r="HR26" s="22"/>
      <c r="HS26" s="22"/>
      <c r="HT26" s="22"/>
      <c r="HU26" s="22"/>
      <c r="HV26" s="22"/>
      <c r="HW26" s="22"/>
      <c r="HX26" s="22"/>
      <c r="HY26" s="22"/>
      <c r="HZ26" s="22"/>
      <c r="IA26" s="22"/>
      <c r="IB26" s="22"/>
      <c r="IC26" s="22"/>
      <c r="ID26" s="22"/>
      <c r="IE26" s="22"/>
      <c r="IF26" s="22"/>
      <c r="IG26" s="22"/>
      <c r="IH26" s="22"/>
      <c r="II26" s="22"/>
      <c r="IJ26" s="22"/>
      <c r="IK26" s="22"/>
      <c r="IL26" s="22"/>
      <c r="IM26" s="22"/>
      <c r="IN26" s="22"/>
      <c r="IO26" s="22">
        <v>0.5</v>
      </c>
      <c r="IP26" s="22">
        <v>0.5</v>
      </c>
      <c r="IQ26" s="22">
        <v>0.5</v>
      </c>
      <c r="IR26" s="22">
        <v>0.5</v>
      </c>
      <c r="IS26" s="22">
        <v>0.5</v>
      </c>
      <c r="IT26" s="22"/>
      <c r="IU26" s="22"/>
      <c r="IV26" s="22"/>
      <c r="IW26" s="22"/>
      <c r="IX26" s="22"/>
      <c r="IY26" s="22"/>
      <c r="IZ26" s="22"/>
      <c r="JA26" s="22"/>
      <c r="JB26" s="22"/>
      <c r="JC26" s="22"/>
      <c r="JD26" s="22"/>
      <c r="JE26" s="22"/>
      <c r="JF26" s="22"/>
      <c r="JG26" s="22"/>
      <c r="JH26" s="22"/>
      <c r="JI26" s="22"/>
      <c r="JJ26" s="22"/>
      <c r="JK26" s="22"/>
      <c r="JL26" s="22"/>
      <c r="JM26" s="22"/>
      <c r="JN26" s="22"/>
      <c r="JO26" s="22"/>
      <c r="JP26" s="22"/>
      <c r="JQ26" s="22"/>
      <c r="JR26" s="22"/>
      <c r="JS26" s="22"/>
      <c r="JT26" s="22"/>
      <c r="JU26" s="22"/>
      <c r="JV26" s="22"/>
      <c r="JW26" s="22"/>
      <c r="JX26" s="22"/>
      <c r="JY26" s="22"/>
      <c r="JZ26" s="22"/>
      <c r="KA26" s="22"/>
      <c r="KB26" s="22"/>
      <c r="KC26" s="22"/>
      <c r="KD26" s="22"/>
      <c r="KE26" s="22"/>
      <c r="KF26" s="22"/>
      <c r="KG26" s="22"/>
      <c r="KH26" s="22"/>
      <c r="KI26" s="22"/>
      <c r="KJ26" s="22"/>
      <c r="KK26" s="22">
        <v>0.5</v>
      </c>
      <c r="KL26" s="22">
        <v>0.5</v>
      </c>
      <c r="KM26" s="22">
        <v>0.5</v>
      </c>
      <c r="KN26" s="22">
        <v>0.5</v>
      </c>
      <c r="KO26" s="22"/>
      <c r="KP26" s="22"/>
      <c r="KQ26" s="22"/>
      <c r="KR26" s="22"/>
      <c r="KS26" s="22"/>
      <c r="KT26" s="22"/>
      <c r="KU26" s="22"/>
      <c r="KV26" s="22"/>
      <c r="KW26" s="22"/>
      <c r="KX26" s="22"/>
      <c r="KY26" s="22"/>
      <c r="KZ26" s="22"/>
      <c r="LA26" s="22"/>
      <c r="LB26" s="22"/>
      <c r="LC26" s="22"/>
      <c r="LD26" s="22"/>
      <c r="LE26" s="22"/>
      <c r="LF26" s="22"/>
      <c r="LG26" s="22"/>
      <c r="LH26" s="22"/>
      <c r="LI26" s="22"/>
      <c r="LJ26" s="22"/>
      <c r="LK26" s="22"/>
      <c r="LL26" s="22"/>
      <c r="LM26" s="22"/>
      <c r="LN26" s="22"/>
      <c r="LO26" s="22"/>
      <c r="LP26" s="22"/>
      <c r="LQ26" s="22"/>
      <c r="LR26" s="22"/>
      <c r="LS26" s="22"/>
      <c r="LT26" s="22"/>
      <c r="LU26" s="22"/>
      <c r="LV26" s="22"/>
      <c r="LW26" s="22"/>
      <c r="LX26" s="22"/>
      <c r="LY26" s="22"/>
      <c r="LZ26" s="22"/>
      <c r="MA26" s="22"/>
      <c r="MB26" s="22"/>
      <c r="MC26" s="22"/>
      <c r="MD26" s="22"/>
      <c r="ME26" s="22"/>
      <c r="MF26" s="22"/>
      <c r="MG26" s="22"/>
      <c r="MH26" s="22"/>
      <c r="MI26" s="22"/>
      <c r="MJ26" s="22"/>
      <c r="MK26" s="22"/>
      <c r="ML26" s="22"/>
      <c r="MM26" s="22"/>
      <c r="MN26" s="22"/>
      <c r="MO26" s="22"/>
      <c r="MP26" s="22"/>
      <c r="MQ26" s="22"/>
      <c r="MR26" s="22"/>
      <c r="MS26" s="22"/>
      <c r="MT26" s="22"/>
      <c r="MU26" s="22"/>
      <c r="MV26" s="22"/>
      <c r="MW26" s="22"/>
      <c r="MX26" s="22"/>
      <c r="MY26" s="22"/>
      <c r="MZ26" s="22"/>
      <c r="NA26" s="22"/>
      <c r="NB26" s="22"/>
      <c r="NC26" s="22"/>
      <c r="ND26" s="22"/>
      <c r="NE26" s="22"/>
      <c r="NF26" s="22"/>
      <c r="NG26" s="22"/>
      <c r="NH26" s="55"/>
    </row>
    <row r="27" spans="1:372" x14ac:dyDescent="0.25">
      <c r="A27" s="56" t="s">
        <v>489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  <c r="DC27" s="22">
        <v>0.5</v>
      </c>
      <c r="DD27" s="22">
        <v>0.5</v>
      </c>
      <c r="DE27" s="22">
        <v>0.5</v>
      </c>
      <c r="DF27" s="22"/>
      <c r="DG27" s="22"/>
      <c r="DH27" s="22"/>
      <c r="DI27" s="22"/>
      <c r="DJ27" s="22"/>
      <c r="DK27" s="22"/>
      <c r="DL27" s="22"/>
      <c r="DM27" s="22"/>
      <c r="DN27" s="22"/>
      <c r="DO27" s="22"/>
      <c r="DP27" s="22"/>
      <c r="DQ27" s="22"/>
      <c r="DR27" s="22"/>
      <c r="DS27" s="22"/>
      <c r="DT27" s="22"/>
      <c r="DU27" s="22"/>
      <c r="DV27" s="22">
        <v>0.5</v>
      </c>
      <c r="DW27" s="22"/>
      <c r="DX27" s="22"/>
      <c r="DY27" s="22"/>
      <c r="DZ27" s="22"/>
      <c r="EA27" s="22"/>
      <c r="EB27" s="22"/>
      <c r="EC27" s="22"/>
      <c r="ED27" s="22"/>
      <c r="EE27" s="22"/>
      <c r="EF27" s="22"/>
      <c r="EG27" s="22"/>
      <c r="EH27" s="22"/>
      <c r="EI27" s="22"/>
      <c r="EJ27" s="22"/>
      <c r="EK27" s="22"/>
      <c r="EL27" s="22"/>
      <c r="EM27" s="22"/>
      <c r="EN27" s="22"/>
      <c r="EO27" s="22"/>
      <c r="EP27" s="22"/>
      <c r="EQ27" s="22"/>
      <c r="ER27" s="22"/>
      <c r="ES27" s="22"/>
      <c r="ET27" s="22"/>
      <c r="EU27" s="22"/>
      <c r="EV27" s="22"/>
      <c r="EW27" s="22"/>
      <c r="EX27" s="22"/>
      <c r="EY27" s="22"/>
      <c r="EZ27" s="22"/>
      <c r="FA27" s="22"/>
      <c r="FB27" s="22"/>
      <c r="FC27" s="22"/>
      <c r="FD27" s="22"/>
      <c r="FE27" s="22"/>
      <c r="FF27" s="22"/>
      <c r="FG27" s="22"/>
      <c r="FH27" s="22"/>
      <c r="FI27" s="22"/>
      <c r="FJ27" s="22"/>
      <c r="FK27" s="22"/>
      <c r="FL27" s="22"/>
      <c r="FM27" s="22"/>
      <c r="FN27" s="22"/>
      <c r="FO27" s="22"/>
      <c r="FP27" s="22"/>
      <c r="FQ27" s="22"/>
      <c r="FR27" s="22">
        <v>0.5</v>
      </c>
      <c r="FS27" s="22">
        <v>0.5</v>
      </c>
      <c r="FT27" s="22"/>
      <c r="FU27" s="22"/>
      <c r="FV27" s="22"/>
      <c r="FW27" s="22"/>
      <c r="FX27" s="22"/>
      <c r="FY27" s="22"/>
      <c r="FZ27" s="22"/>
      <c r="GA27" s="22"/>
      <c r="GB27" s="22"/>
      <c r="GC27" s="22"/>
      <c r="GD27" s="22"/>
      <c r="GE27" s="22"/>
      <c r="GF27" s="22"/>
      <c r="GG27" s="22"/>
      <c r="GH27" s="22"/>
      <c r="GI27" s="22"/>
      <c r="GJ27" s="22"/>
      <c r="GK27" s="22"/>
      <c r="GL27" s="22"/>
      <c r="GM27" s="22"/>
      <c r="GN27" s="22"/>
      <c r="GO27" s="22"/>
      <c r="GP27" s="22"/>
      <c r="GQ27" s="22"/>
      <c r="GR27" s="22"/>
      <c r="GS27" s="22"/>
      <c r="GT27" s="22"/>
      <c r="GU27" s="22"/>
      <c r="GV27" s="22"/>
      <c r="GW27" s="22"/>
      <c r="GX27" s="22"/>
      <c r="GY27" s="22">
        <v>0.5</v>
      </c>
      <c r="GZ27" s="22">
        <v>0.5</v>
      </c>
      <c r="HA27" s="22">
        <v>0.5</v>
      </c>
      <c r="HB27" s="22"/>
      <c r="HC27" s="22"/>
      <c r="HD27" s="22"/>
      <c r="HE27" s="22"/>
      <c r="HF27" s="22"/>
      <c r="HG27" s="22"/>
      <c r="HH27" s="22"/>
      <c r="HI27" s="22"/>
      <c r="HJ27" s="22"/>
      <c r="HK27" s="22"/>
      <c r="HL27" s="22"/>
      <c r="HM27" s="22"/>
      <c r="HN27" s="22"/>
      <c r="HO27" s="22"/>
      <c r="HP27" s="22"/>
      <c r="HQ27" s="22"/>
      <c r="HR27" s="22"/>
      <c r="HS27" s="22"/>
      <c r="HT27" s="22"/>
      <c r="HU27" s="22"/>
      <c r="HV27" s="22"/>
      <c r="HW27" s="22"/>
      <c r="HX27" s="22"/>
      <c r="HY27" s="22"/>
      <c r="HZ27" s="22"/>
      <c r="IA27" s="22"/>
      <c r="IB27" s="22"/>
      <c r="IC27" s="22"/>
      <c r="ID27" s="22"/>
      <c r="IE27" s="22"/>
      <c r="IF27" s="22"/>
      <c r="IG27" s="22"/>
      <c r="IH27" s="22"/>
      <c r="II27" s="22"/>
      <c r="IJ27" s="22"/>
      <c r="IK27" s="22"/>
      <c r="IL27" s="22"/>
      <c r="IM27" s="22"/>
      <c r="IN27" s="22"/>
      <c r="IO27" s="22"/>
      <c r="IP27" s="22"/>
      <c r="IQ27" s="22"/>
      <c r="IR27" s="22"/>
      <c r="IS27" s="22"/>
      <c r="IT27" s="22">
        <v>0.5</v>
      </c>
      <c r="IU27" s="22">
        <v>0.5</v>
      </c>
      <c r="IV27" s="22">
        <v>0.5</v>
      </c>
      <c r="IW27" s="22">
        <v>0.5</v>
      </c>
      <c r="IX27" s="22"/>
      <c r="IY27" s="22"/>
      <c r="IZ27" s="22"/>
      <c r="JA27" s="22"/>
      <c r="JB27" s="22"/>
      <c r="JC27" s="22"/>
      <c r="JD27" s="22"/>
      <c r="JE27" s="22"/>
      <c r="JF27" s="22"/>
      <c r="JG27" s="22"/>
      <c r="JH27" s="22"/>
      <c r="JI27" s="22"/>
      <c r="JJ27" s="22"/>
      <c r="JK27" s="22"/>
      <c r="JL27" s="22"/>
      <c r="JM27" s="22"/>
      <c r="JN27" s="22"/>
      <c r="JO27" s="22"/>
      <c r="JP27" s="22"/>
      <c r="JQ27" s="22"/>
      <c r="JR27" s="22"/>
      <c r="JS27" s="22"/>
      <c r="JT27" s="22"/>
      <c r="JU27" s="22"/>
      <c r="JV27" s="22"/>
      <c r="JW27" s="22"/>
      <c r="JX27" s="22"/>
      <c r="JY27" s="22"/>
      <c r="JZ27" s="22"/>
      <c r="KA27" s="22"/>
      <c r="KB27" s="22"/>
      <c r="KC27" s="22"/>
      <c r="KD27" s="22">
        <v>0.5</v>
      </c>
      <c r="KE27" s="22">
        <v>0.5</v>
      </c>
      <c r="KF27" s="22">
        <v>0.5</v>
      </c>
      <c r="KG27" s="22"/>
      <c r="KH27" s="22"/>
      <c r="KI27" s="22"/>
      <c r="KJ27" s="22"/>
      <c r="KK27" s="22"/>
      <c r="KL27" s="22"/>
      <c r="KM27" s="22"/>
      <c r="KN27" s="22"/>
      <c r="KO27" s="22"/>
      <c r="KP27" s="22"/>
      <c r="KQ27" s="22"/>
      <c r="KR27" s="22"/>
      <c r="KS27" s="22"/>
      <c r="KT27" s="22"/>
      <c r="KU27" s="22"/>
      <c r="KV27" s="22"/>
      <c r="KW27" s="22"/>
      <c r="KX27" s="22"/>
      <c r="KY27" s="22"/>
      <c r="KZ27" s="22"/>
      <c r="LA27" s="22"/>
      <c r="LB27" s="22"/>
      <c r="LC27" s="22"/>
      <c r="LD27" s="22"/>
      <c r="LE27" s="22"/>
      <c r="LF27" s="22"/>
      <c r="LG27" s="22"/>
      <c r="LH27" s="22"/>
      <c r="LI27" s="22"/>
      <c r="LJ27" s="22"/>
      <c r="LK27" s="22"/>
      <c r="LL27" s="22"/>
      <c r="LM27" s="22"/>
      <c r="LN27" s="22"/>
      <c r="LO27" s="22"/>
      <c r="LP27" s="22"/>
      <c r="LQ27" s="22"/>
      <c r="LR27" s="22"/>
      <c r="LS27" s="22"/>
      <c r="LT27" s="22"/>
      <c r="LU27" s="22"/>
      <c r="LV27" s="22"/>
      <c r="LW27" s="22"/>
      <c r="LX27" s="22"/>
      <c r="LY27" s="22"/>
      <c r="LZ27" s="22"/>
      <c r="MA27" s="22"/>
      <c r="MB27" s="22"/>
      <c r="MC27" s="22"/>
      <c r="MD27" s="22"/>
      <c r="ME27" s="22"/>
      <c r="MF27" s="22"/>
      <c r="MG27" s="22"/>
      <c r="MH27" s="22"/>
      <c r="MI27" s="22"/>
      <c r="MJ27" s="22"/>
      <c r="MK27" s="22"/>
      <c r="ML27" s="22"/>
      <c r="MM27" s="22"/>
      <c r="MN27" s="22"/>
      <c r="MO27" s="22"/>
      <c r="MP27" s="22"/>
      <c r="MQ27" s="22"/>
      <c r="MR27" s="22"/>
      <c r="MS27" s="22"/>
      <c r="MT27" s="22"/>
      <c r="MU27" s="22"/>
      <c r="MV27" s="22"/>
      <c r="MW27" s="22"/>
      <c r="MX27" s="22"/>
      <c r="MY27" s="22"/>
      <c r="MZ27" s="22"/>
      <c r="NA27" s="22"/>
      <c r="NB27" s="22"/>
      <c r="NC27" s="22"/>
      <c r="ND27" s="22"/>
      <c r="NE27" s="22"/>
      <c r="NF27" s="22"/>
      <c r="NG27" s="22"/>
      <c r="NH27" s="55"/>
    </row>
    <row r="28" spans="1:372" x14ac:dyDescent="0.25">
      <c r="A28" s="56" t="s">
        <v>490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>
        <v>1</v>
      </c>
      <c r="CW28" s="22"/>
      <c r="CX28" s="22">
        <f>1/3</f>
        <v>0.33333333333333331</v>
      </c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  <c r="DZ28" s="22"/>
      <c r="EA28" s="22"/>
      <c r="EB28" s="22"/>
      <c r="EC28" s="22"/>
      <c r="ED28" s="22"/>
      <c r="EE28" s="22"/>
      <c r="EF28" s="22"/>
      <c r="EG28" s="22"/>
      <c r="EH28" s="22">
        <v>1</v>
      </c>
      <c r="EI28" s="22">
        <v>1</v>
      </c>
      <c r="EJ28" s="22"/>
      <c r="EK28" s="22"/>
      <c r="EL28" s="22"/>
      <c r="EM28" s="22"/>
      <c r="EN28" s="22"/>
      <c r="EO28" s="22"/>
      <c r="EP28" s="22"/>
      <c r="EQ28" s="22"/>
      <c r="ER28" s="22"/>
      <c r="ES28" s="22"/>
      <c r="ET28" s="22"/>
      <c r="EU28" s="22"/>
      <c r="EV28" s="22"/>
      <c r="EW28" s="22"/>
      <c r="EX28" s="22"/>
      <c r="EY28" s="22"/>
      <c r="EZ28" s="22"/>
      <c r="FA28" s="22"/>
      <c r="FB28" s="22"/>
      <c r="FC28" s="22"/>
      <c r="FD28" s="22"/>
      <c r="FE28" s="22"/>
      <c r="FF28" s="22"/>
      <c r="FG28" s="22"/>
      <c r="FH28" s="22"/>
      <c r="FI28" s="22"/>
      <c r="FJ28" s="22"/>
      <c r="FK28" s="22"/>
      <c r="FL28" s="22"/>
      <c r="FM28" s="22"/>
      <c r="FN28" s="22"/>
      <c r="FO28" s="22"/>
      <c r="FP28" s="22"/>
      <c r="FQ28" s="22"/>
      <c r="FR28" s="22"/>
      <c r="FS28" s="22"/>
      <c r="FT28" s="22">
        <v>1</v>
      </c>
      <c r="FU28" s="22">
        <v>1</v>
      </c>
      <c r="FV28" s="22"/>
      <c r="FW28" s="22"/>
      <c r="FX28" s="22"/>
      <c r="FY28" s="22"/>
      <c r="FZ28" s="22"/>
      <c r="GA28" s="22"/>
      <c r="GB28" s="22"/>
      <c r="GC28" s="22"/>
      <c r="GD28" s="22"/>
      <c r="GE28" s="22"/>
      <c r="GF28" s="22"/>
      <c r="GG28" s="22"/>
      <c r="GH28" s="22"/>
      <c r="GI28" s="22"/>
      <c r="GJ28" s="22"/>
      <c r="GK28" s="22"/>
      <c r="GL28" s="22"/>
      <c r="GM28" s="22"/>
      <c r="GN28" s="22"/>
      <c r="GO28" s="22"/>
      <c r="GP28" s="22"/>
      <c r="GQ28" s="22"/>
      <c r="GR28" s="22"/>
      <c r="GS28" s="22"/>
      <c r="GT28" s="22"/>
      <c r="GU28" s="22"/>
      <c r="GV28" s="22"/>
      <c r="GW28" s="22"/>
      <c r="GX28" s="22"/>
      <c r="GY28" s="22"/>
      <c r="GZ28" s="22"/>
      <c r="HA28" s="22"/>
      <c r="HB28" s="22"/>
      <c r="HC28" s="22"/>
      <c r="HD28" s="22"/>
      <c r="HE28" s="22"/>
      <c r="HF28" s="22"/>
      <c r="HG28" s="22"/>
      <c r="HH28" s="22"/>
      <c r="HI28" s="22"/>
      <c r="HJ28" s="22"/>
      <c r="HK28" s="22"/>
      <c r="HL28" s="22"/>
      <c r="HM28" s="22"/>
      <c r="HN28" s="22"/>
      <c r="HO28" s="22"/>
      <c r="HP28" s="22"/>
      <c r="HQ28" s="22"/>
      <c r="HR28" s="22"/>
      <c r="HS28" s="22"/>
      <c r="HT28" s="22"/>
      <c r="HU28" s="22"/>
      <c r="HV28" s="22"/>
      <c r="HW28" s="22"/>
      <c r="HX28" s="22"/>
      <c r="HY28" s="22"/>
      <c r="HZ28" s="22"/>
      <c r="IA28" s="22"/>
      <c r="IB28" s="22"/>
      <c r="IC28" s="22"/>
      <c r="ID28" s="22"/>
      <c r="IE28" s="22"/>
      <c r="IF28" s="22"/>
      <c r="IG28" s="22"/>
      <c r="IH28" s="22"/>
      <c r="II28" s="22"/>
      <c r="IJ28" s="22"/>
      <c r="IK28" s="22"/>
      <c r="IL28" s="22"/>
      <c r="IM28" s="22"/>
      <c r="IN28" s="22"/>
      <c r="IO28" s="22"/>
      <c r="IP28" s="22"/>
      <c r="IQ28" s="22"/>
      <c r="IR28" s="22"/>
      <c r="IS28" s="22"/>
      <c r="IT28" s="22"/>
      <c r="IU28" s="22"/>
      <c r="IV28" s="22"/>
      <c r="IW28" s="22"/>
      <c r="IX28" s="22"/>
      <c r="IY28" s="22"/>
      <c r="IZ28" s="22"/>
      <c r="JA28" s="22"/>
      <c r="JB28" s="22"/>
      <c r="JC28" s="22"/>
      <c r="JD28" s="22"/>
      <c r="JE28" s="22"/>
      <c r="JF28" s="22"/>
      <c r="JG28" s="22"/>
      <c r="JH28" s="22"/>
      <c r="JI28" s="22"/>
      <c r="JJ28" s="22"/>
      <c r="JK28" s="22"/>
      <c r="JL28" s="22"/>
      <c r="JM28" s="22"/>
      <c r="JN28" s="22"/>
      <c r="JO28" s="22"/>
      <c r="JP28" s="22"/>
      <c r="JQ28" s="22"/>
      <c r="JR28" s="22"/>
      <c r="JS28" s="22"/>
      <c r="JT28" s="22"/>
      <c r="JU28" s="22"/>
      <c r="JV28" s="22"/>
      <c r="JW28" s="22"/>
      <c r="JX28" s="22"/>
      <c r="JY28" s="22"/>
      <c r="JZ28" s="22"/>
      <c r="KA28" s="22"/>
      <c r="KB28" s="22"/>
      <c r="KC28" s="22"/>
      <c r="KD28" s="22"/>
      <c r="KE28" s="22"/>
      <c r="KF28" s="22"/>
      <c r="KG28" s="22"/>
      <c r="KH28" s="22"/>
      <c r="KI28" s="22"/>
      <c r="KJ28" s="22"/>
      <c r="KK28" s="22"/>
      <c r="KL28" s="22"/>
      <c r="KM28" s="22"/>
      <c r="KN28" s="22"/>
      <c r="KO28" s="22"/>
      <c r="KP28" s="22"/>
      <c r="KQ28" s="22"/>
      <c r="KR28" s="22"/>
      <c r="KS28" s="22"/>
      <c r="KT28" s="22"/>
      <c r="KU28" s="22"/>
      <c r="KV28" s="22"/>
      <c r="KW28" s="22"/>
      <c r="KX28" s="22"/>
      <c r="KY28" s="22"/>
      <c r="KZ28" s="22"/>
      <c r="LA28" s="22"/>
      <c r="LB28" s="22"/>
      <c r="LC28" s="22"/>
      <c r="LD28" s="22"/>
      <c r="LE28" s="22"/>
      <c r="LF28" s="22"/>
      <c r="LG28" s="22"/>
      <c r="LH28" s="22"/>
      <c r="LI28" s="22"/>
      <c r="LJ28" s="22"/>
      <c r="LK28" s="22"/>
      <c r="LL28" s="22"/>
      <c r="LM28" s="22"/>
      <c r="LN28" s="22"/>
      <c r="LO28" s="22"/>
      <c r="LP28" s="22"/>
      <c r="LQ28" s="22"/>
      <c r="LR28" s="22"/>
      <c r="LS28" s="22"/>
      <c r="LT28" s="22"/>
      <c r="LU28" s="22"/>
      <c r="LV28" s="22"/>
      <c r="LW28" s="22"/>
      <c r="LX28" s="22"/>
      <c r="LY28" s="22"/>
      <c r="LZ28" s="22"/>
      <c r="MA28" s="22"/>
      <c r="MB28" s="22"/>
      <c r="MC28" s="22"/>
      <c r="MD28" s="22"/>
      <c r="ME28" s="22"/>
      <c r="MF28" s="22"/>
      <c r="MG28" s="22"/>
      <c r="MH28" s="22"/>
      <c r="MI28" s="22"/>
      <c r="MJ28" s="22"/>
      <c r="MK28" s="22"/>
      <c r="ML28" s="22"/>
      <c r="MM28" s="22"/>
      <c r="MN28" s="22"/>
      <c r="MO28" s="22"/>
      <c r="MP28" s="22"/>
      <c r="MQ28" s="22"/>
      <c r="MR28" s="22"/>
      <c r="MS28" s="22"/>
      <c r="MT28" s="22"/>
      <c r="MU28" s="22"/>
      <c r="MV28" s="22"/>
      <c r="MW28" s="22"/>
      <c r="MX28" s="22"/>
      <c r="MY28" s="22"/>
      <c r="MZ28" s="22"/>
      <c r="NA28" s="22"/>
      <c r="NB28" s="22"/>
      <c r="NC28" s="22"/>
      <c r="ND28" s="22"/>
      <c r="NE28" s="22"/>
      <c r="NF28" s="22"/>
      <c r="NG28" s="22"/>
      <c r="NH28" s="55"/>
    </row>
    <row r="29" spans="1:372" x14ac:dyDescent="0.25">
      <c r="A29" s="56" t="s">
        <v>491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>
        <v>1</v>
      </c>
      <c r="CX29" s="22">
        <f>1/3</f>
        <v>0.33333333333333331</v>
      </c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  <c r="DZ29" s="22"/>
      <c r="EA29" s="22"/>
      <c r="EB29" s="22"/>
      <c r="EC29" s="22"/>
      <c r="ED29" s="22"/>
      <c r="EE29" s="22"/>
      <c r="EF29" s="22">
        <v>0.5</v>
      </c>
      <c r="EG29" s="22">
        <v>1</v>
      </c>
      <c r="EH29" s="22"/>
      <c r="EI29" s="22"/>
      <c r="EJ29" s="22"/>
      <c r="EK29" s="22"/>
      <c r="EL29" s="22"/>
      <c r="EM29" s="22"/>
      <c r="EN29" s="22"/>
      <c r="EO29" s="22"/>
      <c r="EP29" s="22"/>
      <c r="EQ29" s="22"/>
      <c r="ER29" s="22"/>
      <c r="ES29" s="22"/>
      <c r="ET29" s="22"/>
      <c r="EU29" s="22"/>
      <c r="EV29" s="22"/>
      <c r="EW29" s="22"/>
      <c r="EX29" s="22"/>
      <c r="EY29" s="22"/>
      <c r="EZ29" s="22"/>
      <c r="FA29" s="22"/>
      <c r="FB29" s="22"/>
      <c r="FC29" s="22"/>
      <c r="FD29" s="22"/>
      <c r="FE29" s="22"/>
      <c r="FF29" s="22"/>
      <c r="FG29" s="22"/>
      <c r="FH29" s="22"/>
      <c r="FI29" s="22"/>
      <c r="FJ29" s="22"/>
      <c r="FK29" s="22"/>
      <c r="FL29" s="22"/>
      <c r="FM29" s="22"/>
      <c r="FN29" s="22"/>
      <c r="FO29" s="22"/>
      <c r="FP29" s="22"/>
      <c r="FQ29" s="22"/>
      <c r="FR29" s="22"/>
      <c r="FS29" s="22"/>
      <c r="FT29" s="22"/>
      <c r="FU29" s="22"/>
      <c r="FV29" s="22">
        <v>1</v>
      </c>
      <c r="FW29" s="22">
        <v>1</v>
      </c>
      <c r="FX29" s="22"/>
      <c r="FY29" s="22"/>
      <c r="FZ29" s="22"/>
      <c r="GA29" s="22"/>
      <c r="GB29" s="22"/>
      <c r="GC29" s="22"/>
      <c r="GD29" s="22"/>
      <c r="GE29" s="22"/>
      <c r="GF29" s="22"/>
      <c r="GG29" s="22"/>
      <c r="GH29" s="22"/>
      <c r="GI29" s="22"/>
      <c r="GJ29" s="22"/>
      <c r="GK29" s="22"/>
      <c r="GL29" s="22"/>
      <c r="GM29" s="22"/>
      <c r="GN29" s="22"/>
      <c r="GO29" s="22"/>
      <c r="GP29" s="22"/>
      <c r="GQ29" s="22"/>
      <c r="GR29" s="22"/>
      <c r="GS29" s="22"/>
      <c r="GT29" s="22"/>
      <c r="GU29" s="22"/>
      <c r="GV29" s="22"/>
      <c r="GW29" s="22"/>
      <c r="GX29" s="22">
        <v>0.5</v>
      </c>
      <c r="GY29" s="22">
        <v>0.5</v>
      </c>
      <c r="GZ29" s="22">
        <v>0.5</v>
      </c>
      <c r="HA29" s="22">
        <v>0.5</v>
      </c>
      <c r="HB29" s="22"/>
      <c r="HC29" s="22"/>
      <c r="HD29" s="22"/>
      <c r="HE29" s="22"/>
      <c r="HF29" s="22"/>
      <c r="HG29" s="22"/>
      <c r="HH29" s="22"/>
      <c r="HI29" s="22"/>
      <c r="HJ29" s="22"/>
      <c r="HK29" s="22"/>
      <c r="HL29" s="22"/>
      <c r="HM29" s="22"/>
      <c r="HN29" s="22"/>
      <c r="HO29" s="22"/>
      <c r="HP29" s="22"/>
      <c r="HQ29" s="22"/>
      <c r="HR29" s="22"/>
      <c r="HS29" s="22"/>
      <c r="HT29" s="22"/>
      <c r="HU29" s="22"/>
      <c r="HV29" s="22"/>
      <c r="HW29" s="22"/>
      <c r="HX29" s="22"/>
      <c r="HY29" s="22"/>
      <c r="HZ29" s="22"/>
      <c r="IA29" s="22"/>
      <c r="IB29" s="22"/>
      <c r="IC29" s="22"/>
      <c r="ID29" s="22"/>
      <c r="IE29" s="22"/>
      <c r="IF29" s="22"/>
      <c r="IG29" s="22"/>
      <c r="IH29" s="22"/>
      <c r="II29" s="22"/>
      <c r="IJ29" s="22"/>
      <c r="IK29" s="22">
        <v>0.5</v>
      </c>
      <c r="IL29" s="22">
        <v>1</v>
      </c>
      <c r="IM29" s="22">
        <v>0.5</v>
      </c>
      <c r="IN29" s="22">
        <v>1</v>
      </c>
      <c r="IO29" s="22"/>
      <c r="IP29" s="22"/>
      <c r="IQ29" s="22"/>
      <c r="IR29" s="22"/>
      <c r="IS29" s="22"/>
      <c r="IT29" s="22"/>
      <c r="IU29" s="22"/>
      <c r="IV29" s="22"/>
      <c r="IW29" s="22"/>
      <c r="IX29" s="22"/>
      <c r="IY29" s="22"/>
      <c r="IZ29" s="22"/>
      <c r="JA29" s="22"/>
      <c r="JB29" s="22"/>
      <c r="JC29" s="22"/>
      <c r="JD29" s="22"/>
      <c r="JE29" s="22"/>
      <c r="JF29" s="22"/>
      <c r="JG29" s="22"/>
      <c r="JH29" s="22"/>
      <c r="JI29" s="22"/>
      <c r="JJ29" s="22"/>
      <c r="JK29" s="22"/>
      <c r="JL29" s="22"/>
      <c r="JM29" s="22"/>
      <c r="JN29" s="22"/>
      <c r="JO29" s="22"/>
      <c r="JP29" s="22"/>
      <c r="JQ29" s="22"/>
      <c r="JR29" s="22"/>
      <c r="JS29" s="22"/>
      <c r="JT29" s="22"/>
      <c r="JU29" s="22"/>
      <c r="JV29" s="22"/>
      <c r="JW29" s="22"/>
      <c r="JX29" s="22"/>
      <c r="JY29" s="22"/>
      <c r="JZ29" s="22"/>
      <c r="KA29" s="22"/>
      <c r="KB29" s="22"/>
      <c r="KC29" s="22"/>
      <c r="KD29" s="22"/>
      <c r="KE29" s="22"/>
      <c r="KF29" s="22"/>
      <c r="KG29" s="22"/>
      <c r="KH29" s="22"/>
      <c r="KI29" s="22"/>
      <c r="KJ29" s="22"/>
      <c r="KK29" s="22"/>
      <c r="KL29" s="22"/>
      <c r="KM29" s="22"/>
      <c r="KN29" s="22"/>
      <c r="KO29" s="22"/>
      <c r="KP29" s="22"/>
      <c r="KQ29" s="22"/>
      <c r="KR29" s="22"/>
      <c r="KS29" s="22"/>
      <c r="KT29" s="22"/>
      <c r="KU29" s="22"/>
      <c r="KV29" s="22"/>
      <c r="KW29" s="22"/>
      <c r="KX29" s="22"/>
      <c r="KY29" s="22"/>
      <c r="KZ29" s="22"/>
      <c r="LA29" s="22"/>
      <c r="LB29" s="22"/>
      <c r="LC29" s="22"/>
      <c r="LD29" s="22"/>
      <c r="LE29" s="22"/>
      <c r="LF29" s="22"/>
      <c r="LG29" s="22"/>
      <c r="LH29" s="22"/>
      <c r="LI29" s="22"/>
      <c r="LJ29" s="22"/>
      <c r="LK29" s="22"/>
      <c r="LL29" s="22"/>
      <c r="LM29" s="22"/>
      <c r="LN29" s="22"/>
      <c r="LO29" s="22"/>
      <c r="LP29" s="22"/>
      <c r="LQ29" s="22"/>
      <c r="LR29" s="22"/>
      <c r="LS29" s="22"/>
      <c r="LT29" s="22"/>
      <c r="LU29" s="22"/>
      <c r="LV29" s="22"/>
      <c r="LW29" s="22"/>
      <c r="LX29" s="22"/>
      <c r="LY29" s="22"/>
      <c r="LZ29" s="22"/>
      <c r="MA29" s="22"/>
      <c r="MB29" s="22"/>
      <c r="MC29" s="22"/>
      <c r="MD29" s="22"/>
      <c r="ME29" s="22"/>
      <c r="MF29" s="22"/>
      <c r="MG29" s="22"/>
      <c r="MH29" s="22"/>
      <c r="MI29" s="22"/>
      <c r="MJ29" s="22"/>
      <c r="MK29" s="22"/>
      <c r="ML29" s="22"/>
      <c r="MM29" s="22"/>
      <c r="MN29" s="22"/>
      <c r="MO29" s="22"/>
      <c r="MP29" s="22"/>
      <c r="MQ29" s="22"/>
      <c r="MR29" s="22"/>
      <c r="MS29" s="22"/>
      <c r="MT29" s="22"/>
      <c r="MU29" s="22"/>
      <c r="MV29" s="22"/>
      <c r="MW29" s="22"/>
      <c r="MX29" s="22"/>
      <c r="MY29" s="22"/>
      <c r="MZ29" s="22"/>
      <c r="NA29" s="22"/>
      <c r="NB29" s="22"/>
      <c r="NC29" s="22"/>
      <c r="ND29" s="22"/>
      <c r="NE29" s="22"/>
      <c r="NF29" s="22"/>
      <c r="NG29" s="22"/>
      <c r="NH29" s="55"/>
    </row>
    <row r="30" spans="1:372" x14ac:dyDescent="0.25">
      <c r="A30" s="56" t="s">
        <v>492</v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>
        <v>0.5</v>
      </c>
      <c r="DP30" s="22">
        <v>0.5</v>
      </c>
      <c r="DQ30" s="22"/>
      <c r="DR30" s="22"/>
      <c r="DS30" s="22"/>
      <c r="DT30" s="22"/>
      <c r="DU30" s="22"/>
      <c r="DV30" s="22"/>
      <c r="DW30" s="22"/>
      <c r="DX30" s="22"/>
      <c r="DY30" s="22"/>
      <c r="DZ30" s="22"/>
      <c r="EA30" s="22"/>
      <c r="EB30" s="22"/>
      <c r="EC30" s="22"/>
      <c r="ED30" s="22">
        <v>0.5</v>
      </c>
      <c r="EE30" s="22"/>
      <c r="EF30" s="22"/>
      <c r="EG30" s="22"/>
      <c r="EH30" s="22"/>
      <c r="EI30" s="22"/>
      <c r="EJ30" s="22">
        <v>0.5</v>
      </c>
      <c r="EK30" s="22"/>
      <c r="EL30" s="22"/>
      <c r="EM30" s="22"/>
      <c r="EN30" s="22"/>
      <c r="EO30" s="22"/>
      <c r="EP30" s="22"/>
      <c r="EQ30" s="22"/>
      <c r="ER30" s="22"/>
      <c r="ES30" s="22">
        <v>0.5</v>
      </c>
      <c r="ET30" s="22">
        <v>0.5</v>
      </c>
      <c r="EU30" s="22"/>
      <c r="EV30" s="22"/>
      <c r="EW30" s="22"/>
      <c r="EX30" s="22"/>
      <c r="EY30" s="22"/>
      <c r="EZ30" s="22"/>
      <c r="FA30" s="22"/>
      <c r="FB30" s="22"/>
      <c r="FC30" s="22"/>
      <c r="FD30" s="22"/>
      <c r="FE30" s="22"/>
      <c r="FF30" s="22"/>
      <c r="FG30" s="22"/>
      <c r="FH30" s="22"/>
      <c r="FI30" s="22"/>
      <c r="FJ30" s="22"/>
      <c r="FK30" s="22"/>
      <c r="FL30" s="22">
        <v>0.5</v>
      </c>
      <c r="FM30" s="22"/>
      <c r="FN30" s="22"/>
      <c r="FO30" s="22"/>
      <c r="FP30" s="22"/>
      <c r="FQ30" s="22"/>
      <c r="FR30" s="22"/>
      <c r="FS30" s="22">
        <v>0.5</v>
      </c>
      <c r="FT30" s="22"/>
      <c r="FU30" s="22"/>
      <c r="FV30" s="22"/>
      <c r="FW30" s="22"/>
      <c r="FX30" s="22"/>
      <c r="FY30" s="22"/>
      <c r="FZ30" s="22"/>
      <c r="GA30" s="22"/>
      <c r="GB30" s="22"/>
      <c r="GC30" s="22"/>
      <c r="GD30" s="22"/>
      <c r="GE30" s="22"/>
      <c r="GF30" s="22"/>
      <c r="GG30" s="22"/>
      <c r="GH30" s="22"/>
      <c r="GI30" s="22"/>
      <c r="GJ30" s="22"/>
      <c r="GK30" s="22"/>
      <c r="GL30" s="22"/>
      <c r="GM30" s="22"/>
      <c r="GN30" s="22"/>
      <c r="GO30" s="22"/>
      <c r="GP30" s="22"/>
      <c r="GQ30" s="22"/>
      <c r="GR30" s="22"/>
      <c r="GS30" s="22"/>
      <c r="GT30" s="22"/>
      <c r="GU30" s="22"/>
      <c r="GV30" s="22"/>
      <c r="GW30" s="22"/>
      <c r="GX30" s="22"/>
      <c r="GY30" s="22"/>
      <c r="GZ30" s="22"/>
      <c r="HA30" s="22"/>
      <c r="HB30" s="22"/>
      <c r="HC30" s="22"/>
      <c r="HD30" s="22"/>
      <c r="HE30" s="22"/>
      <c r="HF30" s="22"/>
      <c r="HG30" s="22"/>
      <c r="HH30" s="22"/>
      <c r="HI30" s="22"/>
      <c r="HJ30" s="22"/>
      <c r="HK30" s="22">
        <v>0.5</v>
      </c>
      <c r="HL30" s="22"/>
      <c r="HM30" s="22"/>
      <c r="HN30" s="22"/>
      <c r="HO30" s="22"/>
      <c r="HP30" s="22"/>
      <c r="HQ30" s="22"/>
      <c r="HR30" s="22"/>
      <c r="HS30" s="22"/>
      <c r="HT30" s="22"/>
      <c r="HU30" s="22"/>
      <c r="HV30" s="22"/>
      <c r="HW30" s="22"/>
      <c r="HX30" s="22"/>
      <c r="HY30" s="22"/>
      <c r="HZ30" s="22"/>
      <c r="IA30" s="22">
        <v>0.5</v>
      </c>
      <c r="IB30" s="22">
        <v>0.5</v>
      </c>
      <c r="IC30" s="22">
        <v>0.5</v>
      </c>
      <c r="ID30" s="22">
        <v>0.5</v>
      </c>
      <c r="IE30" s="22">
        <v>0.5</v>
      </c>
      <c r="IF30" s="22"/>
      <c r="IG30" s="22"/>
      <c r="IH30" s="22"/>
      <c r="II30" s="22"/>
      <c r="IJ30" s="22"/>
      <c r="IK30" s="22"/>
      <c r="IL30" s="22"/>
      <c r="IM30" s="22"/>
      <c r="IN30" s="22"/>
      <c r="IO30" s="22">
        <v>0.5</v>
      </c>
      <c r="IP30" s="22">
        <v>0.5</v>
      </c>
      <c r="IQ30" s="22">
        <v>0.5</v>
      </c>
      <c r="IR30" s="22"/>
      <c r="IS30" s="22"/>
      <c r="IT30" s="22"/>
      <c r="IU30" s="22"/>
      <c r="IV30" s="22"/>
      <c r="IW30" s="22"/>
      <c r="IX30" s="22"/>
      <c r="IY30" s="22"/>
      <c r="IZ30" s="22"/>
      <c r="JA30" s="22"/>
      <c r="JB30" s="22"/>
      <c r="JC30" s="22"/>
      <c r="JD30" s="22"/>
      <c r="JE30" s="22"/>
      <c r="JF30" s="22"/>
      <c r="JG30" s="22"/>
      <c r="JH30" s="22"/>
      <c r="JI30" s="22"/>
      <c r="JJ30" s="22"/>
      <c r="JK30" s="22"/>
      <c r="JL30" s="22"/>
      <c r="JM30" s="22"/>
      <c r="JN30" s="22"/>
      <c r="JO30" s="22"/>
      <c r="JP30" s="22"/>
      <c r="JQ30" s="22"/>
      <c r="JR30" s="22"/>
      <c r="JS30" s="22"/>
      <c r="JT30" s="22"/>
      <c r="JU30" s="22"/>
      <c r="JV30" s="22">
        <v>0.5</v>
      </c>
      <c r="JW30" s="22">
        <v>0.5</v>
      </c>
      <c r="JX30" s="22">
        <v>0.5</v>
      </c>
      <c r="JY30" s="22">
        <v>0.5</v>
      </c>
      <c r="JZ30" s="22">
        <v>0.5</v>
      </c>
      <c r="KA30" s="22"/>
      <c r="KB30" s="22"/>
      <c r="KC30" s="22"/>
      <c r="KD30" s="22"/>
      <c r="KE30" s="22"/>
      <c r="KF30" s="22"/>
      <c r="KG30" s="22"/>
      <c r="KH30" s="22"/>
      <c r="KI30" s="22"/>
      <c r="KJ30" s="22"/>
      <c r="KK30" s="22"/>
      <c r="KL30" s="22"/>
      <c r="KM30" s="22"/>
      <c r="KN30" s="22"/>
      <c r="KO30" s="22"/>
      <c r="KP30" s="22"/>
      <c r="KQ30" s="22"/>
      <c r="KR30" s="22"/>
      <c r="KS30" s="22"/>
      <c r="KT30" s="22"/>
      <c r="KU30" s="22"/>
      <c r="KV30" s="22"/>
      <c r="KW30" s="22"/>
      <c r="KX30" s="22"/>
      <c r="KY30" s="22"/>
      <c r="KZ30" s="22"/>
      <c r="LA30" s="22"/>
      <c r="LB30" s="22"/>
      <c r="LC30" s="22"/>
      <c r="LD30" s="22"/>
      <c r="LE30" s="22"/>
      <c r="LF30" s="22"/>
      <c r="LG30" s="22"/>
      <c r="LH30" s="22"/>
      <c r="LI30" s="22"/>
      <c r="LJ30" s="22"/>
      <c r="LK30" s="22"/>
      <c r="LL30" s="22"/>
      <c r="LM30" s="22"/>
      <c r="LN30" s="22"/>
      <c r="LO30" s="22"/>
      <c r="LP30" s="22"/>
      <c r="LQ30" s="22"/>
      <c r="LR30" s="22"/>
      <c r="LS30" s="22"/>
      <c r="LT30" s="22"/>
      <c r="LU30" s="22"/>
      <c r="LV30" s="22"/>
      <c r="LW30" s="22"/>
      <c r="LX30" s="22"/>
      <c r="LY30" s="22"/>
      <c r="LZ30" s="22"/>
      <c r="MA30" s="22"/>
      <c r="MB30" s="22"/>
      <c r="MC30" s="22"/>
      <c r="MD30" s="22"/>
      <c r="ME30" s="22"/>
      <c r="MF30" s="22"/>
      <c r="MG30" s="22"/>
      <c r="MH30" s="22"/>
      <c r="MI30" s="22"/>
      <c r="MJ30" s="22"/>
      <c r="MK30" s="22"/>
      <c r="ML30" s="22"/>
      <c r="MM30" s="22"/>
      <c r="MN30" s="22"/>
      <c r="MO30" s="22"/>
      <c r="MP30" s="22"/>
      <c r="MQ30" s="22"/>
      <c r="MR30" s="22"/>
      <c r="MS30" s="22"/>
      <c r="MT30" s="22"/>
      <c r="MU30" s="22"/>
      <c r="MV30" s="22"/>
      <c r="MW30" s="22"/>
      <c r="MX30" s="22"/>
      <c r="MY30" s="22"/>
      <c r="MZ30" s="22"/>
      <c r="NA30" s="22"/>
      <c r="NB30" s="22"/>
      <c r="NC30" s="22"/>
      <c r="ND30" s="22"/>
      <c r="NE30" s="22"/>
      <c r="NF30" s="22"/>
      <c r="NG30" s="22"/>
      <c r="NH30" s="55"/>
    </row>
    <row r="31" spans="1:372" x14ac:dyDescent="0.25">
      <c r="A31" s="56" t="s">
        <v>493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>
        <v>1</v>
      </c>
      <c r="BS31" s="22">
        <v>1</v>
      </c>
      <c r="BT31" s="22">
        <v>1</v>
      </c>
      <c r="BU31" s="22">
        <v>1</v>
      </c>
      <c r="BV31" s="22">
        <v>1</v>
      </c>
      <c r="BW31" s="22">
        <v>1</v>
      </c>
      <c r="BX31" s="22">
        <v>1</v>
      </c>
      <c r="BY31" s="22">
        <v>1</v>
      </c>
      <c r="BZ31" s="22">
        <v>1</v>
      </c>
      <c r="CA31" s="22">
        <v>1</v>
      </c>
      <c r="CB31" s="22">
        <v>1</v>
      </c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>
        <v>0.5</v>
      </c>
      <c r="DN31" s="22">
        <v>0.5</v>
      </c>
      <c r="DO31" s="22">
        <v>0.5</v>
      </c>
      <c r="DP31" s="22">
        <v>0.5</v>
      </c>
      <c r="DQ31" s="22">
        <v>0.5</v>
      </c>
      <c r="DR31" s="22"/>
      <c r="DS31" s="22"/>
      <c r="DT31" s="22"/>
      <c r="DU31" s="22"/>
      <c r="DV31" s="22"/>
      <c r="DW31" s="22"/>
      <c r="DX31" s="22"/>
      <c r="DY31" s="22"/>
      <c r="DZ31" s="22"/>
      <c r="EA31" s="22"/>
      <c r="EB31" s="22"/>
      <c r="EC31" s="22"/>
      <c r="ED31" s="22"/>
      <c r="EE31" s="22"/>
      <c r="EF31" s="22"/>
      <c r="EG31" s="22"/>
      <c r="EH31" s="22"/>
      <c r="EI31" s="22"/>
      <c r="EJ31" s="22"/>
      <c r="EK31" s="22"/>
      <c r="EL31" s="22"/>
      <c r="EM31" s="22"/>
      <c r="EN31" s="22"/>
      <c r="EO31" s="22"/>
      <c r="EP31" s="22"/>
      <c r="EQ31" s="22"/>
      <c r="ER31" s="22"/>
      <c r="ES31" s="22"/>
      <c r="ET31" s="22"/>
      <c r="EU31" s="22"/>
      <c r="EV31" s="22"/>
      <c r="EW31" s="22"/>
      <c r="EX31" s="22"/>
      <c r="EY31" s="22"/>
      <c r="EZ31" s="22"/>
      <c r="FA31" s="22"/>
      <c r="FB31" s="22"/>
      <c r="FC31" s="22"/>
      <c r="FD31" s="22"/>
      <c r="FE31" s="22"/>
      <c r="FF31" s="22"/>
      <c r="FG31" s="22"/>
      <c r="FH31" s="22"/>
      <c r="FI31" s="22"/>
      <c r="FJ31" s="22"/>
      <c r="FK31" s="22"/>
      <c r="FL31" s="22"/>
      <c r="FM31" s="22"/>
      <c r="FN31" s="22"/>
      <c r="FO31" s="22"/>
      <c r="FP31" s="22"/>
      <c r="FQ31" s="22"/>
      <c r="FR31" s="22"/>
      <c r="FS31" s="22"/>
      <c r="FT31" s="22"/>
      <c r="FU31" s="22"/>
      <c r="FV31" s="22"/>
      <c r="FW31" s="22"/>
      <c r="FX31" s="22"/>
      <c r="FY31" s="22"/>
      <c r="FZ31" s="22"/>
      <c r="GA31" s="22"/>
      <c r="GB31" s="22"/>
      <c r="GC31" s="22"/>
      <c r="GD31" s="22"/>
      <c r="GE31" s="22"/>
      <c r="GF31" s="22"/>
      <c r="GG31" s="22"/>
      <c r="GH31" s="22"/>
      <c r="GI31" s="22"/>
      <c r="GJ31" s="22"/>
      <c r="GK31" s="22"/>
      <c r="GL31" s="22"/>
      <c r="GM31" s="22"/>
      <c r="GN31" s="22"/>
      <c r="GO31" s="22"/>
      <c r="GP31" s="22"/>
      <c r="GQ31" s="22"/>
      <c r="GR31" s="22"/>
      <c r="GS31" s="22"/>
      <c r="GT31" s="22"/>
      <c r="GU31" s="22"/>
      <c r="GV31" s="22"/>
      <c r="GW31" s="22"/>
      <c r="GX31" s="22"/>
      <c r="GY31" s="22"/>
      <c r="GZ31" s="22"/>
      <c r="HA31" s="22"/>
      <c r="HB31" s="22"/>
      <c r="HC31" s="22"/>
      <c r="HD31" s="22"/>
      <c r="HE31" s="22"/>
      <c r="HF31" s="22"/>
      <c r="HG31" s="22"/>
      <c r="HH31" s="22"/>
      <c r="HI31" s="22"/>
      <c r="HJ31" s="22"/>
      <c r="HK31" s="22"/>
      <c r="HL31" s="22"/>
      <c r="HM31" s="22"/>
      <c r="HN31" s="22"/>
      <c r="HO31" s="22"/>
      <c r="HP31" s="22"/>
      <c r="HQ31" s="22"/>
      <c r="HR31" s="22"/>
      <c r="HS31" s="22"/>
      <c r="HT31" s="22"/>
      <c r="HU31" s="22"/>
      <c r="HV31" s="22"/>
      <c r="HW31" s="22"/>
      <c r="HX31" s="22"/>
      <c r="HY31" s="22"/>
      <c r="HZ31" s="22"/>
      <c r="IA31" s="22"/>
      <c r="IB31" s="22"/>
      <c r="IC31" s="22"/>
      <c r="ID31" s="22"/>
      <c r="IE31" s="22"/>
      <c r="IF31" s="22"/>
      <c r="IG31" s="22"/>
      <c r="IH31" s="22"/>
      <c r="II31" s="22"/>
      <c r="IJ31" s="22"/>
      <c r="IK31" s="22"/>
      <c r="IL31" s="22"/>
      <c r="IM31" s="22"/>
      <c r="IN31" s="22"/>
      <c r="IO31" s="22"/>
      <c r="IP31" s="22"/>
      <c r="IQ31" s="22"/>
      <c r="IR31" s="22"/>
      <c r="IS31" s="22"/>
      <c r="IT31" s="22"/>
      <c r="IU31" s="22"/>
      <c r="IV31" s="22"/>
      <c r="IW31" s="22"/>
      <c r="IX31" s="22"/>
      <c r="IY31" s="22"/>
      <c r="IZ31" s="22"/>
      <c r="JA31" s="22"/>
      <c r="JB31" s="22"/>
      <c r="JC31" s="22"/>
      <c r="JD31" s="22"/>
      <c r="JE31" s="22"/>
      <c r="JF31" s="22"/>
      <c r="JG31" s="22"/>
      <c r="JH31" s="22"/>
      <c r="JI31" s="22"/>
      <c r="JJ31" s="22"/>
      <c r="JK31" s="22"/>
      <c r="JL31" s="22"/>
      <c r="JM31" s="22"/>
      <c r="JN31" s="22"/>
      <c r="JO31" s="22"/>
      <c r="JP31" s="22"/>
      <c r="JQ31" s="22"/>
      <c r="JR31" s="22"/>
      <c r="JS31" s="22"/>
      <c r="JT31" s="22"/>
      <c r="JU31" s="22"/>
      <c r="JV31" s="22"/>
      <c r="JW31" s="22"/>
      <c r="JX31" s="22"/>
      <c r="JY31" s="22"/>
      <c r="JZ31" s="22"/>
      <c r="KA31" s="22"/>
      <c r="KB31" s="22"/>
      <c r="KC31" s="22"/>
      <c r="KD31" s="22"/>
      <c r="KE31" s="22"/>
      <c r="KF31" s="22"/>
      <c r="KG31" s="22"/>
      <c r="KH31" s="22"/>
      <c r="KI31" s="22"/>
      <c r="KJ31" s="22"/>
      <c r="KK31" s="22"/>
      <c r="KL31" s="22"/>
      <c r="KM31" s="22"/>
      <c r="KN31" s="22"/>
      <c r="KO31" s="22"/>
      <c r="KP31" s="22"/>
      <c r="KQ31" s="22"/>
      <c r="KR31" s="22"/>
      <c r="KS31" s="22"/>
      <c r="KT31" s="22"/>
      <c r="KU31" s="22"/>
      <c r="KV31" s="22"/>
      <c r="KW31" s="22"/>
      <c r="KX31" s="22"/>
      <c r="KY31" s="22"/>
      <c r="KZ31" s="22"/>
      <c r="LA31" s="22"/>
      <c r="LB31" s="22"/>
      <c r="LC31" s="22"/>
      <c r="LD31" s="22"/>
      <c r="LE31" s="22"/>
      <c r="LF31" s="22"/>
      <c r="LG31" s="22"/>
      <c r="LH31" s="22"/>
      <c r="LI31" s="22"/>
      <c r="LJ31" s="22"/>
      <c r="LK31" s="22"/>
      <c r="LL31" s="22"/>
      <c r="LM31" s="22"/>
      <c r="LN31" s="22"/>
      <c r="LO31" s="22"/>
      <c r="LP31" s="22"/>
      <c r="LQ31" s="22"/>
      <c r="LR31" s="22"/>
      <c r="LS31" s="22"/>
      <c r="LT31" s="22"/>
      <c r="LU31" s="22"/>
      <c r="LV31" s="22"/>
      <c r="LW31" s="22"/>
      <c r="LX31" s="22"/>
      <c r="LY31" s="22"/>
      <c r="LZ31" s="22"/>
      <c r="MA31" s="22"/>
      <c r="MB31" s="22"/>
      <c r="MC31" s="22"/>
      <c r="MD31" s="22"/>
      <c r="ME31" s="22"/>
      <c r="MF31" s="22"/>
      <c r="MG31" s="22"/>
      <c r="MH31" s="22"/>
      <c r="MI31" s="22"/>
      <c r="MJ31" s="22"/>
      <c r="MK31" s="22"/>
      <c r="ML31" s="22"/>
      <c r="MM31" s="22"/>
      <c r="MN31" s="22"/>
      <c r="MO31" s="22"/>
      <c r="MP31" s="22"/>
      <c r="MQ31" s="22"/>
      <c r="MR31" s="22"/>
      <c r="MS31" s="22"/>
      <c r="MT31" s="22"/>
      <c r="MU31" s="22"/>
      <c r="MV31" s="22"/>
      <c r="MW31" s="22"/>
      <c r="MX31" s="22"/>
      <c r="MY31" s="22"/>
      <c r="MZ31" s="22"/>
      <c r="NA31" s="22"/>
      <c r="NB31" s="22"/>
      <c r="NC31" s="22"/>
      <c r="ND31" s="22"/>
      <c r="NE31" s="22"/>
      <c r="NF31" s="22"/>
      <c r="NG31" s="22"/>
      <c r="NH31" s="55"/>
    </row>
    <row r="32" spans="1:372" x14ac:dyDescent="0.25">
      <c r="A32" s="56" t="s">
        <v>494</v>
      </c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  <c r="DZ32" s="22"/>
      <c r="EA32" s="22"/>
      <c r="EB32" s="22"/>
      <c r="EC32" s="22"/>
      <c r="ED32" s="22"/>
      <c r="EE32" s="22"/>
      <c r="EF32" s="22"/>
      <c r="EG32" s="22"/>
      <c r="EH32" s="22"/>
      <c r="EI32" s="22"/>
      <c r="EJ32" s="22"/>
      <c r="EK32" s="22"/>
      <c r="EL32" s="22"/>
      <c r="EM32" s="22"/>
      <c r="EN32" s="22"/>
      <c r="EO32" s="22"/>
      <c r="EP32" s="22"/>
      <c r="EQ32" s="22"/>
      <c r="ER32" s="22"/>
      <c r="ES32" s="22"/>
      <c r="ET32" s="22"/>
      <c r="EU32" s="22"/>
      <c r="EV32" s="22"/>
      <c r="EW32" s="22"/>
      <c r="EX32" s="22"/>
      <c r="EY32" s="22"/>
      <c r="EZ32" s="22"/>
      <c r="FA32" s="22"/>
      <c r="FB32" s="22"/>
      <c r="FC32" s="22"/>
      <c r="FD32" s="22"/>
      <c r="FE32" s="22"/>
      <c r="FF32" s="22"/>
      <c r="FG32" s="22"/>
      <c r="FH32" s="22"/>
      <c r="FI32" s="22"/>
      <c r="FJ32" s="22"/>
      <c r="FK32" s="22"/>
      <c r="FL32" s="22"/>
      <c r="FM32" s="22"/>
      <c r="FN32" s="22"/>
      <c r="FO32" s="22"/>
      <c r="FP32" s="22"/>
      <c r="FQ32" s="22"/>
      <c r="FR32" s="22"/>
      <c r="FS32" s="22"/>
      <c r="FT32" s="22"/>
      <c r="FU32" s="22"/>
      <c r="FV32" s="22"/>
      <c r="FW32" s="22"/>
      <c r="FX32" s="22"/>
      <c r="FY32" s="22"/>
      <c r="FZ32" s="22"/>
      <c r="GA32" s="22"/>
      <c r="GB32" s="22"/>
      <c r="GC32" s="22"/>
      <c r="GD32" s="22"/>
      <c r="GE32" s="22"/>
      <c r="GF32" s="22"/>
      <c r="GG32" s="22"/>
      <c r="GH32" s="22"/>
      <c r="GI32" s="22"/>
      <c r="GJ32" s="22"/>
      <c r="GK32" s="22"/>
      <c r="GL32" s="22"/>
      <c r="GM32" s="22"/>
      <c r="GN32" s="22"/>
      <c r="GO32" s="22"/>
      <c r="GP32" s="22"/>
      <c r="GQ32" s="22"/>
      <c r="GR32" s="22"/>
      <c r="GS32" s="22"/>
      <c r="GT32" s="22"/>
      <c r="GU32" s="22"/>
      <c r="GV32" s="22"/>
      <c r="GW32" s="22"/>
      <c r="GX32" s="22"/>
      <c r="GY32" s="22"/>
      <c r="GZ32" s="22"/>
      <c r="HA32" s="22"/>
      <c r="HB32" s="22"/>
      <c r="HC32" s="22"/>
      <c r="HD32" s="22"/>
      <c r="HE32" s="22"/>
      <c r="HF32" s="22"/>
      <c r="HG32" s="22"/>
      <c r="HH32" s="22"/>
      <c r="HI32" s="22"/>
      <c r="HJ32" s="22"/>
      <c r="HK32" s="22"/>
      <c r="HL32" s="22"/>
      <c r="HM32" s="22">
        <v>0.5</v>
      </c>
      <c r="HN32" s="22">
        <v>0.5</v>
      </c>
      <c r="HO32" s="22">
        <v>0.5</v>
      </c>
      <c r="HP32" s="22">
        <v>0.5</v>
      </c>
      <c r="HQ32" s="22">
        <v>0.5</v>
      </c>
      <c r="HR32" s="22">
        <v>0.5</v>
      </c>
      <c r="HS32" s="22">
        <v>0.5</v>
      </c>
      <c r="HT32" s="22">
        <v>0.5</v>
      </c>
      <c r="HU32" s="22"/>
      <c r="HV32" s="22"/>
      <c r="HW32" s="22"/>
      <c r="HX32" s="22"/>
      <c r="HY32" s="22"/>
      <c r="HZ32" s="22"/>
      <c r="IA32" s="22"/>
      <c r="IB32" s="22"/>
      <c r="IC32" s="22"/>
      <c r="ID32" s="22"/>
      <c r="IE32" s="22"/>
      <c r="IF32" s="22"/>
      <c r="IG32" s="22"/>
      <c r="IH32" s="22"/>
      <c r="II32" s="22"/>
      <c r="IJ32" s="22"/>
      <c r="IK32" s="22"/>
      <c r="IL32" s="22"/>
      <c r="IM32" s="22"/>
      <c r="IN32" s="22"/>
      <c r="IO32" s="22"/>
      <c r="IP32" s="22"/>
      <c r="IQ32" s="22"/>
      <c r="IR32" s="22"/>
      <c r="IS32" s="22"/>
      <c r="IT32" s="22"/>
      <c r="IU32" s="22"/>
      <c r="IV32" s="22"/>
      <c r="IW32" s="22"/>
      <c r="IX32" s="22"/>
      <c r="IY32" s="22"/>
      <c r="IZ32" s="22"/>
      <c r="JA32" s="22"/>
      <c r="JB32" s="22"/>
      <c r="JC32" s="22"/>
      <c r="JD32" s="22"/>
      <c r="JE32" s="22"/>
      <c r="JF32" s="22">
        <v>0.5</v>
      </c>
      <c r="JG32" s="22">
        <v>0.5</v>
      </c>
      <c r="JH32" s="22">
        <v>0.5</v>
      </c>
      <c r="JI32" s="22">
        <v>0.5</v>
      </c>
      <c r="JJ32" s="22"/>
      <c r="JK32" s="22"/>
      <c r="JL32" s="22"/>
      <c r="JM32" s="22"/>
      <c r="JN32" s="22"/>
      <c r="JO32" s="22"/>
      <c r="JP32" s="22"/>
      <c r="JQ32" s="22"/>
      <c r="JR32" s="22"/>
      <c r="JS32" s="22"/>
      <c r="JT32" s="22"/>
      <c r="JU32" s="22"/>
      <c r="JV32" s="22"/>
      <c r="JW32" s="22"/>
      <c r="JX32" s="22"/>
      <c r="JY32" s="22"/>
      <c r="JZ32" s="22"/>
      <c r="KA32" s="22"/>
      <c r="KB32" s="22"/>
      <c r="KC32" s="22"/>
      <c r="KD32" s="22"/>
      <c r="KE32" s="22"/>
      <c r="KF32" s="22"/>
      <c r="KG32" s="22"/>
      <c r="KH32" s="22"/>
      <c r="KI32" s="22"/>
      <c r="KJ32" s="22"/>
      <c r="KK32" s="22"/>
      <c r="KL32" s="22"/>
      <c r="KM32" s="22"/>
      <c r="KN32" s="22"/>
      <c r="KO32" s="22"/>
      <c r="KP32" s="22"/>
      <c r="KQ32" s="22"/>
      <c r="KR32" s="22"/>
      <c r="KS32" s="22"/>
      <c r="KT32" s="22"/>
      <c r="KU32" s="22"/>
      <c r="KV32" s="22"/>
      <c r="KW32" s="22"/>
      <c r="KX32" s="22"/>
      <c r="KY32" s="22"/>
      <c r="KZ32" s="22"/>
      <c r="LA32" s="22"/>
      <c r="LB32" s="22"/>
      <c r="LC32" s="22"/>
      <c r="LD32" s="22"/>
      <c r="LE32" s="22"/>
      <c r="LF32" s="22"/>
      <c r="LG32" s="22"/>
      <c r="LH32" s="22"/>
      <c r="LI32" s="22"/>
      <c r="LJ32" s="22"/>
      <c r="LK32" s="22"/>
      <c r="LL32" s="22"/>
      <c r="LM32" s="22"/>
      <c r="LN32" s="22"/>
      <c r="LO32" s="22"/>
      <c r="LP32" s="22"/>
      <c r="LQ32" s="22"/>
      <c r="LR32" s="22"/>
      <c r="LS32" s="22"/>
      <c r="LT32" s="22"/>
      <c r="LU32" s="22"/>
      <c r="LV32" s="22"/>
      <c r="LW32" s="22"/>
      <c r="LX32" s="22"/>
      <c r="LY32" s="22"/>
      <c r="LZ32" s="22"/>
      <c r="MA32" s="22"/>
      <c r="MB32" s="22"/>
      <c r="MC32" s="22"/>
      <c r="MD32" s="22"/>
      <c r="ME32" s="22"/>
      <c r="MF32" s="22"/>
      <c r="MG32" s="22"/>
      <c r="MH32" s="22"/>
      <c r="MI32" s="22"/>
      <c r="MJ32" s="22"/>
      <c r="MK32" s="22"/>
      <c r="ML32" s="22"/>
      <c r="MM32" s="22"/>
      <c r="MN32" s="22"/>
      <c r="MO32" s="22"/>
      <c r="MP32" s="22"/>
      <c r="MQ32" s="22"/>
      <c r="MR32" s="22"/>
      <c r="MS32" s="22"/>
      <c r="MT32" s="22"/>
      <c r="MU32" s="22"/>
      <c r="MV32" s="22"/>
      <c r="MW32" s="22"/>
      <c r="MX32" s="22"/>
      <c r="MY32" s="22"/>
      <c r="MZ32" s="22"/>
      <c r="NA32" s="22"/>
      <c r="NB32" s="22"/>
      <c r="NC32" s="22"/>
      <c r="ND32" s="22"/>
      <c r="NE32" s="22"/>
      <c r="NF32" s="22"/>
      <c r="NG32" s="22"/>
      <c r="NH32" s="55"/>
    </row>
    <row r="33" spans="1:372" x14ac:dyDescent="0.25">
      <c r="A33" s="56" t="s">
        <v>495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  <c r="CT33" s="22"/>
      <c r="CU33" s="22"/>
      <c r="CV33" s="22"/>
      <c r="CW33" s="22"/>
      <c r="CX33" s="22"/>
      <c r="CY33" s="22"/>
      <c r="CZ33" s="22"/>
      <c r="DA33" s="22"/>
      <c r="DB33" s="22"/>
      <c r="DC33" s="22"/>
      <c r="DD33" s="22"/>
      <c r="DE33" s="22"/>
      <c r="DF33" s="22"/>
      <c r="DG33" s="22"/>
      <c r="DH33" s="22"/>
      <c r="DI33" s="22"/>
      <c r="DJ33" s="22"/>
      <c r="DK33" s="22"/>
      <c r="DL33" s="22"/>
      <c r="DM33" s="22"/>
      <c r="DN33" s="22"/>
      <c r="DO33" s="22"/>
      <c r="DP33" s="22"/>
      <c r="DQ33" s="22"/>
      <c r="DR33" s="22"/>
      <c r="DS33" s="22"/>
      <c r="DT33" s="22"/>
      <c r="DU33" s="22"/>
      <c r="DV33" s="22"/>
      <c r="DW33" s="22"/>
      <c r="DX33" s="22"/>
      <c r="DY33" s="22"/>
      <c r="DZ33" s="22"/>
      <c r="EA33" s="22"/>
      <c r="EB33" s="22"/>
      <c r="EC33" s="22"/>
      <c r="ED33" s="22"/>
      <c r="EE33" s="22"/>
      <c r="EF33" s="22"/>
      <c r="EG33" s="22"/>
      <c r="EH33" s="22"/>
      <c r="EI33" s="22"/>
      <c r="EJ33" s="22"/>
      <c r="EK33" s="22"/>
      <c r="EL33" s="22"/>
      <c r="EM33" s="22"/>
      <c r="EN33" s="22"/>
      <c r="EO33" s="22"/>
      <c r="EP33" s="22"/>
      <c r="EQ33" s="22"/>
      <c r="ER33" s="22"/>
      <c r="ES33" s="22"/>
      <c r="ET33" s="22"/>
      <c r="EU33" s="22"/>
      <c r="EV33" s="22"/>
      <c r="EW33" s="22"/>
      <c r="EX33" s="22"/>
      <c r="EY33" s="22"/>
      <c r="EZ33" s="22"/>
      <c r="FA33" s="22"/>
      <c r="FB33" s="22"/>
      <c r="FC33" s="22"/>
      <c r="FD33" s="22"/>
      <c r="FE33" s="22"/>
      <c r="FF33" s="22"/>
      <c r="FG33" s="22"/>
      <c r="FH33" s="22"/>
      <c r="FI33" s="22"/>
      <c r="FJ33" s="22"/>
      <c r="FK33" s="22"/>
      <c r="FL33" s="22"/>
      <c r="FM33" s="22"/>
      <c r="FN33" s="22"/>
      <c r="FO33" s="22"/>
      <c r="FP33" s="22"/>
      <c r="FQ33" s="22"/>
      <c r="FR33" s="22"/>
      <c r="FS33" s="22"/>
      <c r="FT33" s="22"/>
      <c r="FU33" s="22"/>
      <c r="FV33" s="22"/>
      <c r="FW33" s="22"/>
      <c r="FX33" s="22"/>
      <c r="FY33" s="22"/>
      <c r="FZ33" s="22"/>
      <c r="GA33" s="22"/>
      <c r="GB33" s="22"/>
      <c r="GC33" s="22"/>
      <c r="GD33" s="22"/>
      <c r="GE33" s="22"/>
      <c r="GF33" s="22"/>
      <c r="GG33" s="22"/>
      <c r="GH33" s="22"/>
      <c r="GI33" s="22"/>
      <c r="GJ33" s="22"/>
      <c r="GK33" s="22"/>
      <c r="GL33" s="22"/>
      <c r="GM33" s="22"/>
      <c r="GN33" s="22"/>
      <c r="GO33" s="22"/>
      <c r="GP33" s="22"/>
      <c r="GQ33" s="22"/>
      <c r="GR33" s="22"/>
      <c r="GS33" s="22"/>
      <c r="GT33" s="22"/>
      <c r="GU33" s="22"/>
      <c r="GV33" s="22"/>
      <c r="GW33" s="22"/>
      <c r="GX33" s="22"/>
      <c r="GY33" s="22"/>
      <c r="GZ33" s="22"/>
      <c r="HA33" s="22"/>
      <c r="HB33" s="22"/>
      <c r="HC33" s="22"/>
      <c r="HD33" s="22"/>
      <c r="HE33" s="22"/>
      <c r="HF33" s="22"/>
      <c r="HG33" s="22"/>
      <c r="HH33" s="22"/>
      <c r="HI33" s="22"/>
      <c r="HJ33" s="22"/>
      <c r="HK33" s="22"/>
      <c r="HL33" s="22"/>
      <c r="HM33" s="22"/>
      <c r="HN33" s="22"/>
      <c r="HO33" s="22"/>
      <c r="HP33" s="22"/>
      <c r="HQ33" s="22"/>
      <c r="HR33" s="22"/>
      <c r="HS33" s="22"/>
      <c r="HT33" s="22"/>
      <c r="HU33" s="22">
        <v>0.5</v>
      </c>
      <c r="HV33" s="22">
        <v>0.5</v>
      </c>
      <c r="HW33" s="22">
        <v>0.5</v>
      </c>
      <c r="HX33" s="22">
        <v>0.5</v>
      </c>
      <c r="HY33" s="22"/>
      <c r="HZ33" s="22"/>
      <c r="IA33" s="22"/>
      <c r="IB33" s="22"/>
      <c r="IC33" s="22"/>
      <c r="ID33" s="22"/>
      <c r="IE33" s="22"/>
      <c r="IF33" s="22"/>
      <c r="IG33" s="22"/>
      <c r="IH33" s="22"/>
      <c r="II33" s="22"/>
      <c r="IJ33" s="22"/>
      <c r="IK33" s="22"/>
      <c r="IL33" s="22"/>
      <c r="IM33" s="22"/>
      <c r="IN33" s="22"/>
      <c r="IO33" s="22"/>
      <c r="IP33" s="22"/>
      <c r="IQ33" s="22"/>
      <c r="IR33" s="22"/>
      <c r="IS33" s="22"/>
      <c r="IT33" s="22"/>
      <c r="IU33" s="22"/>
      <c r="IV33" s="22"/>
      <c r="IW33" s="22"/>
      <c r="IX33" s="22"/>
      <c r="IY33" s="22"/>
      <c r="IZ33" s="22"/>
      <c r="JA33" s="22"/>
      <c r="JB33" s="22"/>
      <c r="JC33" s="22"/>
      <c r="JD33" s="22"/>
      <c r="JE33" s="22"/>
      <c r="JF33" s="22"/>
      <c r="JG33" s="22"/>
      <c r="JH33" s="22"/>
      <c r="JI33" s="22"/>
      <c r="JJ33" s="22">
        <v>0.5</v>
      </c>
      <c r="JK33" s="22">
        <v>0.5</v>
      </c>
      <c r="JL33" s="22"/>
      <c r="JM33" s="22"/>
      <c r="JN33" s="22"/>
      <c r="JO33" s="22"/>
      <c r="JP33" s="22"/>
      <c r="JQ33" s="22"/>
      <c r="JR33" s="22"/>
      <c r="JS33" s="22"/>
      <c r="JT33" s="22"/>
      <c r="JU33" s="22"/>
      <c r="JV33" s="22"/>
      <c r="JW33" s="22"/>
      <c r="JX33" s="22"/>
      <c r="JY33" s="22"/>
      <c r="JZ33" s="22"/>
      <c r="KA33" s="22"/>
      <c r="KB33" s="22"/>
      <c r="KC33" s="22"/>
      <c r="KD33" s="22"/>
      <c r="KE33" s="22"/>
      <c r="KF33" s="22"/>
      <c r="KG33" s="22"/>
      <c r="KH33" s="22"/>
      <c r="KI33" s="22"/>
      <c r="KJ33" s="22"/>
      <c r="KK33" s="22"/>
      <c r="KL33" s="22"/>
      <c r="KM33" s="22"/>
      <c r="KN33" s="22"/>
      <c r="KO33" s="22"/>
      <c r="KP33" s="22"/>
      <c r="KQ33" s="22"/>
      <c r="KR33" s="22"/>
      <c r="KS33" s="22"/>
      <c r="KT33" s="22"/>
      <c r="KU33" s="22"/>
      <c r="KV33" s="22"/>
      <c r="KW33" s="22"/>
      <c r="KX33" s="22"/>
      <c r="KY33" s="22"/>
      <c r="KZ33" s="22"/>
      <c r="LA33" s="22"/>
      <c r="LB33" s="22"/>
      <c r="LC33" s="22"/>
      <c r="LD33" s="22"/>
      <c r="LE33" s="22"/>
      <c r="LF33" s="22"/>
      <c r="LG33" s="22"/>
      <c r="LH33" s="22"/>
      <c r="LI33" s="22"/>
      <c r="LJ33" s="22"/>
      <c r="LK33" s="22"/>
      <c r="LL33" s="22"/>
      <c r="LM33" s="22"/>
      <c r="LN33" s="22"/>
      <c r="LO33" s="22"/>
      <c r="LP33" s="22"/>
      <c r="LQ33" s="22"/>
      <c r="LR33" s="22"/>
      <c r="LS33" s="22"/>
      <c r="LT33" s="22"/>
      <c r="LU33" s="22"/>
      <c r="LV33" s="22"/>
      <c r="LW33" s="22"/>
      <c r="LX33" s="22"/>
      <c r="LY33" s="22"/>
      <c r="LZ33" s="22"/>
      <c r="MA33" s="22"/>
      <c r="MB33" s="22"/>
      <c r="MC33" s="22"/>
      <c r="MD33" s="22"/>
      <c r="ME33" s="22"/>
      <c r="MF33" s="22"/>
      <c r="MG33" s="22"/>
      <c r="MH33" s="22"/>
      <c r="MI33" s="22"/>
      <c r="MJ33" s="22"/>
      <c r="MK33" s="22"/>
      <c r="ML33" s="22"/>
      <c r="MM33" s="22"/>
      <c r="MN33" s="22"/>
      <c r="MO33" s="22"/>
      <c r="MP33" s="22"/>
      <c r="MQ33" s="22"/>
      <c r="MR33" s="22"/>
      <c r="MS33" s="22"/>
      <c r="MT33" s="22"/>
      <c r="MU33" s="22"/>
      <c r="MV33" s="22"/>
      <c r="MW33" s="22"/>
      <c r="MX33" s="22"/>
      <c r="MY33" s="22"/>
      <c r="MZ33" s="22"/>
      <c r="NA33" s="22"/>
      <c r="NB33" s="22"/>
      <c r="NC33" s="22"/>
      <c r="ND33" s="22"/>
      <c r="NE33" s="22"/>
      <c r="NF33" s="22"/>
      <c r="NG33" s="22"/>
      <c r="NH33" s="55"/>
    </row>
    <row r="34" spans="1:372" x14ac:dyDescent="0.25">
      <c r="A34" s="56" t="s">
        <v>496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  <c r="DY34" s="22"/>
      <c r="DZ34" s="22"/>
      <c r="EA34" s="22"/>
      <c r="EB34" s="22"/>
      <c r="EC34" s="22"/>
      <c r="ED34" s="22"/>
      <c r="EE34" s="22"/>
      <c r="EF34" s="22"/>
      <c r="EG34" s="22"/>
      <c r="EH34" s="22"/>
      <c r="EI34" s="22"/>
      <c r="EJ34" s="22"/>
      <c r="EK34" s="22"/>
      <c r="EL34" s="22"/>
      <c r="EM34" s="22"/>
      <c r="EN34" s="22"/>
      <c r="EO34" s="22"/>
      <c r="EP34" s="22"/>
      <c r="EQ34" s="22"/>
      <c r="ER34" s="22"/>
      <c r="ES34" s="22"/>
      <c r="ET34" s="22"/>
      <c r="EU34" s="22"/>
      <c r="EV34" s="22"/>
      <c r="EW34" s="22"/>
      <c r="EX34" s="22"/>
      <c r="EY34" s="22"/>
      <c r="EZ34" s="22"/>
      <c r="FA34" s="22"/>
      <c r="FB34" s="22"/>
      <c r="FC34" s="22"/>
      <c r="FD34" s="22"/>
      <c r="FE34" s="22"/>
      <c r="FF34" s="22"/>
      <c r="FG34" s="22"/>
      <c r="FH34" s="22"/>
      <c r="FI34" s="22"/>
      <c r="FJ34" s="22"/>
      <c r="FK34" s="22"/>
      <c r="FL34" s="22"/>
      <c r="FM34" s="22"/>
      <c r="FN34" s="22"/>
      <c r="FO34" s="22"/>
      <c r="FP34" s="22"/>
      <c r="FQ34" s="22"/>
      <c r="FR34" s="22"/>
      <c r="FS34" s="22"/>
      <c r="FT34" s="22"/>
      <c r="FU34" s="22"/>
      <c r="FV34" s="22"/>
      <c r="FW34" s="22"/>
      <c r="FX34" s="22"/>
      <c r="FY34" s="22"/>
      <c r="FZ34" s="22"/>
      <c r="GA34" s="22"/>
      <c r="GB34" s="22"/>
      <c r="GC34" s="22"/>
      <c r="GD34" s="22"/>
      <c r="GE34" s="22"/>
      <c r="GF34" s="22"/>
      <c r="GG34" s="22"/>
      <c r="GH34" s="22"/>
      <c r="GI34" s="22"/>
      <c r="GJ34" s="22"/>
      <c r="GK34" s="22"/>
      <c r="GL34" s="22"/>
      <c r="GM34" s="22"/>
      <c r="GN34" s="22"/>
      <c r="GO34" s="22"/>
      <c r="GP34" s="22"/>
      <c r="GQ34" s="22"/>
      <c r="GR34" s="22"/>
      <c r="GS34" s="22"/>
      <c r="GT34" s="22"/>
      <c r="GU34" s="22"/>
      <c r="GV34" s="22"/>
      <c r="GW34" s="22"/>
      <c r="GX34" s="22"/>
      <c r="GY34" s="22"/>
      <c r="GZ34" s="22"/>
      <c r="HA34" s="22"/>
      <c r="HB34" s="22"/>
      <c r="HC34" s="22"/>
      <c r="HD34" s="22"/>
      <c r="HE34" s="22"/>
      <c r="HF34" s="22"/>
      <c r="HG34" s="22"/>
      <c r="HH34" s="22"/>
      <c r="HI34" s="22"/>
      <c r="HJ34" s="22"/>
      <c r="HK34" s="22"/>
      <c r="HL34" s="22"/>
      <c r="HM34" s="22"/>
      <c r="HN34" s="22"/>
      <c r="HO34" s="22"/>
      <c r="HP34" s="22"/>
      <c r="HQ34" s="22"/>
      <c r="HR34" s="22"/>
      <c r="HS34" s="22"/>
      <c r="HT34" s="22"/>
      <c r="HU34" s="22"/>
      <c r="HV34" s="22"/>
      <c r="HW34" s="22"/>
      <c r="HX34" s="22"/>
      <c r="HY34" s="22"/>
      <c r="HZ34" s="22"/>
      <c r="IA34" s="22"/>
      <c r="IB34" s="22"/>
      <c r="IC34" s="22"/>
      <c r="ID34" s="22"/>
      <c r="IE34" s="22">
        <v>0.5</v>
      </c>
      <c r="IF34" s="22">
        <v>0.5</v>
      </c>
      <c r="IG34" s="22">
        <v>0.5</v>
      </c>
      <c r="IH34" s="22">
        <v>0.5</v>
      </c>
      <c r="II34" s="22">
        <v>0.5</v>
      </c>
      <c r="IJ34" s="22">
        <v>0.5</v>
      </c>
      <c r="IK34" s="22"/>
      <c r="IL34" s="22"/>
      <c r="IM34" s="22"/>
      <c r="IN34" s="22"/>
      <c r="IO34" s="22"/>
      <c r="IP34" s="22"/>
      <c r="IQ34" s="22"/>
      <c r="IR34" s="22"/>
      <c r="IS34" s="22"/>
      <c r="IT34" s="22"/>
      <c r="IU34" s="22"/>
      <c r="IV34" s="22"/>
      <c r="IW34" s="22"/>
      <c r="IX34" s="22"/>
      <c r="IY34" s="22"/>
      <c r="IZ34" s="22"/>
      <c r="JA34" s="22"/>
      <c r="JB34" s="22"/>
      <c r="JC34" s="22"/>
      <c r="JD34" s="22"/>
      <c r="JE34" s="22"/>
      <c r="JF34" s="22"/>
      <c r="JG34" s="22"/>
      <c r="JH34" s="22"/>
      <c r="JI34" s="22"/>
      <c r="JJ34" s="22"/>
      <c r="JK34" s="22"/>
      <c r="JL34" s="22">
        <v>0.5</v>
      </c>
      <c r="JM34" s="22">
        <v>0.5</v>
      </c>
      <c r="JN34" s="22">
        <v>0.5</v>
      </c>
      <c r="JO34" s="22">
        <v>0.5</v>
      </c>
      <c r="JP34" s="22">
        <v>0.5</v>
      </c>
      <c r="JQ34" s="22">
        <v>0.5</v>
      </c>
      <c r="JR34" s="22">
        <v>0.5</v>
      </c>
      <c r="JS34" s="22">
        <v>0.5</v>
      </c>
      <c r="JT34" s="22">
        <v>0.5</v>
      </c>
      <c r="JU34" s="22">
        <v>0.5</v>
      </c>
      <c r="JV34" s="22">
        <v>0.5</v>
      </c>
      <c r="JW34" s="22">
        <v>0.5</v>
      </c>
      <c r="JX34" s="22"/>
      <c r="JY34" s="22"/>
      <c r="JZ34" s="22"/>
      <c r="KA34" s="22"/>
      <c r="KB34" s="22"/>
      <c r="KC34" s="22"/>
      <c r="KD34" s="22"/>
      <c r="KE34" s="22"/>
      <c r="KF34" s="22"/>
      <c r="KG34" s="22"/>
      <c r="KH34" s="22"/>
      <c r="KI34" s="22"/>
      <c r="KJ34" s="22"/>
      <c r="KK34" s="22"/>
      <c r="KL34" s="22"/>
      <c r="KM34" s="22"/>
      <c r="KN34" s="22"/>
      <c r="KO34" s="22"/>
      <c r="KP34" s="22"/>
      <c r="KQ34" s="22"/>
      <c r="KR34" s="22"/>
      <c r="KS34" s="22"/>
      <c r="KT34" s="22"/>
      <c r="KU34" s="22"/>
      <c r="KV34" s="22"/>
      <c r="KW34" s="22"/>
      <c r="KX34" s="22"/>
      <c r="KY34" s="22"/>
      <c r="KZ34" s="22"/>
      <c r="LA34" s="22"/>
      <c r="LB34" s="22"/>
      <c r="LC34" s="22"/>
      <c r="LD34" s="22"/>
      <c r="LE34" s="22"/>
      <c r="LF34" s="22"/>
      <c r="LG34" s="22"/>
      <c r="LH34" s="22"/>
      <c r="LI34" s="22"/>
      <c r="LJ34" s="22"/>
      <c r="LK34" s="22"/>
      <c r="LL34" s="22"/>
      <c r="LM34" s="22"/>
      <c r="LN34" s="22"/>
      <c r="LO34" s="22"/>
      <c r="LP34" s="22"/>
      <c r="LQ34" s="22"/>
      <c r="LR34" s="22"/>
      <c r="LS34" s="22"/>
      <c r="LT34" s="22"/>
      <c r="LU34" s="22"/>
      <c r="LV34" s="22"/>
      <c r="LW34" s="22"/>
      <c r="LX34" s="22"/>
      <c r="LY34" s="22"/>
      <c r="LZ34" s="22"/>
      <c r="MA34" s="22"/>
      <c r="MB34" s="22"/>
      <c r="MC34" s="22"/>
      <c r="MD34" s="22"/>
      <c r="ME34" s="22"/>
      <c r="MF34" s="22"/>
      <c r="MG34" s="22"/>
      <c r="MH34" s="22"/>
      <c r="MI34" s="22"/>
      <c r="MJ34" s="22"/>
      <c r="MK34" s="22"/>
      <c r="ML34" s="22"/>
      <c r="MM34" s="22"/>
      <c r="MN34" s="22"/>
      <c r="MO34" s="22"/>
      <c r="MP34" s="22"/>
      <c r="MQ34" s="22"/>
      <c r="MR34" s="22"/>
      <c r="MS34" s="22"/>
      <c r="MT34" s="22"/>
      <c r="MU34" s="22"/>
      <c r="MV34" s="22"/>
      <c r="MW34" s="22"/>
      <c r="MX34" s="22"/>
      <c r="MY34" s="22"/>
      <c r="MZ34" s="22"/>
      <c r="NA34" s="22"/>
      <c r="NB34" s="22"/>
      <c r="NC34" s="22"/>
      <c r="ND34" s="22"/>
      <c r="NE34" s="22"/>
      <c r="NF34" s="22"/>
      <c r="NG34" s="22"/>
      <c r="NH34" s="55"/>
    </row>
    <row r="35" spans="1:372" x14ac:dyDescent="0.25">
      <c r="A35" s="56" t="s">
        <v>497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  <c r="DZ35" s="22"/>
      <c r="EA35" s="22"/>
      <c r="EB35" s="22"/>
      <c r="EC35" s="22"/>
      <c r="ED35" s="22"/>
      <c r="EE35" s="22"/>
      <c r="EF35" s="22"/>
      <c r="EG35" s="22"/>
      <c r="EH35" s="22"/>
      <c r="EI35" s="22"/>
      <c r="EJ35" s="22"/>
      <c r="EK35" s="22"/>
      <c r="EL35" s="22"/>
      <c r="EM35" s="22"/>
      <c r="EN35" s="22"/>
      <c r="EO35" s="22"/>
      <c r="EP35" s="22"/>
      <c r="EQ35" s="22"/>
      <c r="ER35" s="22"/>
      <c r="ES35" s="22"/>
      <c r="ET35" s="22"/>
      <c r="EU35" s="22"/>
      <c r="EV35" s="22"/>
      <c r="EW35" s="22"/>
      <c r="EX35" s="22"/>
      <c r="EY35" s="22"/>
      <c r="EZ35" s="22"/>
      <c r="FA35" s="22"/>
      <c r="FB35" s="22"/>
      <c r="FC35" s="22"/>
      <c r="FD35" s="22"/>
      <c r="FE35" s="22"/>
      <c r="FF35" s="22"/>
      <c r="FG35" s="22"/>
      <c r="FH35" s="22"/>
      <c r="FI35" s="22"/>
      <c r="FJ35" s="22"/>
      <c r="FK35" s="22"/>
      <c r="FL35" s="22"/>
      <c r="FM35" s="22"/>
      <c r="FN35" s="22"/>
      <c r="FO35" s="22"/>
      <c r="FP35" s="22"/>
      <c r="FQ35" s="22"/>
      <c r="FR35" s="22"/>
      <c r="FS35" s="22"/>
      <c r="FT35" s="22"/>
      <c r="FU35" s="22"/>
      <c r="FV35" s="22"/>
      <c r="FW35" s="22"/>
      <c r="FX35" s="22"/>
      <c r="FY35" s="22"/>
      <c r="FZ35" s="22"/>
      <c r="GA35" s="22"/>
      <c r="GB35" s="22"/>
      <c r="GC35" s="22"/>
      <c r="GD35" s="22"/>
      <c r="GE35" s="22"/>
      <c r="GF35" s="22"/>
      <c r="GG35" s="22"/>
      <c r="GH35" s="22"/>
      <c r="GI35" s="22"/>
      <c r="GJ35" s="22"/>
      <c r="GK35" s="22"/>
      <c r="GL35" s="22"/>
      <c r="GM35" s="22"/>
      <c r="GN35" s="22"/>
      <c r="GO35" s="22"/>
      <c r="GP35" s="22"/>
      <c r="GQ35" s="22"/>
      <c r="GR35" s="22"/>
      <c r="GS35" s="22"/>
      <c r="GT35" s="22"/>
      <c r="GU35" s="22"/>
      <c r="GV35" s="22"/>
      <c r="GW35" s="22"/>
      <c r="GX35" s="22"/>
      <c r="GY35" s="22"/>
      <c r="GZ35" s="22"/>
      <c r="HA35" s="22"/>
      <c r="HB35" s="22"/>
      <c r="HC35" s="22"/>
      <c r="HD35" s="22"/>
      <c r="HE35" s="22"/>
      <c r="HF35" s="22"/>
      <c r="HG35" s="22"/>
      <c r="HH35" s="22"/>
      <c r="HI35" s="22"/>
      <c r="HJ35" s="22"/>
      <c r="HK35" s="22"/>
      <c r="HL35" s="22"/>
      <c r="HM35" s="22"/>
      <c r="HN35" s="22"/>
      <c r="HO35" s="22"/>
      <c r="HP35" s="22"/>
      <c r="HQ35" s="22"/>
      <c r="HR35" s="22"/>
      <c r="HS35" s="22"/>
      <c r="HT35" s="22"/>
      <c r="HU35" s="22"/>
      <c r="HV35" s="22"/>
      <c r="HW35" s="22"/>
      <c r="HX35" s="22"/>
      <c r="HY35" s="22"/>
      <c r="HZ35" s="22"/>
      <c r="IA35" s="22"/>
      <c r="IB35" s="22"/>
      <c r="IC35" s="22"/>
      <c r="ID35" s="22"/>
      <c r="IE35" s="22"/>
      <c r="IF35" s="22"/>
      <c r="IG35" s="22"/>
      <c r="IH35" s="22"/>
      <c r="II35" s="22"/>
      <c r="IJ35" s="22"/>
      <c r="IK35" s="22"/>
      <c r="IL35" s="22"/>
      <c r="IM35" s="22"/>
      <c r="IN35" s="22"/>
      <c r="IO35" s="22"/>
      <c r="IP35" s="22"/>
      <c r="IQ35" s="22"/>
      <c r="IR35" s="22"/>
      <c r="IS35" s="22"/>
      <c r="IT35" s="22"/>
      <c r="IU35" s="22"/>
      <c r="IV35" s="22"/>
      <c r="IW35" s="22"/>
      <c r="IX35" s="22">
        <v>0.5</v>
      </c>
      <c r="IY35" s="22">
        <v>0.5</v>
      </c>
      <c r="IZ35" s="22">
        <v>0.5</v>
      </c>
      <c r="JA35" s="22">
        <v>0.5</v>
      </c>
      <c r="JB35" s="22">
        <v>0.5</v>
      </c>
      <c r="JC35" s="22">
        <v>0.5</v>
      </c>
      <c r="JD35" s="22">
        <v>0.5</v>
      </c>
      <c r="JE35" s="22">
        <v>0.5</v>
      </c>
      <c r="JF35" s="22"/>
      <c r="JG35" s="22"/>
      <c r="JH35" s="22"/>
      <c r="JI35" s="22"/>
      <c r="JJ35" s="22"/>
      <c r="JK35" s="22"/>
      <c r="JL35" s="22"/>
      <c r="JM35" s="22"/>
      <c r="JN35" s="22"/>
      <c r="JO35" s="22"/>
      <c r="JP35" s="22"/>
      <c r="JQ35" s="22"/>
      <c r="JR35" s="22"/>
      <c r="JS35" s="22"/>
      <c r="JT35" s="22"/>
      <c r="JU35" s="22"/>
      <c r="JV35" s="22"/>
      <c r="JW35" s="22"/>
      <c r="JX35" s="22"/>
      <c r="JY35" s="22"/>
      <c r="JZ35" s="22"/>
      <c r="KA35" s="22"/>
      <c r="KB35" s="22"/>
      <c r="KC35" s="22"/>
      <c r="KD35" s="22"/>
      <c r="KE35" s="22"/>
      <c r="KF35" s="22"/>
      <c r="KG35" s="22"/>
      <c r="KH35" s="22"/>
      <c r="KI35" s="22"/>
      <c r="KJ35" s="22"/>
      <c r="KK35" s="22"/>
      <c r="KL35" s="22"/>
      <c r="KM35" s="22"/>
      <c r="KN35" s="22"/>
      <c r="KO35" s="22">
        <v>0.5</v>
      </c>
      <c r="KP35" s="22">
        <v>0.5</v>
      </c>
      <c r="KQ35" s="22">
        <v>0.5</v>
      </c>
      <c r="KR35" s="22">
        <v>0.5</v>
      </c>
      <c r="KS35" s="22">
        <v>0.5</v>
      </c>
      <c r="KT35" s="22"/>
      <c r="KU35" s="22"/>
      <c r="KV35" s="22"/>
      <c r="KW35" s="22"/>
      <c r="KX35" s="22"/>
      <c r="KY35" s="22"/>
      <c r="KZ35" s="22"/>
      <c r="LA35" s="22"/>
      <c r="LB35" s="22"/>
      <c r="LC35" s="22"/>
      <c r="LD35" s="22"/>
      <c r="LE35" s="22"/>
      <c r="LF35" s="22"/>
      <c r="LG35" s="22"/>
      <c r="LH35" s="22"/>
      <c r="LI35" s="22"/>
      <c r="LJ35" s="22"/>
      <c r="LK35" s="22"/>
      <c r="LL35" s="22"/>
      <c r="LM35" s="22"/>
      <c r="LN35" s="22"/>
      <c r="LO35" s="22"/>
      <c r="LP35" s="22"/>
      <c r="LQ35" s="22"/>
      <c r="LR35" s="22"/>
      <c r="LS35" s="22"/>
      <c r="LT35" s="22"/>
      <c r="LU35" s="22"/>
      <c r="LV35" s="22"/>
      <c r="LW35" s="22"/>
      <c r="LX35" s="22"/>
      <c r="LY35" s="22"/>
      <c r="LZ35" s="22"/>
      <c r="MA35" s="22"/>
      <c r="MB35" s="22"/>
      <c r="MC35" s="22"/>
      <c r="MD35" s="22"/>
      <c r="ME35" s="22"/>
      <c r="MF35" s="22"/>
      <c r="MG35" s="22"/>
      <c r="MH35" s="22"/>
      <c r="MI35" s="22"/>
      <c r="MJ35" s="22"/>
      <c r="MK35" s="22"/>
      <c r="ML35" s="22"/>
      <c r="MM35" s="22"/>
      <c r="MN35" s="22"/>
      <c r="MO35" s="22"/>
      <c r="MP35" s="22"/>
      <c r="MQ35" s="22"/>
      <c r="MR35" s="22"/>
      <c r="MS35" s="22"/>
      <c r="MT35" s="22"/>
      <c r="MU35" s="22"/>
      <c r="MV35" s="22"/>
      <c r="MW35" s="22"/>
      <c r="MX35" s="22"/>
      <c r="MY35" s="22"/>
      <c r="MZ35" s="22"/>
      <c r="NA35" s="22"/>
      <c r="NB35" s="22"/>
      <c r="NC35" s="22"/>
      <c r="ND35" s="22"/>
      <c r="NE35" s="22"/>
      <c r="NF35" s="22"/>
      <c r="NG35" s="22"/>
      <c r="NH35" s="55"/>
    </row>
    <row r="36" spans="1:372" x14ac:dyDescent="0.25">
      <c r="A36" s="56" t="s">
        <v>498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  <c r="CT36" s="22"/>
      <c r="CU36" s="22"/>
      <c r="CV36" s="22"/>
      <c r="CW36" s="22"/>
      <c r="CX36" s="22"/>
      <c r="CY36" s="22"/>
      <c r="CZ36" s="22"/>
      <c r="DA36" s="22"/>
      <c r="DB36" s="22"/>
      <c r="DC36" s="22"/>
      <c r="DD36" s="22"/>
      <c r="DE36" s="22"/>
      <c r="DF36" s="22"/>
      <c r="DG36" s="22"/>
      <c r="DH36" s="22"/>
      <c r="DI36" s="22"/>
      <c r="DJ36" s="22"/>
      <c r="DK36" s="22"/>
      <c r="DL36" s="22"/>
      <c r="DM36" s="22"/>
      <c r="DN36" s="22"/>
      <c r="DO36" s="22"/>
      <c r="DP36" s="22"/>
      <c r="DQ36" s="22"/>
      <c r="DR36" s="22"/>
      <c r="DS36" s="22"/>
      <c r="DT36" s="22"/>
      <c r="DU36" s="22"/>
      <c r="DV36" s="22"/>
      <c r="DW36" s="22"/>
      <c r="DX36" s="22"/>
      <c r="DY36" s="22"/>
      <c r="DZ36" s="22"/>
      <c r="EA36" s="22"/>
      <c r="EB36" s="22"/>
      <c r="EC36" s="22"/>
      <c r="ED36" s="22"/>
      <c r="EE36" s="22"/>
      <c r="EF36" s="22"/>
      <c r="EG36" s="22"/>
      <c r="EH36" s="22"/>
      <c r="EI36" s="22"/>
      <c r="EJ36" s="22"/>
      <c r="EK36" s="22"/>
      <c r="EL36" s="22"/>
      <c r="EM36" s="22"/>
      <c r="EN36" s="22"/>
      <c r="EO36" s="22"/>
      <c r="EP36" s="22"/>
      <c r="EQ36" s="22"/>
      <c r="ER36" s="22"/>
      <c r="ES36" s="22"/>
      <c r="ET36" s="22"/>
      <c r="EU36" s="22"/>
      <c r="EV36" s="22"/>
      <c r="EW36" s="22"/>
      <c r="EX36" s="22"/>
      <c r="EY36" s="22"/>
      <c r="EZ36" s="22"/>
      <c r="FA36" s="22"/>
      <c r="FB36" s="22"/>
      <c r="FC36" s="22"/>
      <c r="FD36" s="22"/>
      <c r="FE36" s="22"/>
      <c r="FF36" s="22"/>
      <c r="FG36" s="22"/>
      <c r="FH36" s="22"/>
      <c r="FI36" s="22"/>
      <c r="FJ36" s="22"/>
      <c r="FK36" s="22"/>
      <c r="FL36" s="22"/>
      <c r="FM36" s="22"/>
      <c r="FN36" s="22"/>
      <c r="FO36" s="22"/>
      <c r="FP36" s="22"/>
      <c r="FQ36" s="22"/>
      <c r="FR36" s="22"/>
      <c r="FS36" s="22"/>
      <c r="FT36" s="22"/>
      <c r="FU36" s="22"/>
      <c r="FV36" s="22"/>
      <c r="FW36" s="22"/>
      <c r="FX36" s="22"/>
      <c r="FY36" s="22"/>
      <c r="FZ36" s="22"/>
      <c r="GA36" s="22"/>
      <c r="GB36" s="22"/>
      <c r="GC36" s="22"/>
      <c r="GD36" s="22"/>
      <c r="GE36" s="22"/>
      <c r="GF36" s="22"/>
      <c r="GG36" s="22"/>
      <c r="GH36" s="22"/>
      <c r="GI36" s="22"/>
      <c r="GJ36" s="22"/>
      <c r="GK36" s="22"/>
      <c r="GL36" s="22"/>
      <c r="GM36" s="22"/>
      <c r="GN36" s="22"/>
      <c r="GO36" s="22"/>
      <c r="GP36" s="22"/>
      <c r="GQ36" s="22"/>
      <c r="GR36" s="22"/>
      <c r="GS36" s="22"/>
      <c r="GT36" s="22"/>
      <c r="GU36" s="22"/>
      <c r="GV36" s="22"/>
      <c r="GW36" s="22"/>
      <c r="GX36" s="22"/>
      <c r="GY36" s="22"/>
      <c r="GZ36" s="22"/>
      <c r="HA36" s="22"/>
      <c r="HB36" s="22"/>
      <c r="HC36" s="22"/>
      <c r="HD36" s="22"/>
      <c r="HE36" s="22"/>
      <c r="HF36" s="22"/>
      <c r="HG36" s="22"/>
      <c r="HH36" s="22"/>
      <c r="HI36" s="22"/>
      <c r="HJ36" s="22"/>
      <c r="HK36" s="22"/>
      <c r="HL36" s="22"/>
      <c r="HM36" s="22"/>
      <c r="HN36" s="22"/>
      <c r="HO36" s="22"/>
      <c r="HP36" s="22"/>
      <c r="HQ36" s="22"/>
      <c r="HR36" s="22"/>
      <c r="HS36" s="22"/>
      <c r="HT36" s="22"/>
      <c r="HU36" s="22"/>
      <c r="HV36" s="22"/>
      <c r="HW36" s="22"/>
      <c r="HX36" s="22"/>
      <c r="HY36" s="22"/>
      <c r="HZ36" s="22"/>
      <c r="IA36" s="22"/>
      <c r="IB36" s="22"/>
      <c r="IC36" s="22"/>
      <c r="ID36" s="22"/>
      <c r="IE36" s="22"/>
      <c r="IF36" s="22"/>
      <c r="IG36" s="22"/>
      <c r="IH36" s="22"/>
      <c r="II36" s="22"/>
      <c r="IJ36" s="22"/>
      <c r="IK36" s="22"/>
      <c r="IL36" s="22"/>
      <c r="IM36" s="22"/>
      <c r="IN36" s="22"/>
      <c r="IO36" s="22"/>
      <c r="IP36" s="22"/>
      <c r="IQ36" s="22"/>
      <c r="IR36" s="22"/>
      <c r="IS36" s="22"/>
      <c r="IT36" s="22"/>
      <c r="IU36" s="22"/>
      <c r="IV36" s="22"/>
      <c r="IW36" s="22"/>
      <c r="IX36" s="22"/>
      <c r="IY36" s="22"/>
      <c r="IZ36" s="22"/>
      <c r="JA36" s="22"/>
      <c r="JB36" s="22"/>
      <c r="JC36" s="22"/>
      <c r="JD36" s="22"/>
      <c r="JE36" s="22"/>
      <c r="JF36" s="22"/>
      <c r="JG36" s="22"/>
      <c r="JH36" s="22"/>
      <c r="JI36" s="22"/>
      <c r="JJ36" s="22"/>
      <c r="JK36" s="22"/>
      <c r="JL36" s="22"/>
      <c r="JM36" s="22"/>
      <c r="JN36" s="22"/>
      <c r="JO36" s="22"/>
      <c r="JP36" s="22"/>
      <c r="JQ36" s="22"/>
      <c r="JR36" s="22"/>
      <c r="JS36" s="22"/>
      <c r="JT36" s="22"/>
      <c r="JU36" s="22"/>
      <c r="JV36" s="22"/>
      <c r="JW36" s="22"/>
      <c r="JX36" s="22"/>
      <c r="JY36" s="22"/>
      <c r="JZ36" s="22"/>
      <c r="KA36" s="22">
        <v>0.5</v>
      </c>
      <c r="KB36" s="22">
        <v>0.5</v>
      </c>
      <c r="KC36" s="22">
        <v>0.5</v>
      </c>
      <c r="KD36" s="22">
        <v>0.5</v>
      </c>
      <c r="KE36" s="22">
        <v>0.5</v>
      </c>
      <c r="KF36" s="22">
        <v>0.5</v>
      </c>
      <c r="KG36" s="22"/>
      <c r="KH36" s="22"/>
      <c r="KI36" s="22"/>
      <c r="KJ36" s="22"/>
      <c r="KK36" s="22"/>
      <c r="KL36" s="22"/>
      <c r="KM36" s="22"/>
      <c r="KN36" s="22"/>
      <c r="KO36" s="22"/>
      <c r="KP36" s="22"/>
      <c r="KQ36" s="22"/>
      <c r="KR36" s="22"/>
      <c r="KS36" s="22"/>
      <c r="KT36" s="22"/>
      <c r="KU36" s="22"/>
      <c r="KV36" s="22"/>
      <c r="KW36" s="22"/>
      <c r="KX36" s="22"/>
      <c r="KY36" s="22"/>
      <c r="KZ36" s="22"/>
      <c r="LA36" s="22"/>
      <c r="LB36" s="22"/>
      <c r="LC36" s="22"/>
      <c r="LD36" s="22"/>
      <c r="LE36" s="22"/>
      <c r="LF36" s="22"/>
      <c r="LG36" s="22"/>
      <c r="LH36" s="22"/>
      <c r="LI36" s="22"/>
      <c r="LJ36" s="22"/>
      <c r="LK36" s="22"/>
      <c r="LL36" s="22"/>
      <c r="LM36" s="22"/>
      <c r="LN36" s="22"/>
      <c r="LO36" s="22"/>
      <c r="LP36" s="22"/>
      <c r="LQ36" s="22"/>
      <c r="LR36" s="22"/>
      <c r="LS36" s="22"/>
      <c r="LT36" s="22"/>
      <c r="LU36" s="22"/>
      <c r="LV36" s="22"/>
      <c r="LW36" s="22"/>
      <c r="LX36" s="22"/>
      <c r="LY36" s="22"/>
      <c r="LZ36" s="22"/>
      <c r="MA36" s="22"/>
      <c r="MB36" s="22"/>
      <c r="MC36" s="22"/>
      <c r="MD36" s="22"/>
      <c r="ME36" s="22"/>
      <c r="MF36" s="22"/>
      <c r="MG36" s="22"/>
      <c r="MH36" s="22"/>
      <c r="MI36" s="22"/>
      <c r="MJ36" s="22"/>
      <c r="MK36" s="22"/>
      <c r="ML36" s="22"/>
      <c r="MM36" s="22"/>
      <c r="MN36" s="22"/>
      <c r="MO36" s="22"/>
      <c r="MP36" s="22"/>
      <c r="MQ36" s="22"/>
      <c r="MR36" s="22"/>
      <c r="MS36" s="22"/>
      <c r="MT36" s="22"/>
      <c r="MU36" s="22"/>
      <c r="MV36" s="22"/>
      <c r="MW36" s="22"/>
      <c r="MX36" s="22"/>
      <c r="MY36" s="22"/>
      <c r="MZ36" s="22"/>
      <c r="NA36" s="22"/>
      <c r="NB36" s="22"/>
      <c r="NC36" s="22"/>
      <c r="ND36" s="22"/>
      <c r="NE36" s="22"/>
      <c r="NF36" s="22"/>
      <c r="NG36" s="22"/>
      <c r="NH36" s="55"/>
    </row>
    <row r="37" spans="1:372" x14ac:dyDescent="0.25">
      <c r="A37" s="56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  <c r="DY37" s="22"/>
      <c r="DZ37" s="22"/>
      <c r="EA37" s="22"/>
      <c r="EB37" s="22"/>
      <c r="EC37" s="22"/>
      <c r="ED37" s="22"/>
      <c r="EE37" s="22"/>
      <c r="EF37" s="22"/>
      <c r="EG37" s="22"/>
      <c r="EH37" s="22"/>
      <c r="EI37" s="22"/>
      <c r="EJ37" s="22"/>
      <c r="EK37" s="22"/>
      <c r="EL37" s="22"/>
      <c r="EM37" s="22"/>
      <c r="EN37" s="22"/>
      <c r="EO37" s="22"/>
      <c r="EP37" s="22"/>
      <c r="EQ37" s="22"/>
      <c r="ER37" s="22"/>
      <c r="ES37" s="22"/>
      <c r="ET37" s="22"/>
      <c r="EU37" s="22"/>
      <c r="EV37" s="22"/>
      <c r="EW37" s="22"/>
      <c r="EX37" s="22"/>
      <c r="EY37" s="22"/>
      <c r="EZ37" s="22"/>
      <c r="FA37" s="22"/>
      <c r="FB37" s="22"/>
      <c r="FC37" s="22"/>
      <c r="FD37" s="22"/>
      <c r="FE37" s="22"/>
      <c r="FF37" s="22"/>
      <c r="FG37" s="22"/>
      <c r="FH37" s="22"/>
      <c r="FI37" s="22"/>
      <c r="FJ37" s="22"/>
      <c r="FK37" s="22"/>
      <c r="FL37" s="22"/>
      <c r="FM37" s="22"/>
      <c r="FN37" s="22"/>
      <c r="FO37" s="22"/>
      <c r="FP37" s="22"/>
      <c r="FQ37" s="22"/>
      <c r="FR37" s="22"/>
      <c r="FS37" s="22"/>
      <c r="FT37" s="22"/>
      <c r="FU37" s="22"/>
      <c r="FV37" s="22"/>
      <c r="FW37" s="22"/>
      <c r="FX37" s="22"/>
      <c r="FY37" s="22"/>
      <c r="FZ37" s="22"/>
      <c r="GA37" s="22"/>
      <c r="GB37" s="22"/>
      <c r="GC37" s="22"/>
      <c r="GD37" s="22"/>
      <c r="GE37" s="22"/>
      <c r="GF37" s="22"/>
      <c r="GG37" s="22"/>
      <c r="GH37" s="22"/>
      <c r="GI37" s="22"/>
      <c r="GJ37" s="22"/>
      <c r="GK37" s="22"/>
      <c r="GL37" s="22"/>
      <c r="GM37" s="22"/>
      <c r="GN37" s="22"/>
      <c r="GO37" s="22"/>
      <c r="GP37" s="22"/>
      <c r="GQ37" s="22"/>
      <c r="GR37" s="22"/>
      <c r="GS37" s="22"/>
      <c r="GT37" s="22"/>
      <c r="GU37" s="22"/>
      <c r="GV37" s="22"/>
      <c r="GW37" s="22"/>
      <c r="GX37" s="22"/>
      <c r="GY37" s="22"/>
      <c r="GZ37" s="22"/>
      <c r="HA37" s="22"/>
      <c r="HB37" s="22"/>
      <c r="HC37" s="22"/>
      <c r="HD37" s="22"/>
      <c r="HE37" s="22"/>
      <c r="HF37" s="22"/>
      <c r="HG37" s="22"/>
      <c r="HH37" s="22"/>
      <c r="HI37" s="22"/>
      <c r="HJ37" s="22"/>
      <c r="HK37" s="22"/>
      <c r="HL37" s="22"/>
      <c r="HM37" s="22"/>
      <c r="HN37" s="22"/>
      <c r="HO37" s="22"/>
      <c r="HP37" s="22"/>
      <c r="HQ37" s="22"/>
      <c r="HR37" s="22"/>
      <c r="HS37" s="22"/>
      <c r="HT37" s="22"/>
      <c r="HU37" s="22"/>
      <c r="HV37" s="22"/>
      <c r="HW37" s="22"/>
      <c r="HX37" s="22"/>
      <c r="HY37" s="22"/>
      <c r="HZ37" s="22"/>
      <c r="IA37" s="22"/>
      <c r="IB37" s="22"/>
      <c r="IC37" s="22"/>
      <c r="ID37" s="22"/>
      <c r="IE37" s="22"/>
      <c r="IF37" s="22"/>
      <c r="IG37" s="22"/>
      <c r="IH37" s="22"/>
      <c r="II37" s="22"/>
      <c r="IJ37" s="22"/>
      <c r="IK37" s="22"/>
      <c r="IL37" s="22"/>
      <c r="IM37" s="22"/>
      <c r="IN37" s="22"/>
      <c r="IO37" s="22"/>
      <c r="IP37" s="22"/>
      <c r="IQ37" s="22"/>
      <c r="IR37" s="22"/>
      <c r="IS37" s="22"/>
      <c r="IT37" s="22"/>
      <c r="IU37" s="22"/>
      <c r="IV37" s="22"/>
      <c r="IW37" s="22"/>
      <c r="IX37" s="22"/>
      <c r="IY37" s="22"/>
      <c r="IZ37" s="22"/>
      <c r="JA37" s="22"/>
      <c r="JB37" s="22"/>
      <c r="JC37" s="22"/>
      <c r="JD37" s="22"/>
      <c r="JE37" s="22"/>
      <c r="JF37" s="22"/>
      <c r="JG37" s="22"/>
      <c r="JH37" s="22"/>
      <c r="JI37" s="22"/>
      <c r="JJ37" s="22"/>
      <c r="JK37" s="22"/>
      <c r="JL37" s="22"/>
      <c r="JM37" s="22"/>
      <c r="JN37" s="22"/>
      <c r="JO37" s="22"/>
      <c r="JP37" s="22"/>
      <c r="JQ37" s="22"/>
      <c r="JR37" s="22"/>
      <c r="JS37" s="22"/>
      <c r="JT37" s="22"/>
      <c r="JU37" s="22"/>
      <c r="JV37" s="22"/>
      <c r="JW37" s="22"/>
      <c r="JX37" s="22"/>
      <c r="JY37" s="22"/>
      <c r="JZ37" s="22"/>
      <c r="KA37" s="22"/>
      <c r="KB37" s="22"/>
      <c r="KC37" s="22"/>
      <c r="KD37" s="22"/>
      <c r="KE37" s="22"/>
      <c r="KF37" s="22"/>
      <c r="KG37" s="22"/>
      <c r="KH37" s="22"/>
      <c r="KI37" s="22"/>
      <c r="KJ37" s="22"/>
      <c r="KK37" s="22"/>
      <c r="KL37" s="22"/>
      <c r="KM37" s="22"/>
      <c r="KN37" s="22"/>
      <c r="KO37" s="22"/>
      <c r="KP37" s="22"/>
      <c r="KQ37" s="22"/>
      <c r="KR37" s="22"/>
      <c r="KS37" s="22"/>
      <c r="KT37" s="22"/>
      <c r="KU37" s="22"/>
      <c r="KV37" s="22"/>
      <c r="KW37" s="22"/>
      <c r="KX37" s="22"/>
      <c r="KY37" s="22"/>
      <c r="KZ37" s="22"/>
      <c r="LA37" s="22"/>
      <c r="LB37" s="22"/>
      <c r="LC37" s="22"/>
      <c r="LD37" s="22"/>
      <c r="LE37" s="22"/>
      <c r="LF37" s="22"/>
      <c r="LG37" s="22"/>
      <c r="LH37" s="22"/>
      <c r="LI37" s="22"/>
      <c r="LJ37" s="22"/>
      <c r="LK37" s="22"/>
      <c r="LL37" s="22"/>
      <c r="LM37" s="22"/>
      <c r="LN37" s="22"/>
      <c r="LO37" s="22"/>
      <c r="LP37" s="22"/>
      <c r="LQ37" s="22"/>
      <c r="LR37" s="22"/>
      <c r="LS37" s="22"/>
      <c r="LT37" s="22"/>
      <c r="LU37" s="22"/>
      <c r="LV37" s="22"/>
      <c r="LW37" s="22"/>
      <c r="LX37" s="22"/>
      <c r="LY37" s="22"/>
      <c r="LZ37" s="22"/>
      <c r="MA37" s="22"/>
      <c r="MB37" s="22"/>
      <c r="MC37" s="22"/>
      <c r="MD37" s="22"/>
      <c r="ME37" s="22"/>
      <c r="MF37" s="22"/>
      <c r="MG37" s="22"/>
      <c r="MH37" s="22"/>
      <c r="MI37" s="22"/>
      <c r="MJ37" s="22"/>
      <c r="MK37" s="22"/>
      <c r="ML37" s="22"/>
      <c r="MM37" s="22"/>
      <c r="MN37" s="22"/>
      <c r="MO37" s="22"/>
      <c r="MP37" s="22"/>
      <c r="MQ37" s="22"/>
      <c r="MR37" s="22"/>
      <c r="MS37" s="22"/>
      <c r="MT37" s="22"/>
      <c r="MU37" s="22"/>
      <c r="MV37" s="22"/>
      <c r="MW37" s="22"/>
      <c r="MX37" s="22"/>
      <c r="MY37" s="22"/>
      <c r="MZ37" s="22"/>
      <c r="NA37" s="22"/>
      <c r="NB37" s="22"/>
      <c r="NC37" s="22"/>
      <c r="ND37" s="22"/>
      <c r="NE37" s="22"/>
      <c r="NF37" s="22"/>
      <c r="NG37" s="22"/>
      <c r="NH37" s="55"/>
    </row>
    <row r="38" spans="1:372" ht="15.75" thickBot="1" x14ac:dyDescent="0.3">
      <c r="A38" s="57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3"/>
      <c r="CQ38" s="23"/>
      <c r="CR38" s="23"/>
      <c r="CS38" s="23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23"/>
      <c r="DL38" s="23"/>
      <c r="DM38" s="23"/>
      <c r="DN38" s="23"/>
      <c r="DO38" s="23"/>
      <c r="DP38" s="23"/>
      <c r="DQ38" s="23"/>
      <c r="DR38" s="23"/>
      <c r="DS38" s="23"/>
      <c r="DT38" s="23"/>
      <c r="DU38" s="23"/>
      <c r="DV38" s="23"/>
      <c r="DW38" s="23"/>
      <c r="DX38" s="23"/>
      <c r="DY38" s="23"/>
      <c r="DZ38" s="23"/>
      <c r="EA38" s="23"/>
      <c r="EB38" s="23"/>
      <c r="EC38" s="23"/>
      <c r="ED38" s="23"/>
      <c r="EE38" s="23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3"/>
      <c r="EY38" s="23"/>
      <c r="EZ38" s="23"/>
      <c r="FA38" s="23"/>
      <c r="FB38" s="23"/>
      <c r="FC38" s="23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23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23"/>
      <c r="GB38" s="23"/>
      <c r="GC38" s="23"/>
      <c r="GD38" s="23"/>
      <c r="GE38" s="23"/>
      <c r="GF38" s="23"/>
      <c r="GG38" s="23"/>
      <c r="GH38" s="23"/>
      <c r="GI38" s="23"/>
      <c r="GJ38" s="23"/>
      <c r="GK38" s="23"/>
      <c r="GL38" s="23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3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3"/>
      <c r="HI38" s="23"/>
      <c r="HJ38" s="23"/>
      <c r="HK38" s="23"/>
      <c r="HL38" s="23"/>
      <c r="HM38" s="23"/>
      <c r="HN38" s="23"/>
      <c r="HO38" s="23"/>
      <c r="HP38" s="23"/>
      <c r="HQ38" s="23"/>
      <c r="HR38" s="23"/>
      <c r="HS38" s="23"/>
      <c r="HT38" s="23"/>
      <c r="HU38" s="23"/>
      <c r="HV38" s="23"/>
      <c r="HW38" s="23"/>
      <c r="HX38" s="23"/>
      <c r="HY38" s="23"/>
      <c r="HZ38" s="23"/>
      <c r="IA38" s="23"/>
      <c r="IB38" s="23"/>
      <c r="IC38" s="23"/>
      <c r="ID38" s="23"/>
      <c r="IE38" s="23"/>
      <c r="IF38" s="23"/>
      <c r="IG38" s="23"/>
      <c r="IH38" s="23"/>
      <c r="II38" s="23"/>
      <c r="IJ38" s="23"/>
      <c r="IK38" s="23"/>
      <c r="IL38" s="23"/>
      <c r="IM38" s="23"/>
      <c r="IN38" s="23"/>
      <c r="IO38" s="23"/>
      <c r="IP38" s="23"/>
      <c r="IQ38" s="23"/>
      <c r="IR38" s="23"/>
      <c r="IS38" s="23"/>
      <c r="IT38" s="23"/>
      <c r="IU38" s="23"/>
      <c r="IV38" s="23"/>
      <c r="IW38" s="23"/>
      <c r="IX38" s="23"/>
      <c r="IY38" s="23"/>
      <c r="IZ38" s="23"/>
      <c r="JA38" s="23"/>
      <c r="JB38" s="23"/>
      <c r="JC38" s="23"/>
      <c r="JD38" s="23"/>
      <c r="JE38" s="23"/>
      <c r="JF38" s="23"/>
      <c r="JG38" s="23"/>
      <c r="JH38" s="23"/>
      <c r="JI38" s="23"/>
      <c r="JJ38" s="23"/>
      <c r="JK38" s="23"/>
      <c r="JL38" s="23"/>
      <c r="JM38" s="23"/>
      <c r="JN38" s="23"/>
      <c r="JO38" s="23"/>
      <c r="JP38" s="23"/>
      <c r="JQ38" s="23"/>
      <c r="JR38" s="23"/>
      <c r="JS38" s="23"/>
      <c r="JT38" s="23"/>
      <c r="JU38" s="23"/>
      <c r="JV38" s="23"/>
      <c r="JW38" s="23"/>
      <c r="JX38" s="23"/>
      <c r="JY38" s="23"/>
      <c r="JZ38" s="23"/>
      <c r="KA38" s="23"/>
      <c r="KB38" s="23"/>
      <c r="KC38" s="23"/>
      <c r="KD38" s="23"/>
      <c r="KE38" s="23"/>
      <c r="KF38" s="23"/>
      <c r="KG38" s="23"/>
      <c r="KH38" s="23"/>
      <c r="KI38" s="23"/>
      <c r="KJ38" s="23"/>
      <c r="KK38" s="23"/>
      <c r="KL38" s="23"/>
      <c r="KM38" s="23"/>
      <c r="KN38" s="23"/>
      <c r="KO38" s="23"/>
      <c r="KP38" s="23"/>
      <c r="KQ38" s="23"/>
      <c r="KR38" s="23"/>
      <c r="KS38" s="23"/>
      <c r="KT38" s="23"/>
      <c r="KU38" s="23"/>
      <c r="KV38" s="23"/>
      <c r="KW38" s="23"/>
      <c r="KX38" s="23"/>
      <c r="KY38" s="23"/>
      <c r="KZ38" s="23"/>
      <c r="LA38" s="23"/>
      <c r="LB38" s="23"/>
      <c r="LC38" s="23"/>
      <c r="LD38" s="23"/>
      <c r="LE38" s="23"/>
      <c r="LF38" s="23"/>
      <c r="LG38" s="23"/>
      <c r="LH38" s="23"/>
      <c r="LI38" s="23"/>
      <c r="LJ38" s="23"/>
      <c r="LK38" s="23"/>
      <c r="LL38" s="23"/>
      <c r="LM38" s="23"/>
      <c r="LN38" s="23"/>
      <c r="LO38" s="23"/>
      <c r="LP38" s="23"/>
      <c r="LQ38" s="23"/>
      <c r="LR38" s="23"/>
      <c r="LS38" s="23"/>
      <c r="LT38" s="23"/>
      <c r="LU38" s="23"/>
      <c r="LV38" s="23"/>
      <c r="LW38" s="23"/>
      <c r="LX38" s="23"/>
      <c r="LY38" s="23"/>
      <c r="LZ38" s="23"/>
      <c r="MA38" s="23"/>
      <c r="MB38" s="23"/>
      <c r="MC38" s="23"/>
      <c r="MD38" s="23"/>
      <c r="ME38" s="23"/>
      <c r="MF38" s="23"/>
      <c r="MG38" s="23"/>
      <c r="MH38" s="23"/>
      <c r="MI38" s="23"/>
      <c r="MJ38" s="23"/>
      <c r="MK38" s="23"/>
      <c r="ML38" s="23"/>
      <c r="MM38" s="23"/>
      <c r="MN38" s="23"/>
      <c r="MO38" s="23"/>
      <c r="MP38" s="23"/>
      <c r="MQ38" s="23"/>
      <c r="MR38" s="23"/>
      <c r="MS38" s="23"/>
      <c r="MT38" s="23"/>
      <c r="MU38" s="23"/>
      <c r="MV38" s="23"/>
      <c r="MW38" s="23"/>
      <c r="MX38" s="23"/>
      <c r="MY38" s="23"/>
      <c r="MZ38" s="23"/>
      <c r="NA38" s="23"/>
      <c r="NB38" s="23"/>
      <c r="NC38" s="23"/>
      <c r="ND38" s="23"/>
      <c r="NE38" s="23"/>
      <c r="NF38" s="23"/>
      <c r="NG38" s="23"/>
      <c r="NH38" s="58"/>
    </row>
    <row r="39" spans="1:372" x14ac:dyDescent="0.25">
      <c r="B39" s="44" t="str">
        <f>IF(SUM(B14:B38)&gt;1,"ERREUR"," ")</f>
        <v xml:space="preserve"> </v>
      </c>
      <c r="C39" s="44" t="str">
        <f t="shared" ref="C39:BN39" si="0">IF(SUM(C14:C38)&gt;1,"ERREUR"," ")</f>
        <v xml:space="preserve"> </v>
      </c>
      <c r="D39" s="44" t="str">
        <f t="shared" si="0"/>
        <v xml:space="preserve"> </v>
      </c>
      <c r="E39" s="44" t="str">
        <f t="shared" si="0"/>
        <v xml:space="preserve"> </v>
      </c>
      <c r="F39" s="44" t="str">
        <f t="shared" si="0"/>
        <v xml:space="preserve"> </v>
      </c>
      <c r="G39" s="44" t="str">
        <f t="shared" si="0"/>
        <v xml:space="preserve"> </v>
      </c>
      <c r="H39" s="44" t="str">
        <f t="shared" si="0"/>
        <v xml:space="preserve"> </v>
      </c>
      <c r="I39" s="44" t="str">
        <f t="shared" si="0"/>
        <v xml:space="preserve"> </v>
      </c>
      <c r="J39" s="44" t="str">
        <f t="shared" si="0"/>
        <v xml:space="preserve"> </v>
      </c>
      <c r="K39" s="44" t="str">
        <f t="shared" si="0"/>
        <v xml:space="preserve"> </v>
      </c>
      <c r="L39" s="44" t="str">
        <f t="shared" si="0"/>
        <v xml:space="preserve"> </v>
      </c>
      <c r="M39" s="44" t="str">
        <f t="shared" si="0"/>
        <v xml:space="preserve"> </v>
      </c>
      <c r="N39" s="44" t="str">
        <f t="shared" si="0"/>
        <v xml:space="preserve"> </v>
      </c>
      <c r="O39" s="44" t="str">
        <f t="shared" si="0"/>
        <v xml:space="preserve"> </v>
      </c>
      <c r="P39" s="44" t="str">
        <f t="shared" si="0"/>
        <v xml:space="preserve"> </v>
      </c>
      <c r="Q39" s="44" t="str">
        <f t="shared" si="0"/>
        <v xml:space="preserve"> </v>
      </c>
      <c r="R39" s="44" t="str">
        <f t="shared" si="0"/>
        <v xml:space="preserve"> </v>
      </c>
      <c r="S39" s="44" t="str">
        <f t="shared" si="0"/>
        <v xml:space="preserve"> </v>
      </c>
      <c r="T39" s="44" t="str">
        <f t="shared" si="0"/>
        <v xml:space="preserve"> </v>
      </c>
      <c r="U39" s="44" t="str">
        <f t="shared" si="0"/>
        <v xml:space="preserve"> </v>
      </c>
      <c r="V39" s="44" t="str">
        <f t="shared" si="0"/>
        <v xml:space="preserve"> </v>
      </c>
      <c r="W39" s="44" t="str">
        <f t="shared" si="0"/>
        <v xml:space="preserve"> </v>
      </c>
      <c r="X39" s="44" t="str">
        <f t="shared" si="0"/>
        <v xml:space="preserve"> </v>
      </c>
      <c r="Y39" s="44" t="str">
        <f t="shared" si="0"/>
        <v xml:space="preserve"> </v>
      </c>
      <c r="Z39" s="44" t="str">
        <f t="shared" si="0"/>
        <v xml:space="preserve"> </v>
      </c>
      <c r="AA39" s="44" t="str">
        <f t="shared" si="0"/>
        <v xml:space="preserve"> </v>
      </c>
      <c r="AB39" s="44" t="str">
        <f t="shared" si="0"/>
        <v xml:space="preserve"> </v>
      </c>
      <c r="AC39" s="44" t="str">
        <f t="shared" si="0"/>
        <v xml:space="preserve"> </v>
      </c>
      <c r="AD39" s="44" t="str">
        <f t="shared" si="0"/>
        <v xml:space="preserve"> </v>
      </c>
      <c r="AE39" s="44" t="str">
        <f t="shared" si="0"/>
        <v xml:space="preserve"> </v>
      </c>
      <c r="AF39" s="44" t="str">
        <f t="shared" si="0"/>
        <v xml:space="preserve"> </v>
      </c>
      <c r="AG39" s="44" t="str">
        <f t="shared" si="0"/>
        <v xml:space="preserve"> </v>
      </c>
      <c r="AH39" s="44" t="str">
        <f t="shared" si="0"/>
        <v xml:space="preserve"> </v>
      </c>
      <c r="AI39" s="44" t="str">
        <f t="shared" si="0"/>
        <v xml:space="preserve"> </v>
      </c>
      <c r="AJ39" s="44" t="str">
        <f t="shared" si="0"/>
        <v xml:space="preserve"> </v>
      </c>
      <c r="AK39" s="44" t="str">
        <f t="shared" si="0"/>
        <v xml:space="preserve"> </v>
      </c>
      <c r="AL39" s="44" t="str">
        <f t="shared" si="0"/>
        <v xml:space="preserve"> </v>
      </c>
      <c r="AM39" s="44" t="str">
        <f t="shared" si="0"/>
        <v xml:space="preserve"> </v>
      </c>
      <c r="AN39" s="44" t="str">
        <f t="shared" si="0"/>
        <v xml:space="preserve"> </v>
      </c>
      <c r="AO39" s="44" t="str">
        <f t="shared" si="0"/>
        <v xml:space="preserve"> </v>
      </c>
      <c r="AP39" s="44" t="str">
        <f t="shared" si="0"/>
        <v xml:space="preserve"> </v>
      </c>
      <c r="AQ39" s="44" t="str">
        <f t="shared" si="0"/>
        <v xml:space="preserve"> </v>
      </c>
      <c r="AR39" s="44" t="str">
        <f t="shared" si="0"/>
        <v xml:space="preserve"> </v>
      </c>
      <c r="AS39" s="44" t="str">
        <f t="shared" si="0"/>
        <v xml:space="preserve"> </v>
      </c>
      <c r="AT39" s="44" t="str">
        <f t="shared" si="0"/>
        <v xml:space="preserve"> </v>
      </c>
      <c r="AU39" s="44" t="str">
        <f t="shared" si="0"/>
        <v xml:space="preserve"> </v>
      </c>
      <c r="AV39" s="44" t="str">
        <f t="shared" si="0"/>
        <v xml:space="preserve"> </v>
      </c>
      <c r="AW39" s="44" t="str">
        <f t="shared" si="0"/>
        <v xml:space="preserve"> </v>
      </c>
      <c r="AX39" s="44" t="str">
        <f t="shared" si="0"/>
        <v xml:space="preserve"> </v>
      </c>
      <c r="AY39" s="44" t="str">
        <f t="shared" si="0"/>
        <v xml:space="preserve"> </v>
      </c>
      <c r="AZ39" s="44" t="str">
        <f t="shared" si="0"/>
        <v xml:space="preserve"> </v>
      </c>
      <c r="BA39" s="44" t="str">
        <f t="shared" si="0"/>
        <v xml:space="preserve"> </v>
      </c>
      <c r="BB39" s="44" t="str">
        <f t="shared" si="0"/>
        <v xml:space="preserve"> </v>
      </c>
      <c r="BC39" s="44" t="str">
        <f t="shared" si="0"/>
        <v xml:space="preserve"> </v>
      </c>
      <c r="BD39" s="44" t="str">
        <f t="shared" si="0"/>
        <v xml:space="preserve"> </v>
      </c>
      <c r="BE39" s="44" t="str">
        <f t="shared" si="0"/>
        <v xml:space="preserve"> </v>
      </c>
      <c r="BF39" s="44" t="str">
        <f t="shared" si="0"/>
        <v xml:space="preserve"> </v>
      </c>
      <c r="BG39" s="44" t="str">
        <f t="shared" si="0"/>
        <v xml:space="preserve"> </v>
      </c>
      <c r="BH39" s="44" t="str">
        <f t="shared" si="0"/>
        <v xml:space="preserve"> </v>
      </c>
      <c r="BI39" s="44" t="str">
        <f t="shared" si="0"/>
        <v xml:space="preserve"> </v>
      </c>
      <c r="BJ39" s="44" t="str">
        <f t="shared" si="0"/>
        <v xml:space="preserve"> </v>
      </c>
      <c r="BK39" s="44" t="str">
        <f t="shared" si="0"/>
        <v xml:space="preserve"> </v>
      </c>
      <c r="BL39" s="44" t="str">
        <f t="shared" si="0"/>
        <v xml:space="preserve"> </v>
      </c>
      <c r="BM39" s="44" t="str">
        <f t="shared" si="0"/>
        <v xml:space="preserve"> </v>
      </c>
      <c r="BN39" s="44" t="str">
        <f t="shared" si="0"/>
        <v xml:space="preserve"> </v>
      </c>
      <c r="BO39" s="44" t="str">
        <f t="shared" ref="BO39:DZ39" si="1">IF(SUM(BO14:BO38)&gt;1,"ERREUR"," ")</f>
        <v xml:space="preserve"> </v>
      </c>
      <c r="BP39" s="44" t="str">
        <f t="shared" si="1"/>
        <v xml:space="preserve"> </v>
      </c>
      <c r="BQ39" s="44" t="str">
        <f t="shared" si="1"/>
        <v xml:space="preserve"> </v>
      </c>
      <c r="BR39" s="44" t="str">
        <f t="shared" si="1"/>
        <v xml:space="preserve"> </v>
      </c>
      <c r="BS39" s="44" t="str">
        <f t="shared" si="1"/>
        <v xml:space="preserve"> </v>
      </c>
      <c r="BT39" s="44" t="str">
        <f t="shared" si="1"/>
        <v xml:space="preserve"> </v>
      </c>
      <c r="BU39" s="44" t="str">
        <f t="shared" si="1"/>
        <v xml:space="preserve"> </v>
      </c>
      <c r="BV39" s="44" t="str">
        <f t="shared" si="1"/>
        <v xml:space="preserve"> </v>
      </c>
      <c r="BW39" s="44" t="str">
        <f t="shared" si="1"/>
        <v xml:space="preserve"> </v>
      </c>
      <c r="BX39" s="44" t="str">
        <f t="shared" si="1"/>
        <v xml:space="preserve"> </v>
      </c>
      <c r="BY39" s="44" t="str">
        <f t="shared" si="1"/>
        <v xml:space="preserve"> </v>
      </c>
      <c r="BZ39" s="44" t="str">
        <f t="shared" si="1"/>
        <v xml:space="preserve"> </v>
      </c>
      <c r="CA39" s="44" t="str">
        <f t="shared" si="1"/>
        <v xml:space="preserve"> </v>
      </c>
      <c r="CB39" s="44" t="str">
        <f t="shared" si="1"/>
        <v xml:space="preserve"> </v>
      </c>
      <c r="CC39" s="44" t="str">
        <f t="shared" si="1"/>
        <v xml:space="preserve"> </v>
      </c>
      <c r="CD39" s="44" t="str">
        <f t="shared" si="1"/>
        <v xml:space="preserve"> </v>
      </c>
      <c r="CE39" s="44" t="str">
        <f t="shared" si="1"/>
        <v xml:space="preserve"> </v>
      </c>
      <c r="CF39" s="44" t="str">
        <f t="shared" si="1"/>
        <v xml:space="preserve"> </v>
      </c>
      <c r="CG39" s="44" t="str">
        <f t="shared" si="1"/>
        <v xml:space="preserve"> </v>
      </c>
      <c r="CH39" s="44" t="str">
        <f t="shared" si="1"/>
        <v xml:space="preserve"> </v>
      </c>
      <c r="CI39" s="44" t="str">
        <f t="shared" si="1"/>
        <v xml:space="preserve"> </v>
      </c>
      <c r="CJ39" s="44" t="str">
        <f t="shared" si="1"/>
        <v xml:space="preserve"> </v>
      </c>
      <c r="CK39" s="44" t="str">
        <f t="shared" si="1"/>
        <v xml:space="preserve"> </v>
      </c>
      <c r="CL39" s="44" t="str">
        <f t="shared" si="1"/>
        <v xml:space="preserve"> </v>
      </c>
      <c r="CM39" s="44" t="str">
        <f t="shared" si="1"/>
        <v xml:space="preserve"> </v>
      </c>
      <c r="CN39" s="44" t="str">
        <f t="shared" si="1"/>
        <v xml:space="preserve"> </v>
      </c>
      <c r="CO39" s="44" t="str">
        <f t="shared" si="1"/>
        <v xml:space="preserve"> </v>
      </c>
      <c r="CP39" s="44" t="str">
        <f t="shared" si="1"/>
        <v xml:space="preserve"> </v>
      </c>
      <c r="CQ39" s="44" t="str">
        <f t="shared" si="1"/>
        <v xml:space="preserve"> </v>
      </c>
      <c r="CR39" s="44" t="str">
        <f t="shared" si="1"/>
        <v xml:space="preserve"> </v>
      </c>
      <c r="CS39" s="44" t="str">
        <f t="shared" si="1"/>
        <v xml:space="preserve"> </v>
      </c>
      <c r="CT39" s="44" t="str">
        <f t="shared" si="1"/>
        <v xml:space="preserve"> </v>
      </c>
      <c r="CU39" s="44" t="str">
        <f t="shared" si="1"/>
        <v xml:space="preserve"> </v>
      </c>
      <c r="CV39" s="44" t="str">
        <f t="shared" si="1"/>
        <v xml:space="preserve"> </v>
      </c>
      <c r="CW39" s="44" t="str">
        <f t="shared" si="1"/>
        <v xml:space="preserve"> </v>
      </c>
      <c r="CX39" s="44" t="str">
        <f t="shared" si="1"/>
        <v xml:space="preserve"> </v>
      </c>
      <c r="CY39" s="44" t="str">
        <f t="shared" si="1"/>
        <v xml:space="preserve"> </v>
      </c>
      <c r="CZ39" s="44" t="str">
        <f t="shared" si="1"/>
        <v xml:space="preserve"> </v>
      </c>
      <c r="DA39" s="44" t="str">
        <f t="shared" si="1"/>
        <v xml:space="preserve"> </v>
      </c>
      <c r="DB39" s="44" t="str">
        <f t="shared" si="1"/>
        <v xml:space="preserve"> </v>
      </c>
      <c r="DC39" s="44" t="str">
        <f t="shared" si="1"/>
        <v xml:space="preserve"> </v>
      </c>
      <c r="DD39" s="44" t="str">
        <f t="shared" si="1"/>
        <v xml:space="preserve"> </v>
      </c>
      <c r="DE39" s="44" t="str">
        <f t="shared" si="1"/>
        <v xml:space="preserve"> </v>
      </c>
      <c r="DF39" s="44" t="str">
        <f t="shared" si="1"/>
        <v xml:space="preserve"> </v>
      </c>
      <c r="DG39" s="44" t="str">
        <f t="shared" si="1"/>
        <v xml:space="preserve"> </v>
      </c>
      <c r="DH39" s="44" t="str">
        <f t="shared" si="1"/>
        <v xml:space="preserve"> </v>
      </c>
      <c r="DI39" s="44" t="str">
        <f t="shared" si="1"/>
        <v xml:space="preserve"> </v>
      </c>
      <c r="DJ39" s="44" t="str">
        <f t="shared" si="1"/>
        <v xml:space="preserve"> </v>
      </c>
      <c r="DK39" s="44" t="str">
        <f t="shared" si="1"/>
        <v xml:space="preserve"> </v>
      </c>
      <c r="DL39" s="44" t="str">
        <f t="shared" si="1"/>
        <v xml:space="preserve"> </v>
      </c>
      <c r="DM39" s="44" t="str">
        <f t="shared" si="1"/>
        <v xml:space="preserve"> </v>
      </c>
      <c r="DN39" s="44" t="str">
        <f t="shared" si="1"/>
        <v xml:space="preserve"> </v>
      </c>
      <c r="DO39" s="44" t="str">
        <f t="shared" si="1"/>
        <v xml:space="preserve"> </v>
      </c>
      <c r="DP39" s="44" t="str">
        <f t="shared" si="1"/>
        <v xml:space="preserve"> </v>
      </c>
      <c r="DQ39" s="44" t="str">
        <f t="shared" si="1"/>
        <v xml:space="preserve"> </v>
      </c>
      <c r="DR39" s="44" t="str">
        <f t="shared" si="1"/>
        <v xml:space="preserve"> </v>
      </c>
      <c r="DS39" s="44" t="str">
        <f t="shared" si="1"/>
        <v xml:space="preserve"> </v>
      </c>
      <c r="DT39" s="44" t="str">
        <f t="shared" si="1"/>
        <v xml:space="preserve"> </v>
      </c>
      <c r="DU39" s="44" t="str">
        <f t="shared" si="1"/>
        <v xml:space="preserve"> </v>
      </c>
      <c r="DV39" s="44" t="str">
        <f t="shared" si="1"/>
        <v xml:space="preserve"> </v>
      </c>
      <c r="DW39" s="44" t="str">
        <f t="shared" si="1"/>
        <v xml:space="preserve"> </v>
      </c>
      <c r="DX39" s="44" t="str">
        <f t="shared" si="1"/>
        <v xml:space="preserve"> </v>
      </c>
      <c r="DY39" s="44" t="str">
        <f t="shared" si="1"/>
        <v xml:space="preserve"> </v>
      </c>
      <c r="DZ39" s="44" t="str">
        <f t="shared" si="1"/>
        <v xml:space="preserve"> </v>
      </c>
      <c r="EA39" s="44" t="str">
        <f t="shared" ref="EA39:GL39" si="2">IF(SUM(EA14:EA38)&gt;1,"ERREUR"," ")</f>
        <v xml:space="preserve"> </v>
      </c>
      <c r="EB39" s="44" t="str">
        <f t="shared" si="2"/>
        <v xml:space="preserve"> </v>
      </c>
      <c r="EC39" s="44" t="str">
        <f t="shared" si="2"/>
        <v xml:space="preserve"> </v>
      </c>
      <c r="ED39" s="44" t="str">
        <f t="shared" si="2"/>
        <v xml:space="preserve"> </v>
      </c>
      <c r="EE39" s="44" t="str">
        <f t="shared" si="2"/>
        <v xml:space="preserve"> </v>
      </c>
      <c r="EF39" s="44" t="str">
        <f t="shared" si="2"/>
        <v xml:space="preserve"> </v>
      </c>
      <c r="EG39" s="44" t="str">
        <f t="shared" si="2"/>
        <v xml:space="preserve"> </v>
      </c>
      <c r="EH39" s="44" t="str">
        <f t="shared" si="2"/>
        <v xml:space="preserve"> </v>
      </c>
      <c r="EI39" s="44" t="str">
        <f t="shared" si="2"/>
        <v xml:space="preserve"> </v>
      </c>
      <c r="EJ39" s="44" t="str">
        <f t="shared" si="2"/>
        <v xml:space="preserve"> </v>
      </c>
      <c r="EK39" s="44" t="str">
        <f t="shared" si="2"/>
        <v xml:space="preserve"> </v>
      </c>
      <c r="EL39" s="44" t="str">
        <f t="shared" si="2"/>
        <v xml:space="preserve"> </v>
      </c>
      <c r="EM39" s="44" t="str">
        <f t="shared" si="2"/>
        <v xml:space="preserve"> </v>
      </c>
      <c r="EN39" s="44" t="str">
        <f t="shared" si="2"/>
        <v xml:space="preserve"> </v>
      </c>
      <c r="EO39" s="44" t="str">
        <f t="shared" si="2"/>
        <v xml:space="preserve"> </v>
      </c>
      <c r="EP39" s="44" t="str">
        <f t="shared" si="2"/>
        <v xml:space="preserve"> </v>
      </c>
      <c r="EQ39" s="44" t="str">
        <f t="shared" si="2"/>
        <v xml:space="preserve"> </v>
      </c>
      <c r="ER39" s="44" t="str">
        <f t="shared" si="2"/>
        <v xml:space="preserve"> </v>
      </c>
      <c r="ES39" s="44" t="str">
        <f t="shared" si="2"/>
        <v xml:space="preserve"> </v>
      </c>
      <c r="ET39" s="44" t="str">
        <f t="shared" si="2"/>
        <v xml:space="preserve"> </v>
      </c>
      <c r="EU39" s="44" t="str">
        <f t="shared" si="2"/>
        <v xml:space="preserve"> </v>
      </c>
      <c r="EV39" s="44" t="str">
        <f t="shared" si="2"/>
        <v xml:space="preserve"> </v>
      </c>
      <c r="EW39" s="44" t="str">
        <f t="shared" si="2"/>
        <v xml:space="preserve"> </v>
      </c>
      <c r="EX39" s="44" t="str">
        <f t="shared" si="2"/>
        <v xml:space="preserve"> </v>
      </c>
      <c r="EY39" s="44" t="str">
        <f t="shared" si="2"/>
        <v xml:space="preserve"> </v>
      </c>
      <c r="EZ39" s="44" t="str">
        <f t="shared" si="2"/>
        <v xml:space="preserve"> </v>
      </c>
      <c r="FA39" s="44" t="str">
        <f t="shared" si="2"/>
        <v xml:space="preserve"> </v>
      </c>
      <c r="FB39" s="44" t="str">
        <f t="shared" si="2"/>
        <v xml:space="preserve"> </v>
      </c>
      <c r="FC39" s="44" t="str">
        <f t="shared" si="2"/>
        <v xml:space="preserve"> </v>
      </c>
      <c r="FD39" s="44" t="str">
        <f t="shared" si="2"/>
        <v xml:space="preserve"> </v>
      </c>
      <c r="FE39" s="44" t="str">
        <f t="shared" si="2"/>
        <v xml:space="preserve"> </v>
      </c>
      <c r="FF39" s="44" t="str">
        <f t="shared" si="2"/>
        <v xml:space="preserve"> </v>
      </c>
      <c r="FG39" s="44" t="str">
        <f t="shared" si="2"/>
        <v xml:space="preserve"> </v>
      </c>
      <c r="FH39" s="44" t="str">
        <f t="shared" si="2"/>
        <v xml:space="preserve"> </v>
      </c>
      <c r="FI39" s="44" t="str">
        <f t="shared" si="2"/>
        <v xml:space="preserve"> </v>
      </c>
      <c r="FJ39" s="44" t="str">
        <f t="shared" si="2"/>
        <v xml:space="preserve"> </v>
      </c>
      <c r="FK39" s="44" t="str">
        <f t="shared" si="2"/>
        <v xml:space="preserve"> </v>
      </c>
      <c r="FL39" s="44" t="str">
        <f t="shared" si="2"/>
        <v xml:space="preserve"> </v>
      </c>
      <c r="FM39" s="44" t="str">
        <f t="shared" si="2"/>
        <v xml:space="preserve"> </v>
      </c>
      <c r="FN39" s="44" t="str">
        <f t="shared" si="2"/>
        <v xml:space="preserve"> </v>
      </c>
      <c r="FO39" s="44" t="str">
        <f t="shared" si="2"/>
        <v xml:space="preserve"> </v>
      </c>
      <c r="FP39" s="44" t="str">
        <f t="shared" si="2"/>
        <v xml:space="preserve"> </v>
      </c>
      <c r="FQ39" s="44" t="str">
        <f t="shared" si="2"/>
        <v xml:space="preserve"> </v>
      </c>
      <c r="FR39" s="44" t="str">
        <f t="shared" si="2"/>
        <v xml:space="preserve"> </v>
      </c>
      <c r="FS39" s="44" t="str">
        <f t="shared" si="2"/>
        <v xml:space="preserve"> </v>
      </c>
      <c r="FT39" s="44" t="str">
        <f t="shared" si="2"/>
        <v xml:space="preserve"> </v>
      </c>
      <c r="FU39" s="44" t="str">
        <f t="shared" si="2"/>
        <v xml:space="preserve"> </v>
      </c>
      <c r="FV39" s="44" t="str">
        <f t="shared" si="2"/>
        <v xml:space="preserve"> </v>
      </c>
      <c r="FW39" s="44" t="str">
        <f t="shared" si="2"/>
        <v xml:space="preserve"> </v>
      </c>
      <c r="FX39" s="44" t="str">
        <f t="shared" si="2"/>
        <v xml:space="preserve"> </v>
      </c>
      <c r="FY39" s="44" t="str">
        <f t="shared" si="2"/>
        <v xml:space="preserve"> </v>
      </c>
      <c r="FZ39" s="44" t="str">
        <f t="shared" si="2"/>
        <v xml:space="preserve"> </v>
      </c>
      <c r="GA39" s="44" t="str">
        <f t="shared" si="2"/>
        <v xml:space="preserve"> </v>
      </c>
      <c r="GB39" s="44" t="str">
        <f t="shared" si="2"/>
        <v xml:space="preserve"> </v>
      </c>
      <c r="GC39" s="44" t="str">
        <f t="shared" si="2"/>
        <v xml:space="preserve"> </v>
      </c>
      <c r="GD39" s="44" t="str">
        <f t="shared" si="2"/>
        <v xml:space="preserve"> </v>
      </c>
      <c r="GE39" s="44" t="str">
        <f t="shared" si="2"/>
        <v xml:space="preserve"> </v>
      </c>
      <c r="GF39" s="44" t="str">
        <f t="shared" si="2"/>
        <v xml:space="preserve"> </v>
      </c>
      <c r="GG39" s="44" t="str">
        <f t="shared" si="2"/>
        <v xml:space="preserve"> </v>
      </c>
      <c r="GH39" s="44" t="str">
        <f t="shared" si="2"/>
        <v xml:space="preserve"> </v>
      </c>
      <c r="GI39" s="44" t="str">
        <f t="shared" si="2"/>
        <v xml:space="preserve"> </v>
      </c>
      <c r="GJ39" s="44" t="str">
        <f t="shared" si="2"/>
        <v xml:space="preserve"> </v>
      </c>
      <c r="GK39" s="44" t="str">
        <f t="shared" si="2"/>
        <v xml:space="preserve"> </v>
      </c>
      <c r="GL39" s="44" t="str">
        <f t="shared" si="2"/>
        <v xml:space="preserve"> </v>
      </c>
      <c r="GM39" s="44" t="str">
        <f t="shared" ref="GM39:IX39" si="3">IF(SUM(GM14:GM38)&gt;1,"ERREUR"," ")</f>
        <v xml:space="preserve"> </v>
      </c>
      <c r="GN39" s="44" t="str">
        <f t="shared" si="3"/>
        <v xml:space="preserve"> </v>
      </c>
      <c r="GO39" s="44" t="str">
        <f t="shared" si="3"/>
        <v xml:space="preserve"> </v>
      </c>
      <c r="GP39" s="44" t="str">
        <f t="shared" si="3"/>
        <v xml:space="preserve"> </v>
      </c>
      <c r="GQ39" s="44" t="str">
        <f t="shared" si="3"/>
        <v xml:space="preserve"> </v>
      </c>
      <c r="GR39" s="44" t="str">
        <f t="shared" si="3"/>
        <v xml:space="preserve"> </v>
      </c>
      <c r="GS39" s="44" t="str">
        <f t="shared" si="3"/>
        <v xml:space="preserve"> </v>
      </c>
      <c r="GT39" s="44" t="str">
        <f t="shared" si="3"/>
        <v xml:space="preserve"> </v>
      </c>
      <c r="GU39" s="44" t="str">
        <f t="shared" si="3"/>
        <v xml:space="preserve"> </v>
      </c>
      <c r="GV39" s="44" t="str">
        <f t="shared" si="3"/>
        <v xml:space="preserve"> </v>
      </c>
      <c r="GW39" s="44" t="str">
        <f t="shared" si="3"/>
        <v xml:space="preserve"> </v>
      </c>
      <c r="GX39" s="44" t="str">
        <f t="shared" si="3"/>
        <v xml:space="preserve"> </v>
      </c>
      <c r="GY39" s="44" t="str">
        <f t="shared" si="3"/>
        <v xml:space="preserve"> </v>
      </c>
      <c r="GZ39" s="44" t="str">
        <f t="shared" si="3"/>
        <v xml:space="preserve"> </v>
      </c>
      <c r="HA39" s="44" t="str">
        <f t="shared" si="3"/>
        <v xml:space="preserve"> </v>
      </c>
      <c r="HB39" s="44" t="str">
        <f t="shared" si="3"/>
        <v xml:space="preserve"> </v>
      </c>
      <c r="HC39" s="44" t="str">
        <f t="shared" si="3"/>
        <v xml:space="preserve"> </v>
      </c>
      <c r="HD39" s="44" t="str">
        <f t="shared" si="3"/>
        <v xml:space="preserve"> </v>
      </c>
      <c r="HE39" s="44" t="str">
        <f t="shared" si="3"/>
        <v xml:space="preserve"> </v>
      </c>
      <c r="HF39" s="44" t="str">
        <f t="shared" si="3"/>
        <v xml:space="preserve"> </v>
      </c>
      <c r="HG39" s="44" t="str">
        <f t="shared" si="3"/>
        <v xml:space="preserve"> </v>
      </c>
      <c r="HH39" s="44" t="str">
        <f t="shared" si="3"/>
        <v xml:space="preserve"> </v>
      </c>
      <c r="HI39" s="44" t="str">
        <f t="shared" si="3"/>
        <v xml:space="preserve"> </v>
      </c>
      <c r="HJ39" s="44" t="str">
        <f t="shared" si="3"/>
        <v xml:space="preserve"> </v>
      </c>
      <c r="HK39" s="44" t="str">
        <f t="shared" si="3"/>
        <v xml:space="preserve"> </v>
      </c>
      <c r="HL39" s="44" t="str">
        <f t="shared" si="3"/>
        <v xml:space="preserve"> </v>
      </c>
      <c r="HM39" s="44" t="str">
        <f t="shared" si="3"/>
        <v xml:space="preserve"> </v>
      </c>
      <c r="HN39" s="44" t="str">
        <f t="shared" si="3"/>
        <v xml:space="preserve"> </v>
      </c>
      <c r="HO39" s="44" t="str">
        <f t="shared" si="3"/>
        <v xml:space="preserve"> </v>
      </c>
      <c r="HP39" s="44" t="str">
        <f t="shared" si="3"/>
        <v xml:space="preserve"> </v>
      </c>
      <c r="HQ39" s="44" t="str">
        <f t="shared" si="3"/>
        <v xml:space="preserve"> </v>
      </c>
      <c r="HR39" s="44" t="str">
        <f t="shared" si="3"/>
        <v xml:space="preserve"> </v>
      </c>
      <c r="HS39" s="44" t="str">
        <f t="shared" si="3"/>
        <v xml:space="preserve"> </v>
      </c>
      <c r="HT39" s="44" t="str">
        <f t="shared" si="3"/>
        <v xml:space="preserve"> </v>
      </c>
      <c r="HU39" s="44" t="str">
        <f t="shared" si="3"/>
        <v xml:space="preserve"> </v>
      </c>
      <c r="HV39" s="44" t="str">
        <f t="shared" si="3"/>
        <v xml:space="preserve"> </v>
      </c>
      <c r="HW39" s="44" t="str">
        <f t="shared" si="3"/>
        <v xml:space="preserve"> </v>
      </c>
      <c r="HX39" s="44" t="str">
        <f t="shared" si="3"/>
        <v xml:space="preserve"> </v>
      </c>
      <c r="HY39" s="44" t="str">
        <f t="shared" si="3"/>
        <v xml:space="preserve"> </v>
      </c>
      <c r="HZ39" s="44" t="str">
        <f t="shared" si="3"/>
        <v xml:space="preserve"> </v>
      </c>
      <c r="IA39" s="44" t="str">
        <f t="shared" si="3"/>
        <v xml:space="preserve"> </v>
      </c>
      <c r="IB39" s="44" t="str">
        <f t="shared" si="3"/>
        <v xml:space="preserve"> </v>
      </c>
      <c r="IC39" s="44" t="str">
        <f t="shared" si="3"/>
        <v xml:space="preserve"> </v>
      </c>
      <c r="ID39" s="44" t="str">
        <f t="shared" si="3"/>
        <v xml:space="preserve"> </v>
      </c>
      <c r="IE39" s="44" t="str">
        <f t="shared" si="3"/>
        <v xml:space="preserve"> </v>
      </c>
      <c r="IF39" s="44" t="str">
        <f t="shared" si="3"/>
        <v xml:space="preserve"> </v>
      </c>
      <c r="IG39" s="44" t="str">
        <f t="shared" si="3"/>
        <v xml:space="preserve"> </v>
      </c>
      <c r="IH39" s="44" t="str">
        <f t="shared" si="3"/>
        <v xml:space="preserve"> </v>
      </c>
      <c r="II39" s="44" t="str">
        <f t="shared" si="3"/>
        <v xml:space="preserve"> </v>
      </c>
      <c r="IJ39" s="44" t="str">
        <f t="shared" si="3"/>
        <v xml:space="preserve"> </v>
      </c>
      <c r="IK39" s="44" t="str">
        <f t="shared" si="3"/>
        <v xml:space="preserve"> </v>
      </c>
      <c r="IL39" s="44" t="str">
        <f t="shared" si="3"/>
        <v xml:space="preserve"> </v>
      </c>
      <c r="IM39" s="44" t="str">
        <f t="shared" si="3"/>
        <v xml:space="preserve"> </v>
      </c>
      <c r="IN39" s="44" t="str">
        <f t="shared" si="3"/>
        <v xml:space="preserve"> </v>
      </c>
      <c r="IO39" s="44" t="str">
        <f t="shared" si="3"/>
        <v xml:space="preserve"> </v>
      </c>
      <c r="IP39" s="44" t="str">
        <f t="shared" si="3"/>
        <v xml:space="preserve"> </v>
      </c>
      <c r="IQ39" s="44" t="str">
        <f t="shared" si="3"/>
        <v xml:space="preserve"> </v>
      </c>
      <c r="IR39" s="44" t="str">
        <f t="shared" si="3"/>
        <v xml:space="preserve"> </v>
      </c>
      <c r="IS39" s="44" t="str">
        <f t="shared" si="3"/>
        <v xml:space="preserve"> </v>
      </c>
      <c r="IT39" s="44" t="str">
        <f t="shared" si="3"/>
        <v xml:space="preserve"> </v>
      </c>
      <c r="IU39" s="44" t="str">
        <f t="shared" si="3"/>
        <v xml:space="preserve"> </v>
      </c>
      <c r="IV39" s="44" t="str">
        <f t="shared" si="3"/>
        <v xml:space="preserve"> </v>
      </c>
      <c r="IW39" s="44" t="str">
        <f t="shared" si="3"/>
        <v xml:space="preserve"> </v>
      </c>
      <c r="IX39" s="44" t="str">
        <f t="shared" si="3"/>
        <v xml:space="preserve"> </v>
      </c>
      <c r="IY39" s="44" t="str">
        <f t="shared" ref="IY39:LJ39" si="4">IF(SUM(IY14:IY38)&gt;1,"ERREUR"," ")</f>
        <v xml:space="preserve"> </v>
      </c>
      <c r="IZ39" s="44" t="str">
        <f t="shared" si="4"/>
        <v xml:space="preserve"> </v>
      </c>
      <c r="JA39" s="44" t="str">
        <f t="shared" si="4"/>
        <v xml:space="preserve"> </v>
      </c>
      <c r="JB39" s="44" t="str">
        <f t="shared" si="4"/>
        <v xml:space="preserve"> </v>
      </c>
      <c r="JC39" s="44" t="str">
        <f t="shared" si="4"/>
        <v xml:space="preserve"> </v>
      </c>
      <c r="JD39" s="44" t="str">
        <f t="shared" si="4"/>
        <v xml:space="preserve"> </v>
      </c>
      <c r="JE39" s="44" t="str">
        <f t="shared" si="4"/>
        <v xml:space="preserve"> </v>
      </c>
      <c r="JF39" s="44" t="str">
        <f t="shared" si="4"/>
        <v xml:space="preserve"> </v>
      </c>
      <c r="JG39" s="44" t="str">
        <f t="shared" si="4"/>
        <v xml:space="preserve"> </v>
      </c>
      <c r="JH39" s="44" t="str">
        <f t="shared" si="4"/>
        <v xml:space="preserve"> </v>
      </c>
      <c r="JI39" s="44" t="str">
        <f t="shared" si="4"/>
        <v xml:space="preserve"> </v>
      </c>
      <c r="JJ39" s="44" t="str">
        <f t="shared" si="4"/>
        <v xml:space="preserve"> </v>
      </c>
      <c r="JK39" s="44" t="str">
        <f t="shared" si="4"/>
        <v xml:space="preserve"> </v>
      </c>
      <c r="JL39" s="44" t="str">
        <f t="shared" si="4"/>
        <v xml:space="preserve"> </v>
      </c>
      <c r="JM39" s="44" t="str">
        <f t="shared" si="4"/>
        <v xml:space="preserve"> </v>
      </c>
      <c r="JN39" s="44" t="str">
        <f t="shared" si="4"/>
        <v xml:space="preserve"> </v>
      </c>
      <c r="JO39" s="44" t="str">
        <f t="shared" si="4"/>
        <v xml:space="preserve"> </v>
      </c>
      <c r="JP39" s="44" t="str">
        <f t="shared" si="4"/>
        <v xml:space="preserve"> </v>
      </c>
      <c r="JQ39" s="44" t="str">
        <f t="shared" si="4"/>
        <v xml:space="preserve"> </v>
      </c>
      <c r="JR39" s="44" t="str">
        <f t="shared" si="4"/>
        <v xml:space="preserve"> </v>
      </c>
      <c r="JS39" s="44" t="str">
        <f t="shared" si="4"/>
        <v xml:space="preserve"> </v>
      </c>
      <c r="JT39" s="44" t="str">
        <f t="shared" si="4"/>
        <v xml:space="preserve"> </v>
      </c>
      <c r="JU39" s="44" t="str">
        <f t="shared" si="4"/>
        <v xml:space="preserve"> </v>
      </c>
      <c r="JV39" s="44" t="str">
        <f t="shared" si="4"/>
        <v xml:space="preserve"> </v>
      </c>
      <c r="JW39" s="44" t="str">
        <f t="shared" si="4"/>
        <v xml:space="preserve"> </v>
      </c>
      <c r="JX39" s="44" t="str">
        <f t="shared" si="4"/>
        <v xml:space="preserve"> </v>
      </c>
      <c r="JY39" s="44" t="str">
        <f t="shared" si="4"/>
        <v xml:space="preserve"> </v>
      </c>
      <c r="JZ39" s="44" t="str">
        <f t="shared" si="4"/>
        <v xml:space="preserve"> </v>
      </c>
      <c r="KA39" s="44" t="str">
        <f t="shared" si="4"/>
        <v xml:space="preserve"> </v>
      </c>
      <c r="KB39" s="44" t="str">
        <f t="shared" si="4"/>
        <v xml:space="preserve"> </v>
      </c>
      <c r="KC39" s="44" t="str">
        <f t="shared" si="4"/>
        <v xml:space="preserve"> </v>
      </c>
      <c r="KD39" s="44" t="str">
        <f t="shared" si="4"/>
        <v>ERREUR</v>
      </c>
      <c r="KE39" s="44" t="str">
        <f t="shared" si="4"/>
        <v>ERREUR</v>
      </c>
      <c r="KF39" s="44" t="str">
        <f t="shared" si="4"/>
        <v>ERREUR</v>
      </c>
      <c r="KG39" s="44" t="str">
        <f t="shared" si="4"/>
        <v xml:space="preserve"> </v>
      </c>
      <c r="KH39" s="44" t="str">
        <f t="shared" si="4"/>
        <v xml:space="preserve"> </v>
      </c>
      <c r="KI39" s="44" t="str">
        <f t="shared" si="4"/>
        <v xml:space="preserve"> </v>
      </c>
      <c r="KJ39" s="44" t="str">
        <f t="shared" si="4"/>
        <v xml:space="preserve"> </v>
      </c>
      <c r="KK39" s="44" t="str">
        <f t="shared" si="4"/>
        <v xml:space="preserve"> </v>
      </c>
      <c r="KL39" s="44" t="str">
        <f t="shared" si="4"/>
        <v xml:space="preserve"> </v>
      </c>
      <c r="KM39" s="44" t="str">
        <f t="shared" si="4"/>
        <v xml:space="preserve"> </v>
      </c>
      <c r="KN39" s="44" t="str">
        <f t="shared" si="4"/>
        <v xml:space="preserve"> </v>
      </c>
      <c r="KO39" s="44" t="str">
        <f t="shared" si="4"/>
        <v xml:space="preserve"> </v>
      </c>
      <c r="KP39" s="44" t="str">
        <f t="shared" si="4"/>
        <v xml:space="preserve"> </v>
      </c>
      <c r="KQ39" s="44" t="str">
        <f t="shared" si="4"/>
        <v xml:space="preserve"> </v>
      </c>
      <c r="KR39" s="44" t="str">
        <f t="shared" si="4"/>
        <v xml:space="preserve"> </v>
      </c>
      <c r="KS39" s="44" t="str">
        <f t="shared" si="4"/>
        <v xml:space="preserve"> </v>
      </c>
      <c r="KT39" s="44" t="str">
        <f t="shared" si="4"/>
        <v xml:space="preserve"> </v>
      </c>
      <c r="KU39" s="44" t="str">
        <f t="shared" si="4"/>
        <v xml:space="preserve"> </v>
      </c>
      <c r="KV39" s="44" t="str">
        <f t="shared" si="4"/>
        <v xml:space="preserve"> </v>
      </c>
      <c r="KW39" s="44" t="str">
        <f t="shared" si="4"/>
        <v xml:space="preserve"> </v>
      </c>
      <c r="KX39" s="44" t="str">
        <f t="shared" si="4"/>
        <v xml:space="preserve"> </v>
      </c>
      <c r="KY39" s="44" t="str">
        <f t="shared" si="4"/>
        <v xml:space="preserve"> </v>
      </c>
      <c r="KZ39" s="44" t="str">
        <f t="shared" si="4"/>
        <v xml:space="preserve"> </v>
      </c>
      <c r="LA39" s="44" t="str">
        <f t="shared" si="4"/>
        <v xml:space="preserve"> </v>
      </c>
      <c r="LB39" s="44" t="str">
        <f t="shared" si="4"/>
        <v xml:space="preserve"> </v>
      </c>
      <c r="LC39" s="44" t="str">
        <f t="shared" si="4"/>
        <v xml:space="preserve"> </v>
      </c>
      <c r="LD39" s="44" t="str">
        <f t="shared" si="4"/>
        <v xml:space="preserve"> </v>
      </c>
      <c r="LE39" s="44" t="str">
        <f t="shared" si="4"/>
        <v xml:space="preserve"> </v>
      </c>
      <c r="LF39" s="44" t="str">
        <f t="shared" si="4"/>
        <v xml:space="preserve"> </v>
      </c>
      <c r="LG39" s="44" t="str">
        <f t="shared" si="4"/>
        <v xml:space="preserve"> </v>
      </c>
      <c r="LH39" s="44" t="str">
        <f t="shared" si="4"/>
        <v xml:space="preserve"> </v>
      </c>
      <c r="LI39" s="44" t="str">
        <f t="shared" si="4"/>
        <v xml:space="preserve"> </v>
      </c>
      <c r="LJ39" s="44" t="str">
        <f t="shared" si="4"/>
        <v xml:space="preserve"> </v>
      </c>
      <c r="LK39" s="44" t="str">
        <f t="shared" ref="LK39:NH39" si="5">IF(SUM(LK14:LK38)&gt;1,"ERREUR"," ")</f>
        <v xml:space="preserve"> </v>
      </c>
      <c r="LL39" s="44" t="str">
        <f t="shared" si="5"/>
        <v xml:space="preserve"> </v>
      </c>
      <c r="LM39" s="44" t="str">
        <f t="shared" si="5"/>
        <v xml:space="preserve"> </v>
      </c>
      <c r="LN39" s="44" t="str">
        <f t="shared" si="5"/>
        <v xml:space="preserve"> </v>
      </c>
      <c r="LO39" s="44" t="str">
        <f t="shared" si="5"/>
        <v xml:space="preserve"> </v>
      </c>
      <c r="LP39" s="44" t="str">
        <f t="shared" si="5"/>
        <v xml:space="preserve"> </v>
      </c>
      <c r="LQ39" s="44" t="str">
        <f t="shared" si="5"/>
        <v xml:space="preserve"> </v>
      </c>
      <c r="LR39" s="44" t="str">
        <f t="shared" si="5"/>
        <v xml:space="preserve"> </v>
      </c>
      <c r="LS39" s="44" t="str">
        <f t="shared" si="5"/>
        <v xml:space="preserve"> </v>
      </c>
      <c r="LT39" s="44" t="str">
        <f t="shared" si="5"/>
        <v xml:space="preserve"> </v>
      </c>
      <c r="LU39" s="44" t="str">
        <f t="shared" si="5"/>
        <v xml:space="preserve"> </v>
      </c>
      <c r="LV39" s="44" t="str">
        <f t="shared" si="5"/>
        <v xml:space="preserve"> </v>
      </c>
      <c r="LW39" s="44" t="str">
        <f t="shared" si="5"/>
        <v xml:space="preserve"> </v>
      </c>
      <c r="LX39" s="44" t="str">
        <f t="shared" si="5"/>
        <v xml:space="preserve"> </v>
      </c>
      <c r="LY39" s="44" t="str">
        <f t="shared" si="5"/>
        <v xml:space="preserve"> </v>
      </c>
      <c r="LZ39" s="44" t="str">
        <f t="shared" si="5"/>
        <v xml:space="preserve"> </v>
      </c>
      <c r="MA39" s="44" t="str">
        <f t="shared" si="5"/>
        <v xml:space="preserve"> </v>
      </c>
      <c r="MB39" s="44" t="str">
        <f t="shared" si="5"/>
        <v xml:space="preserve"> </v>
      </c>
      <c r="MC39" s="44" t="str">
        <f t="shared" si="5"/>
        <v xml:space="preserve"> </v>
      </c>
      <c r="MD39" s="44" t="str">
        <f t="shared" si="5"/>
        <v xml:space="preserve"> </v>
      </c>
      <c r="ME39" s="44" t="str">
        <f t="shared" si="5"/>
        <v xml:space="preserve"> </v>
      </c>
      <c r="MF39" s="44" t="str">
        <f t="shared" si="5"/>
        <v xml:space="preserve"> </v>
      </c>
      <c r="MG39" s="44" t="str">
        <f t="shared" si="5"/>
        <v xml:space="preserve"> </v>
      </c>
      <c r="MH39" s="44" t="str">
        <f t="shared" si="5"/>
        <v xml:space="preserve"> </v>
      </c>
      <c r="MI39" s="44" t="str">
        <f t="shared" si="5"/>
        <v xml:space="preserve"> </v>
      </c>
      <c r="MJ39" s="44" t="str">
        <f t="shared" si="5"/>
        <v xml:space="preserve"> </v>
      </c>
      <c r="MK39" s="44" t="str">
        <f t="shared" si="5"/>
        <v xml:space="preserve"> </v>
      </c>
      <c r="ML39" s="44" t="str">
        <f t="shared" si="5"/>
        <v xml:space="preserve"> </v>
      </c>
      <c r="MM39" s="44" t="str">
        <f t="shared" si="5"/>
        <v xml:space="preserve"> </v>
      </c>
      <c r="MN39" s="44" t="str">
        <f t="shared" si="5"/>
        <v xml:space="preserve"> </v>
      </c>
      <c r="MO39" s="44" t="str">
        <f t="shared" si="5"/>
        <v xml:space="preserve"> </v>
      </c>
      <c r="MP39" s="44" t="str">
        <f t="shared" si="5"/>
        <v xml:space="preserve"> </v>
      </c>
      <c r="MQ39" s="44" t="str">
        <f t="shared" si="5"/>
        <v xml:space="preserve"> </v>
      </c>
      <c r="MR39" s="44" t="str">
        <f t="shared" si="5"/>
        <v xml:space="preserve"> </v>
      </c>
      <c r="MS39" s="44" t="str">
        <f t="shared" si="5"/>
        <v xml:space="preserve"> </v>
      </c>
      <c r="MT39" s="44" t="str">
        <f t="shared" si="5"/>
        <v xml:space="preserve"> </v>
      </c>
      <c r="MU39" s="44" t="str">
        <f t="shared" si="5"/>
        <v xml:space="preserve"> </v>
      </c>
      <c r="MV39" s="44" t="str">
        <f t="shared" si="5"/>
        <v xml:space="preserve"> </v>
      </c>
      <c r="MW39" s="44" t="str">
        <f t="shared" si="5"/>
        <v xml:space="preserve"> </v>
      </c>
      <c r="MX39" s="44" t="str">
        <f t="shared" si="5"/>
        <v xml:space="preserve"> </v>
      </c>
      <c r="MY39" s="44" t="str">
        <f t="shared" si="5"/>
        <v xml:space="preserve"> </v>
      </c>
      <c r="MZ39" s="44" t="str">
        <f t="shared" si="5"/>
        <v xml:space="preserve"> </v>
      </c>
      <c r="NA39" s="44" t="str">
        <f t="shared" si="5"/>
        <v xml:space="preserve"> </v>
      </c>
      <c r="NB39" s="44" t="str">
        <f t="shared" si="5"/>
        <v xml:space="preserve"> </v>
      </c>
      <c r="NC39" s="44" t="str">
        <f t="shared" si="5"/>
        <v xml:space="preserve"> </v>
      </c>
      <c r="ND39" s="44" t="str">
        <f t="shared" si="5"/>
        <v xml:space="preserve"> </v>
      </c>
      <c r="NE39" s="44" t="str">
        <f t="shared" si="5"/>
        <v xml:space="preserve"> </v>
      </c>
      <c r="NF39" s="44" t="str">
        <f t="shared" si="5"/>
        <v xml:space="preserve"> </v>
      </c>
      <c r="NG39" s="44" t="str">
        <f t="shared" si="5"/>
        <v xml:space="preserve"> </v>
      </c>
      <c r="NH39" s="44" t="str">
        <f t="shared" si="5"/>
        <v xml:space="preserve"> </v>
      </c>
    </row>
    <row r="40" spans="1:372" x14ac:dyDescent="0.25">
      <c r="A40" s="99" t="s">
        <v>475</v>
      </c>
      <c r="B40" s="103"/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03"/>
      <c r="AL40" s="100"/>
      <c r="BH40" s="108"/>
      <c r="BI40" s="108"/>
      <c r="BJ40" s="108"/>
      <c r="BK40" s="108"/>
      <c r="BL40" s="108"/>
      <c r="BM40" s="108"/>
      <c r="BN40" s="108"/>
      <c r="BO40" s="108"/>
      <c r="BP40" s="108"/>
      <c r="BQ40" s="108"/>
      <c r="BR40" s="108"/>
      <c r="BS40" s="108"/>
      <c r="BT40" s="108"/>
      <c r="BU40" s="108"/>
      <c r="BV40" s="108"/>
      <c r="BW40" s="108"/>
      <c r="BX40" s="108"/>
      <c r="BY40" s="108"/>
      <c r="BZ40" s="108"/>
      <c r="CA40" s="108"/>
      <c r="CB40" s="108"/>
      <c r="CC40" s="108"/>
      <c r="CD40" s="108"/>
      <c r="CE40" s="108"/>
      <c r="CF40" s="108"/>
      <c r="CG40" s="108"/>
      <c r="CH40" s="108"/>
      <c r="CI40" s="108"/>
      <c r="CJ40" s="108"/>
      <c r="CK40" s="108"/>
      <c r="CL40" s="108"/>
      <c r="CM40" s="108"/>
      <c r="CN40" s="108"/>
      <c r="CO40" s="108"/>
      <c r="CP40" s="108"/>
      <c r="CQ40" s="108"/>
      <c r="CR40" s="108"/>
      <c r="CS40" s="108"/>
      <c r="CT40" s="108"/>
      <c r="CU40" s="108"/>
      <c r="CV40" s="108"/>
      <c r="CW40" s="108"/>
      <c r="CX40" s="108"/>
      <c r="CY40" s="108"/>
      <c r="CZ40" s="108"/>
      <c r="DA40" s="108"/>
      <c r="DB40" s="108"/>
      <c r="DC40" s="108"/>
      <c r="DD40" s="108"/>
      <c r="DE40" s="108"/>
      <c r="DF40" s="108"/>
      <c r="DG40" s="108"/>
      <c r="DH40" s="108"/>
      <c r="DI40" s="108"/>
      <c r="DJ40" s="108"/>
      <c r="DK40" s="108"/>
      <c r="DL40" s="108"/>
      <c r="DM40" s="108"/>
      <c r="DN40" s="108"/>
      <c r="DO40" s="108"/>
      <c r="DP40" s="108"/>
      <c r="DQ40" s="108"/>
      <c r="DR40" s="108"/>
      <c r="DS40" s="108"/>
      <c r="DT40" s="108"/>
      <c r="DU40" s="108"/>
      <c r="DV40" s="108"/>
      <c r="DW40" s="108"/>
      <c r="DX40" s="108"/>
      <c r="DY40" s="108"/>
      <c r="DZ40" s="108"/>
      <c r="EA40" s="108"/>
      <c r="EB40" s="108"/>
      <c r="EC40" s="108"/>
      <c r="ED40" s="108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  <c r="NH40"/>
    </row>
    <row r="41" spans="1:372" x14ac:dyDescent="0.25">
      <c r="A41" s="117" t="s">
        <v>79</v>
      </c>
      <c r="B41" s="117"/>
      <c r="C41" s="117"/>
      <c r="D41" s="117" t="s">
        <v>10</v>
      </c>
      <c r="E41" s="117"/>
      <c r="F41" s="117"/>
      <c r="G41" s="117" t="s">
        <v>14</v>
      </c>
      <c r="H41" s="117"/>
      <c r="I41" s="117"/>
      <c r="J41" s="117" t="s">
        <v>15</v>
      </c>
      <c r="K41" s="117"/>
      <c r="L41" s="117"/>
      <c r="M41" s="117" t="s">
        <v>16</v>
      </c>
      <c r="N41" s="117"/>
      <c r="O41" s="117"/>
      <c r="P41" s="117" t="s">
        <v>17</v>
      </c>
      <c r="Q41" s="117"/>
      <c r="R41" s="117"/>
      <c r="S41" s="101"/>
      <c r="T41" s="101" t="s">
        <v>18</v>
      </c>
      <c r="U41" s="101"/>
      <c r="V41" s="117" t="s">
        <v>19</v>
      </c>
      <c r="W41" s="117"/>
      <c r="X41" s="117"/>
      <c r="Y41" s="117" t="s">
        <v>20</v>
      </c>
      <c r="Z41" s="117"/>
      <c r="AA41" s="117"/>
      <c r="AB41" s="117" t="s">
        <v>21</v>
      </c>
      <c r="AC41" s="117"/>
      <c r="AD41" s="117"/>
      <c r="AE41" s="117" t="s">
        <v>22</v>
      </c>
      <c r="AF41" s="117"/>
      <c r="AG41" s="117"/>
      <c r="AH41" s="117" t="s">
        <v>80</v>
      </c>
      <c r="AI41" s="117"/>
      <c r="AJ41" s="117"/>
      <c r="AK41" s="99"/>
      <c r="AL41" s="99"/>
      <c r="AM41"/>
      <c r="BH41" s="108"/>
      <c r="BI41" s="108"/>
      <c r="BJ41" s="108"/>
      <c r="BK41" s="108"/>
      <c r="BL41" s="108"/>
      <c r="BM41" s="108"/>
      <c r="BN41" s="108"/>
      <c r="BO41" s="108"/>
      <c r="BP41" s="108"/>
      <c r="BQ41" s="108"/>
      <c r="BR41" s="108"/>
      <c r="BS41" s="108"/>
      <c r="BT41" s="108"/>
      <c r="BU41" s="108"/>
      <c r="BV41" s="108"/>
      <c r="BW41" s="108"/>
      <c r="BX41" s="108"/>
      <c r="BY41" s="108"/>
      <c r="BZ41" s="108"/>
      <c r="CA41" s="108"/>
      <c r="CB41" s="108"/>
      <c r="CC41" s="108"/>
      <c r="CD41" s="108"/>
      <c r="CE41" s="108"/>
      <c r="CF41" s="108"/>
      <c r="CG41" s="108"/>
      <c r="CH41" s="108"/>
      <c r="CI41" s="108"/>
      <c r="CJ41" s="108"/>
      <c r="CK41" s="108"/>
      <c r="CL41" s="108"/>
      <c r="CM41" s="108"/>
      <c r="CN41" s="108"/>
      <c r="CO41" s="108"/>
      <c r="CP41" s="108"/>
      <c r="CQ41" s="108"/>
      <c r="CR41" s="108"/>
      <c r="CS41" s="108"/>
      <c r="CT41" s="108"/>
      <c r="CU41" s="108"/>
      <c r="CV41" s="108"/>
      <c r="CW41" s="108"/>
      <c r="CX41" s="108"/>
      <c r="CY41" s="108"/>
      <c r="CZ41" s="108"/>
      <c r="DA41" s="108"/>
      <c r="DB41" s="108"/>
      <c r="DC41" s="108"/>
      <c r="DD41" s="108"/>
      <c r="DE41" s="108"/>
      <c r="DF41" s="108"/>
      <c r="DG41" s="108"/>
      <c r="DH41" s="108"/>
      <c r="DI41" s="108"/>
      <c r="DJ41" s="108"/>
      <c r="DK41" s="108"/>
      <c r="DL41" s="108"/>
      <c r="DM41" s="108"/>
      <c r="DN41" s="108"/>
      <c r="DO41" s="108"/>
      <c r="DP41" s="108"/>
      <c r="DQ41" s="108"/>
      <c r="DR41" s="108"/>
      <c r="DS41" s="108"/>
      <c r="DT41" s="108"/>
      <c r="DU41" s="108"/>
      <c r="DV41" s="108"/>
      <c r="DW41" s="108"/>
      <c r="DX41" s="108"/>
      <c r="DY41" s="108"/>
      <c r="DZ41" s="108"/>
      <c r="EA41" s="108"/>
      <c r="EB41" s="108"/>
      <c r="EC41" s="108"/>
      <c r="ED41" s="108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</row>
    <row r="42" spans="1:372" ht="30" x14ac:dyDescent="0.25">
      <c r="A42" s="102"/>
      <c r="B42" s="149"/>
      <c r="C42" s="149" t="s">
        <v>95</v>
      </c>
      <c r="D42" s="149"/>
      <c r="E42" s="149"/>
      <c r="F42" s="149" t="s">
        <v>95</v>
      </c>
      <c r="G42" s="149"/>
      <c r="H42" s="149"/>
      <c r="I42" s="149" t="s">
        <v>95</v>
      </c>
      <c r="J42" s="149"/>
      <c r="K42" s="149"/>
      <c r="L42" s="149" t="s">
        <v>95</v>
      </c>
      <c r="M42" s="149"/>
      <c r="N42" s="149"/>
      <c r="O42" s="149" t="s">
        <v>95</v>
      </c>
      <c r="P42" s="149"/>
      <c r="Q42" s="149"/>
      <c r="R42" s="149" t="s">
        <v>95</v>
      </c>
      <c r="S42" s="149"/>
      <c r="T42" s="149"/>
      <c r="U42" s="149" t="s">
        <v>95</v>
      </c>
      <c r="V42" s="149"/>
      <c r="W42" s="149"/>
      <c r="X42" s="149" t="s">
        <v>95</v>
      </c>
      <c r="Y42" s="149"/>
      <c r="Z42" s="149"/>
      <c r="AA42" s="149" t="s">
        <v>95</v>
      </c>
      <c r="AB42" s="149"/>
      <c r="AC42" s="149"/>
      <c r="AD42" s="149" t="s">
        <v>95</v>
      </c>
      <c r="AE42" s="149"/>
      <c r="AF42" s="149"/>
      <c r="AG42" s="149" t="s">
        <v>95</v>
      </c>
      <c r="AH42" s="149"/>
      <c r="AI42" s="149"/>
      <c r="AJ42" s="149" t="s">
        <v>95</v>
      </c>
      <c r="AK42" s="150"/>
      <c r="AL42" s="150"/>
      <c r="AM42" s="108"/>
      <c r="AN42" s="108"/>
      <c r="AO42" s="108"/>
      <c r="AP42" s="108"/>
      <c r="AQ42" s="108"/>
      <c r="AR42" s="108"/>
      <c r="AS42" s="108"/>
      <c r="BH42" s="108"/>
      <c r="BI42" s="108"/>
      <c r="BJ42" s="108"/>
      <c r="BK42" s="108"/>
      <c r="BL42" s="108"/>
      <c r="BM42" s="108"/>
      <c r="BN42" s="108"/>
      <c r="BO42" s="108"/>
      <c r="BP42" s="108"/>
      <c r="BQ42" s="108"/>
      <c r="BR42" s="108"/>
      <c r="BS42" s="108"/>
      <c r="BT42" s="108"/>
      <c r="BU42" s="108"/>
      <c r="BV42" s="108"/>
      <c r="BW42" s="108"/>
      <c r="BX42" s="108"/>
      <c r="BY42" s="108"/>
      <c r="BZ42" s="108"/>
      <c r="CA42" s="108"/>
      <c r="CB42" s="108"/>
      <c r="CC42" s="108"/>
      <c r="CD42" s="108"/>
      <c r="CE42" s="108"/>
      <c r="CF42" s="108"/>
      <c r="CG42" s="108"/>
      <c r="CH42" s="108"/>
      <c r="CI42" s="108"/>
      <c r="CJ42" s="108"/>
      <c r="CK42" s="108"/>
      <c r="CL42" s="108"/>
      <c r="CM42" s="108"/>
      <c r="CN42" s="108"/>
      <c r="CO42" s="108"/>
      <c r="CP42" s="108"/>
      <c r="CQ42" s="108"/>
      <c r="CR42" s="108"/>
      <c r="CS42" s="108"/>
      <c r="CT42" s="108"/>
      <c r="CU42" s="108"/>
      <c r="CV42" s="108"/>
      <c r="CW42" s="108"/>
      <c r="CX42" s="108"/>
      <c r="CY42" s="108"/>
      <c r="CZ42" s="108"/>
      <c r="DA42" s="108"/>
      <c r="DB42" s="108"/>
      <c r="DC42" s="108"/>
      <c r="DD42" s="108"/>
      <c r="DE42" s="108"/>
      <c r="DF42" s="108"/>
      <c r="DG42" s="108"/>
      <c r="DH42" s="108"/>
      <c r="DI42" s="108"/>
      <c r="DJ42" s="108"/>
      <c r="DK42" s="108"/>
      <c r="DL42" s="108"/>
      <c r="DM42" s="108"/>
      <c r="DN42" s="108"/>
      <c r="DO42" s="108"/>
      <c r="DP42" s="108"/>
      <c r="DQ42" s="108"/>
      <c r="DR42" s="108"/>
      <c r="DS42" s="108"/>
      <c r="DT42" s="108"/>
      <c r="DU42" s="108"/>
      <c r="DV42" s="108"/>
      <c r="DW42" s="108"/>
      <c r="DX42" s="108"/>
      <c r="DY42" s="108"/>
      <c r="DZ42" s="108"/>
      <c r="EA42" s="108"/>
      <c r="EB42" s="108"/>
      <c r="EC42" s="108"/>
      <c r="ED42" s="108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</row>
    <row r="43" spans="1:372" x14ac:dyDescent="0.25">
      <c r="A43" s="116" t="s">
        <v>70</v>
      </c>
      <c r="B43" s="150" t="s">
        <v>100</v>
      </c>
      <c r="C43" s="151" t="e">
        <f t="array" aca="1" ref="C43" ca="1">IF(COUNTIF($B$14:$B$38,"&gt;"&amp;0)&gt;1,"A choisir",INDIRECT("A"&amp;MIN(IF($B$14:$B$38&gt;0,ROW($B$14:$B$38)))))</f>
        <v>#REF!</v>
      </c>
      <c r="D43" s="152" t="s">
        <v>24</v>
      </c>
      <c r="E43" s="150" t="s">
        <v>135</v>
      </c>
      <c r="F43" s="151" t="e">
        <f t="array" aca="1" ref="F43" ca="1">IF(COUNTIF($AK$14:$AK$38,"&gt;"&amp;0)&gt;1,"A choisir",INDIRECT("A"&amp;MIN(IF($AK$14:$AK$38&gt;0,ROW($AK$14:$AK$38)))))</f>
        <v>#REF!</v>
      </c>
      <c r="G43" s="152" t="s">
        <v>28</v>
      </c>
      <c r="H43" s="150" t="s">
        <v>163</v>
      </c>
      <c r="I43" s="151" t="e">
        <f t="array" aca="1" ref="I43" ca="1">IF(COUNTIF($BM$14:$BM$38,"&gt;"&amp;0)&gt;1,"A choisir",INDIRECT("A"&amp;MIN(IF($BM$14:$BM$38&gt;0,ROW($BM$14:$BM$38)))))</f>
        <v>#REF!</v>
      </c>
      <c r="J43" s="152" t="s">
        <v>33</v>
      </c>
      <c r="K43" s="150" t="s">
        <v>198</v>
      </c>
      <c r="L43" s="151" t="str">
        <f t="array" aca="1" ref="L43" ca="1">IF(COUNTIF($CV$14:$CV$38,"&gt;"&amp;0)&gt;1,"A choisir",INDIRECT("A"&amp;MIN(IF($CV$14:$CV$38&gt;0,ROW($CV$14:$CV$38)))))</f>
        <v>o</v>
      </c>
      <c r="M43" s="152" t="s">
        <v>37</v>
      </c>
      <c r="N43" s="150" t="s">
        <v>226</v>
      </c>
      <c r="O43" s="151" t="str">
        <f t="array" aca="1" ref="O43" ca="1">IF(COUNTIF($DX$14:$DX$38,"&gt;"&amp;0)&gt;1,"A choisir",INDIRECT("A"&amp;MIN(IF($DX$14:$DX$38&gt;0,ROW($DX$14:$DX$38)))))</f>
        <v>A choisir</v>
      </c>
      <c r="P43" s="152" t="s">
        <v>41</v>
      </c>
      <c r="Q43" s="150" t="s">
        <v>254</v>
      </c>
      <c r="R43" s="151" t="str">
        <f t="array" aca="1" ref="R43" ca="1">IF(COUNTIF($EZ$14:$EZ$38,"&gt;"&amp;0)&gt;1,"A choisir",INDIRECT("A"&amp;MIN(IF($EZ$14:$EZ$38&gt;0,ROW($EZ$14:$EZ$38)))))</f>
        <v>j</v>
      </c>
      <c r="S43" s="152" t="s">
        <v>45</v>
      </c>
      <c r="T43" s="150" t="s">
        <v>282</v>
      </c>
      <c r="U43" s="151" t="str">
        <f t="array" aca="1" ref="U43" ca="1">IF(COUNTIF($GB$14:$GB$38,"&gt;"&amp;0)&gt;1,"A choisir",INDIRECT("A"&amp;MIN(IF($GB$14:$GB$38&gt;0,ROW($GB$14:$GB$38)))))</f>
        <v>m</v>
      </c>
      <c r="V43" s="152" t="s">
        <v>50</v>
      </c>
      <c r="W43" s="150" t="s">
        <v>317</v>
      </c>
      <c r="X43" s="151" t="str">
        <f t="array" aca="1" ref="X43" ca="1">IF(COUNTIF($HK$14:$HK$38,"&gt;"&amp;0)&gt;1,"A choisir",INDIRECT("A"&amp;MIN(IF($HK$14:$HK$38&gt;0,ROW($HK$14:$HK$38)))))</f>
        <v>A choisir</v>
      </c>
      <c r="Y43" s="152" t="s">
        <v>54</v>
      </c>
      <c r="Z43" s="150" t="s">
        <v>345</v>
      </c>
      <c r="AA43" s="151" t="str">
        <f t="array" aca="1" ref="AA43" ca="1">IF(COUNTIF($IM$14:$IM$38,"&gt;"&amp;0)&gt;1,"A choisir",INDIRECT("A"&amp;MIN(IF($IM$14:$IM$38&gt;0,ROW($IM$14:$IM$38)))))</f>
        <v>A choisir</v>
      </c>
      <c r="AB43" s="152" t="s">
        <v>58</v>
      </c>
      <c r="AC43" s="150" t="s">
        <v>373</v>
      </c>
      <c r="AD43" s="151" t="str">
        <f t="array" aca="1" ref="AD43" ca="1">IF(COUNTIF($JO$14:$JO$38,"&gt;"&amp;0)&gt;1,"A choisir",INDIRECT("A"&amp;MIN(IF($JO$14:$JO$38&gt;0,ROW($JO$14:$JO$38)))))</f>
        <v>A choisir</v>
      </c>
      <c r="AE43" s="152" t="s">
        <v>63</v>
      </c>
      <c r="AF43" s="150" t="s">
        <v>408</v>
      </c>
      <c r="AG43" s="151" t="e">
        <f t="array" aca="1" ref="AG43" ca="1">IF(COUNTIF($KX$14:$KX$38,"&gt;"&amp;0)&gt;1,"A choisir",INDIRECT("A"&amp;MIN(IF($KX$14:$KX$38&gt;0,ROW($KX$14:$KX$38)))))</f>
        <v>#REF!</v>
      </c>
      <c r="AH43" s="152" t="s">
        <v>67</v>
      </c>
      <c r="AI43" s="150" t="s">
        <v>436</v>
      </c>
      <c r="AJ43" s="151" t="e">
        <f t="array" aca="1" ref="AJ43" ca="1">IF(COUNTIF($LZ$14:$LZ$38,"&gt;"&amp;0)&gt;1,"A choisir",INDIRECT("A"&amp;MIN(IF($LZ$14:$LZ$38&gt;0,ROW($LZ$14:$LZ$38)))))</f>
        <v>#REF!</v>
      </c>
      <c r="AK43" s="150"/>
      <c r="AL43" s="150"/>
      <c r="AM43" s="108"/>
      <c r="AN43" s="108"/>
      <c r="AO43" s="108"/>
      <c r="AP43" s="108"/>
      <c r="AQ43" s="108"/>
      <c r="AR43" s="108"/>
      <c r="AS43" s="108"/>
      <c r="BH43" s="108"/>
      <c r="BI43" s="108"/>
      <c r="BJ43" s="108"/>
      <c r="BK43" s="108"/>
      <c r="BL43" s="108"/>
      <c r="BM43" s="108"/>
      <c r="BN43" s="108"/>
      <c r="BO43" s="108"/>
      <c r="BP43" s="108"/>
      <c r="BQ43" s="108"/>
      <c r="BR43" s="108"/>
      <c r="BS43" s="108"/>
      <c r="BT43" s="108"/>
      <c r="BU43" s="108"/>
      <c r="BV43" s="108"/>
      <c r="BW43" s="108"/>
      <c r="BX43" s="108"/>
      <c r="BY43" s="108"/>
      <c r="BZ43" s="108"/>
      <c r="CA43" s="108"/>
      <c r="CB43" s="108"/>
      <c r="CC43" s="108"/>
      <c r="CD43" s="108"/>
      <c r="CE43" s="108"/>
      <c r="CF43" s="108"/>
      <c r="CG43" s="108"/>
      <c r="CH43" s="108"/>
      <c r="CI43" s="108"/>
      <c r="CJ43" s="108"/>
      <c r="CK43" s="108"/>
      <c r="CL43" s="108"/>
      <c r="CM43" s="108"/>
      <c r="CN43" s="108"/>
      <c r="CO43" s="108"/>
      <c r="CP43" s="108"/>
      <c r="CQ43" s="108"/>
      <c r="CR43" s="108"/>
      <c r="CS43" s="108"/>
      <c r="CT43" s="108"/>
      <c r="CU43" s="108"/>
      <c r="CV43" s="108"/>
      <c r="CW43" s="108"/>
      <c r="CX43" s="108"/>
      <c r="CY43" s="108"/>
      <c r="CZ43" s="108"/>
      <c r="DA43" s="108"/>
      <c r="DB43" s="108"/>
      <c r="DC43" s="108"/>
      <c r="DD43" s="108"/>
      <c r="DE43" s="108"/>
      <c r="DF43" s="108"/>
      <c r="DG43" s="108"/>
      <c r="DH43" s="108"/>
      <c r="DI43" s="108"/>
      <c r="DJ43" s="108"/>
      <c r="DK43" s="108"/>
      <c r="DL43" s="108"/>
      <c r="DM43" s="108"/>
      <c r="DN43" s="108"/>
      <c r="DO43" s="108"/>
      <c r="DP43" s="108"/>
      <c r="DQ43" s="108"/>
      <c r="DR43" s="108"/>
      <c r="DS43" s="108"/>
      <c r="DT43" s="108"/>
      <c r="DU43" s="108"/>
      <c r="DV43" s="108"/>
      <c r="DW43" s="108"/>
      <c r="DX43" s="108"/>
      <c r="DY43" s="108"/>
      <c r="DZ43" s="108"/>
      <c r="EA43" s="108"/>
      <c r="EB43" s="108"/>
      <c r="EC43" s="108"/>
      <c r="ED43" s="108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</row>
    <row r="44" spans="1:372" x14ac:dyDescent="0.25">
      <c r="A44" s="116"/>
      <c r="B44" s="150" t="s">
        <v>101</v>
      </c>
      <c r="C44" s="151" t="e">
        <f t="array" aca="1" ref="C44" ca="1">IF(COUNTIF($C$14:$C$38,"&gt;"&amp;0)&gt;1,"A choisir",INDIRECT("A"&amp;MIN(IF($C$14:$C$38&gt;0,ROW($C$14:$C$38)))))</f>
        <v>#REF!</v>
      </c>
      <c r="D44" s="152"/>
      <c r="E44" s="150" t="s">
        <v>136</v>
      </c>
      <c r="F44" s="151" t="e">
        <f t="array" aca="1" ref="F44" ca="1">IF(COUNTIF($AL$14:$AL$38,"&gt;"&amp;0)&gt;1,"A choisir",INDIRECT("A"&amp;MIN(IF($AL$14:$AL$38&gt;0,ROW($AL$14:$AL$38)))))</f>
        <v>#REF!</v>
      </c>
      <c r="G44" s="152"/>
      <c r="H44" s="150" t="s">
        <v>164</v>
      </c>
      <c r="I44" s="151" t="e">
        <f t="array" aca="1" ref="I44" ca="1">IF(COUNTIF($BN$14:$BN$38,"&gt;"&amp;0)&gt;1,"A choisir",INDIRECT("A"&amp;MIN(IF($BN$14:$BN$38&gt;0,ROW($BN$14:$BN$38)))))</f>
        <v>#REF!</v>
      </c>
      <c r="J44" s="152"/>
      <c r="K44" s="150" t="s">
        <v>199</v>
      </c>
      <c r="L44" s="151" t="str">
        <f t="array" aca="1" ref="L44" ca="1">IF(COUNTIF($CW$14:$CW$38,"&gt;"&amp;0)&gt;1,"A choisir",INDIRECT("A"&amp;MIN(IF($CW$14:$CW$38&gt;0,ROW($CW$14:$CW$38)))))</f>
        <v>p</v>
      </c>
      <c r="M44" s="152"/>
      <c r="N44" s="150" t="s">
        <v>227</v>
      </c>
      <c r="O44" s="151" t="str">
        <f t="array" aca="1" ref="O44" ca="1">IF(COUNTIF($DY$14:$DY$38,"&gt;"&amp;0)&gt;1,"A choisir",INDIRECT("A"&amp;MIN(IF($DY$14:$DY$38&gt;0,ROW($DY$14:$DY$38)))))</f>
        <v>h</v>
      </c>
      <c r="P44" s="152"/>
      <c r="Q44" s="150" t="s">
        <v>255</v>
      </c>
      <c r="R44" s="151" t="str">
        <f t="array" aca="1" ref="R44" ca="1">IF(COUNTIF($FA$14:$FA$38,"&gt;"&amp;0)&gt;1,"A choisir",INDIRECT("A"&amp;MIN(IF($FA$14:$FA$38&gt;0,ROW($FA$14:$FA$38)))))</f>
        <v>A choisir</v>
      </c>
      <c r="S44" s="152"/>
      <c r="T44" s="150" t="s">
        <v>283</v>
      </c>
      <c r="U44" s="151" t="str">
        <f t="array" aca="1" ref="U44" ca="1">IF(COUNTIF($GC$14:$GC$38,"&gt;"&amp;0)&gt;1,"A choisir",INDIRECT("A"&amp;MIN(IF($GC$14:$GC$38&gt;0,ROW($GC$14:$GC$38)))))</f>
        <v>m</v>
      </c>
      <c r="V44" s="152"/>
      <c r="W44" s="150" t="s">
        <v>318</v>
      </c>
      <c r="X44" s="151" t="str">
        <f t="array" aca="1" ref="X44" ca="1">IF(COUNTIF($HL$14:$HL$38,"&gt;"&amp;0)&gt;1,"A choisir",INDIRECT("A"&amp;MIN(IF($HL$14:$HL$38&gt;0,ROW($HL$14:$HL$38)))))</f>
        <v>A choisir</v>
      </c>
      <c r="Y44" s="152"/>
      <c r="Z44" s="150" t="s">
        <v>346</v>
      </c>
      <c r="AA44" s="151" t="str">
        <f t="array" aca="1" ref="AA44" ca="1">IF(COUNTIF($IN$14:$IN$38,"&gt;"&amp;0)&gt;1,"A choisir",INDIRECT("A"&amp;MIN(IF($IN$14:$IN$38&gt;0,ROW($IN$14:$IN$38)))))</f>
        <v>p</v>
      </c>
      <c r="AB44" s="152"/>
      <c r="AC44" s="150" t="s">
        <v>374</v>
      </c>
      <c r="AD44" s="151" t="str">
        <f t="array" aca="1" ref="AD44" ca="1">IF(COUNTIF($JP$14:$JP$38,"&gt;"&amp;0)&gt;1,"A choisir",INDIRECT("A"&amp;MIN(IF($JP$14:$JP$38&gt;0,ROW($JP$14:$JP$38)))))</f>
        <v>A choisir</v>
      </c>
      <c r="AE44" s="152"/>
      <c r="AF44" s="150" t="s">
        <v>409</v>
      </c>
      <c r="AG44" s="151" t="e">
        <f t="array" aca="1" ref="AG44" ca="1">IF(COUNTIF($KY$14:$KY$38,"&gt;"&amp;0)&gt;1,"A choisir",INDIRECT("A"&amp;MIN(IF($KY$14:$KY$38&gt;0,ROW($KY$14:$KY$38)))))</f>
        <v>#REF!</v>
      </c>
      <c r="AH44" s="152"/>
      <c r="AI44" s="150" t="s">
        <v>437</v>
      </c>
      <c r="AJ44" s="151" t="e">
        <f t="array" aca="1" ref="AJ44" ca="1">IF(COUNTIF($MA$14:$MA$38,"&gt;"&amp;0)&gt;1,"A choisir",INDIRECT("A"&amp;MIN(IF($MA$14:$MA$38&gt;0,ROW($MA$14:$MA$38)))))</f>
        <v>#REF!</v>
      </c>
      <c r="AK44" s="150"/>
      <c r="AL44" s="150"/>
      <c r="AM44" s="108"/>
      <c r="AN44" s="108"/>
      <c r="AO44" s="108"/>
      <c r="AP44" s="108"/>
      <c r="AQ44" s="108"/>
      <c r="AR44" s="108"/>
      <c r="AS44" s="108"/>
      <c r="BH44" s="108"/>
      <c r="BI44" s="108"/>
      <c r="BJ44" s="108"/>
      <c r="BK44" s="108"/>
      <c r="BL44" s="108"/>
      <c r="BM44" s="108"/>
      <c r="BN44" s="108"/>
      <c r="BO44" s="108"/>
      <c r="BP44" s="108"/>
      <c r="BQ44" s="108"/>
      <c r="BR44" s="108"/>
      <c r="BS44" s="108"/>
      <c r="BT44" s="108"/>
      <c r="BU44" s="108"/>
      <c r="BV44" s="108"/>
      <c r="BW44" s="108"/>
      <c r="BX44" s="108"/>
      <c r="BY44" s="108"/>
      <c r="BZ44" s="108"/>
      <c r="CA44" s="108"/>
      <c r="CB44" s="108"/>
      <c r="CC44" s="108"/>
      <c r="CD44" s="108"/>
      <c r="CE44" s="108"/>
      <c r="CF44" s="108"/>
      <c r="CG44" s="108"/>
      <c r="CH44" s="108"/>
      <c r="CI44" s="108"/>
      <c r="CJ44" s="108"/>
      <c r="CK44" s="108"/>
      <c r="CL44" s="108"/>
      <c r="CM44" s="108"/>
      <c r="CN44" s="108"/>
      <c r="CO44" s="108"/>
      <c r="CP44" s="108"/>
      <c r="CQ44" s="108"/>
      <c r="CR44" s="108"/>
      <c r="CS44" s="108"/>
      <c r="CT44" s="108"/>
      <c r="CU44" s="108"/>
      <c r="CV44" s="108"/>
      <c r="CW44" s="108"/>
      <c r="CX44" s="108"/>
      <c r="CY44" s="108"/>
      <c r="CZ44" s="108"/>
      <c r="DA44" s="108"/>
      <c r="DB44" s="108"/>
      <c r="DC44" s="108"/>
      <c r="DD44" s="108"/>
      <c r="DE44" s="108"/>
      <c r="DF44" s="108"/>
      <c r="DG44" s="108"/>
      <c r="DH44" s="108"/>
      <c r="DI44" s="108"/>
      <c r="DJ44" s="108"/>
      <c r="DK44" s="108"/>
      <c r="DL44" s="108"/>
      <c r="DM44" s="108"/>
      <c r="DN44" s="108"/>
      <c r="DO44" s="108"/>
      <c r="DP44" s="108"/>
      <c r="DQ44" s="108"/>
      <c r="DR44" s="108"/>
      <c r="DS44" s="108"/>
      <c r="DT44" s="108"/>
      <c r="DU44" s="108"/>
      <c r="DV44" s="108"/>
      <c r="DW44" s="108"/>
      <c r="DX44" s="108"/>
      <c r="DY44" s="108"/>
      <c r="DZ44" s="108"/>
      <c r="EA44" s="108"/>
      <c r="EB44" s="108"/>
      <c r="EC44" s="108"/>
      <c r="ED44" s="108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  <c r="NH44"/>
    </row>
    <row r="45" spans="1:372" x14ac:dyDescent="0.25">
      <c r="A45" s="116"/>
      <c r="B45" s="150" t="s">
        <v>102</v>
      </c>
      <c r="C45" s="151" t="e">
        <f t="array" aca="1" ref="C45" ca="1">IF(COUNTIF($D$14:$D$38,"&gt;"&amp;0)&gt;1,"A choisir",INDIRECT("A"&amp;MIN(IF($D$14:$D$38&gt;0,ROW($D$14:$D$38)))))</f>
        <v>#REF!</v>
      </c>
      <c r="D45" s="152"/>
      <c r="E45" s="150" t="s">
        <v>137</v>
      </c>
      <c r="F45" s="151" t="e">
        <f t="array" aca="1" ref="F45" ca="1">IF(COUNTIF($AM$14:$AM$38,"&gt;"&amp;0)&gt;1,"A choisir",INDIRECT("A"&amp;MIN(IF($AM$14:$AM$38&gt;0,ROW($AM$14:$AM$38)))))</f>
        <v>#REF!</v>
      </c>
      <c r="G45" s="152"/>
      <c r="H45" s="150" t="s">
        <v>165</v>
      </c>
      <c r="I45" s="151" t="str">
        <f t="array" aca="1" ref="I45" ca="1">IF(COUNTIF($BO$14:$BO$38,"&gt;"&amp;0)&gt;1,"A choisir",INDIRECT("A"&amp;MIN(IF($BO$14:$BO$38&gt;0,ROW($BO$14:$BO$38)))))</f>
        <v>a</v>
      </c>
      <c r="J45" s="152"/>
      <c r="K45" s="150" t="s">
        <v>200</v>
      </c>
      <c r="L45" s="151" t="str">
        <f t="array" aca="1" ref="L45" ca="1">IF(COUNTIF($CX$14:$CX$38,"&gt;"&amp;0)&gt;1,"A choisir",INDIRECT("A"&amp;MIN(IF($CX$14:$CX$38&gt;0,ROW($CX$14:$CX$38)))))</f>
        <v>A choisir</v>
      </c>
      <c r="M45" s="152"/>
      <c r="N45" s="150" t="s">
        <v>228</v>
      </c>
      <c r="O45" s="151" t="str">
        <f t="array" aca="1" ref="O45" ca="1">IF(COUNTIF($DZ$14:$DZ$38,"&gt;"&amp;0)&gt;1,"A choisir",INDIRECT("A"&amp;MIN(IF($DZ$14:$DZ$38&gt;0,ROW($DZ$14:$DZ$38)))))</f>
        <v>A choisir</v>
      </c>
      <c r="P45" s="152"/>
      <c r="Q45" s="150" t="s">
        <v>256</v>
      </c>
      <c r="R45" s="151" t="str">
        <f t="array" aca="1" ref="R45" ca="1">IF(COUNTIF($FB$14:$FB$38,"&gt;"&amp;0)&gt;1,"A choisir",INDIRECT("A"&amp;MIN(IF($FB$14:$FB$38&gt;0,ROW($FB$14:$FB$38)))))</f>
        <v>A choisir</v>
      </c>
      <c r="S45" s="152"/>
      <c r="T45" s="150" t="s">
        <v>284</v>
      </c>
      <c r="U45" s="151" t="str">
        <f t="array" aca="1" ref="U45" ca="1">IF(COUNTIF($GD$14:$GD$38,"&gt;"&amp;0)&gt;1,"A choisir",INDIRECT("A"&amp;MIN(IF($GD$14:$GD$38&gt;0,ROW($GD$14:$GD$38)))))</f>
        <v>m</v>
      </c>
      <c r="V45" s="152"/>
      <c r="W45" s="150" t="s">
        <v>319</v>
      </c>
      <c r="X45" s="151" t="str">
        <f t="array" aca="1" ref="X45" ca="1">IF(COUNTIF($HM$14:$HM$38,"&gt;"&amp;0)&gt;1,"A choisir",INDIRECT("A"&amp;MIN(IF($HM$14:$HM$38&gt;0,ROW($HM$14:$HM$28)))))</f>
        <v>A choisir</v>
      </c>
      <c r="Y45" s="152"/>
      <c r="Z45" s="150" t="s">
        <v>347</v>
      </c>
      <c r="AA45" s="151" t="str">
        <f t="array" aca="1" ref="AA45" ca="1">IF(COUNTIF($IO$14:$IO$38,"&gt;"&amp;0)&gt;1,"A choisir",INDIRECT("A"&amp;MIN(IF($IO$14:$IO$38&gt;0,ROW($IO$14:$IO$38)))))</f>
        <v>A choisir</v>
      </c>
      <c r="AB45" s="152"/>
      <c r="AC45" s="150" t="s">
        <v>375</v>
      </c>
      <c r="AD45" s="151" t="str">
        <f t="array" aca="1" ref="AD45" ca="1">IF(COUNTIF($JQ$14:$JQ$38,"&gt;"&amp;0)&gt;1,"A choisir",INDIRECT("A"&amp;MIN(IF($JQ$14:$JQ$38&gt;0,ROW($JQ$14:$JQ$38)))))</f>
        <v>A choisir</v>
      </c>
      <c r="AE45" s="152"/>
      <c r="AF45" s="150" t="s">
        <v>410</v>
      </c>
      <c r="AG45" s="151" t="e">
        <f t="array" aca="1" ref="AG45" ca="1">IF(COUNTIF($KZ$14:$KZ$38,"&gt;"&amp;0)&gt;1,"A choisir",INDIRECT("A"&amp;MIN(IF($KZ$14:$KZ$38&gt;0,ROW($KZ$14:$KZ$38)))))</f>
        <v>#REF!</v>
      </c>
      <c r="AH45" s="152"/>
      <c r="AI45" s="150" t="s">
        <v>438</v>
      </c>
      <c r="AJ45" s="151" t="e">
        <f t="array" aca="1" ref="AJ45" ca="1">IF(COUNTIF($MB$14:$MB$38,"&gt;"&amp;0)&gt;1,"A choisir",INDIRECT("A"&amp;MIN(IF($MB$14:$MB$38&gt;0,ROW($MB$14:$MB$38)))))</f>
        <v>#REF!</v>
      </c>
      <c r="AK45" s="150"/>
      <c r="AL45" s="150"/>
      <c r="AM45" s="108"/>
      <c r="AN45" s="108"/>
      <c r="AO45" s="108"/>
      <c r="AP45" s="108"/>
      <c r="AQ45" s="108"/>
      <c r="AR45" s="108"/>
      <c r="AS45" s="108"/>
      <c r="BH45" s="108"/>
      <c r="BI45" s="108"/>
      <c r="BJ45" s="108"/>
      <c r="BK45" s="108"/>
      <c r="BL45" s="108"/>
      <c r="BM45" s="108"/>
      <c r="BN45" s="108"/>
      <c r="BO45" s="108"/>
      <c r="BP45" s="108"/>
      <c r="BQ45" s="108"/>
      <c r="BR45" s="108"/>
      <c r="BS45" s="108"/>
      <c r="BT45" s="108"/>
      <c r="BU45" s="108"/>
      <c r="BV45" s="108"/>
      <c r="BW45" s="108"/>
      <c r="BX45" s="108"/>
      <c r="BY45" s="108"/>
      <c r="BZ45" s="108"/>
      <c r="CA45" s="108"/>
      <c r="CB45" s="108"/>
      <c r="CC45" s="108"/>
      <c r="CD45" s="108"/>
      <c r="CE45" s="108"/>
      <c r="CF45" s="108"/>
      <c r="CG45" s="108"/>
      <c r="CH45" s="108"/>
      <c r="CI45" s="108"/>
      <c r="CJ45" s="108"/>
      <c r="CK45" s="108"/>
      <c r="CL45" s="108"/>
      <c r="CM45" s="108"/>
      <c r="CN45" s="108"/>
      <c r="CO45" s="108"/>
      <c r="CP45" s="108"/>
      <c r="CQ45" s="108"/>
      <c r="CR45" s="108"/>
      <c r="CS45" s="108"/>
      <c r="CT45" s="108"/>
      <c r="CU45" s="108"/>
      <c r="CV45" s="108"/>
      <c r="CW45" s="108"/>
      <c r="CX45" s="108"/>
      <c r="CY45" s="108"/>
      <c r="CZ45" s="108"/>
      <c r="DA45" s="108"/>
      <c r="DB45" s="108"/>
      <c r="DC45" s="108"/>
      <c r="DD45" s="108"/>
      <c r="DE45" s="108"/>
      <c r="DF45" s="108"/>
      <c r="DG45" s="108"/>
      <c r="DH45" s="108"/>
      <c r="DI45" s="108"/>
      <c r="DJ45" s="108"/>
      <c r="DK45" s="108"/>
      <c r="DL45" s="108"/>
      <c r="DM45" s="108"/>
      <c r="DN45" s="108"/>
      <c r="DO45" s="108"/>
      <c r="DP45" s="108"/>
      <c r="DQ45" s="108"/>
      <c r="DR45" s="108"/>
      <c r="DS45" s="108"/>
      <c r="DT45" s="108"/>
      <c r="DU45" s="108"/>
      <c r="DV45" s="108"/>
      <c r="DW45" s="108"/>
      <c r="DX45" s="108"/>
      <c r="DY45" s="108"/>
      <c r="DZ45" s="108"/>
      <c r="EA45" s="108"/>
      <c r="EB45" s="108"/>
      <c r="EC45" s="108"/>
      <c r="ED45" s="108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  <c r="NH45"/>
    </row>
    <row r="46" spans="1:372" x14ac:dyDescent="0.25">
      <c r="A46" s="116"/>
      <c r="B46" s="150" t="s">
        <v>103</v>
      </c>
      <c r="C46" s="151" t="e">
        <f t="array" aca="1" ref="C46" ca="1">IF(COUNTIF($E$14:$E$38,"&gt;"&amp;0)&gt;1,"A choisir",INDIRECT("A"&amp;MIN(IF($E$14:$E$38&gt;0,ROW($E$14:$E$38)))))</f>
        <v>#REF!</v>
      </c>
      <c r="D46" s="152"/>
      <c r="E46" s="150" t="s">
        <v>138</v>
      </c>
      <c r="F46" s="151" t="e">
        <f t="array" aca="1" ref="F46" ca="1">IF(COUNTIF($AN$14:$AN$38,"&gt;"&amp;0)&gt;1,"A choisir",INDIRECT("A"&amp;MIN(IF($AN$14:$AN$38&gt;0,ROW($AN$14:$AN$38)))))</f>
        <v>#REF!</v>
      </c>
      <c r="G46" s="152"/>
      <c r="H46" s="150" t="s">
        <v>166</v>
      </c>
      <c r="I46" s="151" t="str">
        <f t="array" aca="1" ref="I46" ca="1">IF(COUNTIF($BP$14:$BP$38,"&gt;"&amp;0)&gt;1,"A choisir",INDIRECT("A"&amp;MIN(IF($BP$14:$BP$38&gt;0,ROW($BP$14:$BP$38)))))</f>
        <v>d</v>
      </c>
      <c r="J46" s="152"/>
      <c r="K46" s="150" t="s">
        <v>201</v>
      </c>
      <c r="L46" s="151" t="str">
        <f t="array" aca="1" ref="L46" ca="1">IF(COUNTIF($CY$14:$CY$38,"&gt;"&amp;0)&gt;1,"A choisir",INDIRECT("A"&amp;MIN(IF($CY$14:$CY$38&gt;0,ROW($CY$14:$CY$38)))))</f>
        <v>d</v>
      </c>
      <c r="M46" s="152"/>
      <c r="N46" s="150" t="s">
        <v>229</v>
      </c>
      <c r="O46" s="151" t="str">
        <f t="array" aca="1" ref="O46" ca="1">IF(COUNTIF($EA$14:$EA$38,"&gt;"&amp;0)&gt;1,"A choisir",INDIRECT("A"&amp;MIN(IF($EA$14:$EA$38&gt;0,ROW($EA$14:$EA$38)))))</f>
        <v>k</v>
      </c>
      <c r="P46" s="152"/>
      <c r="Q46" s="150" t="s">
        <v>257</v>
      </c>
      <c r="R46" s="151" t="str">
        <f t="array" aca="1" ref="R46" ca="1">IF(COUNTIF($FC$14:$FC$38,"&gt;"&amp;0)&gt;1,"A choisir",INDIRECT("A"&amp;MIN(IF($FC$14:$FC$38&gt;0,ROW($FC$14:$FC$38)))))</f>
        <v>A choisir</v>
      </c>
      <c r="S46" s="152"/>
      <c r="T46" s="150" t="s">
        <v>285</v>
      </c>
      <c r="U46" s="151" t="str">
        <f t="array" aca="1" ref="U46" ca="1">IF(COUNTIF($GE$14:$GE$38,"&gt;"&amp;0)&gt;1,"A choisir",INDIRECT("A"&amp;MIN(IF($GE$14:$GE$38&gt;0,ROW($GE$14:$GE$38)))))</f>
        <v>f</v>
      </c>
      <c r="V46" s="152"/>
      <c r="W46" s="150" t="s">
        <v>320</v>
      </c>
      <c r="X46" s="151" t="str">
        <f t="array" aca="1" ref="X46" ca="1">IF(COUNTIF($HN$14:$HN$38,"&gt;"&amp;0)&gt;1,"A choisir",INDIRECT("A"&amp;MIN(IF($HN$14:$HN$38&gt;0,ROW($HN$14:$HN$38)))))</f>
        <v>A choisir</v>
      </c>
      <c r="Y46" s="152"/>
      <c r="Z46" s="150" t="s">
        <v>348</v>
      </c>
      <c r="AA46" s="151" t="str">
        <f t="array" aca="1" ref="AA46" ca="1">IF(COUNTIF($IP$14:$IP$38,"&gt;"&amp;0)&gt;1,"A choisir",INDIRECT("A"&amp;MIN(IF($IP$14:$IP$38&gt;0,ROW($IP$14:$IP$38)))))</f>
        <v>A choisir</v>
      </c>
      <c r="AB46" s="152"/>
      <c r="AC46" s="150" t="s">
        <v>376</v>
      </c>
      <c r="AD46" s="151" t="str">
        <f t="array" aca="1" ref="AD46" ca="1">IF(COUNTIF($JR$14:$JR$38,"&gt;"&amp;0)&gt;1,"A choisir",INDIRECT("A"&amp;MIN(IF($JR$14:$JR$38&gt;0,ROW($JR$14:$JR$38)))))</f>
        <v>A choisir</v>
      </c>
      <c r="AE46" s="152"/>
      <c r="AF46" s="150" t="s">
        <v>411</v>
      </c>
      <c r="AG46" s="151" t="e">
        <f t="array" aca="1" ref="AG46" ca="1">IF(COUNTIF($LA$14:$LA$38,"&gt;"&amp;0)&gt;1,"A choisir",INDIRECT("A"&amp;MIN(IF($LA$14:$LA$38&gt;0,ROW($LA$14:$LA$38)))))</f>
        <v>#REF!</v>
      </c>
      <c r="AH46" s="152"/>
      <c r="AI46" s="150" t="s">
        <v>439</v>
      </c>
      <c r="AJ46" s="151" t="e">
        <f t="array" aca="1" ref="AJ46" ca="1">IF(COUNTIF($MC$14:$MC$38,"&gt;"&amp;0)&gt;1,"A choisir",INDIRECT("A"&amp;MIN(IF($MC$14:$MC$38&gt;0,ROW($MC$14:$MC$38)))))</f>
        <v>#REF!</v>
      </c>
      <c r="AK46" s="150"/>
      <c r="AL46" s="150"/>
      <c r="AM46" s="108"/>
      <c r="AN46" s="108"/>
      <c r="AO46" s="108"/>
      <c r="AP46" s="108"/>
      <c r="AQ46" s="108"/>
      <c r="AR46" s="108"/>
      <c r="AS46" s="108"/>
      <c r="BH46" s="108"/>
      <c r="BI46" s="108"/>
      <c r="BJ46" s="108"/>
      <c r="BK46" s="108"/>
      <c r="BL46" s="108"/>
      <c r="BM46" s="108"/>
      <c r="BN46" s="108"/>
      <c r="BO46" s="108"/>
      <c r="BP46" s="108"/>
      <c r="BQ46" s="108"/>
      <c r="BR46" s="108"/>
      <c r="BS46" s="108"/>
      <c r="BT46" s="108"/>
      <c r="BU46" s="108"/>
      <c r="BV46" s="108"/>
      <c r="BW46" s="108"/>
      <c r="BX46" s="108"/>
      <c r="BY46" s="108"/>
      <c r="BZ46" s="108"/>
      <c r="CA46" s="108"/>
      <c r="CB46" s="108"/>
      <c r="CC46" s="108"/>
      <c r="CD46" s="108"/>
      <c r="CE46" s="108"/>
      <c r="CF46" s="108"/>
      <c r="CG46" s="108"/>
      <c r="CH46" s="108"/>
      <c r="CI46" s="108"/>
      <c r="CJ46" s="108"/>
      <c r="CK46" s="108"/>
      <c r="CL46" s="108"/>
      <c r="CM46" s="108"/>
      <c r="CN46" s="108"/>
      <c r="CO46" s="108"/>
      <c r="CP46" s="108"/>
      <c r="CQ46" s="108"/>
      <c r="CR46" s="108"/>
      <c r="CS46" s="108"/>
      <c r="CT46" s="108"/>
      <c r="CU46" s="108"/>
      <c r="CV46" s="108"/>
      <c r="CW46" s="108"/>
      <c r="CX46" s="108"/>
      <c r="CY46" s="108"/>
      <c r="CZ46" s="108"/>
      <c r="DA46" s="108"/>
      <c r="DB46" s="108"/>
      <c r="DC46" s="108"/>
      <c r="DD46" s="108"/>
      <c r="DE46" s="108"/>
      <c r="DF46" s="108"/>
      <c r="DG46" s="108"/>
      <c r="DH46" s="108"/>
      <c r="DI46" s="108"/>
      <c r="DJ46" s="108"/>
      <c r="DK46" s="108"/>
      <c r="DL46" s="108"/>
      <c r="DM46" s="108"/>
      <c r="DN46" s="108"/>
      <c r="DO46" s="108"/>
      <c r="DP46" s="108"/>
      <c r="DQ46" s="108"/>
      <c r="DR46" s="108"/>
      <c r="DS46" s="108"/>
      <c r="DT46" s="108"/>
      <c r="DU46" s="108"/>
      <c r="DV46" s="108"/>
      <c r="DW46" s="108"/>
      <c r="DX46" s="108"/>
      <c r="DY46" s="108"/>
      <c r="DZ46" s="108"/>
      <c r="EA46" s="108"/>
      <c r="EB46" s="108"/>
      <c r="EC46" s="108"/>
      <c r="ED46" s="108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</row>
    <row r="47" spans="1:372" x14ac:dyDescent="0.25">
      <c r="A47" s="116"/>
      <c r="B47" s="150" t="s">
        <v>104</v>
      </c>
      <c r="C47" s="151" t="e">
        <f t="array" aca="1" ref="C47" ca="1">IF(COUNTIF($F$14:$F$38,"&gt;"&amp;0)&gt;1,"A choisir",INDIRECT("A"&amp;MIN(IF($F$14:$F$38&gt;0,ROW($F$14:$F$38)))))</f>
        <v>#REF!</v>
      </c>
      <c r="D47" s="152"/>
      <c r="E47" s="150" t="s">
        <v>139</v>
      </c>
      <c r="F47" s="151" t="e">
        <f t="array" aca="1" ref="F47" ca="1">IF(COUNTIF($AO$14:$AO$38,"&gt;"&amp;0)&gt;1,"A choisir",INDIRECT("A"&amp;MIN(IF($AO$14:$AO$38&gt;0,ROW($AO$14:$AO$38)))))</f>
        <v>#REF!</v>
      </c>
      <c r="G47" s="152"/>
      <c r="H47" s="150" t="s">
        <v>167</v>
      </c>
      <c r="I47" s="151" t="str">
        <f t="array" aca="1" ref="I47" ca="1">IF(COUNTIF($BQ$14:$BQ$38,"&gt;"&amp;0)&gt;1,"A choisir",INDIRECT("A"&amp;MIN(IF($BQ$14:$BQ$38&gt;0,ROW($BQ$14:$BQ$38)))))</f>
        <v>A choisir</v>
      </c>
      <c r="J47" s="152"/>
      <c r="K47" s="150" t="s">
        <v>202</v>
      </c>
      <c r="L47" s="151" t="str">
        <f t="array" aca="1" ref="L47" ca="1">IF(COUNTIF($CZ$14:$CZ$38,"&gt;"&amp;0)&gt;1,"A choisir",INDIRECT("A"&amp;MIN(IF($CZ$14:$CZ$38&gt;0,ROW($CZ$14:$CZ$38)))))</f>
        <v>c</v>
      </c>
      <c r="M47" s="152"/>
      <c r="N47" s="150" t="s">
        <v>230</v>
      </c>
      <c r="O47" s="151" t="str">
        <f t="array" aca="1" ref="O47" ca="1">IF(COUNTIF($EB$14:$EB$38,"&gt;"&amp;0)&gt;1,"A choisir",INDIRECT("A"&amp;MIN(IF($EB$14:$EB$38&gt;0,ROW($EB$14:$EB$38)))))</f>
        <v>k</v>
      </c>
      <c r="P47" s="152"/>
      <c r="Q47" s="150" t="s">
        <v>258</v>
      </c>
      <c r="R47" s="151" t="str">
        <f t="array" aca="1" ref="R47" ca="1">IF(COUNTIF($FD$14:$FD$38,"&gt;"&amp;0)&gt;1,"A choisir",INDIRECT("A"&amp;MIN(IF($FD$14:$FD$38&gt;0,ROW($FD$14:$FD$38)))))</f>
        <v>A choisir</v>
      </c>
      <c r="S47" s="152"/>
      <c r="T47" s="150" t="s">
        <v>286</v>
      </c>
      <c r="U47" s="151" t="str">
        <f t="array" aca="1" ref="U47" ca="1">IF(COUNTIF($GF$14:$GF$38,"&gt;"&amp;0)&gt;1,"A choisir",INDIRECT("A"&amp;MIN(IF($GF$14:$GF$38&gt;0,ROW($GF$14:$GF$38)))))</f>
        <v>f</v>
      </c>
      <c r="V47" s="152"/>
      <c r="W47" s="150" t="s">
        <v>321</v>
      </c>
      <c r="X47" s="151" t="str">
        <f t="array" aca="1" ref="X47" ca="1">IF(COUNTIF($HO$14:$HO$38,"&gt;"&amp;0)&gt;1,"A choisir",INDIRECT("A"&amp;MIN(IF($HO$14:$HO$38&gt;0,ROW($HO$14:$HO$38)))))</f>
        <v>A choisir</v>
      </c>
      <c r="Y47" s="152"/>
      <c r="Z47" s="150" t="s">
        <v>349</v>
      </c>
      <c r="AA47" s="151" t="str">
        <f t="array" aca="1" ref="AA47" ca="1">IF(COUNTIF($IQ$14:$IQ$38,"&gt;"&amp;0)&gt;1,"A choisir",INDIRECT("A"&amp;MIN(IF($IQ$14:$IQ$38&gt;0,ROW($IQ$14:$IQ$38)))))</f>
        <v>A choisir</v>
      </c>
      <c r="AB47" s="152"/>
      <c r="AC47" s="150" t="s">
        <v>377</v>
      </c>
      <c r="AD47" s="151" t="str">
        <f t="array" aca="1" ref="AD47" ca="1">IF(COUNTIF($JS$14:$JS$38,"&gt;"&amp;0)&gt;1,"A choisir",INDIRECT("A"&amp;MIN(IF($JS$14:$JS$38&gt;0,ROW($JS$14:$JS$38)))))</f>
        <v>A choisir</v>
      </c>
      <c r="AE47" s="152"/>
      <c r="AF47" s="150" t="s">
        <v>412</v>
      </c>
      <c r="AG47" s="151" t="e">
        <f t="array" aca="1" ref="AG47" ca="1">IF(COUNTIF($LB$14:$LB$38,"&gt;"&amp;0)&gt;1,"A choisir",INDIRECT("A"&amp;MIN(IF($LB$14:$LB$38&gt;0,ROW($LB$14:$LB$38)))))</f>
        <v>#REF!</v>
      </c>
      <c r="AH47" s="152"/>
      <c r="AI47" s="150" t="s">
        <v>440</v>
      </c>
      <c r="AJ47" s="151" t="e">
        <f t="array" aca="1" ref="AJ47" ca="1">IF(COUNTIF($MD$14:$MD$38,"&gt;"&amp;0)&gt;1,"A choisir",INDIRECT("A"&amp;MIN(IF($MD$14:$MD$38&gt;0,ROW($MD$14:$MD$38)))))</f>
        <v>#REF!</v>
      </c>
      <c r="AK47" s="150"/>
      <c r="AL47" s="150"/>
      <c r="AM47" s="108"/>
      <c r="AN47" s="108"/>
      <c r="AO47" s="108"/>
      <c r="AP47" s="108"/>
      <c r="AQ47" s="108"/>
      <c r="AR47" s="108"/>
      <c r="AS47" s="108"/>
      <c r="BH47" s="108"/>
      <c r="BI47" s="108"/>
      <c r="BJ47" s="108"/>
      <c r="BK47" s="108"/>
      <c r="BL47" s="108"/>
      <c r="BM47" s="108"/>
      <c r="BN47" s="108"/>
      <c r="BO47" s="108"/>
      <c r="BP47" s="108"/>
      <c r="BQ47" s="108"/>
      <c r="BR47" s="108"/>
      <c r="BS47" s="108"/>
      <c r="BT47" s="108"/>
      <c r="BU47" s="108"/>
      <c r="BV47" s="108"/>
      <c r="BW47" s="108"/>
      <c r="BX47" s="108"/>
      <c r="BY47" s="108"/>
      <c r="BZ47" s="108"/>
      <c r="CA47" s="108"/>
      <c r="CB47" s="108"/>
      <c r="CC47" s="108"/>
      <c r="CD47" s="108"/>
      <c r="CE47" s="108"/>
      <c r="CF47" s="108"/>
      <c r="CG47" s="108"/>
      <c r="CH47" s="108"/>
      <c r="CI47" s="108"/>
      <c r="CJ47" s="108"/>
      <c r="CK47" s="108"/>
      <c r="CL47" s="108"/>
      <c r="CM47" s="108"/>
      <c r="CN47" s="108"/>
      <c r="CO47" s="108"/>
      <c r="CP47" s="108"/>
      <c r="CQ47" s="108"/>
      <c r="CR47" s="108"/>
      <c r="CS47" s="108"/>
      <c r="CT47" s="108"/>
      <c r="CU47" s="108"/>
      <c r="CV47" s="108"/>
      <c r="CW47" s="108"/>
      <c r="CX47" s="108"/>
      <c r="CY47" s="108"/>
      <c r="CZ47" s="108"/>
      <c r="DA47" s="108"/>
      <c r="DB47" s="108"/>
      <c r="DC47" s="108"/>
      <c r="DD47" s="108"/>
      <c r="DE47" s="108"/>
      <c r="DF47" s="108"/>
      <c r="DG47" s="108"/>
      <c r="DH47" s="108"/>
      <c r="DI47" s="108"/>
      <c r="DJ47" s="108"/>
      <c r="DK47" s="108"/>
      <c r="DL47" s="108"/>
      <c r="DM47" s="108"/>
      <c r="DN47" s="108"/>
      <c r="DO47" s="108"/>
      <c r="DP47" s="108"/>
      <c r="DQ47" s="108"/>
      <c r="DR47" s="108"/>
      <c r="DS47" s="108"/>
      <c r="DT47" s="108"/>
      <c r="DU47" s="108"/>
      <c r="DV47" s="108"/>
      <c r="DW47" s="108"/>
      <c r="DX47" s="108"/>
      <c r="DY47" s="108"/>
      <c r="DZ47" s="108"/>
      <c r="EA47" s="108"/>
      <c r="EB47" s="108"/>
      <c r="EC47" s="108"/>
      <c r="ED47" s="108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  <c r="NH47"/>
    </row>
    <row r="48" spans="1:372" x14ac:dyDescent="0.25">
      <c r="A48" s="116"/>
      <c r="B48" s="150" t="s">
        <v>105</v>
      </c>
      <c r="C48" s="151" t="e">
        <f t="array" aca="1" ref="C48" ca="1">IF(COUNTIF($G$14:$G$38,"&gt;"&amp;0)&gt;1,"A choisir",INDIRECT("A"&amp;MIN(IF($G$14:$G$38&gt;0,ROW($G$14:$G$38)))))</f>
        <v>#REF!</v>
      </c>
      <c r="D48" s="152"/>
      <c r="E48" s="150" t="s">
        <v>140</v>
      </c>
      <c r="F48" s="151" t="e">
        <f t="array" aca="1" ref="F48" ca="1">IF(COUNTIF($AP$14:$AP$38,"&gt;"&amp;0)&gt;1,"A choisir",INDIRECT("A"&amp;MIN(IF($AP$14:$AP$38&gt;0,ROW($AP$14:$AP$38)))))</f>
        <v>#REF!</v>
      </c>
      <c r="G48" s="152"/>
      <c r="H48" s="150" t="s">
        <v>168</v>
      </c>
      <c r="I48" s="151" t="str">
        <f t="array" aca="1" ref="I48" ca="1">IF(COUNTIF($BR$14:$BR$38,"&gt;"&amp;0)&gt;1,"A choisir",INDIRECT("A"&amp;MIN(IF($BR$14:$BR$38&gt;0,ROW($BR$14:$BR$38)))))</f>
        <v>r</v>
      </c>
      <c r="J48" s="152"/>
      <c r="K48" s="150" t="s">
        <v>203</v>
      </c>
      <c r="L48" s="151" t="str">
        <f t="array" aca="1" ref="L48" ca="1">IF(COUNTIF($DA$14:$DA$38,"&gt;"&amp;0)&gt;1,"A choisir",INDIRECT("A"&amp;MIN(IF($DA$14:$DA$38&gt;0,ROW($DA$14:$DA$38)))))</f>
        <v>c</v>
      </c>
      <c r="M48" s="152"/>
      <c r="N48" s="150" t="s">
        <v>231</v>
      </c>
      <c r="O48" s="151" t="str">
        <f t="array" aca="1" ref="O48" ca="1">IF(COUNTIF($EC$14:$EC$38,"&gt;"&amp;0)&gt;1,"A choisir",INDIRECT("A"&amp;MIN(IF($EC$14:$EC$38&gt;0,ROW($EC$14:$EC$38)))))</f>
        <v>k</v>
      </c>
      <c r="P48" s="152"/>
      <c r="Q48" s="150" t="s">
        <v>259</v>
      </c>
      <c r="R48" s="151" t="str">
        <f t="array" aca="1" ref="R48" ca="1">IF(COUNTIF($FE$14:$FE$38,"&gt;"&amp;0)&gt;1,"A choisir",INDIRECT("A"&amp;MIN(IF($FE$14:$FE$38&gt;0,ROW($FE$14:$FE$38)))))</f>
        <v>A choisir</v>
      </c>
      <c r="S48" s="152"/>
      <c r="T48" s="150" t="s">
        <v>287</v>
      </c>
      <c r="U48" s="151" t="str">
        <f t="array" aca="1" ref="U48" ca="1">IF(COUNTIF($GG$14:$GG$38,"&gt;"&amp;0)&gt;1,"A choisir",INDIRECT("A"&amp;MIN(IF($GG$14:$GG$38&gt;0,ROW($GG$14:$GG$38)))))</f>
        <v>b</v>
      </c>
      <c r="V48" s="152"/>
      <c r="W48" s="150" t="s">
        <v>322</v>
      </c>
      <c r="X48" s="151" t="str">
        <f t="array" aca="1" ref="X48" ca="1">IF(COUNTIF($HP$14:$HP$38,"&gt;"&amp;0)&gt;1,"A choisir",INDIRECT("A"&amp;MIN(IF($HP$14:$HP$38&gt;0,ROW($HP$14:$HP$38)))))</f>
        <v>A choisir</v>
      </c>
      <c r="Y48" s="152"/>
      <c r="Z48" s="150" t="s">
        <v>350</v>
      </c>
      <c r="AA48" s="151" t="str">
        <f t="array" aca="1" ref="AA48" ca="1">IF(COUNTIF($IR$14:$IR$38,"&gt;"&amp;0)&gt;1,"A choisir",INDIRECT("A"&amp;MIN(IF($IR$14:$IR$38&gt;0,ROW($IR$14:$IR$38)))))</f>
        <v>A choisir</v>
      </c>
      <c r="AB48" s="152"/>
      <c r="AC48" s="150" t="s">
        <v>378</v>
      </c>
      <c r="AD48" s="151" t="str">
        <f t="array" aca="1" ref="AD48" ca="1">IF(COUNTIF($JT$14:$JT$38,"&gt;"&amp;0)&gt;1,"A choisir",INDIRECT("A"&amp;MIN(IF($JT$14:$JT$38&gt;0,ROW($JT$14:$JT$38)))))</f>
        <v>A choisir</v>
      </c>
      <c r="AE48" s="152"/>
      <c r="AF48" s="150" t="s">
        <v>413</v>
      </c>
      <c r="AG48" s="151" t="e">
        <f t="array" aca="1" ref="AG48" ca="1">IF(COUNTIF($LC$14:$LC$38,"&gt;"&amp;0)&gt;1,"A choisir",INDIRECT("A"&amp;MIN(IF($LC$14:$LC$38&gt;0,ROW($LC$14:$LC$38)))))</f>
        <v>#REF!</v>
      </c>
      <c r="AH48" s="152"/>
      <c r="AI48" s="150" t="s">
        <v>441</v>
      </c>
      <c r="AJ48" s="151" t="e">
        <f t="array" aca="1" ref="AJ48" ca="1">IF(COUNTIF($ME$14:$ME$38,"&gt;"&amp;0)&gt;1,"A choisir",INDIRECT("A"&amp;MIN(IF($ME$14:$ME$38&gt;0,ROW($ME$14:$ME$38)))))</f>
        <v>#REF!</v>
      </c>
      <c r="AK48" s="150"/>
      <c r="AL48" s="150"/>
      <c r="AM48" s="108"/>
      <c r="AN48" s="108"/>
      <c r="AO48" s="108"/>
      <c r="AP48" s="108"/>
      <c r="AQ48" s="108"/>
      <c r="AR48" s="108"/>
      <c r="AS48" s="108"/>
      <c r="BH48" s="108"/>
      <c r="BI48" s="108"/>
      <c r="BJ48" s="108"/>
      <c r="BK48" s="108"/>
      <c r="BL48" s="108"/>
      <c r="BM48" s="108"/>
      <c r="BN48" s="108"/>
      <c r="BO48" s="108"/>
      <c r="BP48" s="108"/>
      <c r="BQ48" s="108"/>
      <c r="BR48" s="108"/>
      <c r="BS48" s="108"/>
      <c r="BT48" s="108"/>
      <c r="BU48" s="108"/>
      <c r="BV48" s="108"/>
      <c r="BW48" s="108"/>
      <c r="BX48" s="108"/>
      <c r="BY48" s="108"/>
      <c r="BZ48" s="108"/>
      <c r="CA48" s="108"/>
      <c r="CB48" s="108"/>
      <c r="CC48" s="108"/>
      <c r="CD48" s="108"/>
      <c r="CE48" s="108"/>
      <c r="CF48" s="108"/>
      <c r="CG48" s="108"/>
      <c r="CH48" s="108"/>
      <c r="CI48" s="108"/>
      <c r="CJ48" s="108"/>
      <c r="CK48" s="108"/>
      <c r="CL48" s="108"/>
      <c r="CM48" s="108"/>
      <c r="CN48" s="108"/>
      <c r="CO48" s="108"/>
      <c r="CP48" s="108"/>
      <c r="CQ48" s="108"/>
      <c r="CR48" s="108"/>
      <c r="CS48" s="108"/>
      <c r="CT48" s="108"/>
      <c r="CU48" s="108"/>
      <c r="CV48" s="108"/>
      <c r="CW48" s="108"/>
      <c r="CX48" s="108"/>
      <c r="CY48" s="108"/>
      <c r="CZ48" s="108"/>
      <c r="DA48" s="108"/>
      <c r="DB48" s="108"/>
      <c r="DC48" s="108"/>
      <c r="DD48" s="108"/>
      <c r="DE48" s="108"/>
      <c r="DF48" s="108"/>
      <c r="DG48" s="108"/>
      <c r="DH48" s="108"/>
      <c r="DI48" s="108"/>
      <c r="DJ48" s="108"/>
      <c r="DK48" s="108"/>
      <c r="DL48" s="108"/>
      <c r="DM48" s="108"/>
      <c r="DN48" s="108"/>
      <c r="DO48" s="108"/>
      <c r="DP48" s="108"/>
      <c r="DQ48" s="108"/>
      <c r="DR48" s="108"/>
      <c r="DS48" s="108"/>
      <c r="DT48" s="108"/>
      <c r="DU48" s="108"/>
      <c r="DV48" s="108"/>
      <c r="DW48" s="108"/>
      <c r="DX48" s="108"/>
      <c r="DY48" s="108"/>
      <c r="DZ48" s="108"/>
      <c r="EA48" s="108"/>
      <c r="EB48" s="108"/>
      <c r="EC48" s="108"/>
      <c r="ED48" s="10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</row>
    <row r="49" spans="1:372" x14ac:dyDescent="0.25">
      <c r="A49" s="116"/>
      <c r="B49" s="150" t="s">
        <v>106</v>
      </c>
      <c r="C49" s="151" t="e">
        <f t="array" aca="1" ref="C49" ca="1">IF(COUNTIF($H$14:$H$38,"&gt;"&amp;0)&gt;1,"A choisir",INDIRECT("A"&amp;MIN(IF($H$14:$H$38&gt;0,ROW($H$14:$H$38)))))</f>
        <v>#REF!</v>
      </c>
      <c r="D49" s="152"/>
      <c r="E49" s="150" t="s">
        <v>141</v>
      </c>
      <c r="F49" s="151" t="e">
        <f t="array" aca="1" ref="F49" ca="1">IF(COUNTIF($AQ$14:$AQ$38,"&gt;"&amp;0)&gt;1,"A choisir",INDIRECT("A"&amp;MIN(IF($AQ$14:$AQ$38&gt;0,ROW($AQ$14:$AQ$38)))))</f>
        <v>#REF!</v>
      </c>
      <c r="G49" s="152"/>
      <c r="H49" s="150" t="s">
        <v>169</v>
      </c>
      <c r="I49" s="151" t="str">
        <f t="array" aca="1" ref="I49" ca="1">IF(COUNTIF($BS$14:$BS$38,"&gt;"&amp;0)&gt;1,"A choisir",INDIRECT("A"&amp;MIN(IF($BS$14:$BS$38&gt;0,ROW($BS$14:$BS$38)))))</f>
        <v>r</v>
      </c>
      <c r="J49" s="152"/>
      <c r="K49" s="150" t="s">
        <v>204</v>
      </c>
      <c r="L49" s="151" t="str">
        <f t="array" aca="1" ref="L49" ca="1">IF(COUNTIF($DB$14:$DB$38,"&gt;"&amp;0)&gt;1,"A choisir",INDIRECT("A"&amp;MIN(IF($DB$14:$DB$38&gt;0,ROW($DB$14:$DB$38)))))</f>
        <v>b</v>
      </c>
      <c r="M49" s="152"/>
      <c r="N49" s="150" t="s">
        <v>232</v>
      </c>
      <c r="O49" s="151" t="str">
        <f t="array" aca="1" ref="O49" ca="1">IF(COUNTIF($ED$14:$ED$38,"&gt;"&amp;0)&gt;1,"A choisir",INDIRECT("A"&amp;MIN(IF($ED$14:$ED$38&gt;0,ROW($ED$14:$ED$38)))))</f>
        <v>A choisir</v>
      </c>
      <c r="P49" s="152"/>
      <c r="Q49" s="150" t="s">
        <v>260</v>
      </c>
      <c r="R49" s="151" t="str">
        <f t="array" aca="1" ref="R49" ca="1">IF(COUNTIF($FF$14:$FF$38,"&gt;"&amp;0)&gt;1,"A choisir",INDIRECT("A"&amp;MIN(IF($FF$14:$FF$38&gt;0,ROW($FF$14:$FF$38)))))</f>
        <v>A choisir</v>
      </c>
      <c r="S49" s="152"/>
      <c r="T49" s="150" t="s">
        <v>288</v>
      </c>
      <c r="U49" s="151" t="str">
        <f t="array" aca="1" ref="U49" ca="1">IF(COUNTIF($GH$14:$GH$38,"&gt;"&amp;0)&gt;1,"A choisir",INDIRECT("A"&amp;MIN(IF($GH$14:$GH$38&gt;0,ROW($GH$14:$GH$38)))))</f>
        <v>b</v>
      </c>
      <c r="V49" s="152"/>
      <c r="W49" s="150" t="s">
        <v>323</v>
      </c>
      <c r="X49" s="151" t="str">
        <f t="array" aca="1" ref="X49" ca="1">IF(COUNTIF($HQ$14:$HQ$38,"&gt;"&amp;0)&gt;1,"A choisir",INDIRECT("A"&amp;MIN(IF($HQ$14:$HQ$38&gt;0,ROW($HQ$14:$HQ$38)))))</f>
        <v>A choisir</v>
      </c>
      <c r="Y49" s="152"/>
      <c r="Z49" s="150" t="s">
        <v>351</v>
      </c>
      <c r="AA49" s="151" t="str">
        <f t="array" aca="1" ref="AA49" ca="1">IF(COUNTIF($IS$14:$IS$38,"&gt;"&amp;0)&gt;1,"A choisir",INDIRECT("A"&amp;MIN(IF($IS$14:$IS$38&gt;0,ROW($IS$14:$IS$38)))))</f>
        <v>A choisir</v>
      </c>
      <c r="AB49" s="152"/>
      <c r="AC49" s="150" t="s">
        <v>379</v>
      </c>
      <c r="AD49" s="151" t="str">
        <f t="array" aca="1" ref="AD49" ca="1">IF(COUNTIF($JU$14:$JU$38,"&gt;"&amp;0)&gt;1,"A choisir",INDIRECT("A"&amp;MIN(IF($JU$14:$JU$38&gt;0,ROW($JU$14:$JU$38)))))</f>
        <v>A choisir</v>
      </c>
      <c r="AE49" s="152"/>
      <c r="AF49" s="150" t="s">
        <v>414</v>
      </c>
      <c r="AG49" s="151" t="e">
        <f t="array" aca="1" ref="AG49" ca="1">IF(COUNTIF($LD$14:$LD$38,"&gt;"&amp;0)&gt;1,"A choisir",INDIRECT("A"&amp;MIN(IF($LD$14:$LD$38&gt;0,ROW($LD$14:$LD$38)))))</f>
        <v>#REF!</v>
      </c>
      <c r="AH49" s="152"/>
      <c r="AI49" s="150" t="s">
        <v>442</v>
      </c>
      <c r="AJ49" s="151" t="e">
        <f t="array" aca="1" ref="AJ49" ca="1">IF(COUNTIF($MF$14:$MF$38,"&gt;"&amp;0)&gt;1,"A choisir",INDIRECT("A"&amp;MIN(IF($MF$14:$MF$38&gt;0,ROW($MF$14:$MF$38)))))</f>
        <v>#REF!</v>
      </c>
      <c r="AK49" s="150"/>
      <c r="AL49" s="150"/>
      <c r="AM49" s="108"/>
      <c r="AN49" s="108"/>
      <c r="AO49" s="108"/>
      <c r="AP49" s="108"/>
      <c r="AQ49" s="108"/>
      <c r="AR49" s="108"/>
      <c r="AS49" s="108"/>
      <c r="BH49" s="108"/>
      <c r="BI49" s="108"/>
      <c r="BJ49" s="108"/>
      <c r="BK49" s="108"/>
      <c r="BL49" s="108"/>
      <c r="BM49" s="108"/>
      <c r="BN49" s="108"/>
      <c r="BO49" s="108"/>
      <c r="BP49" s="108"/>
      <c r="BQ49" s="108"/>
      <c r="BR49" s="108"/>
      <c r="BS49" s="108"/>
      <c r="BT49" s="108"/>
      <c r="BU49" s="108"/>
      <c r="BV49" s="108"/>
      <c r="BW49" s="108"/>
      <c r="BX49" s="108"/>
      <c r="BY49" s="108"/>
      <c r="BZ49" s="108"/>
      <c r="CA49" s="108"/>
      <c r="CB49" s="108"/>
      <c r="CC49" s="108"/>
      <c r="CD49" s="108"/>
      <c r="CE49" s="108"/>
      <c r="CF49" s="108"/>
      <c r="CG49" s="108"/>
      <c r="CH49" s="108"/>
      <c r="CI49" s="108"/>
      <c r="CJ49" s="108"/>
      <c r="CK49" s="108"/>
      <c r="CL49" s="108"/>
      <c r="CM49" s="108"/>
      <c r="CN49" s="108"/>
      <c r="CO49" s="108"/>
      <c r="CP49" s="108"/>
      <c r="CQ49" s="108"/>
      <c r="CR49" s="108"/>
      <c r="CS49" s="108"/>
      <c r="CT49" s="108"/>
      <c r="CU49" s="108"/>
      <c r="CV49" s="108"/>
      <c r="CW49" s="108"/>
      <c r="CX49" s="108"/>
      <c r="CY49" s="108"/>
      <c r="CZ49" s="108"/>
      <c r="DA49" s="108"/>
      <c r="DB49" s="108"/>
      <c r="DC49" s="108"/>
      <c r="DD49" s="108"/>
      <c r="DE49" s="108"/>
      <c r="DF49" s="108"/>
      <c r="DG49" s="108"/>
      <c r="DH49" s="108"/>
      <c r="DI49" s="108"/>
      <c r="DJ49" s="108"/>
      <c r="DK49" s="108"/>
      <c r="DL49" s="108"/>
      <c r="DM49" s="108"/>
      <c r="DN49" s="108"/>
      <c r="DO49" s="108"/>
      <c r="DP49" s="108"/>
      <c r="DQ49" s="108"/>
      <c r="DR49" s="108"/>
      <c r="DS49" s="108"/>
      <c r="DT49" s="108"/>
      <c r="DU49" s="108"/>
      <c r="DV49" s="108"/>
      <c r="DW49" s="108"/>
      <c r="DX49" s="108"/>
      <c r="DY49" s="108"/>
      <c r="DZ49" s="108"/>
      <c r="EA49" s="108"/>
      <c r="EB49" s="108"/>
      <c r="EC49" s="108"/>
      <c r="ED49" s="108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  <c r="NH49"/>
    </row>
    <row r="50" spans="1:372" x14ac:dyDescent="0.25">
      <c r="A50" s="116" t="s">
        <v>71</v>
      </c>
      <c r="B50" s="150" t="s">
        <v>107</v>
      </c>
      <c r="C50" s="151" t="e">
        <f t="array" aca="1" ref="C50" ca="1">IF(COUNTIF($I$14:$I$38,"&gt;"&amp;0)&gt;1,"A choisir",INDIRECT("A"&amp;MIN(IF($I$14:$I$38&gt;0,ROW($I$14:$I$38)))))</f>
        <v>#REF!</v>
      </c>
      <c r="D50" s="152" t="s">
        <v>25</v>
      </c>
      <c r="E50" s="150" t="s">
        <v>142</v>
      </c>
      <c r="F50" s="151" t="e">
        <f t="array" aca="1" ref="F50" ca="1">IF(COUNTIF($AR$14:$AR$38,"&gt;"&amp;0)&gt;1,"A choisir",INDIRECT("A"&amp;MIN(IF($AR$14:$AR$38&gt;0,ROW($AR$14:$AR$38)))))</f>
        <v>#REF!</v>
      </c>
      <c r="G50" s="152" t="s">
        <v>29</v>
      </c>
      <c r="H50" s="150" t="s">
        <v>170</v>
      </c>
      <c r="I50" s="151" t="str">
        <f t="array" aca="1" ref="I50" ca="1">IF(COUNTIF($BT$14:$BT$38,"&gt;"&amp;0)&gt;1,"A choisir",INDIRECT("A"&amp;MIN(IF($BT$14:$BT$38&gt;0,ROW($BT$14:$BT$38)))))</f>
        <v>r</v>
      </c>
      <c r="J50" s="152" t="s">
        <v>34</v>
      </c>
      <c r="K50" s="150" t="s">
        <v>205</v>
      </c>
      <c r="L50" s="151" t="str">
        <f t="array" aca="1" ref="L50" ca="1">IF(COUNTIF($DC$14:$DC$38,"&gt;"&amp;0)&gt;1,"A choisir",INDIRECT("A"&amp;MIN(IF($DC$14:$DC$38&gt;0,ROW($DC$14:$DC$38)))))</f>
        <v>A choisir</v>
      </c>
      <c r="M50" s="152" t="s">
        <v>38</v>
      </c>
      <c r="N50" s="150" t="s">
        <v>233</v>
      </c>
      <c r="O50" s="151" t="str">
        <f t="array" aca="1" ref="O50" ca="1">IF(COUNTIF($EE$14:$EE$38,"&gt;"&amp;0)&gt;1,"A choisir",INDIRECT("A"&amp;MIN(IF($EE$14:$EE$38&gt;0,ROW($EE$14:$EE$38)))))</f>
        <v>l</v>
      </c>
      <c r="P50" s="152" t="s">
        <v>42</v>
      </c>
      <c r="Q50" s="150" t="s">
        <v>261</v>
      </c>
      <c r="R50" s="151" t="str">
        <f t="array" aca="1" ref="R50" ca="1">IF(COUNTIF($FG$14:$FG$38,"&gt;"&amp;0)&gt;1,"A choisir",INDIRECT("A"&amp;MIN(IF($FG$14:$FG$38&gt;0,ROW($FG$14:$FG$38)))))</f>
        <v>A choisir</v>
      </c>
      <c r="S50" s="152" t="s">
        <v>46</v>
      </c>
      <c r="T50" s="150" t="s">
        <v>289</v>
      </c>
      <c r="U50" s="151" t="str">
        <f t="array" aca="1" ref="U50" ca="1">IF(COUNTIF($GI$14:$GI$38,"&gt;"&amp;0)&gt;1,"A choisir",INDIRECT("A"&amp;MIN(IF($GI$14:$GI$38&gt;0,ROW($GI$14:$GI$38)))))</f>
        <v>A choisir</v>
      </c>
      <c r="V50" s="152" t="s">
        <v>51</v>
      </c>
      <c r="W50" s="150" t="s">
        <v>324</v>
      </c>
      <c r="X50" s="151" t="str">
        <f t="array" aca="1" ref="X50" ca="1">IF(COUNTIF($HR$14:$HR$38,"&gt;"&amp;0)&gt;1,"A choisir",INDIRECT("A"&amp;MIN(IF($HR$14:$HR$38&gt;0,ROW($HR$14:$HR$38)))))</f>
        <v>A choisir</v>
      </c>
      <c r="Y50" s="152" t="s">
        <v>55</v>
      </c>
      <c r="Z50" s="150" t="s">
        <v>352</v>
      </c>
      <c r="AA50" s="151" t="str">
        <f t="array" aca="1" ref="AA50" ca="1">IF(COUNTIF($IT$14:$IT$38,"&gt;"&amp;0)&gt;1,"A choisir",INDIRECT("A"&amp;MIN(IF($IT$14:$IT$38&gt;0,ROW($IT$14:$IT$38)))))</f>
        <v>A choisir</v>
      </c>
      <c r="AB50" s="152" t="s">
        <v>59</v>
      </c>
      <c r="AC50" s="150" t="s">
        <v>380</v>
      </c>
      <c r="AD50" s="151" t="str">
        <f t="array" aca="1" ref="AD50" ca="1">IF(COUNTIF($JV$14:$JV$38,"&gt;"&amp;0)&gt;1,"A choisir",INDIRECT("A"&amp;MIN(IF($JV$14:$JV$38&gt;0,ROW($JV$14:$JV$38)))))</f>
        <v>A choisir</v>
      </c>
      <c r="AE50" s="152" t="s">
        <v>64</v>
      </c>
      <c r="AF50" s="150" t="s">
        <v>415</v>
      </c>
      <c r="AG50" s="151" t="e">
        <f t="array" aca="1" ref="AG50" ca="1">IF(COUNTIF($LE$14:$LE$38,"&gt;"&amp;0)&gt;1,"A choisir",INDIRECT("A"&amp;MIN(IF($LE$14:$LE$38&gt;0,ROW($LE$14:$LE$38)))))</f>
        <v>#REF!</v>
      </c>
      <c r="AH50" s="152" t="s">
        <v>76</v>
      </c>
      <c r="AI50" s="150" t="s">
        <v>443</v>
      </c>
      <c r="AJ50" s="151" t="e">
        <f t="array" aca="1" ref="AJ50" ca="1">IF(COUNTIF($MG$14:$MG$38,"&gt;"&amp;0)&gt;1,"A choisir",INDIRECT("A"&amp;MIN(IF($MG$14:$MG$38&gt;0,ROW($MG$14:$MG$38)))))</f>
        <v>#REF!</v>
      </c>
      <c r="AK50" s="150"/>
      <c r="AL50" s="150"/>
      <c r="AM50" s="108"/>
      <c r="AN50" s="108"/>
      <c r="AO50" s="108"/>
      <c r="AP50" s="108"/>
      <c r="AQ50" s="108"/>
      <c r="AR50" s="108"/>
      <c r="AS50" s="108"/>
      <c r="BH50" s="108"/>
      <c r="BI50" s="108"/>
      <c r="BJ50" s="108"/>
      <c r="BK50" s="108"/>
      <c r="BL50" s="108"/>
      <c r="BM50" s="108"/>
      <c r="BN50" s="108"/>
      <c r="BO50" s="108"/>
      <c r="BP50" s="108"/>
      <c r="BQ50" s="108"/>
      <c r="BR50" s="108"/>
      <c r="BS50" s="108"/>
      <c r="BT50" s="108"/>
      <c r="BU50" s="108"/>
      <c r="BV50" s="108"/>
      <c r="BW50" s="108"/>
      <c r="BX50" s="108"/>
      <c r="BY50" s="108"/>
      <c r="BZ50" s="108"/>
      <c r="CA50" s="108"/>
      <c r="CB50" s="108"/>
      <c r="CC50" s="108"/>
      <c r="CD50" s="108"/>
      <c r="CE50" s="108"/>
      <c r="CF50" s="108"/>
      <c r="CG50" s="108"/>
      <c r="CH50" s="108"/>
      <c r="CI50" s="108"/>
      <c r="CJ50" s="108"/>
      <c r="CK50" s="108"/>
      <c r="CL50" s="108"/>
      <c r="CM50" s="108"/>
      <c r="CN50" s="108"/>
      <c r="CO50" s="108"/>
      <c r="CP50" s="108"/>
      <c r="CQ50" s="108"/>
      <c r="CR50" s="108"/>
      <c r="CS50" s="108"/>
      <c r="CT50" s="108"/>
      <c r="CU50" s="108"/>
      <c r="CV50" s="108"/>
      <c r="CW50" s="108"/>
      <c r="CX50" s="108"/>
      <c r="CY50" s="108"/>
      <c r="CZ50" s="108"/>
      <c r="DA50" s="108"/>
      <c r="DB50" s="108"/>
      <c r="DC50" s="108"/>
      <c r="DD50" s="108"/>
      <c r="DE50" s="108"/>
      <c r="DF50" s="108"/>
      <c r="DG50" s="108"/>
      <c r="DH50" s="108"/>
      <c r="DI50" s="108"/>
      <c r="DJ50" s="108"/>
      <c r="DK50" s="108"/>
      <c r="DL50" s="108"/>
      <c r="DM50" s="108"/>
      <c r="DN50" s="108"/>
      <c r="DO50" s="108"/>
      <c r="DP50" s="108"/>
      <c r="DQ50" s="108"/>
      <c r="DR50" s="108"/>
      <c r="DS50" s="108"/>
      <c r="DT50" s="108"/>
      <c r="DU50" s="108"/>
      <c r="DV50" s="108"/>
      <c r="DW50" s="108"/>
      <c r="DX50" s="108"/>
      <c r="DY50" s="108"/>
      <c r="DZ50" s="108"/>
      <c r="EA50" s="108"/>
      <c r="EB50" s="108"/>
      <c r="EC50" s="108"/>
      <c r="ED50" s="108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  <c r="NH50"/>
    </row>
    <row r="51" spans="1:372" x14ac:dyDescent="0.25">
      <c r="A51" s="116"/>
      <c r="B51" s="150" t="s">
        <v>108</v>
      </c>
      <c r="C51" s="151" t="e">
        <f t="array" aca="1" ref="C51" ca="1">IF(COUNTIF($J$14:$J$38,"&gt;"&amp;0)&gt;1,"A choisir",INDIRECT("A"&amp;MIN(IF($J$14:$J$38&gt;0,ROW($J$14:$J$38)))))</f>
        <v>#REF!</v>
      </c>
      <c r="D51" s="152"/>
      <c r="E51" s="150" t="s">
        <v>143</v>
      </c>
      <c r="F51" s="151" t="e">
        <f t="array" aca="1" ref="F51" ca="1">IF(COUNTIF($AS$14:$AS$38,"&gt;"&amp;0)&gt;1,"A choisir",INDIRECT("A"&amp;MIN(IF($AS$14:$AS$38&gt;0,ROW($AS$14:$AS$38)))))</f>
        <v>#REF!</v>
      </c>
      <c r="G51" s="152"/>
      <c r="H51" s="150" t="s">
        <v>171</v>
      </c>
      <c r="I51" s="151" t="str">
        <f t="array" aca="1" ref="I51" ca="1">IF(COUNTIF($BU$14:$BU$38,"&gt;"&amp;0)&gt;1,"A choisir",INDIRECT("A"&amp;MIN(IF($BU$14:$BU$38&gt;0,ROW($BU$14:$BU$38)))))</f>
        <v>r</v>
      </c>
      <c r="J51" s="152"/>
      <c r="K51" s="150" t="s">
        <v>206</v>
      </c>
      <c r="L51" s="151" t="str">
        <f t="array" aca="1" ref="L51" ca="1">IF(COUNTIF($DD$14:$DD$38,"&gt;"&amp;0)&gt;1,"A choisir",INDIRECT("A"&amp;MIN(IF($DD$14:$DD$38&gt;0,ROW($DD$14:$DD$38)))))</f>
        <v>A choisir</v>
      </c>
      <c r="M51" s="152"/>
      <c r="N51" s="150" t="s">
        <v>234</v>
      </c>
      <c r="O51" s="151" t="str">
        <f t="array" aca="1" ref="O51" ca="1">IF(COUNTIF($EF$14:$EF$38,"&gt;"&amp;0)&gt;1,"A choisir",INDIRECT("A"&amp;MIN(IF($EF$14:$EF$38&gt;0,ROW($EF$14:$EF$38)))))</f>
        <v>A choisir</v>
      </c>
      <c r="P51" s="152"/>
      <c r="Q51" s="150" t="s">
        <v>262</v>
      </c>
      <c r="R51" s="151" t="str">
        <f t="array" aca="1" ref="R51" ca="1">IF(COUNTIF($FH$14:$FH$38,"&gt;"&amp;0)&gt;1,"A choisir",INDIRECT("A"&amp;MIN(IF($FH$14:$FH$38&gt;0,ROW($FH$14:$FH$38)))))</f>
        <v>a</v>
      </c>
      <c r="S51" s="152"/>
      <c r="T51" s="150" t="s">
        <v>290</v>
      </c>
      <c r="U51" s="151" t="str">
        <f t="array" aca="1" ref="U51" ca="1">IF(COUNTIF($GJ$14:$GJ$38,"&gt;"&amp;0)&gt;1,"A choisir",INDIRECT("A"&amp;MIN(IF($GJ$14:$GJ$38&gt;0,ROW($GJ$14:$GJ$38)))))</f>
        <v>A choisir</v>
      </c>
      <c r="V51" s="152"/>
      <c r="W51" s="150" t="s">
        <v>325</v>
      </c>
      <c r="X51" s="151" t="str">
        <f t="array" aca="1" ref="X51" ca="1">IF(COUNTIF($HS$14:$HS$38,"&gt;"&amp;0)&gt;1,"A choisir",INDIRECT("A"&amp;MIN(IF($HS$14:$HS$38&gt;0,ROW($HS$14:$HS$38)))))</f>
        <v>A choisir</v>
      </c>
      <c r="Y51" s="152"/>
      <c r="Z51" s="150" t="s">
        <v>353</v>
      </c>
      <c r="AA51" s="151" t="str">
        <f t="array" aca="1" ref="AA51" ca="1">IF(COUNTIF($IU$14:$IU$38,"&gt;"&amp;0)&gt;1,"A choisir",INDIRECT("A"&amp;MIN(IF($IU$14:$IU$38&gt;0,ROW($IU$14:$IU$38)))))</f>
        <v>A choisir</v>
      </c>
      <c r="AB51" s="152"/>
      <c r="AC51" s="150" t="s">
        <v>381</v>
      </c>
      <c r="AD51" s="151" t="str">
        <f t="array" aca="1" ref="AD51" ca="1">IF(COUNTIF($JW$14:$JW$38,"&gt;"&amp;0)&gt;1,"A choisir",INDIRECT("A"&amp;MIN(IF($JW$14:$JW$38&gt;0,ROW($JW$14:$JW$38)))))</f>
        <v>A choisir</v>
      </c>
      <c r="AE51" s="152"/>
      <c r="AF51" s="150" t="s">
        <v>416</v>
      </c>
      <c r="AG51" s="151" t="e">
        <f t="array" aca="1" ref="AG51" ca="1">IF(COUNTIF($LF$14:$LF$38,"&gt;"&amp;0)&gt;1,"A choisir",INDIRECT("A"&amp;MIN(IF($LF$14:$LF$38&gt;0,ROW($LF$14:$LF$38)))))</f>
        <v>#REF!</v>
      </c>
      <c r="AH51" s="152"/>
      <c r="AI51" s="150" t="s">
        <v>444</v>
      </c>
      <c r="AJ51" s="151" t="e">
        <f t="array" aca="1" ref="AJ51" ca="1">IF(COUNTIF($MH$14:$MH$38,"&gt;"&amp;0)&gt;1,"A choisir",INDIRECT("A"&amp;MIN(IF($MH$14:$MH$38&gt;0,ROW($MH$14:$MH$38)))))</f>
        <v>#REF!</v>
      </c>
      <c r="AK51" s="150"/>
      <c r="AL51" s="150"/>
      <c r="AM51" s="108"/>
      <c r="AN51" s="108"/>
      <c r="AO51" s="108"/>
      <c r="AP51" s="108"/>
      <c r="AQ51" s="108"/>
      <c r="AR51" s="108"/>
      <c r="AS51" s="108"/>
      <c r="BH51" s="108"/>
      <c r="BI51" s="108"/>
      <c r="BJ51" s="108"/>
      <c r="BK51" s="108"/>
      <c r="BL51" s="108"/>
      <c r="BM51" s="108"/>
      <c r="BN51" s="108"/>
      <c r="BO51" s="108"/>
      <c r="BP51" s="108"/>
      <c r="BQ51" s="108"/>
      <c r="BR51" s="108"/>
      <c r="BS51" s="108"/>
      <c r="BT51" s="108"/>
      <c r="BU51" s="108"/>
      <c r="BV51" s="108"/>
      <c r="BW51" s="108"/>
      <c r="BX51" s="108"/>
      <c r="BY51" s="108"/>
      <c r="BZ51" s="108"/>
      <c r="CA51" s="108"/>
      <c r="CB51" s="108"/>
      <c r="CC51" s="108"/>
      <c r="CD51" s="108"/>
      <c r="CE51" s="108"/>
      <c r="CF51" s="108"/>
      <c r="CG51" s="108"/>
      <c r="CH51" s="108"/>
      <c r="CI51" s="108"/>
      <c r="CJ51" s="108"/>
      <c r="CK51" s="108"/>
      <c r="CL51" s="108"/>
      <c r="CM51" s="108"/>
      <c r="CN51" s="108"/>
      <c r="CO51" s="108"/>
      <c r="CP51" s="108"/>
      <c r="CQ51" s="108"/>
      <c r="CR51" s="108"/>
      <c r="CS51" s="108"/>
      <c r="CT51" s="108"/>
      <c r="CU51" s="108"/>
      <c r="CV51" s="108"/>
      <c r="CW51" s="108"/>
      <c r="CX51" s="108"/>
      <c r="CY51" s="108"/>
      <c r="CZ51" s="108"/>
      <c r="DA51" s="108"/>
      <c r="DB51" s="108"/>
      <c r="DC51" s="108"/>
      <c r="DD51" s="108"/>
      <c r="DE51" s="108"/>
      <c r="DF51" s="108"/>
      <c r="DG51" s="108"/>
      <c r="DH51" s="108"/>
      <c r="DI51" s="108"/>
      <c r="DJ51" s="108"/>
      <c r="DK51" s="108"/>
      <c r="DL51" s="108"/>
      <c r="DM51" s="108"/>
      <c r="DN51" s="108"/>
      <c r="DO51" s="108"/>
      <c r="DP51" s="108"/>
      <c r="DQ51" s="108"/>
      <c r="DR51" s="108"/>
      <c r="DS51" s="108"/>
      <c r="DT51" s="108"/>
      <c r="DU51" s="108"/>
      <c r="DV51" s="108"/>
      <c r="DW51" s="108"/>
      <c r="DX51" s="108"/>
      <c r="DY51" s="108"/>
      <c r="DZ51" s="108"/>
      <c r="EA51" s="108"/>
      <c r="EB51" s="108"/>
      <c r="EC51" s="108"/>
      <c r="ED51" s="108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  <c r="NH51"/>
    </row>
    <row r="52" spans="1:372" x14ac:dyDescent="0.25">
      <c r="A52" s="116"/>
      <c r="B52" s="150" t="s">
        <v>109</v>
      </c>
      <c r="C52" s="151" t="e">
        <f t="array" aca="1" ref="C52" ca="1">IF(COUNTIF($K$14:$K$38,"&gt;"&amp;0)&gt;1,"A choisir",INDIRECT("A"&amp;MIN(IF($K$14:$K$38&gt;0,ROW($K$14:$K$38)))))</f>
        <v>#REF!</v>
      </c>
      <c r="D52" s="152"/>
      <c r="E52" s="150" t="s">
        <v>144</v>
      </c>
      <c r="F52" s="151" t="e">
        <f t="array" aca="1" ref="F52" ca="1">IF(COUNTIF($AT$14:$AT$38,"&gt;"&amp;0)&gt;1,"A choisir",INDIRECT("A"&amp;MIN(IF($AT$14:$AT$38&gt;0,ROW($AT$14:$AT$38)))))</f>
        <v>#REF!</v>
      </c>
      <c r="G52" s="152"/>
      <c r="H52" s="150" t="s">
        <v>172</v>
      </c>
      <c r="I52" s="151" t="str">
        <f t="array" aca="1" ref="I52" ca="1">IF(COUNTIF($BV$14:$BV$38,"&gt;"&amp;0)&gt;1,"A choisir",INDIRECT("A"&amp;MIN(IF($BV$14:$BV$38&gt;0,ROW($BV$14:$BV$38)))))</f>
        <v>r</v>
      </c>
      <c r="J52" s="152"/>
      <c r="K52" s="150" t="s">
        <v>207</v>
      </c>
      <c r="L52" s="151" t="str">
        <f t="array" aca="1" ref="L52" ca="1">IF(COUNTIF($DE$14:$DE$38,"&gt;"&amp;0)&gt;1,"A choisir",INDIRECT("A"&amp;MIN(IF($DE$14:$DE$38&gt;0,ROW($DE$14:$DE$38)))))</f>
        <v>A choisir</v>
      </c>
      <c r="M52" s="152"/>
      <c r="N52" s="150" t="s">
        <v>235</v>
      </c>
      <c r="O52" s="151" t="str">
        <f t="array" aca="1" ref="O52" ca="1">IF(COUNTIF($EG$14:$EG$38,"&gt;"&amp;0)&gt;1,"A choisir",INDIRECT("A"&amp;MIN(IF($EG$14:$EG$38&gt;0,ROW($EG$14:$EG$38)))))</f>
        <v>p</v>
      </c>
      <c r="P52" s="152"/>
      <c r="Q52" s="150" t="s">
        <v>263</v>
      </c>
      <c r="R52" s="151" t="str">
        <f t="array" aca="1" ref="R52" ca="1">IF(COUNTIF($FI$14:$FI$38,"&gt;"&amp;0)&gt;1,"A choisir",INDIRECT("A"&amp;MIN(IF($FI$14:$FI$38&gt;0,ROW($FI$14:$FI$38)))))</f>
        <v>a</v>
      </c>
      <c r="S52" s="152"/>
      <c r="T52" s="150" t="s">
        <v>291</v>
      </c>
      <c r="U52" s="151" t="str">
        <f t="array" aca="1" ref="U52" ca="1">IF(COUNTIF($GK$14:$GK$38,"&gt;"&amp;0)&gt;1,"A choisir",INDIRECT("A"&amp;MIN(IF($GK$14:$GK$38&gt;0,ROW($GK$14:$GK$38)))))</f>
        <v>A choisir</v>
      </c>
      <c r="V52" s="152"/>
      <c r="W52" s="150" t="s">
        <v>326</v>
      </c>
      <c r="X52" s="151" t="str">
        <f t="array" aca="1" ref="X52" ca="1">IF(COUNTIF($HT$14:$HT$38,"&gt;"&amp;0)&gt;1,"A choisir",INDIRECT("A"&amp;MIN(IF($HT$14:$HT$38&gt;0,ROW($HT$14:$HT$38)))))</f>
        <v>A choisir</v>
      </c>
      <c r="Y52" s="152"/>
      <c r="Z52" s="150" t="s">
        <v>354</v>
      </c>
      <c r="AA52" s="151" t="str">
        <f t="array" aca="1" ref="AA52" ca="1">IF(COUNTIF($IV$14:$IV$38,"&gt;"&amp;0)&gt;1,"A choisir",INDIRECT("A"&amp;MIN(IF($IV$14:$IV$38&gt;0,ROW($IV$14:$IV$38)))))</f>
        <v>A choisir</v>
      </c>
      <c r="AB52" s="152"/>
      <c r="AC52" s="150" t="s">
        <v>382</v>
      </c>
      <c r="AD52" s="151" t="str">
        <f t="array" aca="1" ref="AD52" ca="1">IF(COUNTIF($JX$14:$JX$38,"&gt;"&amp;0)&gt;1,"A choisir",INDIRECT("A"&amp;MIN(IF($JX$14:$JX$38&gt;0,ROW($JX$14:$JX$38)))))</f>
        <v>q</v>
      </c>
      <c r="AE52" s="152"/>
      <c r="AF52" s="150" t="s">
        <v>417</v>
      </c>
      <c r="AG52" s="151" t="e">
        <f t="array" aca="1" ref="AG52" ca="1">IF(COUNTIF($LG$14:$LG$38,"&gt;"&amp;0)&gt;1,"A choisir",INDIRECT("A"&amp;MIN(IF($LG$14:$LG$38&gt;0,ROW($LG$14:$LG$38)))))</f>
        <v>#REF!</v>
      </c>
      <c r="AH52" s="152"/>
      <c r="AI52" s="150" t="s">
        <v>445</v>
      </c>
      <c r="AJ52" s="151" t="e">
        <f t="array" aca="1" ref="AJ52" ca="1">IF(COUNTIF($MI$14:$MI$38,"&gt;"&amp;0)&gt;1,"A choisir",INDIRECT("A"&amp;MIN(IF($MI$14:$MI$38&gt;0,ROW($MI$14:$MI$38)))))</f>
        <v>#REF!</v>
      </c>
      <c r="AK52" s="150"/>
      <c r="AL52" s="150"/>
      <c r="AM52" s="108"/>
      <c r="AN52" s="108"/>
      <c r="AO52" s="108"/>
      <c r="AP52" s="108"/>
      <c r="AQ52" s="108"/>
      <c r="AR52" s="108"/>
      <c r="AS52" s="108"/>
      <c r="BH52" s="108"/>
      <c r="BI52" s="108"/>
      <c r="BJ52" s="108"/>
      <c r="BK52" s="108"/>
      <c r="BL52" s="108"/>
      <c r="BM52" s="108"/>
      <c r="BN52" s="108"/>
      <c r="BO52" s="108"/>
      <c r="BP52" s="108"/>
      <c r="BQ52" s="108"/>
      <c r="BR52" s="108"/>
      <c r="BS52" s="108"/>
      <c r="BT52" s="108"/>
      <c r="BU52" s="108"/>
      <c r="BV52" s="108"/>
      <c r="BW52" s="108"/>
      <c r="BX52" s="108"/>
      <c r="BY52" s="108"/>
      <c r="BZ52" s="108"/>
      <c r="CA52" s="108"/>
      <c r="CB52" s="108"/>
      <c r="CC52" s="108"/>
      <c r="CD52" s="108"/>
      <c r="CE52" s="108"/>
      <c r="CF52" s="108"/>
      <c r="CG52" s="108"/>
      <c r="CH52" s="108"/>
      <c r="CI52" s="108"/>
      <c r="CJ52" s="108"/>
      <c r="CK52" s="108"/>
      <c r="CL52" s="108"/>
      <c r="CM52" s="108"/>
      <c r="CN52" s="108"/>
      <c r="CO52" s="108"/>
      <c r="CP52" s="108"/>
      <c r="CQ52" s="108"/>
      <c r="CR52" s="108"/>
      <c r="CS52" s="108"/>
      <c r="CT52" s="108"/>
      <c r="CU52" s="108"/>
      <c r="CV52" s="108"/>
      <c r="CW52" s="108"/>
      <c r="CX52" s="108"/>
      <c r="CY52" s="108"/>
      <c r="CZ52" s="108"/>
      <c r="DA52" s="108"/>
      <c r="DB52" s="108"/>
      <c r="DC52" s="108"/>
      <c r="DD52" s="108"/>
      <c r="DE52" s="108"/>
      <c r="DF52" s="108"/>
      <c r="DG52" s="108"/>
      <c r="DH52" s="108"/>
      <c r="DI52" s="108"/>
      <c r="DJ52" s="108"/>
      <c r="DK52" s="108"/>
      <c r="DL52" s="108"/>
      <c r="DM52" s="108"/>
      <c r="DN52" s="108"/>
      <c r="DO52" s="108"/>
      <c r="DP52" s="108"/>
      <c r="DQ52" s="108"/>
      <c r="DR52" s="108"/>
      <c r="DS52" s="108"/>
      <c r="DT52" s="108"/>
      <c r="DU52" s="108"/>
      <c r="DV52" s="108"/>
      <c r="DW52" s="108"/>
      <c r="DX52" s="108"/>
      <c r="DY52" s="108"/>
      <c r="DZ52" s="108"/>
      <c r="EA52" s="108"/>
      <c r="EB52" s="108"/>
      <c r="EC52" s="108"/>
      <c r="ED52" s="108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  <c r="NH52"/>
    </row>
    <row r="53" spans="1:372" x14ac:dyDescent="0.25">
      <c r="A53" s="116"/>
      <c r="B53" s="150" t="s">
        <v>110</v>
      </c>
      <c r="C53" s="151" t="e">
        <f t="array" aca="1" ref="C53:C54" ca="1">IF(COUNTIF($L$14:$L$38,"&gt;"&amp;0)&gt;1,"A choisir",INDIRECT("A"&amp;MIN(IF($L$14:$L$38&gt;0,ROW($L$14:$L$38)))))</f>
        <v>#REF!</v>
      </c>
      <c r="D53" s="152"/>
      <c r="E53" s="150" t="s">
        <v>145</v>
      </c>
      <c r="F53" s="151" t="e">
        <f t="array" aca="1" ref="F53" ca="1">IF(COUNTIF($AU$14:$AU$38,"&gt;"&amp;0)&gt;1,"A choisir",INDIRECT("A"&amp;MIN(IF($AU$14:$AU$38&gt;0,ROW($AU$14:$AU$38)))))</f>
        <v>#REF!</v>
      </c>
      <c r="G53" s="152"/>
      <c r="H53" s="150" t="s">
        <v>173</v>
      </c>
      <c r="I53" s="151" t="str">
        <f t="array" aca="1" ref="I53" ca="1">IF(COUNTIF($BW$14:$BW$38,"&gt;"&amp;0)&gt;1,"A choisir",INDIRECT("A"&amp;MIN(IF($BW$14:$BW$38&gt;0,ROW($BW$14:$BW$38)))))</f>
        <v>r</v>
      </c>
      <c r="J53" s="152"/>
      <c r="K53" s="150" t="s">
        <v>208</v>
      </c>
      <c r="L53" s="151" t="str">
        <f t="array" aca="1" ref="L53" ca="1">IF(COUNTIF($DF$14:$DF$38,"&gt;"&amp;0)&gt;1,"A choisir",INDIRECT("A"&amp;MIN(IF($DF$14:$DF$38&gt;0,ROW($DF$14:$DF$38)))))</f>
        <v>A choisir</v>
      </c>
      <c r="M53" s="152"/>
      <c r="N53" s="150" t="s">
        <v>236</v>
      </c>
      <c r="O53" s="151" t="str">
        <f t="array" aca="1" ref="O53" ca="1">IF(COUNTIF($EH$14:$EH$38,"&gt;"&amp;0)&gt;1,"A choisir",INDIRECT("A"&amp;MIN(IF($EH$14:$EH$38&gt;0,ROW($EH$14:$EH$38)))))</f>
        <v>o</v>
      </c>
      <c r="P53" s="152"/>
      <c r="Q53" s="150" t="s">
        <v>264</v>
      </c>
      <c r="R53" s="151" t="str">
        <f t="array" aca="1" ref="R53" ca="1">IF(COUNTIF($FJ$14:$FJ$38,"&gt;"&amp;0)&gt;1,"A choisir",INDIRECT("A"&amp;MIN(IF($FJ$14:$FJ$38&gt;0,ROW($FJ$14:$FJ$38)))))</f>
        <v>e</v>
      </c>
      <c r="S53" s="152"/>
      <c r="T53" s="150" t="s">
        <v>292</v>
      </c>
      <c r="U53" s="151" t="str">
        <f t="array" aca="1" ref="U53" ca="1">IF(COUNTIF($GL$14:$GL$38,"&gt;"&amp;0)&gt;1,"A choisir",INDIRECT("A"&amp;MIN(IF($GL$14:$GL$38&gt;0,ROW($GL$14:$GL$38)))))</f>
        <v>A choisir</v>
      </c>
      <c r="V53" s="152"/>
      <c r="W53" s="150" t="s">
        <v>327</v>
      </c>
      <c r="X53" s="151" t="str">
        <f t="array" aca="1" ref="X53" ca="1">IF(COUNTIF($HU$14:$HU$38,"&gt;"&amp;0)&gt;1,"A choisir",INDIRECT("A"&amp;MIN(IF($HU$14:$HU$38&gt;0,ROW($HU$14:$HU$38)))))</f>
        <v>A choisir</v>
      </c>
      <c r="Y53" s="152"/>
      <c r="Z53" s="150" t="s">
        <v>355</v>
      </c>
      <c r="AA53" s="151" t="str">
        <f t="array" aca="1" ref="AA53" ca="1">IF(COUNTIF($IW$14:$IW$38,"&gt;"&amp;0)&gt;1,"A choisir",INDIRECT("A"&amp;MIN(IF($IW$14:$IW$38&gt;0,ROW($IW$14:$IW$38)))))</f>
        <v>A choisir</v>
      </c>
      <c r="AB53" s="152"/>
      <c r="AC53" s="150" t="s">
        <v>383</v>
      </c>
      <c r="AD53" s="151" t="str">
        <f t="array" aca="1" ref="AD53" ca="1">IF(COUNTIF($JY$14:$JY$38,"&gt;"&amp;0)&gt;1,"A choisir",INDIRECT("A"&amp;MIN(IF($JY$14:$JY$38&gt;0,ROW($JY$14:$JY$38)))))</f>
        <v>q</v>
      </c>
      <c r="AE53" s="152"/>
      <c r="AF53" s="150" t="s">
        <v>418</v>
      </c>
      <c r="AG53" s="151" t="e">
        <f t="array" aca="1" ref="AG53" ca="1">IF(COUNTIF($LH$14:$LH$38,"&gt;"&amp;0)&gt;1,"A choisir",INDIRECT("A"&amp;MIN(IF($LH$14:$LH$38&gt;0,ROW($LH$14:$LH$38)))))</f>
        <v>#REF!</v>
      </c>
      <c r="AH53" s="152"/>
      <c r="AI53" s="150" t="s">
        <v>446</v>
      </c>
      <c r="AJ53" s="151" t="e">
        <f t="array" aca="1" ref="AJ53" ca="1">IF(COUNTIF($MJ$14:$MJ$38,"&gt;"&amp;0)&gt;1,"A choisir",INDIRECT("A"&amp;MIN(IF($MJ$14:$MJ$38&gt;0,ROW($MJ$14:$MJ$38)))))</f>
        <v>#REF!</v>
      </c>
      <c r="AK53" s="150"/>
      <c r="AL53" s="150"/>
      <c r="AM53" s="108"/>
      <c r="AN53" s="108"/>
      <c r="AO53" s="108"/>
      <c r="AP53" s="108"/>
      <c r="AQ53" s="108"/>
      <c r="AR53" s="108"/>
      <c r="AS53" s="108"/>
      <c r="BH53" s="108"/>
      <c r="BI53" s="108"/>
      <c r="BJ53" s="108"/>
      <c r="BK53" s="108"/>
      <c r="BL53" s="108"/>
      <c r="BM53" s="108"/>
      <c r="BN53" s="108"/>
      <c r="BO53" s="108"/>
      <c r="BP53" s="108"/>
      <c r="BQ53" s="108"/>
      <c r="BR53" s="108"/>
      <c r="BS53" s="108"/>
      <c r="BT53" s="108"/>
      <c r="BU53" s="108"/>
      <c r="BV53" s="108"/>
      <c r="BW53" s="108"/>
      <c r="BX53" s="108"/>
      <c r="BY53" s="108"/>
      <c r="BZ53" s="108"/>
      <c r="CA53" s="108"/>
      <c r="CB53" s="108"/>
      <c r="CC53" s="108"/>
      <c r="CD53" s="108"/>
      <c r="CE53" s="108"/>
      <c r="CF53" s="108"/>
      <c r="CG53" s="108"/>
      <c r="CH53" s="108"/>
      <c r="CI53" s="108"/>
      <c r="CJ53" s="108"/>
      <c r="CK53" s="108"/>
      <c r="CL53" s="108"/>
      <c r="CM53" s="108"/>
      <c r="CN53" s="108"/>
      <c r="CO53" s="108"/>
      <c r="CP53" s="108"/>
      <c r="CQ53" s="108"/>
      <c r="CR53" s="108"/>
      <c r="CS53" s="108"/>
      <c r="CT53" s="108"/>
      <c r="CU53" s="108"/>
      <c r="CV53" s="108"/>
      <c r="CW53" s="108"/>
      <c r="CX53" s="108"/>
      <c r="CY53" s="108"/>
      <c r="CZ53" s="108"/>
      <c r="DA53" s="108"/>
      <c r="DB53" s="108"/>
      <c r="DC53" s="108"/>
      <c r="DD53" s="108"/>
      <c r="DE53" s="108"/>
      <c r="DF53" s="108"/>
      <c r="DG53" s="108"/>
      <c r="DH53" s="108"/>
      <c r="DI53" s="108"/>
      <c r="DJ53" s="108"/>
      <c r="DK53" s="108"/>
      <c r="DL53" s="108"/>
      <c r="DM53" s="108"/>
      <c r="DN53" s="108"/>
      <c r="DO53" s="108"/>
      <c r="DP53" s="108"/>
      <c r="DQ53" s="108"/>
      <c r="DR53" s="108"/>
      <c r="DS53" s="108"/>
      <c r="DT53" s="108"/>
      <c r="DU53" s="108"/>
      <c r="DV53" s="108"/>
      <c r="DW53" s="108"/>
      <c r="DX53" s="108"/>
      <c r="DY53" s="108"/>
      <c r="DZ53" s="108"/>
      <c r="EA53" s="108"/>
      <c r="EB53" s="108"/>
      <c r="EC53" s="108"/>
      <c r="ED53" s="108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  <c r="NH53"/>
    </row>
    <row r="54" spans="1:372" x14ac:dyDescent="0.25">
      <c r="A54" s="116"/>
      <c r="B54" s="150" t="s">
        <v>111</v>
      </c>
      <c r="C54" s="151" t="e">
        <f ca="1"/>
        <v>#REF!</v>
      </c>
      <c r="D54" s="152"/>
      <c r="E54" s="150" t="s">
        <v>146</v>
      </c>
      <c r="F54" s="151" t="e">
        <f t="array" aca="1" ref="F54" ca="1">IF(COUNTIF($AV$14:$AV$38,"&gt;"&amp;0)&gt;1,"A choisir",INDIRECT("A"&amp;MIN(IF($AV$14:$AV$38&gt;0,ROW($AV$14:$AV$38)))))</f>
        <v>#REF!</v>
      </c>
      <c r="G54" s="152"/>
      <c r="H54" s="150" t="s">
        <v>174</v>
      </c>
      <c r="I54" s="151" t="str">
        <f t="array" aca="1" ref="I54" ca="1">IF(COUNTIF($BX$14:$BX$38,"&gt;"&amp;0)&gt;1,"A choisir",INDIRECT("A"&amp;MIN(IF($BX$14:$BX$38&gt;0,ROW($BX$14:$BX$38)))))</f>
        <v>r</v>
      </c>
      <c r="J54" s="152"/>
      <c r="K54" s="150" t="s">
        <v>209</v>
      </c>
      <c r="L54" s="151" t="str">
        <f t="array" aca="1" ref="L54" ca="1">IF(COUNTIF($DG$14:$DG$38,"&gt;"&amp;0)&gt;1,"A choisir",INDIRECT("A"&amp;MIN(IF($DG$14:$DG$38&gt;0,ROW($DG$14:$DG$38)))))</f>
        <v>A choisir</v>
      </c>
      <c r="M54" s="152"/>
      <c r="N54" s="150" t="s">
        <v>237</v>
      </c>
      <c r="O54" s="151" t="str">
        <f t="array" aca="1" ref="O54" ca="1">IF(COUNTIF($EI$14:$EI$38,"&gt;"&amp;0)&gt;1,"A choisir",INDIRECT("A"&amp;MIN(IF($EI$14:$EI$38&gt;0,ROW($EI$14:$EI$38)))))</f>
        <v>o</v>
      </c>
      <c r="P54" s="152"/>
      <c r="Q54" s="150" t="s">
        <v>265</v>
      </c>
      <c r="R54" s="151" t="str">
        <f t="array" aca="1" ref="R54" ca="1">IF(COUNTIF($FK$14:$FK$38,"&gt;"&amp;0)&gt;1,"A choisir",INDIRECT("A"&amp;MIN(IF($FK$14:$FK$38&gt;0,ROW($FK$14:$FK$38)))))</f>
        <v>e</v>
      </c>
      <c r="S54" s="152"/>
      <c r="T54" s="150" t="s">
        <v>293</v>
      </c>
      <c r="U54" s="151" t="str">
        <f t="array" aca="1" ref="U54" ca="1">IF(COUNTIF($GM$14:$GM$38,"&gt;"&amp;0)&gt;1,"A choisir",INDIRECT("A"&amp;MIN(IF($GM$14:$GM$38&gt;0,ROW($GM$14:$GM$38)))))</f>
        <v>A choisir</v>
      </c>
      <c r="V54" s="152"/>
      <c r="W54" s="150" t="s">
        <v>328</v>
      </c>
      <c r="X54" s="151" t="str">
        <f t="array" aca="1" ref="X54" ca="1">IF(COUNTIF($HV$14:$HV$38,"&gt;"&amp;0)&gt;1,"A choisir",INDIRECT("A"&amp;MIN(IF($HV$14:$HV$38&gt;0,ROW($HV$14:$HV$38)))))</f>
        <v>A choisir</v>
      </c>
      <c r="Y54" s="152"/>
      <c r="Z54" s="150" t="s">
        <v>356</v>
      </c>
      <c r="AA54" s="151" t="str">
        <f t="array" aca="1" ref="AA54" ca="1">IF(COUNTIF($IX$14:$IX$38,"&gt;"&amp;0)&gt;1,"A choisir",INDIRECT("A"&amp;MIN(IF($IX$14:$IX$38&gt;0,ROW($IX$14:$IX$38)))))</f>
        <v>A choisir</v>
      </c>
      <c r="AB54" s="152"/>
      <c r="AC54" s="150" t="s">
        <v>384</v>
      </c>
      <c r="AD54" s="151" t="str">
        <f t="array" aca="1" ref="AD54" ca="1">IF(COUNTIF($JZ$14:$JZ$38,"&gt;"&amp;0)&gt;1,"A choisir",INDIRECT("A"&amp;MIN(IF($JZ$14:$JZ$38&gt;0,ROW($JZ$14:$JZ$38)))))</f>
        <v>q</v>
      </c>
      <c r="AE54" s="152"/>
      <c r="AF54" s="150" t="s">
        <v>419</v>
      </c>
      <c r="AG54" s="151" t="e">
        <f t="array" aca="1" ref="AG54" ca="1">IF(COUNTIF($LI$14:$LI$38,"&gt;"&amp;0)&gt;1,"A choisir",INDIRECT("A"&amp;MIN(IF($LI$14:$LI$38&gt;0,ROW($LI$14:$LI$38)))))</f>
        <v>#REF!</v>
      </c>
      <c r="AH54" s="152"/>
      <c r="AI54" s="150" t="s">
        <v>447</v>
      </c>
      <c r="AJ54" s="151" t="e">
        <f t="array" aca="1" ref="AJ54" ca="1">IF(COUNTIF($MK$14:$MK$38,"&gt;"&amp;0)&gt;1,"A choisir",INDIRECT("A"&amp;MIN(IF($MK$14:$MK$38&gt;0,ROW($MK$14:$MK$38)))))</f>
        <v>#REF!</v>
      </c>
      <c r="AK54" s="150"/>
      <c r="AL54" s="150"/>
      <c r="AM54" s="108"/>
      <c r="AN54" s="108"/>
      <c r="AO54" s="108"/>
      <c r="AP54" s="108"/>
      <c r="AQ54" s="108"/>
      <c r="AR54" s="108"/>
      <c r="AS54" s="108"/>
      <c r="BH54" s="108"/>
      <c r="BI54" s="108"/>
      <c r="BJ54" s="108"/>
      <c r="BK54" s="108"/>
      <c r="BL54" s="108"/>
      <c r="BM54" s="108"/>
      <c r="BN54" s="108"/>
      <c r="BO54" s="108"/>
      <c r="BP54" s="108"/>
      <c r="BQ54" s="108"/>
      <c r="BR54" s="108"/>
      <c r="BS54" s="108"/>
      <c r="BT54" s="108"/>
      <c r="BU54" s="108"/>
      <c r="BV54" s="108"/>
      <c r="BW54" s="108"/>
      <c r="BX54" s="108"/>
      <c r="BY54" s="108"/>
      <c r="BZ54" s="108"/>
      <c r="CA54" s="108"/>
      <c r="CB54" s="108"/>
      <c r="CC54" s="108"/>
      <c r="CD54" s="108"/>
      <c r="CE54" s="108"/>
      <c r="CF54" s="108"/>
      <c r="CG54" s="108"/>
      <c r="CH54" s="108"/>
      <c r="CI54" s="108"/>
      <c r="CJ54" s="108"/>
      <c r="CK54" s="108"/>
      <c r="CL54" s="108"/>
      <c r="CM54" s="108"/>
      <c r="CN54" s="108"/>
      <c r="CO54" s="108"/>
      <c r="CP54" s="108"/>
      <c r="CQ54" s="108"/>
      <c r="CR54" s="108"/>
      <c r="CS54" s="108"/>
      <c r="CT54" s="108"/>
      <c r="CU54" s="108"/>
      <c r="CV54" s="108"/>
      <c r="CW54" s="108"/>
      <c r="CX54" s="108"/>
      <c r="CY54" s="108"/>
      <c r="CZ54" s="108"/>
      <c r="DA54" s="108"/>
      <c r="DB54" s="108"/>
      <c r="DC54" s="108"/>
      <c r="DD54" s="108"/>
      <c r="DE54" s="108"/>
      <c r="DF54" s="108"/>
      <c r="DG54" s="108"/>
      <c r="DH54" s="108"/>
      <c r="DI54" s="108"/>
      <c r="DJ54" s="108"/>
      <c r="DK54" s="108"/>
      <c r="DL54" s="108"/>
      <c r="DM54" s="108"/>
      <c r="DN54" s="108"/>
      <c r="DO54" s="108"/>
      <c r="DP54" s="108"/>
      <c r="DQ54" s="108"/>
      <c r="DR54" s="108"/>
      <c r="DS54" s="108"/>
      <c r="DT54" s="108"/>
      <c r="DU54" s="108"/>
      <c r="DV54" s="108"/>
      <c r="DW54" s="108"/>
      <c r="DX54" s="108"/>
      <c r="DY54" s="108"/>
      <c r="DZ54" s="108"/>
      <c r="EA54" s="108"/>
      <c r="EB54" s="108"/>
      <c r="EC54" s="108"/>
      <c r="ED54" s="108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</row>
    <row r="55" spans="1:372" x14ac:dyDescent="0.25">
      <c r="A55" s="116"/>
      <c r="B55" s="150" t="s">
        <v>112</v>
      </c>
      <c r="C55" s="151" t="e">
        <f t="array" aca="1" ref="C55" ca="1">IF(COUNTIF($N$14:$N$38,"&gt;"&amp;0)&gt;1,"A choisir",INDIRECT("A"&amp;MIN(IF($N$14:$N$38&gt;0,ROW($N$14:$N$38)))))</f>
        <v>#REF!</v>
      </c>
      <c r="D55" s="152"/>
      <c r="E55" s="150" t="s">
        <v>147</v>
      </c>
      <c r="F55" s="151" t="e">
        <f t="array" aca="1" ref="F55" ca="1">IF(COUNTIF($AW$14:$AW$38,"&gt;"&amp;0)&gt;1,"A choisir",INDIRECT("A"&amp;MIN(IF($AW$14:$AW$38&gt;0,ROW($AW$14:$AW$38)))))</f>
        <v>#REF!</v>
      </c>
      <c r="G55" s="152"/>
      <c r="H55" s="150" t="s">
        <v>175</v>
      </c>
      <c r="I55" s="151" t="str">
        <f t="array" aca="1" ref="I55" ca="1">IF(COUNTIF($BY$14:$BY$38,"&gt;"&amp;0)&gt;1,"A choisir",INDIRECT("A"&amp;MIN(IF($BY$14:$BY$38&gt;0,ROW($BY$14:$BY$38)))))</f>
        <v>r</v>
      </c>
      <c r="J55" s="152"/>
      <c r="K55" s="150" t="s">
        <v>210</v>
      </c>
      <c r="L55" s="151" t="str">
        <f t="array" aca="1" ref="L55" ca="1">IF(COUNTIF($DH$14:$DH$38,"&gt;"&amp;0)&gt;1,"A choisir",INDIRECT("A"&amp;MIN(IF($DH$14:$DH$38&gt;0,ROW($DH$14:$DH$38)))))</f>
        <v>A choisir</v>
      </c>
      <c r="M55" s="152"/>
      <c r="N55" s="150" t="s">
        <v>238</v>
      </c>
      <c r="O55" s="151" t="str">
        <f t="array" aca="1" ref="O55" ca="1">IF(COUNTIF($EJ$14:$EJ$38,"&gt;"&amp;0)&gt;1,"A choisir",INDIRECT("A"&amp;MIN(IF($EJ$14:$EJ$38&gt;0,ROW($EJ$14:$EJ$38)))))</f>
        <v>A choisir</v>
      </c>
      <c r="P55" s="152"/>
      <c r="Q55" s="150" t="s">
        <v>266</v>
      </c>
      <c r="R55" s="151" t="str">
        <f t="array" aca="1" ref="R55" ca="1">IF(COUNTIF($FL$14:$FL$38,"&gt;"&amp;0)&gt;1,"A choisir",INDIRECT("A"&amp;MIN(IF($FL$14:$FL$38&gt;0,ROW($FL$14:$FL$38)))))</f>
        <v>A choisir</v>
      </c>
      <c r="S55" s="152"/>
      <c r="T55" s="150" t="s">
        <v>294</v>
      </c>
      <c r="U55" s="151" t="str">
        <f t="array" aca="1" ref="U55" ca="1">IF(COUNTIF($GN$14:$GN$38,"&gt;"&amp;0)&gt;1,"A choisir",INDIRECT("A"&amp;MIN(IF($GN$14:$GN$38&gt;0,ROW($GN$14:$GN$38)))))</f>
        <v>A choisir</v>
      </c>
      <c r="V55" s="152"/>
      <c r="W55" s="150" t="s">
        <v>329</v>
      </c>
      <c r="X55" s="151" t="str">
        <f t="array" aca="1" ref="X55" ca="1">IF(COUNTIF($HW$14:$HW$38,"&gt;"&amp;0)&gt;1,"A choisir",INDIRECT("A"&amp;MIN(IF($HW$14:$HW$38&gt;0,ROW($HW$14:$HW$38)))))</f>
        <v>A choisir</v>
      </c>
      <c r="Y55" s="152"/>
      <c r="Z55" s="150" t="s">
        <v>357</v>
      </c>
      <c r="AA55" s="151" t="str">
        <f t="array" aca="1" ref="AA55" ca="1">IF(COUNTIF($IY$14:$IY$38,"&gt;"&amp;0)&gt;1,"A choisir",INDIRECT("A"&amp;MIN(IF($IY$14:$IY$38&gt;0,ROW($IY$14:$IY$38)))))</f>
        <v>A choisir</v>
      </c>
      <c r="AB55" s="152"/>
      <c r="AC55" s="150" t="s">
        <v>385</v>
      </c>
      <c r="AD55" s="151" t="str">
        <f t="array" aca="1" ref="AD55" ca="1">IF(COUNTIF($KA$14:$KA$38,"&gt;"&amp;0)&gt;1,"A choisir",INDIRECT("A"&amp;MIN(IF($KA$14:$KA$38&gt;0,ROW($KA$14:$KA$38)))))</f>
        <v>A choisir</v>
      </c>
      <c r="AE55" s="152"/>
      <c r="AF55" s="150" t="s">
        <v>420</v>
      </c>
      <c r="AG55" s="151" t="e">
        <f t="array" aca="1" ref="AG55" ca="1">IF(COUNTIF($LJ$14:$LJ$38,"&gt;"&amp;0)&gt;1,"A choisir",INDIRECT("A"&amp;MIN(IF($LJ$14:$LJ$38&gt;0,ROW($LJ$14:$LJ$38)))))</f>
        <v>#REF!</v>
      </c>
      <c r="AH55" s="152"/>
      <c r="AI55" s="150" t="s">
        <v>448</v>
      </c>
      <c r="AJ55" s="151" t="e">
        <f t="array" aca="1" ref="AJ55" ca="1">IF(COUNTIF($ML$14:$ML$38,"&gt;"&amp;0)&gt;1,"A choisir",INDIRECT("A"&amp;MIN(IF($ML$14:$ML$38&gt;0,ROW($ML$14:$ML$38)))))</f>
        <v>#REF!</v>
      </c>
      <c r="AK55" s="150"/>
      <c r="AL55" s="150"/>
      <c r="AM55" s="108"/>
      <c r="AN55" s="108"/>
      <c r="AO55" s="108"/>
      <c r="AP55" s="108"/>
      <c r="AQ55" s="108"/>
      <c r="AR55" s="108"/>
      <c r="AS55" s="108"/>
      <c r="BH55" s="108"/>
      <c r="BI55" s="108"/>
      <c r="BJ55" s="108"/>
      <c r="BK55" s="108"/>
      <c r="BL55" s="108"/>
      <c r="BM55" s="108"/>
      <c r="BN55" s="108"/>
      <c r="BO55" s="108"/>
      <c r="BP55" s="108"/>
      <c r="BQ55" s="108"/>
      <c r="BR55" s="108"/>
      <c r="BS55" s="108"/>
      <c r="BT55" s="108"/>
      <c r="BU55" s="108"/>
      <c r="BV55" s="108"/>
      <c r="BW55" s="108"/>
      <c r="BX55" s="108"/>
      <c r="BY55" s="108"/>
      <c r="BZ55" s="108"/>
      <c r="CA55" s="108"/>
      <c r="CB55" s="108"/>
      <c r="CC55" s="108"/>
      <c r="CD55" s="108"/>
      <c r="CE55" s="108"/>
      <c r="CF55" s="108"/>
      <c r="CG55" s="108"/>
      <c r="CH55" s="108"/>
      <c r="CI55" s="108"/>
      <c r="CJ55" s="108"/>
      <c r="CK55" s="108"/>
      <c r="CL55" s="108"/>
      <c r="CM55" s="108"/>
      <c r="CN55" s="108"/>
      <c r="CO55" s="108"/>
      <c r="CP55" s="108"/>
      <c r="CQ55" s="108"/>
      <c r="CR55" s="108"/>
      <c r="CS55" s="108"/>
      <c r="CT55" s="108"/>
      <c r="CU55" s="108"/>
      <c r="CV55" s="108"/>
      <c r="CW55" s="108"/>
      <c r="CX55" s="108"/>
      <c r="CY55" s="108"/>
      <c r="CZ55" s="108"/>
      <c r="DA55" s="108"/>
      <c r="DB55" s="108"/>
      <c r="DC55" s="108"/>
      <c r="DD55" s="108"/>
      <c r="DE55" s="108"/>
      <c r="DF55" s="108"/>
      <c r="DG55" s="108"/>
      <c r="DH55" s="108"/>
      <c r="DI55" s="108"/>
      <c r="DJ55" s="108"/>
      <c r="DK55" s="108"/>
      <c r="DL55" s="108"/>
      <c r="DM55" s="108"/>
      <c r="DN55" s="108"/>
      <c r="DO55" s="108"/>
      <c r="DP55" s="108"/>
      <c r="DQ55" s="108"/>
      <c r="DR55" s="108"/>
      <c r="DS55" s="108"/>
      <c r="DT55" s="108"/>
      <c r="DU55" s="108"/>
      <c r="DV55" s="108"/>
      <c r="DW55" s="108"/>
      <c r="DX55" s="108"/>
      <c r="DY55" s="108"/>
      <c r="DZ55" s="108"/>
      <c r="EA55" s="108"/>
      <c r="EB55" s="108"/>
      <c r="EC55" s="108"/>
      <c r="ED55" s="108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  <c r="NH55"/>
    </row>
    <row r="56" spans="1:372" x14ac:dyDescent="0.25">
      <c r="A56" s="116"/>
      <c r="B56" s="150" t="s">
        <v>113</v>
      </c>
      <c r="C56" s="151" t="e">
        <f t="array" aca="1" ref="C56" ca="1">IF(COUNTIF($O$14:$O$38,"&gt;"&amp;0)&gt;1,"A choisir",INDIRECT("A"&amp;MIN(IF($O$14:$O$38&gt;0,ROW($O$14:$O$38)))))</f>
        <v>#REF!</v>
      </c>
      <c r="D56" s="152"/>
      <c r="E56" s="150" t="s">
        <v>148</v>
      </c>
      <c r="F56" s="151" t="e">
        <f t="array" aca="1" ref="F56" ca="1">IF(COUNTIF($AX$14:$AX$38,"&gt;"&amp;0)&gt;1,"A choisir",INDIRECT("A"&amp;MIN(IF($AX$14:$AX$38&gt;0,ROW($AX$14:$AX$38)))))</f>
        <v>#REF!</v>
      </c>
      <c r="G56" s="152"/>
      <c r="H56" s="150" t="s">
        <v>176</v>
      </c>
      <c r="I56" s="151" t="str">
        <f t="array" aca="1" ref="I56" ca="1">IF(COUNTIF($BZ$14:$BZ$38,"&gt;"&amp;0)&gt;1,"A choisir",INDIRECT("A"&amp;MIN(IF($BZ$14:$BZ$38&gt;0,ROW($BZ$14:$BZ$38)))))</f>
        <v>r</v>
      </c>
      <c r="J56" s="152"/>
      <c r="K56" s="150" t="s">
        <v>211</v>
      </c>
      <c r="L56" s="151" t="str">
        <f t="array" aca="1" ref="L56" ca="1">IF(COUNTIF($DI$14:$DI$38,"&gt;"&amp;0)&gt;1,"A choisir",INDIRECT("A"&amp;MIN(IF($DI$14:$DI$38&gt;0,ROW($DI$14:$DI$38)))))</f>
        <v>A choisir</v>
      </c>
      <c r="M56" s="152"/>
      <c r="N56" s="150" t="s">
        <v>239</v>
      </c>
      <c r="O56" s="151" t="str">
        <f t="array" aca="1" ref="O56" ca="1">IF(COUNTIF($EK$14:$EK$38,"&gt;"&amp;0)&gt;1,"A choisir",INDIRECT("A"&amp;MIN(IF($EK$14:$EK$38&gt;0,ROW($EK$14:$EK$38)))))</f>
        <v>m</v>
      </c>
      <c r="P56" s="152"/>
      <c r="Q56" s="150" t="s">
        <v>267</v>
      </c>
      <c r="R56" s="151" t="str">
        <f t="array" aca="1" ref="R56" ca="1">IF(COUNTIF($FM$14:$FM$38,"&gt;"&amp;0)&gt;1,"A choisir",INDIRECT("A"&amp;MIN(IF($FM$14:$FM$38&gt;0,ROW($FM$14:$FM$38)))))</f>
        <v>e</v>
      </c>
      <c r="S56" s="152"/>
      <c r="T56" s="150" t="s">
        <v>295</v>
      </c>
      <c r="U56" s="151" t="str">
        <f t="array" aca="1" ref="U56" ca="1">IF(COUNTIF($GO$14:$GO$38,"&gt;"&amp;0)&gt;1,"A choisir",INDIRECT("A"&amp;MIN(IF($GO$14:$GO$38&gt;0,ROW($GO$14:$GO$38)))))</f>
        <v>A choisir</v>
      </c>
      <c r="V56" s="152"/>
      <c r="W56" s="150" t="s">
        <v>330</v>
      </c>
      <c r="X56" s="151" t="str">
        <f t="array" aca="1" ref="X56" ca="1">IF(COUNTIF($HX$14:$HX$38,"&gt;"&amp;0)&gt;1,"A choisir",INDIRECT("A"&amp;MIN(IF($HX$14:$HX$38&gt;0,ROW($HX$14:$HX$38)))))</f>
        <v>A choisir</v>
      </c>
      <c r="Y56" s="152"/>
      <c r="Z56" s="150" t="s">
        <v>358</v>
      </c>
      <c r="AA56" s="151" t="str">
        <f t="array" aca="1" ref="AA56" ca="1">IF(COUNTIF($IZ$14:$IZ$38,"&gt;"&amp;0)&gt;1,"A choisir",INDIRECT("A"&amp;MIN(IF($IZ$14:$IZ$38&gt;0,ROW($IZ$14:$IZ$38)))))</f>
        <v>A choisir</v>
      </c>
      <c r="AB56" s="152"/>
      <c r="AC56" s="150" t="s">
        <v>386</v>
      </c>
      <c r="AD56" s="151" t="str">
        <f t="array" aca="1" ref="AD56" ca="1">IF(COUNTIF($KB$14:$KB$38,"&gt;"&amp;0)&gt;1,"A choisir",INDIRECT("A"&amp;MIN(IF($KB$14:$KB$38&gt;0,ROW($KB$14:$KB$38)))))</f>
        <v>A choisir</v>
      </c>
      <c r="AE56" s="152"/>
      <c r="AF56" s="150" t="s">
        <v>421</v>
      </c>
      <c r="AG56" s="151" t="e">
        <f t="array" aca="1" ref="AG56" ca="1">IF(COUNTIF($LK$14:$LK$38,"&gt;"&amp;0)&gt;1,"A choisir",INDIRECT("A"&amp;MIN(IF($LK$14:$LK$38&gt;0,ROW($LK$14:$LK$38)))))</f>
        <v>#REF!</v>
      </c>
      <c r="AH56" s="152"/>
      <c r="AI56" s="150" t="s">
        <v>449</v>
      </c>
      <c r="AJ56" s="151" t="e">
        <f t="array" aca="1" ref="AJ56" ca="1">IF(COUNTIF($MM$14:$MM$38,"&gt;"&amp;0)&gt;1,"A choisir",INDIRECT("A"&amp;MIN(IF($MM$14:$MM$38&gt;0,ROW($MM$14:$MM$38)))))</f>
        <v>#REF!</v>
      </c>
      <c r="AK56" s="150"/>
      <c r="AL56" s="150"/>
      <c r="AM56" s="108"/>
      <c r="AN56" s="108"/>
      <c r="AO56" s="108"/>
      <c r="AP56" s="108"/>
      <c r="AQ56" s="108"/>
      <c r="AR56" s="108"/>
      <c r="AS56" s="108"/>
      <c r="BH56" s="108"/>
      <c r="BI56" s="108"/>
      <c r="BJ56" s="108"/>
      <c r="BK56" s="108"/>
      <c r="BL56" s="108"/>
      <c r="BM56" s="108"/>
      <c r="BN56" s="108"/>
      <c r="BO56" s="108"/>
      <c r="BP56" s="108"/>
      <c r="BQ56" s="108"/>
      <c r="BR56" s="108"/>
      <c r="BS56" s="108"/>
      <c r="BT56" s="108"/>
      <c r="BU56" s="108"/>
      <c r="BV56" s="108"/>
      <c r="BW56" s="108"/>
      <c r="BX56" s="108"/>
      <c r="BY56" s="108"/>
      <c r="BZ56" s="108"/>
      <c r="CA56" s="108"/>
      <c r="CB56" s="108"/>
      <c r="CC56" s="108"/>
      <c r="CD56" s="108"/>
      <c r="CE56" s="108"/>
      <c r="CF56" s="108"/>
      <c r="CG56" s="108"/>
      <c r="CH56" s="108"/>
      <c r="CI56" s="108"/>
      <c r="CJ56" s="108"/>
      <c r="CK56" s="108"/>
      <c r="CL56" s="108"/>
      <c r="CM56" s="108"/>
      <c r="CN56" s="108"/>
      <c r="CO56" s="108"/>
      <c r="CP56" s="108"/>
      <c r="CQ56" s="108"/>
      <c r="CR56" s="108"/>
      <c r="CS56" s="108"/>
      <c r="CT56" s="108"/>
      <c r="CU56" s="108"/>
      <c r="CV56" s="108"/>
      <c r="CW56" s="108"/>
      <c r="CX56" s="108"/>
      <c r="CY56" s="108"/>
      <c r="CZ56" s="108"/>
      <c r="DA56" s="108"/>
      <c r="DB56" s="108"/>
      <c r="DC56" s="108"/>
      <c r="DD56" s="108"/>
      <c r="DE56" s="108"/>
      <c r="DF56" s="108"/>
      <c r="DG56" s="108"/>
      <c r="DH56" s="108"/>
      <c r="DI56" s="108"/>
      <c r="DJ56" s="108"/>
      <c r="DK56" s="108"/>
      <c r="DL56" s="108"/>
      <c r="DM56" s="108"/>
      <c r="DN56" s="108"/>
      <c r="DO56" s="108"/>
      <c r="DP56" s="108"/>
      <c r="DQ56" s="108"/>
      <c r="DR56" s="108"/>
      <c r="DS56" s="108"/>
      <c r="DT56" s="108"/>
      <c r="DU56" s="108"/>
      <c r="DV56" s="108"/>
      <c r="DW56" s="108"/>
      <c r="DX56" s="108"/>
      <c r="DY56" s="108"/>
      <c r="DZ56" s="108"/>
      <c r="EA56" s="108"/>
      <c r="EB56" s="108"/>
      <c r="EC56" s="108"/>
      <c r="ED56" s="108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  <c r="NH56"/>
    </row>
    <row r="57" spans="1:372" x14ac:dyDescent="0.25">
      <c r="A57" s="116" t="s">
        <v>72</v>
      </c>
      <c r="B57" s="150" t="s">
        <v>114</v>
      </c>
      <c r="C57" s="151" t="e">
        <f t="array" aca="1" ref="C57" ca="1">IF(COUNTIF($P$14:$P$38,"&gt;"&amp;0)&gt;1,"A choisir",INDIRECT("A"&amp;MIN(IF($P$14:$P$38&gt;0,ROW($P$14:$P$38)))))</f>
        <v>#REF!</v>
      </c>
      <c r="D57" s="152" t="s">
        <v>26</v>
      </c>
      <c r="E57" s="150" t="s">
        <v>149</v>
      </c>
      <c r="F57" s="151" t="e">
        <f t="array" aca="1" ref="F57" ca="1">IF(COUNTIF($AY$14:$AY$38,"&gt;"&amp;0)&gt;1,"A choisir",INDIRECT("A"&amp;MIN(IF($AY$14:$AY$38&gt;0,ROW($AY$14:$AY$38)))))</f>
        <v>#REF!</v>
      </c>
      <c r="G57" s="152" t="s">
        <v>30</v>
      </c>
      <c r="H57" s="150" t="s">
        <v>177</v>
      </c>
      <c r="I57" s="151" t="str">
        <f t="array" aca="1" ref="I57" ca="1">IF(COUNTIF($CA$14:$CA$38,"&gt;"&amp;0)&gt;1,"A choisir",INDIRECT("A"&amp;MIN(IF($CA$14:$CA$38&gt;0,ROW($CA$14:$CA$38)))))</f>
        <v>r</v>
      </c>
      <c r="J57" s="152" t="s">
        <v>35</v>
      </c>
      <c r="K57" s="150" t="s">
        <v>212</v>
      </c>
      <c r="L57" s="151" t="str">
        <f t="array" aca="1" ref="L57" ca="1">IF(COUNTIF($DJ$14:$DJ$38,"&gt;"&amp;0)&gt;1,"A choisir",INDIRECT("A"&amp;MIN(IF($DJ$14:$DJ$38&gt;0,ROW($DJ$14:$DJ$38)))))</f>
        <v>A choisir</v>
      </c>
      <c r="M57" s="152" t="s">
        <v>39</v>
      </c>
      <c r="N57" s="150" t="s">
        <v>240</v>
      </c>
      <c r="O57" s="151" t="str">
        <f t="array" aca="1" ref="O57" ca="1">IF(COUNTIF($EL$14:$EL$38,"&gt;"&amp;0)&gt;1,"A choisir",INDIRECT("A"&amp;MIN(IF($EL$14:$EL$38&gt;0,ROW($EL$14:$EL$38)))))</f>
        <v>m</v>
      </c>
      <c r="P57" s="152" t="s">
        <v>43</v>
      </c>
      <c r="Q57" s="150" t="s">
        <v>268</v>
      </c>
      <c r="R57" s="151" t="str">
        <f t="array" aca="1" ref="R57" ca="1">IF(COUNTIF($FN$14:$FN$38,"&gt;"&amp;0)&gt;1,"A choisir",INDIRECT("A"&amp;MIN(IF($FN$14:$FN$38&gt;0,ROW($FN$14:$FN$38)))))</f>
        <v>e</v>
      </c>
      <c r="S57" s="152" t="s">
        <v>47</v>
      </c>
      <c r="T57" s="150" t="s">
        <v>296</v>
      </c>
      <c r="U57" s="151" t="str">
        <f t="array" aca="1" ref="U57" ca="1">IF(COUNTIF($GP$14:$GP$38,"&gt;"&amp;0)&gt;1,"A choisir",INDIRECT("A"&amp;MIN(IF($GP$14:$GP$38&gt;0,ROW($GP$14:$GP$38)))))</f>
        <v>A choisir</v>
      </c>
      <c r="V57" s="152" t="s">
        <v>52</v>
      </c>
      <c r="W57" s="150" t="s">
        <v>331</v>
      </c>
      <c r="X57" s="151" t="str">
        <f t="array" aca="1" ref="X57" ca="1">IF(COUNTIF($HY$14:$HY$38,"&gt;"&amp;0)&gt;1,"A choisir",INDIRECT("A"&amp;MIN(IF($HY$14:$HY$38&gt;0,ROW($HY$14:$HY$38)))))</f>
        <v>A choisir</v>
      </c>
      <c r="Y57" s="152" t="s">
        <v>56</v>
      </c>
      <c r="Z57" s="150" t="s">
        <v>359</v>
      </c>
      <c r="AA57" s="151" t="str">
        <f t="array" aca="1" ref="AA57" ca="1">IF(COUNTIF($JA$14:$JA$38,"&gt;"&amp;0)&gt;1,"A choisir",INDIRECT("A"&amp;MIN(IF($JA$14:$JA$38&gt;0,ROW($JA$14:$JA$38)))))</f>
        <v>A choisir</v>
      </c>
      <c r="AB57" s="152" t="s">
        <v>60</v>
      </c>
      <c r="AC57" s="150" t="s">
        <v>387</v>
      </c>
      <c r="AD57" s="151" t="str">
        <f t="array" aca="1" ref="AD57" ca="1">IF(COUNTIF($KC$14:$KC$38,"&gt;"&amp;0)&gt;1,"A choisir",INDIRECT("A"&amp;MIN(IF($KC$14:$KC$38&gt;0,ROW($KC$14:$KC$38)))))</f>
        <v>A choisir</v>
      </c>
      <c r="AE57" s="152" t="s">
        <v>65</v>
      </c>
      <c r="AF57" s="150" t="s">
        <v>422</v>
      </c>
      <c r="AG57" s="151" t="e">
        <f t="array" aca="1" ref="AG57" ca="1">IF(COUNTIF($LL$14:$LL$38,"&gt;"&amp;0)&gt;1,"A choisir",INDIRECT("A"&amp;MIN(IF($LL$14:$LL$38&gt;0,ROW($LL$14:$LL$38)))))</f>
        <v>#REF!</v>
      </c>
      <c r="AH57" s="152" t="s">
        <v>77</v>
      </c>
      <c r="AI57" s="150" t="s">
        <v>450</v>
      </c>
      <c r="AJ57" s="151" t="e">
        <f t="array" aca="1" ref="AJ57" ca="1">IF(COUNTIF($MN$14:$MN$38,"&gt;"&amp;0)&gt;1,"A choisir",INDIRECT("A"&amp;MIN(IF($MN$14:$MN$38&gt;0,ROW($MN$14:$MN$38)))))</f>
        <v>#REF!</v>
      </c>
      <c r="AK57" s="150"/>
      <c r="AL57" s="150"/>
      <c r="AM57" s="108"/>
      <c r="AN57" s="108"/>
      <c r="AO57" s="108"/>
      <c r="AP57" s="108"/>
      <c r="AQ57" s="108"/>
      <c r="AR57" s="108"/>
      <c r="AS57" s="108"/>
      <c r="BH57" s="108"/>
      <c r="BI57" s="108"/>
      <c r="BJ57" s="108"/>
      <c r="BK57" s="108"/>
      <c r="BL57" s="108"/>
      <c r="BM57" s="108"/>
      <c r="BN57" s="108"/>
      <c r="BO57" s="108"/>
      <c r="BP57" s="108"/>
      <c r="BQ57" s="108"/>
      <c r="BR57" s="108"/>
      <c r="BS57" s="108"/>
      <c r="BT57" s="108"/>
      <c r="BU57" s="108"/>
      <c r="BV57" s="108"/>
      <c r="BW57" s="108"/>
      <c r="BX57" s="108"/>
      <c r="BY57" s="108"/>
      <c r="BZ57" s="108"/>
      <c r="CA57" s="108"/>
      <c r="CB57" s="108"/>
      <c r="CC57" s="108"/>
      <c r="CD57" s="108"/>
      <c r="CE57" s="108"/>
      <c r="CF57" s="108"/>
      <c r="CG57" s="108"/>
      <c r="CH57" s="108"/>
      <c r="CI57" s="108"/>
      <c r="CJ57" s="108"/>
      <c r="CK57" s="108"/>
      <c r="CL57" s="108"/>
      <c r="CM57" s="108"/>
      <c r="CN57" s="108"/>
      <c r="CO57" s="108"/>
      <c r="CP57" s="108"/>
      <c r="CQ57" s="108"/>
      <c r="CR57" s="108"/>
      <c r="CS57" s="108"/>
      <c r="CT57" s="108"/>
      <c r="CU57" s="108"/>
      <c r="CV57" s="108"/>
      <c r="CW57" s="108"/>
      <c r="CX57" s="108"/>
      <c r="CY57" s="108"/>
      <c r="CZ57" s="108"/>
      <c r="DA57" s="108"/>
      <c r="DB57" s="108"/>
      <c r="DC57" s="108"/>
      <c r="DD57" s="108"/>
      <c r="DE57" s="108"/>
      <c r="DF57" s="108"/>
      <c r="DG57" s="108"/>
      <c r="DH57" s="108"/>
      <c r="DI57" s="108"/>
      <c r="DJ57" s="108"/>
      <c r="DK57" s="108"/>
      <c r="DL57" s="108"/>
      <c r="DM57" s="108"/>
      <c r="DN57" s="108"/>
      <c r="DO57" s="108"/>
      <c r="DP57" s="108"/>
      <c r="DQ57" s="108"/>
      <c r="DR57" s="108"/>
      <c r="DS57" s="108"/>
      <c r="DT57" s="108"/>
      <c r="DU57" s="108"/>
      <c r="DV57" s="108"/>
      <c r="DW57" s="108"/>
      <c r="DX57" s="108"/>
      <c r="DY57" s="108"/>
      <c r="DZ57" s="108"/>
      <c r="EA57" s="108"/>
      <c r="EB57" s="108"/>
      <c r="EC57" s="108"/>
      <c r="ED57" s="108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  <c r="NH57"/>
    </row>
    <row r="58" spans="1:372" x14ac:dyDescent="0.25">
      <c r="A58" s="116"/>
      <c r="B58" s="150" t="s">
        <v>115</v>
      </c>
      <c r="C58" s="151" t="e">
        <f t="array" aca="1" ref="C58" ca="1">IF(COUNTIF($Q$14:$Q$38,"&gt;"&amp;0)&gt;1,"A choisir",INDIRECT("A"&amp;MIN(IF($Q$14:$Q$38&gt;0,ROW($Q$14:$Q$38)))))</f>
        <v>#REF!</v>
      </c>
      <c r="D58" s="152"/>
      <c r="E58" s="150" t="s">
        <v>150</v>
      </c>
      <c r="F58" s="151" t="e">
        <f t="array" aca="1" ref="F58" ca="1">IF(COUNTIF($AZ$14:$AZ$38,"&gt;"&amp;0)&gt;1,"A choisir",INDIRECT("A"&amp;MIN(IF($AZ$14:$AZ$38&gt;0,ROW($AZ$14:$AZ$38)))))</f>
        <v>#REF!</v>
      </c>
      <c r="G58" s="152"/>
      <c r="H58" s="150" t="s">
        <v>178</v>
      </c>
      <c r="I58" s="151" t="str">
        <f t="array" aca="1" ref="I58" ca="1">IF(COUNTIF($CB$14:$CB$38,"&gt;"&amp;0)&gt;1,"A choisir",INDIRECT("A"&amp;MIN(IF($CB$14:$CB$38&gt;0,ROW($CB$14:$CB$38)))))</f>
        <v>r</v>
      </c>
      <c r="J58" s="152"/>
      <c r="K58" s="150" t="s">
        <v>213</v>
      </c>
      <c r="L58" s="151" t="str">
        <f t="array" aca="1" ref="L58" ca="1">IF(COUNTIF($DK$14:$DK$38,"&gt;"&amp;0)&gt;1,"A choisir",INDIRECT("A"&amp;MIN(IF($DK$14:$DK$38&gt;0,ROW($DK$14:$DK$38)))))</f>
        <v>A choisir</v>
      </c>
      <c r="M58" s="152"/>
      <c r="N58" s="150" t="s">
        <v>241</v>
      </c>
      <c r="O58" s="151" t="str">
        <f t="array" aca="1" ref="O58" ca="1">IF(COUNTIF($EM$14:$EM$38,"&gt;"&amp;0)&gt;1,"A choisir",INDIRECT("A"&amp;MIN(IF($EM$14:$EM$38&gt;0,ROW($EM$14:$EM$38)))))</f>
        <v>m</v>
      </c>
      <c r="P58" s="152"/>
      <c r="Q58" s="150" t="s">
        <v>269</v>
      </c>
      <c r="R58" s="151" t="str">
        <f t="array" aca="1" ref="R58" ca="1">IF(COUNTIF($FO$14:$FO$38,"&gt;"&amp;0)&gt;1,"A choisir",INDIRECT("A"&amp;MIN(IF($FO$14:$FO$38&gt;0,ROW($FO$14:$FO$38)))))</f>
        <v>h</v>
      </c>
      <c r="S58" s="152"/>
      <c r="T58" s="150" t="s">
        <v>297</v>
      </c>
      <c r="U58" s="151" t="str">
        <f t="array" aca="1" ref="U58" ca="1">IF(COUNTIF($GQ$14:$GQ$38,"&gt;"&amp;0)&gt;1,"A choisir",INDIRECT("A"&amp;MIN(IF($GQ$14:$GQ$38&gt;0,ROW($GQ$14:$GQ$38)))))</f>
        <v>A choisir</v>
      </c>
      <c r="V58" s="152"/>
      <c r="W58" s="150" t="s">
        <v>332</v>
      </c>
      <c r="X58" s="151" t="str">
        <f t="array" aca="1" ref="X58" ca="1">IF(COUNTIF($HZ$14:$HZ$38,"&gt;"&amp;0)&gt;1,"A choisir",INDIRECT("A"&amp;MIN(IF($HZ$14:$HZ$38&gt;0,ROW($HZ$14:$HZ$38)))))</f>
        <v>A choisir</v>
      </c>
      <c r="Y58" s="152"/>
      <c r="Z58" s="150" t="s">
        <v>360</v>
      </c>
      <c r="AA58" s="151" t="str">
        <f t="array" aca="1" ref="AA58" ca="1">IF(COUNTIF($JB$14:$JB$38,"&gt;"&amp;0)&gt;1,"A choisir",INDIRECT("A"&amp;MIN(IF($JB$14:$JB$38&gt;0,ROW($JB$14:$JB$38)))))</f>
        <v>A choisir</v>
      </c>
      <c r="AB58" s="152"/>
      <c r="AC58" s="150" t="s">
        <v>388</v>
      </c>
      <c r="AD58" s="151" t="str">
        <f t="array" aca="1" ref="AD58" ca="1">IF(COUNTIF($KD$14:$KD$38,"&gt;"&amp;0)&gt;1,"A choisir",INDIRECT("A"&amp;MIN(IF($KD$14:$KD$38&gt;0,ROW($KD$14:$KD$38)))))</f>
        <v>A choisir</v>
      </c>
      <c r="AE58" s="152"/>
      <c r="AF58" s="150" t="s">
        <v>423</v>
      </c>
      <c r="AG58" s="151" t="e">
        <f t="array" aca="1" ref="AG58" ca="1">IF(COUNTIF($LM$14:$LM$38,"&gt;"&amp;0)&gt;1,"A choisir",INDIRECT("A"&amp;MIN(IF($LM$14:$LM$38&gt;0,ROW($LM$14:$LM$38)))))</f>
        <v>#REF!</v>
      </c>
      <c r="AH58" s="152"/>
      <c r="AI58" s="150" t="s">
        <v>451</v>
      </c>
      <c r="AJ58" s="151" t="e">
        <f t="array" aca="1" ref="AJ58" ca="1">IF(COUNTIF($MO$14:$MO$38,"&gt;"&amp;0)&gt;1,"A choisir",INDIRECT("A"&amp;MIN(IF($MO$14:$MO$38&gt;0,ROW($MO$14:$MO$38)))))</f>
        <v>#REF!</v>
      </c>
      <c r="AK58" s="150"/>
      <c r="AL58" s="150"/>
      <c r="AM58" s="108"/>
      <c r="AN58" s="108"/>
      <c r="AO58" s="108"/>
      <c r="AP58" s="108"/>
      <c r="AQ58" s="108"/>
      <c r="AR58" s="108"/>
      <c r="AS58" s="108"/>
      <c r="BH58" s="108"/>
      <c r="BI58" s="108"/>
      <c r="BJ58" s="108"/>
      <c r="BK58" s="108"/>
      <c r="BL58" s="108"/>
      <c r="BM58" s="108"/>
      <c r="BN58" s="108"/>
      <c r="BO58" s="108"/>
      <c r="BP58" s="108"/>
      <c r="BQ58" s="108"/>
      <c r="BR58" s="108"/>
      <c r="BS58" s="108"/>
      <c r="BT58" s="108"/>
      <c r="BU58" s="108"/>
      <c r="BV58" s="108"/>
      <c r="BW58" s="108"/>
      <c r="BX58" s="108"/>
      <c r="BY58" s="108"/>
      <c r="BZ58" s="108"/>
      <c r="CA58" s="108"/>
      <c r="CB58" s="108"/>
      <c r="CC58" s="108"/>
      <c r="CD58" s="108"/>
      <c r="CE58" s="108"/>
      <c r="CF58" s="108"/>
      <c r="CG58" s="108"/>
      <c r="CH58" s="108"/>
      <c r="CI58" s="108"/>
      <c r="CJ58" s="108"/>
      <c r="CK58" s="108"/>
      <c r="CL58" s="108"/>
      <c r="CM58" s="108"/>
      <c r="CN58" s="108"/>
      <c r="CO58" s="108"/>
      <c r="CP58" s="108"/>
      <c r="CQ58" s="108"/>
      <c r="CR58" s="108"/>
      <c r="CS58" s="108"/>
      <c r="CT58" s="108"/>
      <c r="CU58" s="108"/>
      <c r="CV58" s="108"/>
      <c r="CW58" s="108"/>
      <c r="CX58" s="108"/>
      <c r="CY58" s="108"/>
      <c r="CZ58" s="108"/>
      <c r="DA58" s="108"/>
      <c r="DB58" s="108"/>
      <c r="DC58" s="108"/>
      <c r="DD58" s="108"/>
      <c r="DE58" s="108"/>
      <c r="DF58" s="108"/>
      <c r="DG58" s="108"/>
      <c r="DH58" s="108"/>
      <c r="DI58" s="108"/>
      <c r="DJ58" s="108"/>
      <c r="DK58" s="108"/>
      <c r="DL58" s="108"/>
      <c r="DM58" s="108"/>
      <c r="DN58" s="108"/>
      <c r="DO58" s="108"/>
      <c r="DP58" s="108"/>
      <c r="DQ58" s="108"/>
      <c r="DR58" s="108"/>
      <c r="DS58" s="108"/>
      <c r="DT58" s="108"/>
      <c r="DU58" s="108"/>
      <c r="DV58" s="108"/>
      <c r="DW58" s="108"/>
      <c r="DX58" s="108"/>
      <c r="DY58" s="108"/>
      <c r="DZ58" s="108"/>
      <c r="EA58" s="108"/>
      <c r="EB58" s="108"/>
      <c r="EC58" s="108"/>
      <c r="ED58" s="10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  <c r="NH58"/>
    </row>
    <row r="59" spans="1:372" x14ac:dyDescent="0.25">
      <c r="A59" s="116"/>
      <c r="B59" s="150" t="s">
        <v>116</v>
      </c>
      <c r="C59" s="151" t="e">
        <f t="array" aca="1" ref="C59" ca="1">IF(COUNTIF($R$14:$R$38,"&gt;"&amp;0)&gt;1,"A choisir",INDIRECT("A"&amp;MIN(IF($R$14:$R$38&gt;0,ROW($R$14:$R$38)))))</f>
        <v>#REF!</v>
      </c>
      <c r="D59" s="152"/>
      <c r="E59" s="150" t="s">
        <v>151</v>
      </c>
      <c r="F59" s="151" t="e">
        <f t="array" aca="1" ref="F59" ca="1">IF(COUNTIF($BA$14:$BA$38,"&gt;"&amp;0)&gt;1,"A choisir",INDIRECT("A"&amp;MIN(IF($BA$14:$BA$38&gt;0,ROW($BA$14:$BA$38)))))</f>
        <v>#REF!</v>
      </c>
      <c r="G59" s="152"/>
      <c r="H59" s="150" t="s">
        <v>179</v>
      </c>
      <c r="I59" s="151" t="str">
        <f t="array" aca="1" ref="I59" ca="1">IF(COUNTIF($CC$14:$CC$38,"&gt;"&amp;0)&gt;1,"A choisir",INDIRECT("A"&amp;MIN(IF($CC$14:$CC$38&gt;0,ROW($CC$14:$CC$38)))))</f>
        <v>i</v>
      </c>
      <c r="J59" s="152"/>
      <c r="K59" s="150" t="s">
        <v>214</v>
      </c>
      <c r="L59" s="151" t="str">
        <f t="array" aca="1" ref="L59" ca="1">IF(COUNTIF($DL$14:$DL$38,"&gt;"&amp;0)&gt;1,"A choisir",INDIRECT("A"&amp;MIN(IF($DL$14:$DL$38&gt;0,ROW($DL$14:$DL$38)))))</f>
        <v>A choisir</v>
      </c>
      <c r="M59" s="152"/>
      <c r="N59" s="150" t="s">
        <v>242</v>
      </c>
      <c r="O59" s="151" t="str">
        <f t="array" aca="1" ref="O59" ca="1">IF(COUNTIF($EN$14:$EN$38,"&gt;"&amp;0)&gt;1,"A choisir",INDIRECT("A"&amp;MIN(IF($EN$14:$EN$38&gt;0,ROW($EN$14:$EN$38)))))</f>
        <v>m</v>
      </c>
      <c r="P59" s="152"/>
      <c r="Q59" s="150" t="s">
        <v>270</v>
      </c>
      <c r="R59" s="151" t="str">
        <f t="array" aca="1" ref="R59" ca="1">IF(COUNTIF($FP$14:$FP$38,"&gt;"&amp;0)&gt;1,"A choisir",INDIRECT("A"&amp;MIN(IF($FP$14:$FP$38&gt;0,ROW($FP$14:$FP$38)))))</f>
        <v>h</v>
      </c>
      <c r="S59" s="152"/>
      <c r="T59" s="150" t="s">
        <v>298</v>
      </c>
      <c r="U59" s="151" t="str">
        <f t="array" aca="1" ref="U59" ca="1">IF(COUNTIF($GR$14:$GR$38,"&gt;"&amp;0)&gt;1,"A choisir",INDIRECT("A"&amp;MIN(IF($GR$14:$GR$38&gt;0,ROW($GR$14:$GR$38)))))</f>
        <v>A choisir</v>
      </c>
      <c r="V59" s="152"/>
      <c r="W59" s="150" t="s">
        <v>333</v>
      </c>
      <c r="X59" s="151" t="str">
        <f t="array" aca="1" ref="X59" ca="1">IF(COUNTIF($IA$14:$IA$38,"&gt;"&amp;0)&gt;1,"A choisir",INDIRECT("A"&amp;MIN(IF($IA$14:$IA$38&gt;0,ROW($IA$14:$IA$38)))))</f>
        <v>A choisir</v>
      </c>
      <c r="Y59" s="152"/>
      <c r="Z59" s="150" t="s">
        <v>361</v>
      </c>
      <c r="AA59" s="151" t="str">
        <f t="array" aca="1" ref="AA59" ca="1">IF(COUNTIF($JC$14:$JC$38,"&gt;"&amp;0)&gt;1,"A choisir",INDIRECT("A"&amp;MIN(IF($JC$14:$JC$38&gt;0,ROW($JC$14:$JC$38)))))</f>
        <v>A choisir</v>
      </c>
      <c r="AB59" s="152"/>
      <c r="AC59" s="150" t="s">
        <v>389</v>
      </c>
      <c r="AD59" s="151" t="str">
        <f t="array" aca="1" ref="AD59" ca="1">IF(COUNTIF($KE$14:$KE$38,"&gt;"&amp;0)&gt;1,"A choisir",INDIRECT("A"&amp;MIN(IF($KE$14:$KE$38&gt;0,ROW($KE$14:$KE$38)))))</f>
        <v>A choisir</v>
      </c>
      <c r="AE59" s="152"/>
      <c r="AF59" s="150" t="s">
        <v>424</v>
      </c>
      <c r="AG59" s="151" t="e">
        <f t="array" aca="1" ref="AG59" ca="1">IF(COUNTIF($LN$14:$LN$38,"&gt;"&amp;0)&gt;1,"A choisir",INDIRECT("A"&amp;MIN(IF($LN$14:$LN$38&gt;0,ROW($LN$14:$LN$38)))))</f>
        <v>#REF!</v>
      </c>
      <c r="AH59" s="152"/>
      <c r="AI59" s="150" t="s">
        <v>452</v>
      </c>
      <c r="AJ59" s="151" t="e">
        <f t="array" aca="1" ref="AJ59" ca="1">IF(COUNTIF($MP$14:$MP$38,"&gt;"&amp;0)&gt;1,"A choisir",INDIRECT("A"&amp;MIN(IF($MP$14:$MP$38&gt;0,ROW($MP$14:$MP$38)))))</f>
        <v>#REF!</v>
      </c>
      <c r="AK59" s="150"/>
      <c r="AL59" s="150"/>
      <c r="AM59" s="108"/>
      <c r="AN59" s="108"/>
      <c r="AO59" s="108"/>
      <c r="AP59" s="108"/>
      <c r="AQ59" s="108"/>
      <c r="AR59" s="108"/>
      <c r="AS59" s="108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</row>
    <row r="60" spans="1:372" x14ac:dyDescent="0.25">
      <c r="A60" s="116"/>
      <c r="B60" s="150" t="s">
        <v>117</v>
      </c>
      <c r="C60" s="151" t="e">
        <f t="array" aca="1" ref="C60" ca="1">IF(COUNTIF($S$14:$S$38,"&gt;"&amp;0)&gt;1,"A choisir",INDIRECT("A"&amp;MIN(IF($S$14:$S$38&gt;0,ROW($S$14:$S$38)))))</f>
        <v>#REF!</v>
      </c>
      <c r="D60" s="152"/>
      <c r="E60" s="150" t="s">
        <v>152</v>
      </c>
      <c r="F60" s="151" t="e">
        <f t="array" aca="1" ref="F60" ca="1">IF(COUNTIF($BB$14:$BB$38,"&gt;"&amp;0)&gt;1,"A choisir",INDIRECT("A"&amp;MIN(IF($BB$14:$BB$38&gt;0,ROW($BB$14:$BB$38)))))</f>
        <v>#REF!</v>
      </c>
      <c r="G60" s="152"/>
      <c r="H60" s="150" t="s">
        <v>180</v>
      </c>
      <c r="I60" s="151" t="str">
        <f t="array" aca="1" ref="I60" ca="1">IF(COUNTIF($CD$14:$CD$38,"&gt;"&amp;0)&gt;1,"A choisir",INDIRECT("A"&amp;MIN(IF($CD$14:$CD$38&gt;0,ROW($CD$14:$CD$38)))))</f>
        <v>j</v>
      </c>
      <c r="J60" s="152"/>
      <c r="K60" s="150" t="s">
        <v>215</v>
      </c>
      <c r="L60" s="151" t="str">
        <f t="array" aca="1" ref="L60" ca="1">IF(COUNTIF($DM$14:$DM$38,"&gt;"&amp;0)&gt;1,"A choisir",INDIRECT("A"&amp;MIN(IF($DM$14:$DM$38&gt;0,ROW($DM$14:$DM$38)))))</f>
        <v>A choisir</v>
      </c>
      <c r="M60" s="152"/>
      <c r="N60" s="150" t="s">
        <v>243</v>
      </c>
      <c r="O60" s="151" t="str">
        <f t="array" aca="1" ref="O60" ca="1">IF(COUNTIF($EO$14:$EO$38,"&gt;"&amp;0)&gt;1,"A choisir",INDIRECT("A"&amp;MIN(IF($EO$14:$EO$38&gt;0,ROW($EO$14:$EO$38)))))</f>
        <v>m</v>
      </c>
      <c r="P60" s="152"/>
      <c r="Q60" s="150" t="s">
        <v>271</v>
      </c>
      <c r="R60" s="151" t="str">
        <f t="array" aca="1" ref="R60" ca="1">IF(COUNTIF($FQ$14:$FQ$38,"&gt;"&amp;0)&gt;1,"A choisir",INDIRECT("A"&amp;MIN(IF($FQ$14:$FQ$38&gt;0,ROW($FQ$14:$FQ$38)))))</f>
        <v>h</v>
      </c>
      <c r="S60" s="152"/>
      <c r="T60" s="150" t="s">
        <v>299</v>
      </c>
      <c r="U60" s="151" t="str">
        <f t="array" aca="1" ref="U60" ca="1">IF(COUNTIF($GS$14:$GS$38,"&gt;"&amp;0)&gt;1,"A choisir",INDIRECT("A"&amp;MIN(IF($GS$14:$GS$38&gt;0,ROW($GS$14:$GS$38)))))</f>
        <v>A choisir</v>
      </c>
      <c r="V60" s="152"/>
      <c r="W60" s="150" t="s">
        <v>334</v>
      </c>
      <c r="X60" s="151" t="str">
        <f t="array" aca="1" ref="X60" ca="1">IF(COUNTIF($IB$14:$IB$38,"&gt;"&amp;0)&gt;1,"A choisir",INDIRECT("A"&amp;MIN(IF($IB$14:$IB$38&gt;0,ROW($IB$14:$IB$38)))))</f>
        <v>A choisir</v>
      </c>
      <c r="Y60" s="152"/>
      <c r="Z60" s="150" t="s">
        <v>362</v>
      </c>
      <c r="AA60" s="151" t="str">
        <f t="array" aca="1" ref="AA60" ca="1">IF(COUNTIF($JD$14:$JD$38,"&gt;"&amp;0)&gt;1,"A choisir",INDIRECT("A"&amp;MIN(IF($JD$14:$JD$38&gt;0,ROW($JD$14:$JD$38)))))</f>
        <v>A choisir</v>
      </c>
      <c r="AB60" s="152"/>
      <c r="AC60" s="150" t="s">
        <v>390</v>
      </c>
      <c r="AD60" s="151" t="str">
        <f t="array" aca="1" ref="AD60" ca="1">IF(COUNTIF($KF$14:$KF$38,"&gt;"&amp;0)&gt;1,"A choisir",INDIRECT("A"&amp;MIN(IF($KF$14:$KF$38&gt;0,ROW($KF$14:$KF$38)))))</f>
        <v>A choisir</v>
      </c>
      <c r="AE60" s="152"/>
      <c r="AF60" s="150" t="s">
        <v>425</v>
      </c>
      <c r="AG60" s="151" t="e">
        <f t="array" aca="1" ref="AG60" ca="1">IF(COUNTIF($LO$14:$LO$38,"&gt;"&amp;0)&gt;1,"A choisir",INDIRECT("A"&amp;MIN(IF($LO$14:$LO$38&gt;0,ROW($LO$14:$LO$38)))))</f>
        <v>#REF!</v>
      </c>
      <c r="AH60" s="152"/>
      <c r="AI60" s="150" t="s">
        <v>453</v>
      </c>
      <c r="AJ60" s="151" t="e">
        <f t="array" aca="1" ref="AJ60" ca="1">IF(COUNTIF($MQ$14:$MQ$38,"&gt;"&amp;0)&gt;1,"A choisir",INDIRECT("A"&amp;MIN(IF($MQ$14:$MQ$38&gt;0,ROW($MQ$14:$MQ$38)))))</f>
        <v>#REF!</v>
      </c>
      <c r="AK60" s="150"/>
      <c r="AL60" s="150"/>
      <c r="AM60" s="108"/>
      <c r="AN60" s="108"/>
      <c r="AO60" s="108"/>
      <c r="AP60" s="108"/>
      <c r="AQ60" s="108"/>
      <c r="AR60" s="108"/>
      <c r="AS60" s="108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  <c r="NH60"/>
    </row>
    <row r="61" spans="1:372" x14ac:dyDescent="0.25">
      <c r="A61" s="116"/>
      <c r="B61" s="150" t="s">
        <v>118</v>
      </c>
      <c r="C61" s="151" t="e">
        <f t="array" aca="1" ref="C61" ca="1">IF(COUNTIF($T$14:$T$38,"&gt;"&amp;0)&gt;1,"A choisir",INDIRECT("A"&amp;MIN(IF($T$14:$T$38&gt;0,ROW($T$14:$T$38)))))</f>
        <v>#REF!</v>
      </c>
      <c r="D61" s="152"/>
      <c r="E61" s="150" t="s">
        <v>153</v>
      </c>
      <c r="F61" s="151" t="e">
        <f t="array" aca="1" ref="F61" ca="1">IF(COUNTIF($BC$14:$BC$38,"&gt;"&amp;0)&gt;1,"A choisir",INDIRECT("A"&amp;MIN(IF($BC$14:$BC$38&gt;0,ROW($BC$14:$BC$38)))))</f>
        <v>#REF!</v>
      </c>
      <c r="G61" s="152"/>
      <c r="H61" s="150" t="s">
        <v>181</v>
      </c>
      <c r="I61" s="151" t="str">
        <f t="array" aca="1" ref="I61" ca="1">IF(COUNTIF($CE$14:$CE$38,"&gt;"&amp;0)&gt;1,"A choisir",INDIRECT("A"&amp;MIN(IF($CE$14:$CE$38&gt;0,ROW($CE$14:$CE$38)))))</f>
        <v>j</v>
      </c>
      <c r="J61" s="152"/>
      <c r="K61" s="150" t="s">
        <v>216</v>
      </c>
      <c r="L61" s="151" t="str">
        <f t="array" aca="1" ref="L61" ca="1">IF(COUNTIF($DN$14:$DN$38,"&gt;"&amp;0)&gt;1,"A choisir",INDIRECT("A"&amp;MIN(IF($DN$14:$DN$38&gt;0,ROW($DN$14:$DN$38)))))</f>
        <v>A choisir</v>
      </c>
      <c r="M61" s="152"/>
      <c r="N61" s="150" t="s">
        <v>244</v>
      </c>
      <c r="O61" s="151" t="str">
        <f t="array" aca="1" ref="O61" ca="1">IF(COUNTIF($EP$14:$EP$38,"&gt;"&amp;0)&gt;1,"A choisir",INDIRECT("A"&amp;MIN(IF($EP$14:$EP$38&gt;0,ROW($EP$14:$EP$38)))))</f>
        <v>m</v>
      </c>
      <c r="P61" s="152"/>
      <c r="Q61" s="150" t="s">
        <v>272</v>
      </c>
      <c r="R61" s="151" t="str">
        <f t="array" aca="1" ref="R61" ca="1">IF(COUNTIF($FR$14:$FR$38,"&gt;"&amp;0)&gt;1,"A choisir",INDIRECT("A"&amp;MIN(IF($FR$14:$FR$38&gt;0,ROW($FR$14:$FR$38)))))</f>
        <v>A choisir</v>
      </c>
      <c r="S61" s="152"/>
      <c r="T61" s="150" t="s">
        <v>300</v>
      </c>
      <c r="U61" s="151" t="str">
        <f t="array" aca="1" ref="U61" ca="1">IF(COUNTIF($GT$14:$GT$38,"&gt;"&amp;0)&gt;1,"A choisir",INDIRECT("A"&amp;MIN(IF($GT$14:$GT$38&gt;0,ROW($GT$14:$GT$38)))))</f>
        <v>A choisir</v>
      </c>
      <c r="V61" s="152"/>
      <c r="W61" s="150" t="s">
        <v>335</v>
      </c>
      <c r="X61" s="151" t="str">
        <f t="array" aca="1" ref="X61" ca="1">IF(COUNTIF($IC$14:$IC$38,"&gt;"&amp;0)&gt;1,"A choisir",INDIRECT("A"&amp;MIN(IF($IC$14:$IC$38&gt;0,ROW($IC$14:$IC$38)))))</f>
        <v>A choisir</v>
      </c>
      <c r="Y61" s="152"/>
      <c r="Z61" s="150" t="s">
        <v>363</v>
      </c>
      <c r="AA61" s="151" t="str">
        <f t="array" aca="1" ref="AA61" ca="1">IF(COUNTIF($JE$14:$JE$38,"&gt;"&amp;0)&gt;1,"A choisir",INDIRECT("A"&amp;MIN(IF($JE$14:$JE$38&gt;0,ROW($JE$14:$JE$38)))))</f>
        <v>A choisir</v>
      </c>
      <c r="AB61" s="152"/>
      <c r="AC61" s="150" t="s">
        <v>391</v>
      </c>
      <c r="AD61" s="151" t="str">
        <f t="array" aca="1" ref="AD61" ca="1">IF(COUNTIF($KG$14:$KG$38,"&gt;"&amp;0)&gt;1,"A choisir",INDIRECT("A"&amp;MIN(IF($KG$14:$KG$38&gt;0,ROW($KG$14:$KG$38)))))</f>
        <v>A choisir</v>
      </c>
      <c r="AE61" s="152"/>
      <c r="AF61" s="150" t="s">
        <v>426</v>
      </c>
      <c r="AG61" s="151" t="e">
        <f t="array" aca="1" ref="AG61" ca="1">IF(COUNTIF($LP$14:$LP$38,"&gt;"&amp;0)&gt;1,"A choisir",INDIRECT("A"&amp;MIN(IF($LP$14:$LP$38&gt;0,ROW($LP$14:$LP$38)))))</f>
        <v>#REF!</v>
      </c>
      <c r="AH61" s="152"/>
      <c r="AI61" s="150" t="s">
        <v>454</v>
      </c>
      <c r="AJ61" s="151" t="e">
        <f t="array" aca="1" ref="AJ61" ca="1">IF(COUNTIF($MR$14:$MR$38,"&gt;"&amp;0)&gt;1,"A choisir",INDIRECT("A"&amp;MIN(IF($MR$14:$MR$38&gt;0,ROW($MR$14:$MR$38)))))</f>
        <v>#REF!</v>
      </c>
      <c r="AK61" s="150"/>
      <c r="AL61" s="150"/>
      <c r="AM61" s="108"/>
      <c r="AN61" s="108"/>
      <c r="AO61" s="108"/>
      <c r="AP61" s="108"/>
      <c r="AQ61" s="108"/>
      <c r="AR61" s="108"/>
      <c r="AS61" s="108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</row>
    <row r="62" spans="1:372" x14ac:dyDescent="0.25">
      <c r="A62" s="116"/>
      <c r="B62" s="150" t="s">
        <v>119</v>
      </c>
      <c r="C62" s="151" t="e">
        <f t="array" aca="1" ref="C62" ca="1">IF(COUNTIF($U$14:$U$38,"&gt;"&amp;0)&gt;1,"A choisir",INDIRECT("A"&amp;MIN(IF($U$14:$U$38&gt;0,ROW($U$14:$U$38)))))</f>
        <v>#REF!</v>
      </c>
      <c r="D62" s="152"/>
      <c r="E62" s="150" t="s">
        <v>154</v>
      </c>
      <c r="F62" s="151" t="e">
        <f t="array" aca="1" ref="F62" ca="1">IF(COUNTIF($BD$14:$BD$38,"&gt;"&amp;0)&gt;1,"A choisir",INDIRECT("A"&amp;MIN(IF($BD$14:$BD$38&gt;0,ROW($BD$14:$BD$38)))))</f>
        <v>#REF!</v>
      </c>
      <c r="G62" s="152"/>
      <c r="H62" s="150" t="s">
        <v>182</v>
      </c>
      <c r="I62" s="151" t="str">
        <f t="array" aca="1" ref="I62" ca="1">IF(COUNTIF($CF$14:$CF$38,"&gt;"&amp;0)&gt;1,"A choisir",INDIRECT("A"&amp;MIN(IF($CF$14:$CF$38&gt;0,ROW($CF$14:$CF$38)))))</f>
        <v>j</v>
      </c>
      <c r="J62" s="152"/>
      <c r="K62" s="150" t="s">
        <v>217</v>
      </c>
      <c r="L62" s="151" t="str">
        <f t="array" aca="1" ref="L62" ca="1">IF(COUNTIF($DO$14:$DO$38,"&gt;"&amp;0)&gt;1,"A choisir",INDIRECT("A"&amp;MIN(IF($DO$14:$DO$38&gt;0,ROW($DO$14:$DO$38)))))</f>
        <v>A choisir</v>
      </c>
      <c r="M62" s="152"/>
      <c r="N62" s="150" t="s">
        <v>245</v>
      </c>
      <c r="O62" s="151" t="str">
        <f t="array" aca="1" ref="O62" ca="1">IF(COUNTIF($EQ$14:$EQ$38,"&gt;"&amp;0)&gt;1,"A choisir",INDIRECT("A"&amp;MIN(IF($EQ$14:$EQ$38&gt;0,ROW($EQ$14:$EQ$38)))))</f>
        <v>b</v>
      </c>
      <c r="P62" s="152"/>
      <c r="Q62" s="150" t="s">
        <v>273</v>
      </c>
      <c r="R62" s="151" t="str">
        <f t="array" aca="1" ref="R62" ca="1">IF(COUNTIF($FS$14:$FS$38,"&gt;"&amp;0)&gt;1,"A choisir",INDIRECT("A"&amp;MIN(IF($FS$14:$FS$38&gt;0,ROW($FS$14:$FS$38)))))</f>
        <v>A choisir</v>
      </c>
      <c r="S62" s="152"/>
      <c r="T62" s="150" t="s">
        <v>301</v>
      </c>
      <c r="U62" s="151" t="str">
        <f t="array" aca="1" ref="U62" ca="1">IF(COUNTIF($GU$14:$GU$38,"&gt;"&amp;0)&gt;1,"A choisir",INDIRECT("A"&amp;MIN(IF($GU$14:$GU$38&gt;0,ROW($GU$14:$GU$38)))))</f>
        <v>A choisir</v>
      </c>
      <c r="V62" s="152"/>
      <c r="W62" s="150" t="s">
        <v>336</v>
      </c>
      <c r="X62" s="151" t="str">
        <f t="array" aca="1" ref="X62" ca="1">IF(COUNTIF($ID$14:$ID$38,"&gt;"&amp;0)&gt;1,"A choisir",INDIRECT("A"&amp;MIN(IF($ID$14:$ID$38&gt;0,ROW($ID$14:$ID$38)))))</f>
        <v>A choisir</v>
      </c>
      <c r="Y62" s="152"/>
      <c r="Z62" s="150" t="s">
        <v>364</v>
      </c>
      <c r="AA62" s="151" t="str">
        <f t="array" aca="1" ref="AA62" ca="1">IF(COUNTIF($JF$14:$JF$38,"&gt;"&amp;0)&gt;1,"A choisir",INDIRECT("A"&amp;MIN(IF($JF$14:$JF$38&gt;0,ROW($JF$14:$JF$38)))))</f>
        <v>A choisir</v>
      </c>
      <c r="AB62" s="152"/>
      <c r="AC62" s="150" t="s">
        <v>392</v>
      </c>
      <c r="AD62" s="151" t="str">
        <f t="array" aca="1" ref="AD62" ca="1">IF(COUNTIF($KH$14:$KH$38,"&gt;"&amp;0)&gt;1,"A choisir",INDIRECT("A"&amp;MIN(IF($KH$14:$KH$38&gt;0,ROW($KH$14:$KH$38)))))</f>
        <v>A choisir</v>
      </c>
      <c r="AE62" s="152"/>
      <c r="AF62" s="150" t="s">
        <v>427</v>
      </c>
      <c r="AG62" s="151" t="e">
        <f t="array" aca="1" ref="AG62" ca="1">IF(COUNTIF($LQ$14:$LQ$38,"&gt;"&amp;0)&gt;1,"A choisir",INDIRECT("A"&amp;MIN(IF($LQ$14:$LQ$38&gt;0,ROW($LQ$14:$LQ$38)))))</f>
        <v>#REF!</v>
      </c>
      <c r="AH62" s="152"/>
      <c r="AI62" s="150" t="s">
        <v>455</v>
      </c>
      <c r="AJ62" s="151" t="e">
        <f t="array" aca="1" ref="AJ62" ca="1">IF(COUNTIF($MS$14:$MS$38,"&gt;"&amp;0)&gt;1,"A choisir",INDIRECT("A"&amp;MIN(IF($MS$14:$MS$38&gt;0,ROW($MS$14:$MS$38)))))</f>
        <v>#REF!</v>
      </c>
      <c r="AK62" s="150"/>
      <c r="AL62" s="150"/>
      <c r="AM62" s="108"/>
      <c r="AN62" s="108"/>
      <c r="AO62" s="108"/>
      <c r="AP62" s="108"/>
      <c r="AQ62" s="108"/>
      <c r="AR62" s="108"/>
      <c r="AS62" s="108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  <c r="MP62"/>
      <c r="MQ62"/>
      <c r="MR62"/>
      <c r="MS62"/>
      <c r="MT62"/>
      <c r="MU62"/>
      <c r="MV62"/>
      <c r="MW62"/>
      <c r="MX62"/>
      <c r="MY62"/>
      <c r="MZ62"/>
      <c r="NA62"/>
      <c r="NB62"/>
      <c r="NC62"/>
      <c r="ND62"/>
      <c r="NE62"/>
      <c r="NF62"/>
      <c r="NG62"/>
      <c r="NH62"/>
    </row>
    <row r="63" spans="1:372" x14ac:dyDescent="0.25">
      <c r="A63" s="116"/>
      <c r="B63" s="150" t="s">
        <v>120</v>
      </c>
      <c r="C63" s="151" t="e">
        <f t="array" aca="1" ref="C63" ca="1">IF(COUNTIF($V$14:$V$38,"&gt;"&amp;0)&gt;1,"A choisir",INDIRECT("A"&amp;MIN(IF($V$14:$V$38&gt;0,ROW($V$14:$V$38)))))</f>
        <v>#REF!</v>
      </c>
      <c r="D63" s="152"/>
      <c r="E63" s="150" t="s">
        <v>155</v>
      </c>
      <c r="F63" s="151" t="e">
        <f t="array" aca="1" ref="F63" ca="1">IF(COUNTIF($BE$14:$BE$38,"&gt;"&amp;0)&gt;1,"A choisir",INDIRECT("A"&amp;MIN(IF($BE$14:$BE$38&gt;0,ROW($BE$14:$BE$38)))))</f>
        <v>#REF!</v>
      </c>
      <c r="G63" s="152"/>
      <c r="H63" s="150" t="s">
        <v>183</v>
      </c>
      <c r="I63" s="151" t="str">
        <f t="array" aca="1" ref="I63" ca="1">IF(COUNTIF($CG$14:$CG$38,"&gt;"&amp;0)&gt;1,"A choisir",INDIRECT("A"&amp;MIN(IF($CG$14:$CG$38&gt;0,ROW($CG$14:$CG$38)))))</f>
        <v>j</v>
      </c>
      <c r="J63" s="152"/>
      <c r="K63" s="150" t="s">
        <v>218</v>
      </c>
      <c r="L63" s="151" t="str">
        <f t="array" aca="1" ref="L63" ca="1">IF(COUNTIF($DP$14:$DP$38,"&gt;"&amp;0)&gt;1,"A choisir",INDIRECT("A"&amp;MIN(IF($DP$14:$DP$38&gt;0,ROW($DP$14:$DP$38)))))</f>
        <v>A choisir</v>
      </c>
      <c r="M63" s="152"/>
      <c r="N63" s="150" t="s">
        <v>246</v>
      </c>
      <c r="O63" s="151" t="str">
        <f t="array" aca="1" ref="O63" ca="1">IF(COUNTIF($ER$14:$ER$38,"&gt;"&amp;0)&gt;1,"A choisir",INDIRECT("A"&amp;MIN(IF($ER$14:$ER$38&gt;0,ROW($ER$14:$ER$38)))))</f>
        <v>b</v>
      </c>
      <c r="P63" s="152"/>
      <c r="Q63" s="150" t="s">
        <v>274</v>
      </c>
      <c r="R63" s="151" t="str">
        <f t="array" aca="1" ref="R63" ca="1">IF(COUNTIF($FT$14:$FT$38,"&gt;"&amp;0)&gt;1,"A choisir",INDIRECT("A"&amp;MIN(IF($FT$14:$FT$38&gt;0,ROW($FT$14:$FT$38)))))</f>
        <v>o</v>
      </c>
      <c r="S63" s="152"/>
      <c r="T63" s="150" t="s">
        <v>302</v>
      </c>
      <c r="U63" s="151" t="str">
        <f t="array" aca="1" ref="U63" ca="1">IF(COUNTIF($GV$14:$GV$38,"&gt;"&amp;0)&gt;1,"A choisir",INDIRECT("A"&amp;MIN(IF($GV$14:$GV$38&gt;0,ROW($GV$14:$GV$38)))))</f>
        <v>A choisir</v>
      </c>
      <c r="V63" s="152"/>
      <c r="W63" s="150" t="s">
        <v>337</v>
      </c>
      <c r="X63" s="151" t="str">
        <f t="array" aca="1" ref="X63" ca="1">IF(COUNTIF($IE$14:$IE$38,"&gt;"&amp;0)&gt;1,"A choisir",INDIRECT("A"&amp;MIN(IF($IE$14:$IE$38&gt;0,ROW($IE$14:$IE$38)))))</f>
        <v>A choisir</v>
      </c>
      <c r="Y63" s="152"/>
      <c r="Z63" s="150" t="s">
        <v>365</v>
      </c>
      <c r="AA63" s="151" t="str">
        <f t="array" aca="1" ref="AA63" ca="1">IF(COUNTIF($JG$14:$JG$38,"&gt;"&amp;0)&gt;1,"A choisir",INDIRECT("A"&amp;MIN(IF($JG$14:$JG$38&gt;0,ROW($JG$14:$JG$38)))))</f>
        <v>A choisir</v>
      </c>
      <c r="AB63" s="152"/>
      <c r="AC63" s="150" t="s">
        <v>393</v>
      </c>
      <c r="AD63" s="151" t="str">
        <f t="array" aca="1" ref="AD63" ca="1">IF(COUNTIF($KI$14:$KI$38,"&gt;"&amp;0)&gt;1,"A choisir",INDIRECT("A"&amp;MIN(IF($KI$14:$KI$38&gt;0,ROW($KI$14:$KI$38)))))</f>
        <v>A choisir</v>
      </c>
      <c r="AE63" s="152"/>
      <c r="AF63" s="150" t="s">
        <v>428</v>
      </c>
      <c r="AG63" s="151" t="e">
        <f t="array" aca="1" ref="AG63" ca="1">IF(COUNTIF($LR$14:$LR$38,"&gt;"&amp;0)&gt;1,"A choisir",INDIRECT("A"&amp;MIN(IF($LR$14:$LR$38&gt;0,ROW($LR$14:$LR$38)))))</f>
        <v>#REF!</v>
      </c>
      <c r="AH63" s="152"/>
      <c r="AI63" s="150" t="s">
        <v>456</v>
      </c>
      <c r="AJ63" s="151" t="e">
        <f t="array" aca="1" ref="AJ63" ca="1">IF(COUNTIF($MT$14:$MT$38,"&gt;"&amp;0)&gt;1,"A choisir",INDIRECT("A"&amp;MIN(IF($MT$14:$MT$38&gt;0,ROW($MT$14:$MT$38)))))</f>
        <v>#REF!</v>
      </c>
      <c r="AK63" s="150"/>
      <c r="AL63" s="150"/>
      <c r="AM63" s="108"/>
      <c r="AN63" s="108"/>
      <c r="AO63" s="108"/>
      <c r="AP63" s="108"/>
      <c r="AQ63" s="108"/>
      <c r="AR63" s="108"/>
      <c r="AS63" s="108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  <c r="MP63"/>
      <c r="MQ63"/>
      <c r="MR63"/>
      <c r="MS63"/>
      <c r="MT63"/>
      <c r="MU63"/>
      <c r="MV63"/>
      <c r="MW63"/>
      <c r="MX63"/>
      <c r="MY63"/>
      <c r="MZ63"/>
      <c r="NA63"/>
      <c r="NB63"/>
      <c r="NC63"/>
      <c r="ND63"/>
      <c r="NE63"/>
      <c r="NF63"/>
      <c r="NG63"/>
      <c r="NH63"/>
    </row>
    <row r="64" spans="1:372" x14ac:dyDescent="0.25">
      <c r="A64" s="116" t="s">
        <v>73</v>
      </c>
      <c r="B64" s="150" t="s">
        <v>121</v>
      </c>
      <c r="C64" s="151" t="e">
        <f t="array" aca="1" ref="C64" ca="1">IF(COUNTIF($W$14:$W$38,"&gt;"&amp;0)&gt;1,"A choisir",INDIRECT("A"&amp;MIN(IF($W$14:$W$38&gt;0,ROW($W$14:$W$38)))))</f>
        <v>#REF!</v>
      </c>
      <c r="D64" s="152" t="s">
        <v>27</v>
      </c>
      <c r="E64" s="150" t="s">
        <v>156</v>
      </c>
      <c r="F64" s="151" t="e">
        <f t="array" aca="1" ref="F64" ca="1">IF(COUNTIF($BF$14:$BF$38,"&gt;"&amp;0)&gt;1,"A choisir",INDIRECT("A"&amp;MIN(IF($BF$14:$BF$38&gt;0,ROW($BF$14:$BF$38)))))</f>
        <v>#REF!</v>
      </c>
      <c r="G64" s="152" t="s">
        <v>31</v>
      </c>
      <c r="H64" s="150" t="s">
        <v>184</v>
      </c>
      <c r="I64" s="151" t="str">
        <f t="array" aca="1" ref="I64" ca="1">IF(COUNTIF($CH$14:$CH$38,"&gt;"&amp;0)&gt;1,"A choisir",INDIRECT("A"&amp;MIN(IF($CH$14:$CH$38&gt;0,ROW($CH$14:$CH$38)))))</f>
        <v>j</v>
      </c>
      <c r="J64" s="152" t="s">
        <v>36</v>
      </c>
      <c r="K64" s="150" t="s">
        <v>219</v>
      </c>
      <c r="L64" s="151" t="str">
        <f t="array" aca="1" ref="L64" ca="1">IF(COUNTIF($DQ$14:$DQ$38,"&gt;"&amp;0)&gt;1,"A choisir",INDIRECT("A"&amp;MIN(IF($DQ$14:$DQ$38&gt;0,ROW($DQ$14:$DQ$38)))))</f>
        <v>A choisir</v>
      </c>
      <c r="M64" s="152" t="s">
        <v>40</v>
      </c>
      <c r="N64" s="150" t="s">
        <v>247</v>
      </c>
      <c r="O64" s="151" t="str">
        <f t="array" aca="1" ref="O64" ca="1">IF(COUNTIF($ES$14:$ES$38,"&gt;"&amp;0)&gt;1,"A choisir",INDIRECT("A"&amp;MIN(IF($ES$14:$ES$38&gt;0,ROW($ES$14:$ES$38)))))</f>
        <v>A choisir</v>
      </c>
      <c r="P64" s="152" t="s">
        <v>44</v>
      </c>
      <c r="Q64" s="150" t="s">
        <v>275</v>
      </c>
      <c r="R64" s="151" t="str">
        <f t="array" aca="1" ref="R64" ca="1">IF(COUNTIF($FU$14:$FU$38,"&gt;"&amp;0)&gt;1,"A choisir",INDIRECT("A"&amp;MIN(IF($FU$14:$FU$38&gt;0,ROW($FU$14:$FU$38)))))</f>
        <v>o</v>
      </c>
      <c r="S64" s="152" t="s">
        <v>48</v>
      </c>
      <c r="T64" s="150" t="s">
        <v>303</v>
      </c>
      <c r="U64" s="151" t="str">
        <f t="array" aca="1" ref="U64" ca="1">IF(COUNTIF($GW$14:$GW$38,"&gt;"&amp;0)&gt;1,"A choisir",INDIRECT("A"&amp;MIN(IF($GW$14:$GW$38&gt;0,ROW($GW$14:$GW$38)))))</f>
        <v>A choisir</v>
      </c>
      <c r="V64" s="152" t="s">
        <v>53</v>
      </c>
      <c r="W64" s="150" t="s">
        <v>338</v>
      </c>
      <c r="X64" s="151" t="str">
        <f t="array" aca="1" ref="X64" ca="1">IF(COUNTIF($IF$14:$IF$38,"&gt;"&amp;0)&gt;1,"A choisir",INDIRECT("A"&amp;MIN(IF($IF$14:$IF$38&gt;0,ROW($IF$14:$IF$38)))))</f>
        <v>A choisir</v>
      </c>
      <c r="Y64" s="152" t="s">
        <v>57</v>
      </c>
      <c r="Z64" s="150" t="s">
        <v>366</v>
      </c>
      <c r="AA64" s="151" t="str">
        <f t="array" aca="1" ref="AA64" ca="1">IF(COUNTIF($JH$14:$JH$38,"&gt;"&amp;0)&gt;1,"A choisir",INDIRECT("A"&amp;MIN(IF($JH$14:$JH$38&gt;0,ROW($JH$14:$JH$38)))))</f>
        <v>A choisir</v>
      </c>
      <c r="AB64" s="152" t="s">
        <v>61</v>
      </c>
      <c r="AC64" s="150" t="s">
        <v>394</v>
      </c>
      <c r="AD64" s="151" t="str">
        <f t="array" aca="1" ref="AD64" ca="1">IF(COUNTIF($KJ$14:$KJ$38,"&gt;"&amp;0)&gt;1,"A choisir",INDIRECT("A"&amp;MIN(IF($KJ$14:$KJ$38&gt;0,ROW($KJ$14:$KJ$38)))))</f>
        <v>A choisir</v>
      </c>
      <c r="AE64" s="152" t="s">
        <v>66</v>
      </c>
      <c r="AF64" s="150" t="s">
        <v>429</v>
      </c>
      <c r="AG64" s="151" t="e">
        <f t="array" aca="1" ref="AG64" ca="1">IF(COUNTIF($LS$14:$LS$38,"&gt;"&amp;0)&gt;1,"A choisir",INDIRECT("A"&amp;MIN(IF($LS$14:$LS$38&gt;0,ROW($LS$14:$LS$38)))))</f>
        <v>#REF!</v>
      </c>
      <c r="AH64" s="152" t="s">
        <v>78</v>
      </c>
      <c r="AI64" s="150" t="s">
        <v>457</v>
      </c>
      <c r="AJ64" s="151" t="e">
        <f t="array" aca="1" ref="AJ64" ca="1">IF(COUNTIF($MU$14:$MU$38,"&gt;"&amp;0)&gt;1,"A choisir",INDIRECT("A"&amp;MIN(IF($MU$14:$MU$38&gt;0,ROW($MU$14:$MU$38)))))</f>
        <v>#REF!</v>
      </c>
      <c r="AK64" s="150"/>
      <c r="AL64" s="150"/>
      <c r="AM64" s="108"/>
      <c r="AN64" s="108"/>
      <c r="AO64" s="108"/>
      <c r="AP64" s="108"/>
      <c r="AQ64" s="108"/>
      <c r="AR64" s="108"/>
      <c r="AS64" s="108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  <c r="NH64"/>
    </row>
    <row r="65" spans="1:372" x14ac:dyDescent="0.25">
      <c r="A65" s="116"/>
      <c r="B65" s="150" t="s">
        <v>122</v>
      </c>
      <c r="C65" s="151" t="e">
        <f t="array" aca="1" ref="C65:C66" ca="1">IF(COUNTIF($X$14:$X$38,"&gt;"&amp;0)&gt;1,"A choisir",INDIRECT("A"&amp;MIN(IF($X$14:$X$38&gt;0,ROW($X$14:$X$38)))))</f>
        <v>#REF!</v>
      </c>
      <c r="D65" s="152"/>
      <c r="E65" s="150" t="s">
        <v>157</v>
      </c>
      <c r="F65" s="151" t="e">
        <f t="array" aca="1" ref="F65" ca="1">IF(COUNTIF($BG$14:$BG$38,"&gt;"&amp;0)&gt;1,"A choisir",INDIRECT("A"&amp;MIN(IF($BG$14:$BG$38&gt;0,ROW($BG$14:$BG$38)))))</f>
        <v>#REF!</v>
      </c>
      <c r="G65" s="152"/>
      <c r="H65" s="150" t="s">
        <v>185</v>
      </c>
      <c r="I65" s="151" t="str">
        <f t="array" aca="1" ref="I65" ca="1">IF(COUNTIF($CI$14:$CI$38,"&gt;"&amp;0)&gt;1,"A choisir",INDIRECT("A"&amp;MIN(IF($CI$14:$CI$38&gt;0,ROW($CI$14:$CI$38)))))</f>
        <v>j</v>
      </c>
      <c r="J65" s="152"/>
      <c r="K65" s="150" t="s">
        <v>220</v>
      </c>
      <c r="L65" s="151" t="str">
        <f t="array" aca="1" ref="L65" ca="1">IF(COUNTIF($DR$14:$DR$38,"&gt;"&amp;0)&gt;1,"A choisir",INDIRECT("A"&amp;MIN(IF($DR$14:$DR$38&gt;0,ROW($DR$14:$DR$38)))))</f>
        <v>e</v>
      </c>
      <c r="M65" s="152"/>
      <c r="N65" s="150" t="s">
        <v>248</v>
      </c>
      <c r="O65" s="151" t="str">
        <f t="array" aca="1" ref="O65" ca="1">IF(COUNTIF($ET$14:$ET$38,"&gt;"&amp;0)&gt;1,"A choisir",INDIRECT("A"&amp;MIN(IF($ET$14:$ET$38&gt;0,ROW($ET$14:$ET$38)))))</f>
        <v>A choisir</v>
      </c>
      <c r="P65" s="152"/>
      <c r="Q65" s="150" t="s">
        <v>276</v>
      </c>
      <c r="R65" s="151" t="str">
        <f t="array" aca="1" ref="R65" ca="1">IF(COUNTIF($FV$14:$FV$38,"&gt;"&amp;0)&gt;1,"A choisir",INDIRECT("A"&amp;MIN(IF($FV$14:$FV$38&gt;0,ROW($FV$14:$FV$38)))))</f>
        <v>p</v>
      </c>
      <c r="S65" s="152"/>
      <c r="T65" s="150" t="s">
        <v>304</v>
      </c>
      <c r="U65" s="151" t="str">
        <f t="array" aca="1" ref="U65" ca="1">IF(COUNTIF($GX$14:$GX$38,"&gt;"&amp;0)&gt;1,"A choisir",INDIRECT("A"&amp;MIN(IF($GX$14:$GX$38&gt;0,ROW($GX$14:$GX$38)))))</f>
        <v>A choisir</v>
      </c>
      <c r="V65" s="152"/>
      <c r="W65" s="150" t="s">
        <v>339</v>
      </c>
      <c r="X65" s="151" t="str">
        <f t="array" aca="1" ref="X65" ca="1">IF(COUNTIF($IG$14:$IG$38,"&gt;"&amp;0)&gt;1,"A choisir",INDIRECT("A"&amp;MIN(IF($IG$14:$IG$38&gt;0,ROW($IG$14:$IG$38)))))</f>
        <v>A choisir</v>
      </c>
      <c r="Y65" s="152"/>
      <c r="Z65" s="150" t="s">
        <v>367</v>
      </c>
      <c r="AA65" s="151" t="str">
        <f t="array" aca="1" ref="AA65" ca="1">IF(COUNTIF($JI$14:$JI$38,"&gt;"&amp;0)&gt;1,"A choisir",INDIRECT("A"&amp;MIN(IF($JI$14:$JI$38&gt;0,ROW($JI$14:$JI$38)))))</f>
        <v>A choisir</v>
      </c>
      <c r="AB65" s="152"/>
      <c r="AC65" s="150" t="s">
        <v>395</v>
      </c>
      <c r="AD65" s="151" t="str">
        <f t="array" aca="1" ref="AD65" ca="1">IF(COUNTIF($KK$14:$KK$38,"&gt;"&amp;0)&gt;1,"A choisir",INDIRECT("A"&amp;MIN(IF($KK$14:$KK$38&gt;0,ROW($KK$14:$KK$38)))))</f>
        <v>A choisir</v>
      </c>
      <c r="AE65" s="152"/>
      <c r="AF65" s="150" t="s">
        <v>430</v>
      </c>
      <c r="AG65" s="151" t="e">
        <f t="array" aca="1" ref="AG65" ca="1">IF(COUNTIF($LT$14:$LT$38,"&gt;"&amp;0)&gt;1,"A choisir",INDIRECT("A"&amp;MIN(IF($LT$14:$LT$38&gt;0,ROW($LT$14:$LT$38)))))</f>
        <v>#REF!</v>
      </c>
      <c r="AH65" s="152"/>
      <c r="AI65" s="150" t="s">
        <v>458</v>
      </c>
      <c r="AJ65" s="151" t="e">
        <f t="array" aca="1" ref="AJ65" ca="1">IF(COUNTIF($MV$14:$MV$38,"&gt;"&amp;0)&gt;1,"A choisir",INDIRECT("A"&amp;MIN(IF($MV$14:$MV$38&gt;0,ROW($MV$14:$MV$38)))))</f>
        <v>#REF!</v>
      </c>
      <c r="AK65" s="150"/>
      <c r="AL65" s="150"/>
      <c r="AM65" s="108"/>
      <c r="AN65" s="108"/>
      <c r="AO65" s="108"/>
      <c r="AP65" s="108"/>
      <c r="AQ65" s="108"/>
      <c r="AR65" s="108"/>
      <c r="AS65" s="108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  <c r="NH65"/>
    </row>
    <row r="66" spans="1:372" x14ac:dyDescent="0.25">
      <c r="A66" s="116"/>
      <c r="B66" s="150" t="s">
        <v>123</v>
      </c>
      <c r="C66" s="151" t="e">
        <f ca="1"/>
        <v>#REF!</v>
      </c>
      <c r="D66" s="152"/>
      <c r="E66" s="150" t="s">
        <v>158</v>
      </c>
      <c r="F66" s="151" t="e">
        <f t="array" aca="1" ref="F66" ca="1">IF(COUNTIF($BH$14:$BH$38,"&gt;"&amp;0)&gt;1,"A choisir",INDIRECT("A"&amp;MIN(IF($BH$14:$BH$38&gt;0,ROW($BH$14:$BH$38)))))</f>
        <v>#REF!</v>
      </c>
      <c r="G66" s="152"/>
      <c r="H66" s="150" t="s">
        <v>186</v>
      </c>
      <c r="I66" s="151" t="str">
        <f t="array" aca="1" ref="I66" ca="1">IF(COUNTIF($CJ$14:$CJ$38,"&gt;"&amp;0)&gt;1,"A choisir",INDIRECT("A"&amp;MIN(IF($CJ$14:$CJ$38&gt;0,ROW($CJ$14:$CJ$38)))))</f>
        <v>j</v>
      </c>
      <c r="J66" s="152"/>
      <c r="K66" s="150" t="s">
        <v>221</v>
      </c>
      <c r="L66" s="151" t="str">
        <f t="array" aca="1" ref="L66" ca="1">IF(COUNTIF($DS$14:$DS$38,"&gt;"&amp;0)&gt;1,"A choisir",INDIRECT("A"&amp;MIN(IF($DS$14:$DS$38&gt;0,ROW($DS$14:$DS$38)))))</f>
        <v>e</v>
      </c>
      <c r="M66" s="152"/>
      <c r="N66" s="150" t="s">
        <v>249</v>
      </c>
      <c r="O66" s="151" t="str">
        <f t="array" aca="1" ref="O66" ca="1">IF(COUNTIF($EU$14:$EU$38,"&gt;"&amp;0)&gt;1,"A choisir",INDIRECT("A"&amp;MIN(IF($EU$14:$EU$38&gt;0,ROW($EU$14:$EU$38)))))</f>
        <v>A choisir</v>
      </c>
      <c r="P66" s="152"/>
      <c r="Q66" s="150" t="s">
        <v>277</v>
      </c>
      <c r="R66" s="151" t="str">
        <f t="array" aca="1" ref="R66" ca="1">IF(COUNTIF($FW$14:$FW$38,"&gt;"&amp;0)&gt;1,"A choisir",INDIRECT("A"&amp;MIN(IF($FW$14:$FW$38&gt;0,ROW($FW$14:$FW$38)))))</f>
        <v>p</v>
      </c>
      <c r="S66" s="152"/>
      <c r="T66" s="150" t="s">
        <v>305</v>
      </c>
      <c r="U66" s="151" t="str">
        <f t="array" aca="1" ref="U66" ca="1">IF(COUNTIF($GY$14:$GY$38,"&gt;"&amp;0)&gt;1,"A choisir",INDIRECT("A"&amp;MIN(IF($GY$14:$GY$38&gt;0,ROW($GY$14:$GY$38)))))</f>
        <v>A choisir</v>
      </c>
      <c r="V66" s="152"/>
      <c r="W66" s="150" t="s">
        <v>340</v>
      </c>
      <c r="X66" s="151" t="str">
        <f t="array" aca="1" ref="X66" ca="1">IF(COUNTIF($IH$14:$IH$38,"&gt;"&amp;0)&gt;1,"A choisir",INDIRECT("A"&amp;MIN(IF($IH$14:$IH$38&gt;0,ROW($IH$14:$IH$38)))))</f>
        <v>A choisir</v>
      </c>
      <c r="Y66" s="152"/>
      <c r="Z66" s="150" t="s">
        <v>368</v>
      </c>
      <c r="AA66" s="151" t="str">
        <f t="array" aca="1" ref="AA66" ca="1">IF(COUNTIF($JJ$14:$JJ$38,"&gt;"&amp;0)&gt;1,"A choisir",INDIRECT("A"&amp;MIN(IF($JJ$14:$JJ$38&gt;0,ROW($JJ$14:$JJ$38)))))</f>
        <v>A choisir</v>
      </c>
      <c r="AB66" s="152"/>
      <c r="AC66" s="150" t="s">
        <v>396</v>
      </c>
      <c r="AD66" s="151" t="str">
        <f t="array" aca="1" ref="AD66" ca="1">IF(COUNTIF($KL$14:$KL$38,"&gt;"&amp;0)&gt;1,"A choisir",INDIRECT("A"&amp;MIN(IF($KL$14:$KL$38&gt;0,ROW($KL$14:$KL$38)))))</f>
        <v>A choisir</v>
      </c>
      <c r="AE66" s="152"/>
      <c r="AF66" s="150" t="s">
        <v>431</v>
      </c>
      <c r="AG66" s="151" t="e">
        <f t="array" aca="1" ref="AG66" ca="1">IF(COUNTIF($LU$14:$LU$38,"&gt;"&amp;0)&gt;1,"A choisir",INDIRECT("A"&amp;MIN(IF($LU$14:$LU$38&gt;0,ROW($LU$14:$LU$38)))))</f>
        <v>#REF!</v>
      </c>
      <c r="AH66" s="152"/>
      <c r="AI66" s="150" t="s">
        <v>459</v>
      </c>
      <c r="AJ66" s="151" t="e">
        <f t="array" aca="1" ref="AJ66" ca="1">IF(COUNTIF($MW$14:$MW$38,"&gt;"&amp;0)&gt;1,"A choisir",INDIRECT("A"&amp;MIN(IF($MW$14:$MW$38&gt;0,ROW($MW$14:$MW$38)))))</f>
        <v>#REF!</v>
      </c>
      <c r="AK66" s="150"/>
      <c r="AL66" s="150"/>
      <c r="AM66" s="108"/>
      <c r="AN66" s="108"/>
      <c r="AO66" s="108"/>
      <c r="AP66" s="108"/>
      <c r="AQ66" s="108"/>
      <c r="AR66" s="108"/>
      <c r="AS66" s="108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</row>
    <row r="67" spans="1:372" x14ac:dyDescent="0.25">
      <c r="A67" s="116"/>
      <c r="B67" s="150" t="s">
        <v>124</v>
      </c>
      <c r="C67" s="151" t="e">
        <f t="array" aca="1" ref="C67" ca="1">IF(COUNTIF($Z$14:$Z$38,"&gt;"&amp;0)&gt;1,"A choisir",INDIRECT("A"&amp;MIN(IF($Z$14:$Z$38&gt;0,ROW($Z$14:$Z$38)))))</f>
        <v>#REF!</v>
      </c>
      <c r="D67" s="152"/>
      <c r="E67" s="150" t="s">
        <v>159</v>
      </c>
      <c r="F67" s="151" t="e">
        <f t="array" aca="1" ref="F67" ca="1">IF(COUNTIF($BI$14:$BI$38,"&gt;"&amp;0)&gt;1,"A choisir",INDIRECT("A"&amp;MIN(IF($BI$14:$BI$38&gt;0,ROW($BI$14:$BI$38)))))</f>
        <v>#REF!</v>
      </c>
      <c r="G67" s="152"/>
      <c r="H67" s="150" t="s">
        <v>187</v>
      </c>
      <c r="I67" s="151" t="str">
        <f t="array" aca="1" ref="I67" ca="1">IF(COUNTIF($CK$14:$CK$38,"&gt;"&amp;0)&gt;1,"A choisir",INDIRECT("A"&amp;MIN(IF($CK$14:$CK$38&gt;0,ROW($CK$14:$CK$38)))))</f>
        <v>e</v>
      </c>
      <c r="J67" s="152"/>
      <c r="K67" s="150" t="s">
        <v>222</v>
      </c>
      <c r="L67" s="151" t="str">
        <f t="array" aca="1" ref="L67" ca="1">IF(COUNTIF($DT$14:$DT$38,"&gt;"&amp;0)&gt;1,"A choisir",INDIRECT("A"&amp;MIN(IF($DT$14:$DT$38&gt;0,ROW($DT$14:$DT$38)))))</f>
        <v>e</v>
      </c>
      <c r="M67" s="152"/>
      <c r="N67" s="150" t="s">
        <v>250</v>
      </c>
      <c r="O67" s="151" t="str">
        <f t="array" aca="1" ref="O67" ca="1">IF(COUNTIF($EV$14:$EV$38,"&gt;"&amp;0)&gt;1,"A choisir",INDIRECT("A"&amp;MIN(IF($EV$14:$EV$38&gt;0,ROW($EV$14:$EV$38)))))</f>
        <v>A choisir</v>
      </c>
      <c r="P67" s="152"/>
      <c r="Q67" s="150" t="s">
        <v>278</v>
      </c>
      <c r="R67" s="151" t="str">
        <f t="array" aca="1" ref="R67" ca="1">IF(COUNTIF($FX$14:$FX$38,"&gt;"&amp;0)&gt;1,"A choisir",INDIRECT("A"&amp;MIN(IF($FX$14:$FX$38&gt;0,ROW($FX$14:$FX$38)))))</f>
        <v>m</v>
      </c>
      <c r="S67" s="152"/>
      <c r="T67" s="150" t="s">
        <v>306</v>
      </c>
      <c r="U67" s="151" t="str">
        <f t="array" aca="1" ref="U67" ca="1">IF(COUNTIF($GZ$14:$GZ$38,"&gt;"&amp;0)&gt;1,"A choisir",INDIRECT("A"&amp;MIN(IF($GZ$14:$GZ$38&gt;0,ROW($GZ$14:$GZ$38)))))</f>
        <v>A choisir</v>
      </c>
      <c r="V67" s="152"/>
      <c r="W67" s="150" t="s">
        <v>341</v>
      </c>
      <c r="X67" s="151" t="str">
        <f t="array" aca="1" ref="X67" ca="1">IF(COUNTIF($IA$14:$II$38,"&gt;"&amp;0)&gt;1,"A choisir",INDIRECT("A"&amp;MIN(IF($II$14:$II$38&gt;0,ROW($II$14:$II$38)))))</f>
        <v>A choisir</v>
      </c>
      <c r="Y67" s="152"/>
      <c r="Z67" s="150" t="s">
        <v>369</v>
      </c>
      <c r="AA67" s="151" t="str">
        <f t="array" aca="1" ref="AA67" ca="1">IF(COUNTIF($JK$14:$JK$38,"&gt;"&amp;0)&gt;1,"A choisir",INDIRECT("A"&amp;MIN(IF($JK$14:$JK$38&gt;0,ROW($JK$14:$JK$38)))))</f>
        <v>A choisir</v>
      </c>
      <c r="AB67" s="152"/>
      <c r="AC67" s="150" t="s">
        <v>397</v>
      </c>
      <c r="AD67" s="151" t="str">
        <f t="array" aca="1" ref="AD67" ca="1">IF(COUNTIF($KM$14:$KM$38,"&gt;"&amp;0)&gt;1,"A choisir",INDIRECT("A"&amp;MIN(IF($KM$14:$KM$38&gt;0,ROW($KM$14:$KM$38)))))</f>
        <v>A choisir</v>
      </c>
      <c r="AE67" s="152"/>
      <c r="AF67" s="150" t="s">
        <v>432</v>
      </c>
      <c r="AG67" s="151" t="e">
        <f t="array" aca="1" ref="AG67" ca="1">IF(COUNTIF($LV$14:$LV$38,"&gt;"&amp;0)&gt;1,"A choisir",INDIRECT("A"&amp;MIN(IF($LV$14:$LV$38&gt;0,ROW($LV$14:$LV$38)))))</f>
        <v>#REF!</v>
      </c>
      <c r="AH67" s="152"/>
      <c r="AI67" s="150" t="s">
        <v>460</v>
      </c>
      <c r="AJ67" s="151" t="e">
        <f t="array" aca="1" ref="AJ67" ca="1">IF(COUNTIF($MX$14:$MX$38,"&gt;"&amp;0)&gt;1,"A choisir",INDIRECT("A"&amp;MIN(IF($MX$14:$MX$38&gt;0,ROW($MX$14:$MX$38)))))</f>
        <v>#REF!</v>
      </c>
      <c r="AK67" s="150"/>
      <c r="AL67" s="150"/>
      <c r="AM67" s="108"/>
      <c r="AN67" s="108"/>
      <c r="AO67" s="108"/>
      <c r="AP67" s="108"/>
      <c r="AQ67" s="108"/>
      <c r="AR67" s="108"/>
      <c r="AS67" s="108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  <c r="NH67"/>
    </row>
    <row r="68" spans="1:372" x14ac:dyDescent="0.25">
      <c r="A68" s="116"/>
      <c r="B68" s="150" t="s">
        <v>125</v>
      </c>
      <c r="C68" s="151" t="e">
        <f t="array" aca="1" ref="C68" ca="1">IF(COUNTIF($AA$14:$AA$38,"&gt;"&amp;0)&gt;1,"A choisir",INDIRECT("A"&amp;MIN(IF($AA$14:$AA$38&gt;0,ROW($AA$14:$AA$38)))))</f>
        <v>#REF!</v>
      </c>
      <c r="D68" s="152"/>
      <c r="E68" s="150" t="s">
        <v>160</v>
      </c>
      <c r="F68" s="151" t="e">
        <f t="array" aca="1" ref="F68" ca="1">IF(COUNTIF($BJ$14:$BJ$38,"&gt;"&amp;0)&gt;1,"A choisir",INDIRECT("A"&amp;MIN(IF($BJ$14:$BJ$38&gt;0,ROW($BJ$14:$BJ$38)))))</f>
        <v>#REF!</v>
      </c>
      <c r="G68" s="152"/>
      <c r="H68" s="150" t="s">
        <v>188</v>
      </c>
      <c r="I68" s="151" t="str">
        <f t="array" aca="1" ref="I68" ca="1">IF(COUNTIF($CL$14:$CL$38,"&gt;"&amp;0)&gt;1,"A choisir",INDIRECT("A"&amp;MIN(IF($CL$14:$CL$38&gt;0,ROW($CL$14:$CL$38)))))</f>
        <v>f</v>
      </c>
      <c r="J68" s="152"/>
      <c r="K68" s="150" t="s">
        <v>223</v>
      </c>
      <c r="L68" s="151" t="str">
        <f t="array" aca="1" ref="L68" ca="1">IF(COUNTIF($DU$14:$DU$28,"&gt;"&amp;0)&gt;1,"A choisir",INDIRECT("A"&amp;MIN(IF($DU$14:$DU$38&gt;0,ROW($DU$14:$DU$38)))))</f>
        <v>A choisir</v>
      </c>
      <c r="M68" s="152"/>
      <c r="N68" s="150" t="s">
        <v>251</v>
      </c>
      <c r="O68" s="151" t="str">
        <f t="array" aca="1" ref="O68" ca="1">IF(COUNTIF($EW$14:$EW$38,"&gt;"&amp;0)&gt;1,"A choisir",INDIRECT("A"&amp;MIN(IF($EW$14:$EW$38&gt;0,ROW($EW$14:$EW$38)))))</f>
        <v>A choisir</v>
      </c>
      <c r="P68" s="152"/>
      <c r="Q68" s="150" t="s">
        <v>279</v>
      </c>
      <c r="R68" s="151" t="str">
        <f t="array" aca="1" ref="R68" ca="1">IF(COUNTIF($FY$14:$FY$38,"&gt;"&amp;0)&gt;1,"A choisir",INDIRECT("A"&amp;MIN(IF($FY$14:$FY$38&gt;0,ROW($FY$14:$FY$38)))))</f>
        <v>m</v>
      </c>
      <c r="S68" s="152"/>
      <c r="T68" s="150" t="s">
        <v>307</v>
      </c>
      <c r="U68" s="151" t="str">
        <f t="array" aca="1" ref="U68" ca="1">IF(COUNTIF($HA$14:$HA$38,"&gt;"&amp;0)&gt;1,"A choisir",INDIRECT("A"&amp;MIN(IF($HA$14:$HA$38&gt;0,ROW($HA$14:$HA$38)))))</f>
        <v>A choisir</v>
      </c>
      <c r="V68" s="152"/>
      <c r="W68" s="150" t="s">
        <v>342</v>
      </c>
      <c r="X68" s="151" t="str">
        <f t="array" aca="1" ref="X68" ca="1">IF(COUNTIF($IJ$14:$IJ$38,"&gt;"&amp;0)&gt;1,"A choisir",INDIRECT("A"&amp;MIN(IF($IJ$14:$IJ$38&gt;0,ROW($IJ$14:$IJ$38)))))</f>
        <v>A choisir</v>
      </c>
      <c r="Y68" s="152"/>
      <c r="Z68" s="150" t="s">
        <v>370</v>
      </c>
      <c r="AA68" s="151" t="str">
        <f t="array" aca="1" ref="AA68" ca="1">IF(COUNTIF($JL$14:$JL$38,"&gt;"&amp;0)&gt;1,"A choisir",INDIRECT("A"&amp;MIN(IF($JL$14:$JL$38&gt;0,ROW($JL$14:$JL$38)))))</f>
        <v>A choisir</v>
      </c>
      <c r="AB68" s="152"/>
      <c r="AC68" s="150" t="s">
        <v>398</v>
      </c>
      <c r="AD68" s="151" t="str">
        <f t="array" aca="1" ref="AD68" ca="1">IF(COUNTIF($KN$14:$KN$38,"&gt;"&amp;0)&gt;1,"A choisir",INDIRECT("A"&amp;MIN(IF($KN$14:$KN$38&gt;0,ROW($KN$14:$KN$38)))))</f>
        <v>A choisir</v>
      </c>
      <c r="AE68" s="152"/>
      <c r="AF68" s="150" t="s">
        <v>433</v>
      </c>
      <c r="AG68" s="151" t="e">
        <f t="array" aca="1" ref="AG68" ca="1">IF(COUNTIF($LW$14:$LW$38,"&gt;"&amp;0)&gt;1,"A choisir",INDIRECT("A"&amp;MIN(IF($LW$14:$LW$38&gt;0,ROW($LW$14:$LW$38)))))</f>
        <v>#REF!</v>
      </c>
      <c r="AH68" s="152"/>
      <c r="AI68" s="150" t="s">
        <v>461</v>
      </c>
      <c r="AJ68" s="151" t="e">
        <f t="array" aca="1" ref="AJ68" ca="1">IF(COUNTIF($MY$14:$MY$38,"&gt;"&amp;0)&gt;1,"A choisir",INDIRECT("A"&amp;MIN(IF($MY$14:$MY$38&gt;0,ROW($MY$14:$MY$38)))))</f>
        <v>#REF!</v>
      </c>
      <c r="AK68" s="150"/>
      <c r="AL68" s="150"/>
      <c r="AM68" s="108"/>
      <c r="AN68" s="108"/>
      <c r="AO68" s="108"/>
      <c r="AP68" s="108"/>
      <c r="AQ68" s="108"/>
      <c r="AR68" s="108"/>
      <c r="AS68" s="10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</row>
    <row r="69" spans="1:372" x14ac:dyDescent="0.25">
      <c r="A69" s="116"/>
      <c r="B69" s="150" t="s">
        <v>126</v>
      </c>
      <c r="C69" s="151" t="e">
        <f t="array" aca="1" ref="C69" ca="1">IF(COUNTIF($AB$14:$AB$38,"&gt;"&amp;0)&gt;1,"A choisir",INDIRECT("A"&amp;MIN(IF($AB$14:$AB$38&gt;0,ROW($AB$14:$AB$38)))))</f>
        <v>#REF!</v>
      </c>
      <c r="D69" s="152"/>
      <c r="E69" s="150" t="s">
        <v>161</v>
      </c>
      <c r="F69" s="151" t="e">
        <f t="array" aca="1" ref="F69" ca="1">IF(COUNTIF($BK$14:$BK$38,"&gt;"&amp;0)&gt;1,"A choisir",INDIRECT("A"&amp;MIN(IF($BK$14:$BK$38&gt;0,ROW($BK$14:$BK$38)))))</f>
        <v>#REF!</v>
      </c>
      <c r="G69" s="152"/>
      <c r="H69" s="150" t="s">
        <v>189</v>
      </c>
      <c r="I69" s="151" t="str">
        <f t="array" aca="1" ref="I69" ca="1">IF(COUNTIF($CM$14:$CM$38,"&gt;"&amp;0)&gt;1,"A choisir",INDIRECT("A"&amp;MIN(IF($CM$14:$CM$38&gt;0,ROW($CM$14:$CM$38)))))</f>
        <v>g</v>
      </c>
      <c r="J69" s="152"/>
      <c r="K69" s="150" t="s">
        <v>224</v>
      </c>
      <c r="L69" s="151" t="str">
        <f t="array" aca="1" ref="L69" ca="1">IF(COUNTIF($DV$14:$DV$38,"&gt;"&amp;0)&gt;1,"A choisir",INDIRECT("A"&amp;MIN(IF($DV$14:$DV$38&gt;0,ROW($DV$14:$DV$38)))))</f>
        <v>A choisir</v>
      </c>
      <c r="M69" s="152"/>
      <c r="N69" s="150" t="s">
        <v>252</v>
      </c>
      <c r="O69" s="151" t="str">
        <f t="array" aca="1" ref="O69" ca="1">IF(COUNTIF($EX$14:$EX$38,"&gt;"&amp;0)&gt;1,"A choisir",INDIRECT("A"&amp;MIN(IF($EX$14:$EX$38&gt;0,ROW($EX$14:$EX$38)))))</f>
        <v>A choisir</v>
      </c>
      <c r="P69" s="152"/>
      <c r="Q69" s="150" t="s">
        <v>280</v>
      </c>
      <c r="R69" s="151" t="str">
        <f t="array" aca="1" ref="R69" ca="1">IF(COUNTIF($FZ$14:$FZ$38,"&gt;"&amp;0)&gt;1,"A choisir",INDIRECT("A"&amp;MIN(IF($FZ$14:$FZ$38&gt;0,ROW($FZ$14:$FZ$38)))))</f>
        <v>m</v>
      </c>
      <c r="S69" s="152"/>
      <c r="T69" s="150" t="s">
        <v>308</v>
      </c>
      <c r="U69" s="151" t="str">
        <f t="array" aca="1" ref="U69" ca="1">IF(COUNTIF($HB$14:$HB$38,"&gt;"&amp;0)&gt;1,"A choisir",INDIRECT("A"&amp;MIN(IF($HB$14:$HB$38&gt;0,ROW($HB$14:$HB$38)))))</f>
        <v>A choisir</v>
      </c>
      <c r="V69" s="152"/>
      <c r="W69" s="150" t="s">
        <v>343</v>
      </c>
      <c r="X69" s="151" t="str">
        <f t="array" aca="1" ref="X69" ca="1">IF(COUNTIF($IK$14:$IK$38,"&gt;"&amp;0)&gt;1,"A choisir",INDIRECT("A"&amp;MIN(IF($IK$14:$IK$38&gt;0,ROW($IK$14:$IK$38)))))</f>
        <v>A choisir</v>
      </c>
      <c r="Y69" s="152"/>
      <c r="Z69" s="150" t="s">
        <v>371</v>
      </c>
      <c r="AA69" s="151" t="str">
        <f t="array" aca="1" ref="AA69" ca="1">IF(COUNTIF($JM$14:$JM$38,"&gt;"&amp;0)&gt;1,"A choisir",INDIRECT("A"&amp;MIN(IF($JM$14:$JM$38&gt;0,ROW($JM$14:$JM$38)))))</f>
        <v>A choisir</v>
      </c>
      <c r="AB69" s="152"/>
      <c r="AC69" s="150" t="s">
        <v>399</v>
      </c>
      <c r="AD69" s="151" t="str">
        <f t="array" aca="1" ref="AD69" ca="1">IF(COUNTIF($KO$14:$KO$38,"&gt;"&amp;0)&gt;1,"A choisir",INDIRECT("A"&amp;MIN(IF($KO$14:$KO$38&gt;0,ROW($KO$14:$KO$38)))))</f>
        <v>A choisir</v>
      </c>
      <c r="AE69" s="152"/>
      <c r="AF69" s="150" t="s">
        <v>434</v>
      </c>
      <c r="AG69" s="151" t="e">
        <f t="array" aca="1" ref="AG69" ca="1">IF(COUNTIF($LX$14:$LX$38,"&gt;"&amp;0)&gt;1,"A choisir",INDIRECT("A"&amp;MIN(IF($LX$14:$LX$38&gt;0,ROW($LX$14:$LX$38)))))</f>
        <v>#REF!</v>
      </c>
      <c r="AH69" s="152"/>
      <c r="AI69" s="150" t="s">
        <v>462</v>
      </c>
      <c r="AJ69" s="151" t="e">
        <f t="array" aca="1" ref="AJ69" ca="1">IF(COUNTIF($MZ$14:$MZ$38,"&gt;"&amp;0)&gt;1,"A choisir",INDIRECT("A"&amp;MIN(IF($MZ$14:$MZ$38&gt;0,ROW($MZ$14:$MZ$38)))))</f>
        <v>#REF!</v>
      </c>
      <c r="AK69" s="150"/>
      <c r="AL69" s="150"/>
      <c r="AM69" s="108"/>
      <c r="AN69" s="108"/>
      <c r="AO69" s="108"/>
      <c r="AP69" s="108"/>
      <c r="AQ69" s="108"/>
      <c r="AR69" s="108"/>
      <c r="AS69" s="108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</row>
    <row r="70" spans="1:372" x14ac:dyDescent="0.25">
      <c r="A70" s="116"/>
      <c r="B70" s="150" t="s">
        <v>127</v>
      </c>
      <c r="C70" s="151" t="e">
        <f t="array" aca="1" ref="C70" ca="1">IF(COUNTIF($AC$14:$AC$38,"&gt;"&amp;0)&gt;1,"A choisir",INDIRECT("A"&amp;MIN(IF($AC$14:$AC$38&gt;0,ROW($AC$14:$AC$38)))))</f>
        <v>#REF!</v>
      </c>
      <c r="D70" s="152"/>
      <c r="E70" s="150" t="s">
        <v>162</v>
      </c>
      <c r="F70" s="151" t="e">
        <f t="array" aca="1" ref="F70" ca="1">IF(COUNTIF($BL$14:$BL$38,"&gt;"&amp;0)&gt;1,"A choisir",INDIRECT("A"&amp;MIN(IF($BL$14:$BL$38&gt;0,ROW($BL$14:$BL$38)))))</f>
        <v>#REF!</v>
      </c>
      <c r="G70" s="152"/>
      <c r="H70" s="150" t="s">
        <v>190</v>
      </c>
      <c r="I70" s="151" t="str">
        <f t="array" aca="1" ref="I70" ca="1">IF(COUNTIF($CN$14:$CN$38,"&gt;"&amp;0)&gt;1,"A choisir",INDIRECT("A"&amp;MIN(IF($CN$14:$CN$38&gt;0,ROW($CN$14:$CN$38)))))</f>
        <v>h</v>
      </c>
      <c r="J70" s="152"/>
      <c r="K70" s="150" t="s">
        <v>225</v>
      </c>
      <c r="L70" s="151" t="str">
        <f t="array" aca="1" ref="L70" ca="1">IF(COUNTIF($DW$14:$DW$38,"&gt;"&amp;0)&gt;1,"A choisir",INDIRECT("A"&amp;MIN(IF($DW$14:$DW$38&gt;0,ROW($DW$14:$DW$38)))))</f>
        <v>f</v>
      </c>
      <c r="M70" s="152"/>
      <c r="N70" s="150" t="s">
        <v>253</v>
      </c>
      <c r="O70" s="151" t="str">
        <f t="array" aca="1" ref="O70" ca="1">IF(COUNTIF($EY$14:$EY$38,"&gt;"&amp;0)&gt;1,"A choisir",INDIRECT("A"&amp;MIN(IF($EY$14:$EY$38&gt;0,ROW($EY$14:$EY$38)))))</f>
        <v>A choisir</v>
      </c>
      <c r="P70" s="152"/>
      <c r="Q70" s="150" t="s">
        <v>281</v>
      </c>
      <c r="R70" s="151" t="str">
        <f t="array" aca="1" ref="R70" ca="1">IF(COUNTIF($GA$14:$GA$38,"&gt;"&amp;0)&gt;1,"A choisir",INDIRECT("A"&amp;MIN(IF($GA$14:$GA$38&gt;0,ROW($GA$14:$GA$38)))))</f>
        <v>m</v>
      </c>
      <c r="S70" s="152"/>
      <c r="T70" s="150" t="s">
        <v>309</v>
      </c>
      <c r="U70" s="151" t="str">
        <f t="array" aca="1" ref="U70" ca="1">IF(COUNTIF($HC$14:$HC$38,"&gt;"&amp;0)&gt;1,"A choisir",INDIRECT("A"&amp;MIN(IF($HC$14:$HC$38&gt;0,ROW($HC$14:$HC$38)))))</f>
        <v>A choisir</v>
      </c>
      <c r="V70" s="152"/>
      <c r="W70" s="150" t="s">
        <v>344</v>
      </c>
      <c r="X70" s="151" t="str">
        <f t="array" aca="1" ref="X70" ca="1">IF(COUNTIF($IL$14:$IL$38,"&gt;"&amp;0)&gt;1,"A choisir",INDIRECT("A"&amp;MIN(IF($IL$14:$IL$38&gt;0,ROW($IL$14:$IL$38)))))</f>
        <v>p</v>
      </c>
      <c r="Y70" s="152"/>
      <c r="Z70" s="150" t="s">
        <v>372</v>
      </c>
      <c r="AA70" s="151" t="str">
        <f t="array" aca="1" ref="AA70" ca="1">IF(COUNTIF($JN$14:$JN$38,"&gt;"&amp;0)&gt;1,"A choisir",INDIRECT("A"&amp;MIN(IF($JN$14:$JN$38&gt;0,ROW($JN$14:$JN$38)))))</f>
        <v>A choisir</v>
      </c>
      <c r="AB70" s="152"/>
      <c r="AC70" s="150" t="s">
        <v>400</v>
      </c>
      <c r="AD70" s="151" t="str">
        <f t="array" aca="1" ref="AD70" ca="1">IF(COUNTIF($KP$14:$KP$38,"&gt;"&amp;0)&gt;1,"A choisir",INDIRECT("A"&amp;MIN(IF($KP$14:$KP$38&gt;0,ROW($KP$14:$KP$38)))))</f>
        <v>A choisir</v>
      </c>
      <c r="AE70" s="152"/>
      <c r="AF70" s="150" t="s">
        <v>435</v>
      </c>
      <c r="AG70" s="151" t="e">
        <f t="array" aca="1" ref="AG70" ca="1">IF(COUNTIF($LY$14:$LY$38,"&gt;"&amp;0)&gt;1,"A choisir",INDIRECT("A"&amp;MIN(IF($LY$14:$LY$38&gt;0,ROW($LY$14:$LY$38)))))</f>
        <v>#REF!</v>
      </c>
      <c r="AH70" s="152"/>
      <c r="AI70" s="150" t="s">
        <v>463</v>
      </c>
      <c r="AJ70" s="151" t="e">
        <f t="array" aca="1" ref="AJ70" ca="1">IF(COUNTIF($NA$14:$NA$38,"&gt;"&amp;0)&gt;1,"A choisir",INDIRECT("A"&amp;MIN(IF($NA$14:$NA$38&gt;0,ROW($NA$14:$NA$38)))))</f>
        <v>#REF!</v>
      </c>
      <c r="AK70" s="150"/>
      <c r="AL70" s="150"/>
      <c r="AM70" s="108"/>
      <c r="AN70" s="108"/>
      <c r="AO70" s="108"/>
      <c r="AP70" s="108"/>
      <c r="AQ70" s="108"/>
      <c r="AR70" s="108"/>
      <c r="AS70" s="108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</row>
    <row r="71" spans="1:372" x14ac:dyDescent="0.25">
      <c r="A71" s="116" t="s">
        <v>23</v>
      </c>
      <c r="B71" s="150" t="s">
        <v>128</v>
      </c>
      <c r="C71" s="151" t="e">
        <f t="array" aca="1" ref="C71" ca="1">IF(COUNTIF($AD$14:$AD$38,"&gt;"&amp;0)&gt;1,"A choisir",INDIRECT("A"&amp;MIN(IF($AD$14:$AD$38&gt;0,ROW($AD$14:$AD$38)))))</f>
        <v>#REF!</v>
      </c>
      <c r="D71" s="153"/>
      <c r="E71" s="153"/>
      <c r="F71" s="154"/>
      <c r="G71" s="152" t="s">
        <v>32</v>
      </c>
      <c r="H71" s="150" t="s">
        <v>191</v>
      </c>
      <c r="I71" s="151" t="str">
        <f t="array" aca="1" ref="I71" ca="1">IF(COUNTIF($CO$14:$CO$38,"&gt;"&amp;0)&gt;1,"A choisir",INDIRECT("A"&amp;MIN(IF($CO$14:$CO$38&gt;0,ROW($CO$14:$CO$38)))))</f>
        <v>m</v>
      </c>
      <c r="J71" s="153"/>
      <c r="K71" s="153"/>
      <c r="L71" s="154"/>
      <c r="M71" s="153"/>
      <c r="N71" s="153"/>
      <c r="O71" s="154"/>
      <c r="P71" s="153"/>
      <c r="Q71" s="153"/>
      <c r="R71" s="154"/>
      <c r="S71" s="152" t="s">
        <v>49</v>
      </c>
      <c r="T71" s="150" t="s">
        <v>310</v>
      </c>
      <c r="U71" s="151" t="str">
        <f t="array" aca="1" ref="U71" ca="1">IF(COUNTIF($HD$14:$HD$38,"&gt;"&amp;0)&gt;1,"A choisir",INDIRECT("A"&amp;MIN(IF($HD$14:$HD$38&gt;0,ROW($HD$14:$HD$38)))))</f>
        <v>A choisir</v>
      </c>
      <c r="V71" s="153"/>
      <c r="W71" s="153"/>
      <c r="X71" s="154"/>
      <c r="Y71" s="153"/>
      <c r="Z71" s="153"/>
      <c r="AA71" s="154"/>
      <c r="AB71" s="152" t="s">
        <v>62</v>
      </c>
      <c r="AC71" s="150" t="s">
        <v>401</v>
      </c>
      <c r="AD71" s="151" t="str">
        <f t="array" aca="1" ref="AD71" ca="1">IF(COUNTIF($KQ$14:$KQ$38,"&gt;"&amp;0)&gt;1,"A choisir",INDIRECT("A"&amp;MIN(IF($KQ$14:$KQ$38&gt;0,ROW($KQ$14:$KQ$38)))))</f>
        <v>A choisir</v>
      </c>
      <c r="AE71" s="153"/>
      <c r="AF71" s="153"/>
      <c r="AG71" s="154"/>
      <c r="AH71" s="152" t="s">
        <v>75</v>
      </c>
      <c r="AI71" s="150" t="s">
        <v>464</v>
      </c>
      <c r="AJ71" s="151" t="e">
        <f t="array" aca="1" ref="AJ71" ca="1">IF(COUNTIF($NB$14:$NB$38,"&gt;"&amp;0)&gt;1,"A choisir",INDIRECT("A"&amp;MIN(IF($NB$14:$NB$38&gt;0,ROW($NB$14:$NB$38)))))</f>
        <v>#REF!</v>
      </c>
      <c r="AK71" s="150"/>
      <c r="AL71" s="150"/>
      <c r="AM71" s="108"/>
      <c r="AN71" s="108"/>
      <c r="AO71" s="108"/>
      <c r="AP71" s="108"/>
      <c r="AQ71" s="108"/>
      <c r="AR71" s="108"/>
      <c r="AS71" s="108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</row>
    <row r="72" spans="1:372" x14ac:dyDescent="0.25">
      <c r="A72" s="116"/>
      <c r="B72" s="150" t="s">
        <v>129</v>
      </c>
      <c r="C72" s="151" t="e">
        <f t="array" aca="1" ref="C72" ca="1">IF(COUNTIF($AE$14:$AE$38,"&gt;"&amp;0)&gt;1,"A choisir",INDIRECT("A"&amp;MIN(IF($AE$14:$AE$38&gt;0,ROW($AE$14:$AE$38)))))</f>
        <v>#REF!</v>
      </c>
      <c r="D72" s="153"/>
      <c r="E72" s="153"/>
      <c r="F72" s="153"/>
      <c r="G72" s="152"/>
      <c r="H72" s="150" t="s">
        <v>192</v>
      </c>
      <c r="I72" s="151" t="str">
        <f t="array" aca="1" ref="I72" ca="1">IF(COUNTIF($CP$14:$CP$38,"&gt;"&amp;0)&gt;1,"A choisir",INDIRECT("A"&amp;MIN(IF($CP$14:$CP$38&gt;0,ROW($CP$14:$CP$38)))))</f>
        <v>m</v>
      </c>
      <c r="J72" s="153"/>
      <c r="K72" s="153"/>
      <c r="L72" s="153"/>
      <c r="M72" s="153"/>
      <c r="N72" s="153"/>
      <c r="O72" s="153"/>
      <c r="P72" s="153"/>
      <c r="Q72" s="153"/>
      <c r="R72" s="153"/>
      <c r="S72" s="152"/>
      <c r="T72" s="150" t="s">
        <v>311</v>
      </c>
      <c r="U72" s="151" t="str">
        <f t="array" aca="1" ref="U72" ca="1">IF(COUNTIF($HE$14:$HE$38,"&gt;"&amp;0)&gt;1,"A choisir",INDIRECT("A"&amp;MIN(IF($HE$14:$HE$38&gt;0,ROW($HE$14:$HE$38)))))</f>
        <v>A choisir</v>
      </c>
      <c r="V72" s="153"/>
      <c r="W72" s="153"/>
      <c r="X72" s="153"/>
      <c r="Y72" s="153"/>
      <c r="Z72" s="153"/>
      <c r="AA72" s="153"/>
      <c r="AB72" s="152"/>
      <c r="AC72" s="150" t="s">
        <v>402</v>
      </c>
      <c r="AD72" s="151" t="str">
        <f t="array" aca="1" ref="AD72" ca="1">IF(COUNTIF($KR$14:$KR$38,"&gt;"&amp;0)&gt;1,"A choisir",INDIRECT("A"&amp;MIN(IF($KR$14:$KR$38&gt;0,ROW($KR$14:$KR$38)))))</f>
        <v>v</v>
      </c>
      <c r="AE72" s="153"/>
      <c r="AF72" s="153"/>
      <c r="AG72" s="153"/>
      <c r="AH72" s="152"/>
      <c r="AI72" s="150" t="s">
        <v>465</v>
      </c>
      <c r="AJ72" s="151" t="e">
        <f t="array" aca="1" ref="AJ72" ca="1">IF(COUNTIF($NC$14:$NC$38,"&gt;"&amp;0)&gt;1,"A choisir",INDIRECT("A"&amp;MIN(IF($NC$14:$NC$38&gt;0,ROW($NC$14:$NC$38)))))</f>
        <v>#REF!</v>
      </c>
      <c r="AK72" s="150"/>
      <c r="AL72" s="150"/>
      <c r="AM72" s="108"/>
      <c r="AN72" s="108"/>
      <c r="AO72" s="108"/>
      <c r="AP72" s="108"/>
      <c r="AQ72" s="108"/>
      <c r="AR72" s="108"/>
      <c r="AS72" s="108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</row>
    <row r="73" spans="1:372" x14ac:dyDescent="0.25">
      <c r="A73" s="116"/>
      <c r="B73" s="150" t="s">
        <v>130</v>
      </c>
      <c r="C73" s="151" t="e">
        <f t="array" aca="1" ref="C73" ca="1">IF(COUNTIF($AF$14:$AF$38,"&gt;"&amp;0)&gt;1,"A choisir",INDIRECT("A"&amp;MIN(IF($AF$14:$AF$38&gt;0,ROW($AF$14:$AF$38)))))</f>
        <v>#REF!</v>
      </c>
      <c r="D73" s="153"/>
      <c r="E73" s="153"/>
      <c r="F73" s="153"/>
      <c r="G73" s="152"/>
      <c r="H73" s="150" t="s">
        <v>193</v>
      </c>
      <c r="I73" s="151" t="str">
        <f t="array" aca="1" ref="I73" ca="1">IF(COUNTIF($CQ$14:$CQ$38,"&gt;"&amp;0)&gt;1,"A choisir",INDIRECT("A"&amp;MIN(IF($CQ$14:$CQ$38&gt;0,ROW($CQ$14:$CQ$38)))))</f>
        <v>k</v>
      </c>
      <c r="J73" s="153"/>
      <c r="K73" s="153"/>
      <c r="L73" s="153"/>
      <c r="M73" s="153"/>
      <c r="N73" s="153"/>
      <c r="O73" s="153"/>
      <c r="P73" s="153"/>
      <c r="Q73" s="153"/>
      <c r="R73" s="153"/>
      <c r="S73" s="152"/>
      <c r="T73" s="150" t="s">
        <v>312</v>
      </c>
      <c r="U73" s="151" t="str">
        <f t="array" aca="1" ref="U73" ca="1">IF(COUNTIF($HF$14:$HF$38,"&gt;"&amp;0)&gt;1,"A choisir",INDIRECT("A"&amp;MIN(IF($HF$14:$HF$38&gt;0,ROW($HF$14:$HF$38)))))</f>
        <v>A choisir</v>
      </c>
      <c r="V73" s="153"/>
      <c r="W73" s="150"/>
      <c r="X73" s="150"/>
      <c r="Y73" s="150"/>
      <c r="Z73" s="150"/>
      <c r="AA73" s="153"/>
      <c r="AB73" s="152"/>
      <c r="AC73" s="150" t="s">
        <v>403</v>
      </c>
      <c r="AD73" s="151" t="str">
        <f t="array" aca="1" ref="AD73" ca="1">IF(COUNTIF($KS$14:$KS$38,"&gt;"&amp;0)&gt;1,"A choisir",INDIRECT("A"&amp;MIN(IF($KS$14:$KS$38&gt;0,ROW($KS$14:$KS$38)))))</f>
        <v>v</v>
      </c>
      <c r="AE73" s="153"/>
      <c r="AF73" s="153"/>
      <c r="AG73" s="153"/>
      <c r="AH73" s="152"/>
      <c r="AI73" s="150" t="s">
        <v>466</v>
      </c>
      <c r="AJ73" s="151" t="e">
        <f t="array" aca="1" ref="AJ73" ca="1">IF(COUNTIF($ND$14:$ND$38,"&gt;"&amp;0)&gt;1,"A choisir",INDIRECT("A"&amp;MIN(IF($ND$14:$ND$38&gt;0,ROW($ND$14:$ND$38)))))</f>
        <v>#REF!</v>
      </c>
      <c r="AK73" s="150"/>
      <c r="AL73" s="150"/>
      <c r="AM73" s="108"/>
      <c r="AN73" s="108"/>
      <c r="AO73" s="108"/>
      <c r="AP73" s="108"/>
      <c r="AQ73" s="108"/>
      <c r="AR73" s="108"/>
      <c r="AS73" s="108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</row>
    <row r="74" spans="1:372" x14ac:dyDescent="0.25">
      <c r="A74" s="116"/>
      <c r="B74" s="150" t="s">
        <v>131</v>
      </c>
      <c r="C74" s="151" t="e">
        <f t="array" aca="1" ref="C74" ca="1">IF(COUNTIF($AG$14:$AG$38,"&gt;"&amp;0)&gt;1,"A choisir",INDIRECT("A"&amp;MIN(IF($AG$14:$AG$38&gt;0,ROW($AG$14:$AG$38)))))</f>
        <v>#REF!</v>
      </c>
      <c r="D74" s="153"/>
      <c r="E74" s="153"/>
      <c r="F74" s="153"/>
      <c r="G74" s="152"/>
      <c r="H74" s="150" t="s">
        <v>194</v>
      </c>
      <c r="I74" s="151" t="str">
        <f t="array" aca="1" ref="I74" ca="1">IF(COUNTIF($CR$14:$CR$38,"&gt;"&amp;0)&gt;1,"A choisir",INDIRECT("A"&amp;MIN(IF($CR$14:$CR$38&gt;0,ROW($CR$14:$CR$38)))))</f>
        <v>k</v>
      </c>
      <c r="J74" s="153"/>
      <c r="K74" s="153"/>
      <c r="L74" s="153"/>
      <c r="M74" s="153"/>
      <c r="N74" s="153"/>
      <c r="O74" s="153"/>
      <c r="P74" s="153"/>
      <c r="Q74" s="153"/>
      <c r="R74" s="153"/>
      <c r="S74" s="152"/>
      <c r="T74" s="150" t="s">
        <v>313</v>
      </c>
      <c r="U74" s="151" t="str">
        <f t="array" aca="1" ref="U74" ca="1">IF(COUNTIF($HG$14:$HG$38,"&gt;"&amp;0)&gt;1,"A choisir",INDIRECT("A"&amp;MIN(IF($HG$14:$HG$38&gt;0,ROW($HG$14:$HG$38)))))</f>
        <v>A choisir</v>
      </c>
      <c r="V74" s="155"/>
      <c r="W74" s="150"/>
      <c r="X74" s="150"/>
      <c r="Y74" s="150"/>
      <c r="Z74" s="150"/>
      <c r="AA74" s="153"/>
      <c r="AB74" s="152"/>
      <c r="AC74" s="150" t="s">
        <v>404</v>
      </c>
      <c r="AD74" s="151" t="e">
        <f t="array" aca="1" ref="AD74" ca="1">IF(COUNTIF($KT$14:$KT$38,"&gt;"&amp;0)&gt;1,"A choisir",INDIRECT("A"&amp;MIN(IF($KT$14:$KT$38&gt;0,ROW($KT$14:$KT$38)))))</f>
        <v>#REF!</v>
      </c>
      <c r="AE74" s="150"/>
      <c r="AF74" s="150"/>
      <c r="AG74" s="153"/>
      <c r="AH74" s="152"/>
      <c r="AI74" s="150" t="s">
        <v>467</v>
      </c>
      <c r="AJ74" s="151" t="e">
        <f t="array" aca="1" ref="AJ74" ca="1">IF(COUNTIF($NE$14:$NE$38,"&gt;"&amp;0)&gt;1,"A choisir",INDIRECT("A"&amp;MIN(IF($NE$14:$NE$38&gt;0,ROW($NE$14:$NE$38)))))</f>
        <v>#REF!</v>
      </c>
      <c r="AK74" s="150"/>
      <c r="AL74" s="150"/>
      <c r="AM74" s="108"/>
      <c r="AN74" s="108"/>
      <c r="AO74" s="108"/>
      <c r="AP74" s="108"/>
      <c r="AQ74" s="108"/>
      <c r="AR74" s="108"/>
      <c r="AS74" s="108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</row>
    <row r="75" spans="1:372" x14ac:dyDescent="0.25">
      <c r="A75" s="116"/>
      <c r="B75" s="150" t="s">
        <v>132</v>
      </c>
      <c r="C75" s="151" t="e">
        <f t="array" aca="1" ref="C75" ca="1">IF(COUNTIF($AH$14:$AH$38,"&gt;"&amp;0)&gt;1,"A choisir",INDIRECT("A"&amp;MIN(IF($AH$14:$AH$38&gt;0,ROW($AH$14:$AH$38)))))</f>
        <v>#REF!</v>
      </c>
      <c r="D75" s="153"/>
      <c r="E75" s="153"/>
      <c r="F75" s="153"/>
      <c r="G75" s="152"/>
      <c r="H75" s="150" t="s">
        <v>195</v>
      </c>
      <c r="I75" s="151" t="str">
        <f t="array" aca="1" ref="I75" ca="1">IF(COUNTIF($CS$14:$CS$38,"&gt;"&amp;0)&gt;1,"A choisir",INDIRECT("A"&amp;MIN(IF($CS$14:$CS$38&gt;0,ROW($CS$14:$CS$38)))))</f>
        <v>l</v>
      </c>
      <c r="J75" s="153"/>
      <c r="K75" s="153"/>
      <c r="L75" s="153"/>
      <c r="M75" s="153"/>
      <c r="N75" s="153"/>
      <c r="O75" s="153"/>
      <c r="P75" s="153"/>
      <c r="Q75" s="153"/>
      <c r="R75" s="153"/>
      <c r="S75" s="152"/>
      <c r="T75" s="150" t="s">
        <v>314</v>
      </c>
      <c r="U75" s="151" t="str">
        <f t="array" aca="1" ref="U75" ca="1">IF(COUNTIF($HH$14:$HH$38,"&gt;"&amp;0)&gt;1,"A choisir",INDIRECT("A"&amp;MIN(IF($HH$14:$HH$38&gt;0,ROW($HH$14:$HH$38)))))</f>
        <v>A choisir</v>
      </c>
      <c r="V75" s="155"/>
      <c r="W75" s="150"/>
      <c r="X75" s="150"/>
      <c r="Y75" s="150"/>
      <c r="Z75" s="150"/>
      <c r="AA75" s="153"/>
      <c r="AB75" s="152"/>
      <c r="AC75" s="150" t="s">
        <v>405</v>
      </c>
      <c r="AD75" s="151" t="e">
        <f t="array" aca="1" ref="AD75" ca="1">IF(COUNTIF($KU$14:$KU$38,"&gt;"&amp;0)&gt;1,"A choisir",INDIRECT("A"&amp;MIN(IF($KU$14:$KU$38&gt;0,ROW($KU$14:$KU$38)))))</f>
        <v>#REF!</v>
      </c>
      <c r="AE75" s="150"/>
      <c r="AF75" s="150"/>
      <c r="AG75" s="153"/>
      <c r="AH75" s="152"/>
      <c r="AI75" s="150" t="s">
        <v>468</v>
      </c>
      <c r="AJ75" s="151" t="e">
        <f t="array" aca="1" ref="AJ75" ca="1">IF(COUNTIF($NF$14:$NF$38,"&gt;"&amp;0)&gt;1,"A choisir",INDIRECT("A"&amp;MIN(IF($NF$14:$NF$38&gt;0,ROW($NF$14:$NF$38)))))</f>
        <v>#REF!</v>
      </c>
      <c r="AK75" s="150"/>
      <c r="AL75" s="150"/>
      <c r="AM75" s="108"/>
      <c r="AN75" s="108"/>
      <c r="AO75" s="108"/>
      <c r="AP75" s="108"/>
      <c r="AQ75" s="108"/>
      <c r="AR75" s="108"/>
      <c r="AS75" s="108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</row>
    <row r="76" spans="1:372" x14ac:dyDescent="0.25">
      <c r="A76" s="116"/>
      <c r="B76" s="150" t="s">
        <v>133</v>
      </c>
      <c r="C76" s="151" t="e">
        <f t="array" aca="1" ref="C76" ca="1">IF(COUNTIF($AI$14:$AI$38,"&gt;"&amp;0)&gt;1,"A choisir",INDIRECT("A"&amp;MIN(IF($AI$14:$AI$38&gt;0,ROW($AI$14:$AI$38)))))</f>
        <v>#REF!</v>
      </c>
      <c r="D76" s="153"/>
      <c r="E76" s="153"/>
      <c r="F76" s="153"/>
      <c r="G76" s="152"/>
      <c r="H76" s="150" t="s">
        <v>196</v>
      </c>
      <c r="I76" s="151" t="str">
        <f t="array" aca="1" ref="I76" ca="1">IF(COUNTIF($CT$14:$CT$38,"&gt;"&amp;0)&gt;1,"A choisir",INDIRECT("A"&amp;MIN(IF($CT$14:$CT$38&gt;0,ROW($CT$14:$CT$38)))))</f>
        <v>l</v>
      </c>
      <c r="J76" s="153"/>
      <c r="K76" s="153"/>
      <c r="L76" s="153"/>
      <c r="M76" s="153"/>
      <c r="N76" s="153"/>
      <c r="O76" s="153"/>
      <c r="P76" s="153"/>
      <c r="Q76" s="153"/>
      <c r="R76" s="153"/>
      <c r="S76" s="152"/>
      <c r="T76" s="150" t="s">
        <v>315</v>
      </c>
      <c r="U76" s="151" t="str">
        <f t="array" aca="1" ref="U76" ca="1">IF(COUNTIF($HI$14:$HI$38,"&gt;"&amp;0)&gt;1,"A choisir",INDIRECT("A"&amp;MIN(IF($HI$14:$HI$38&gt;0,ROW($HI$14:$HI$38)))))</f>
        <v>A choisir</v>
      </c>
      <c r="V76" s="153"/>
      <c r="W76" s="150"/>
      <c r="X76" s="150"/>
      <c r="Y76" s="150"/>
      <c r="Z76" s="150"/>
      <c r="AA76" s="153"/>
      <c r="AB76" s="152"/>
      <c r="AC76" s="150" t="s">
        <v>406</v>
      </c>
      <c r="AD76" s="151" t="e">
        <f t="array" aca="1" ref="AD76" ca="1">IF(COUNTIF($KV$14:$KV$38,"&gt;"&amp;0)&gt;1,"A choisir",INDIRECT("A"&amp;MIN(IF($KV$14:$KV$38&gt;0,ROW($KV$14:$KV$38)))))</f>
        <v>#REF!</v>
      </c>
      <c r="AE76" s="150"/>
      <c r="AF76" s="150"/>
      <c r="AG76" s="150"/>
      <c r="AH76" s="152"/>
      <c r="AI76" s="150" t="s">
        <v>469</v>
      </c>
      <c r="AJ76" s="151" t="e">
        <f t="array" aca="1" ref="AJ76" ca="1">IF(COUNTIF($NG$14:$NG$38,"&gt;"&amp;0)&gt;1,"A choisir",INDIRECT("A"&amp;MIN(IF($NG$14:$NG$38&gt;0,ROW($NG$14:$NG$38)))))</f>
        <v>#REF!</v>
      </c>
      <c r="AK76" s="150"/>
      <c r="AL76" s="150"/>
      <c r="AM76" s="108"/>
      <c r="AN76" s="108"/>
      <c r="AO76" s="108"/>
      <c r="AP76" s="108"/>
      <c r="AQ76" s="108"/>
      <c r="AR76" s="108"/>
      <c r="AS76" s="108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</row>
    <row r="77" spans="1:372" x14ac:dyDescent="0.25">
      <c r="A77" s="116"/>
      <c r="B77" s="150" t="s">
        <v>134</v>
      </c>
      <c r="C77" s="151" t="e">
        <f t="array" aca="1" ref="C77" ca="1">IF(COUNTIF($AJ$14:$AJ$38,"&gt;"&amp;0)&gt;1,"A choisir",INDIRECT("A"&amp;MIN(IF($AJ$14:$AJ$38&gt;0,ROW($AJ$14:$AJ$38)))))</f>
        <v>#REF!</v>
      </c>
      <c r="D77" s="153"/>
      <c r="E77" s="153"/>
      <c r="F77" s="153"/>
      <c r="G77" s="152"/>
      <c r="H77" s="150" t="s">
        <v>197</v>
      </c>
      <c r="I77" s="151" t="str">
        <f t="array" aca="1" ref="I77" ca="1">IF(COUNTIF($CU$14:$CU$38,"&gt;"&amp;0)&gt;1,"A choisir",INDIRECT("A"&amp;MIN(IF($CU$14:$CU$38&gt;0,ROW($CU$14:$CU$38)))))</f>
        <v>l</v>
      </c>
      <c r="J77" s="153"/>
      <c r="K77" s="153"/>
      <c r="L77" s="153"/>
      <c r="M77" s="153"/>
      <c r="N77" s="153"/>
      <c r="O77" s="153"/>
      <c r="P77" s="153"/>
      <c r="Q77" s="153"/>
      <c r="R77" s="153"/>
      <c r="S77" s="152"/>
      <c r="T77" s="150" t="s">
        <v>316</v>
      </c>
      <c r="U77" s="151" t="str">
        <f t="array" aca="1" ref="U77" ca="1">IF(COUNTIF($HJ$14:$HJ$38,"&gt;"&amp;0)&gt;1,"A choisir",INDIRECT("A"&amp;MIN(IF($HJ$14:$HJ$38&gt;0,ROW($HJ$14:$HJ$38)))))</f>
        <v>A choisir</v>
      </c>
      <c r="V77" s="153"/>
      <c r="W77" s="150"/>
      <c r="X77" s="150"/>
      <c r="Y77" s="150"/>
      <c r="Z77" s="150"/>
      <c r="AA77" s="153"/>
      <c r="AB77" s="152"/>
      <c r="AC77" s="150" t="s">
        <v>407</v>
      </c>
      <c r="AD77" s="151" t="e">
        <f t="array" aca="1" ref="AD77" ca="1">IF(COUNTIF($KW$14:$KW$38,"&gt;"&amp;0)&gt;1,"A choisir",INDIRECT("A"&amp;MIN(IF($KW$14:$KW$38&gt;0,ROW($KW$14:$KW$38)))))</f>
        <v>#REF!</v>
      </c>
      <c r="AE77" s="150"/>
      <c r="AF77" s="150"/>
      <c r="AG77" s="150"/>
      <c r="AH77" s="152"/>
      <c r="AI77" s="150" t="s">
        <v>470</v>
      </c>
      <c r="AJ77" s="151" t="e">
        <f t="array" aca="1" ref="AJ77" ca="1">IF(COUNTIF($NH$14:$NH$38,"&gt;"&amp;0)&gt;1,"A choisir",INDIRECT("A"&amp;MIN(IF($NH$14:$NH$38&gt;0,ROW($NH$14:$NH$38)))))</f>
        <v>#REF!</v>
      </c>
      <c r="AK77" s="150"/>
      <c r="AL77" s="150"/>
      <c r="AM77" s="108"/>
      <c r="AN77" s="108"/>
      <c r="AO77" s="108"/>
      <c r="AP77" s="108"/>
      <c r="AQ77" s="108"/>
      <c r="AR77" s="108"/>
      <c r="AS77" s="108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</row>
    <row r="78" spans="1:372" x14ac:dyDescent="0.25">
      <c r="A78" s="99"/>
      <c r="B78" s="150"/>
      <c r="C78" s="150"/>
      <c r="D78" s="150"/>
      <c r="E78" s="150"/>
      <c r="F78" s="150"/>
      <c r="G78" s="150"/>
      <c r="H78" s="150"/>
      <c r="I78" s="150"/>
      <c r="J78" s="150"/>
      <c r="K78" s="150"/>
      <c r="L78" s="150"/>
      <c r="M78" s="150"/>
      <c r="N78" s="150"/>
      <c r="O78" s="150"/>
      <c r="P78" s="150"/>
      <c r="Q78" s="150"/>
      <c r="R78" s="150"/>
      <c r="S78" s="150"/>
      <c r="T78" s="150"/>
      <c r="U78" s="150"/>
      <c r="V78" s="150"/>
      <c r="W78" s="150"/>
      <c r="X78" s="150"/>
      <c r="Y78" s="150"/>
      <c r="Z78" s="150"/>
      <c r="AA78" s="150"/>
      <c r="AB78" s="150"/>
      <c r="AC78" s="150"/>
      <c r="AD78" s="150"/>
      <c r="AE78" s="150"/>
      <c r="AF78" s="150"/>
      <c r="AG78" s="150"/>
      <c r="AH78" s="150"/>
      <c r="AI78" s="150"/>
      <c r="AJ78" s="150"/>
      <c r="AK78" s="150"/>
      <c r="AL78" s="150"/>
      <c r="AM78" s="108"/>
      <c r="AN78" s="108"/>
      <c r="AO78" s="108"/>
      <c r="AP78" s="108"/>
      <c r="AQ78" s="108"/>
      <c r="AR78" s="108"/>
      <c r="AS78" s="108"/>
      <c r="MW78"/>
      <c r="MX78"/>
      <c r="MY78"/>
      <c r="MZ78"/>
      <c r="NA78"/>
      <c r="NB78"/>
      <c r="NC78"/>
      <c r="ND78"/>
      <c r="NE78"/>
      <c r="NF78"/>
      <c r="NG78"/>
      <c r="NH78"/>
    </row>
    <row r="79" spans="1:372" x14ac:dyDescent="0.25">
      <c r="A79" s="99"/>
      <c r="B79" s="150"/>
      <c r="C79" s="150"/>
      <c r="D79" s="150"/>
      <c r="E79" s="150"/>
      <c r="F79" s="150"/>
      <c r="G79" s="150"/>
      <c r="H79" s="150"/>
      <c r="I79" s="150"/>
      <c r="J79" s="150"/>
      <c r="K79" s="150"/>
      <c r="L79" s="150"/>
      <c r="M79" s="150"/>
      <c r="N79" s="150"/>
      <c r="O79" s="150"/>
      <c r="P79" s="150"/>
      <c r="Q79" s="150"/>
      <c r="R79" s="150"/>
      <c r="S79" s="150"/>
      <c r="T79" s="150"/>
      <c r="U79" s="150"/>
      <c r="V79" s="150"/>
      <c r="W79" s="150"/>
      <c r="X79" s="150"/>
      <c r="Y79" s="150"/>
      <c r="Z79" s="150"/>
      <c r="AA79" s="150"/>
      <c r="AB79" s="150"/>
      <c r="AC79" s="150"/>
      <c r="AD79" s="150"/>
      <c r="AE79" s="150"/>
      <c r="AF79" s="150"/>
      <c r="AG79" s="150"/>
      <c r="AH79" s="150"/>
      <c r="AI79" s="150"/>
      <c r="AJ79" s="150"/>
      <c r="AK79" s="150"/>
      <c r="AL79" s="150"/>
      <c r="AM79" s="108"/>
      <c r="AN79" s="108"/>
      <c r="AO79" s="108"/>
      <c r="AP79" s="108"/>
      <c r="AQ79" s="108"/>
      <c r="AR79" s="108"/>
      <c r="AS79" s="108"/>
      <c r="NE79"/>
      <c r="NF79"/>
      <c r="NG79"/>
      <c r="NH79"/>
    </row>
    <row r="80" spans="1:372" x14ac:dyDescent="0.25">
      <c r="A80" s="99"/>
      <c r="B80" s="150"/>
      <c r="C80" s="150"/>
      <c r="D80" s="150"/>
      <c r="E80" s="150"/>
      <c r="F80" s="150"/>
      <c r="G80" s="150"/>
      <c r="H80" s="150"/>
      <c r="I80" s="150"/>
      <c r="J80" s="150"/>
      <c r="K80" s="150"/>
      <c r="L80" s="150"/>
      <c r="M80" s="150"/>
      <c r="N80" s="150"/>
      <c r="O80" s="150"/>
      <c r="P80" s="150"/>
      <c r="Q80" s="150"/>
      <c r="R80" s="150"/>
      <c r="S80" s="150"/>
      <c r="T80" s="150"/>
      <c r="U80" s="150"/>
      <c r="V80" s="150"/>
      <c r="W80" s="150"/>
      <c r="X80" s="150"/>
      <c r="Y80" s="150"/>
      <c r="Z80" s="150"/>
      <c r="AA80" s="150"/>
      <c r="AB80" s="150"/>
      <c r="AC80" s="150"/>
      <c r="AD80" s="150"/>
      <c r="AE80" s="150"/>
      <c r="AF80" s="150"/>
      <c r="AG80" s="150"/>
      <c r="AH80" s="150"/>
      <c r="AI80" s="150"/>
      <c r="AJ80" s="150"/>
      <c r="AK80" s="150"/>
      <c r="AL80" s="150"/>
      <c r="AM80" s="108"/>
      <c r="AN80" s="108"/>
      <c r="AO80" s="108"/>
      <c r="AP80" s="108"/>
      <c r="AQ80" s="108"/>
      <c r="AR80" s="108"/>
      <c r="AS80" s="108"/>
    </row>
    <row r="81" spans="1:45" x14ac:dyDescent="0.25">
      <c r="A81" s="99"/>
      <c r="B81" s="150"/>
      <c r="C81" s="150"/>
      <c r="D81" s="150"/>
      <c r="E81" s="150"/>
      <c r="F81" s="150"/>
      <c r="G81" s="150"/>
      <c r="H81" s="150"/>
      <c r="I81" s="150"/>
      <c r="J81" s="150"/>
      <c r="K81" s="150"/>
      <c r="L81" s="150"/>
      <c r="M81" s="150"/>
      <c r="N81" s="150"/>
      <c r="O81" s="150"/>
      <c r="P81" s="150"/>
      <c r="Q81" s="150"/>
      <c r="R81" s="150"/>
      <c r="S81" s="150"/>
      <c r="T81" s="150"/>
      <c r="U81" s="150"/>
      <c r="V81" s="150"/>
      <c r="W81" s="150"/>
      <c r="X81" s="150"/>
      <c r="Y81" s="150"/>
      <c r="Z81" s="150"/>
      <c r="AA81" s="150"/>
      <c r="AB81" s="150"/>
      <c r="AC81" s="150"/>
      <c r="AD81" s="150"/>
      <c r="AE81" s="150"/>
      <c r="AF81" s="150"/>
      <c r="AG81" s="150"/>
      <c r="AH81" s="150"/>
      <c r="AI81" s="150"/>
      <c r="AJ81" s="150"/>
      <c r="AK81" s="150"/>
      <c r="AL81" s="150"/>
      <c r="AM81" s="108"/>
      <c r="AN81" s="108"/>
      <c r="AO81" s="108"/>
      <c r="AP81" s="108"/>
      <c r="AQ81" s="108"/>
      <c r="AR81" s="108"/>
      <c r="AS81" s="108"/>
    </row>
    <row r="82" spans="1:45" x14ac:dyDescent="0.25">
      <c r="A82" s="99"/>
      <c r="B82" s="150"/>
      <c r="C82" s="150"/>
      <c r="D82" s="150"/>
      <c r="E82" s="150"/>
      <c r="F82" s="150"/>
      <c r="G82" s="150"/>
      <c r="H82" s="150"/>
      <c r="I82" s="150"/>
      <c r="J82" s="150"/>
      <c r="K82" s="150"/>
      <c r="L82" s="150"/>
      <c r="M82" s="150"/>
      <c r="N82" s="150"/>
      <c r="O82" s="150"/>
      <c r="P82" s="150"/>
      <c r="Q82" s="150"/>
      <c r="R82" s="150"/>
      <c r="S82" s="150"/>
      <c r="T82" s="150"/>
      <c r="U82" s="150"/>
      <c r="V82" s="150"/>
      <c r="W82" s="150"/>
      <c r="X82" s="150"/>
      <c r="Y82" s="150"/>
      <c r="Z82" s="150"/>
      <c r="AA82" s="150"/>
      <c r="AB82" s="150"/>
      <c r="AC82" s="150"/>
      <c r="AD82" s="150"/>
      <c r="AE82" s="150"/>
      <c r="AF82" s="150"/>
      <c r="AG82" s="150"/>
      <c r="AH82" s="150"/>
      <c r="AI82" s="150"/>
      <c r="AJ82" s="150"/>
      <c r="AK82" s="150"/>
      <c r="AL82" s="150"/>
      <c r="AM82" s="108"/>
      <c r="AN82" s="108"/>
      <c r="AO82" s="108"/>
      <c r="AP82" s="108"/>
      <c r="AQ82" s="108"/>
      <c r="AR82" s="108"/>
      <c r="AS82" s="108"/>
    </row>
  </sheetData>
  <mergeCells count="133">
    <mergeCell ref="HK9:IL9"/>
    <mergeCell ref="IM9:JN9"/>
    <mergeCell ref="JO9:KW9"/>
    <mergeCell ref="KX9:LY9"/>
    <mergeCell ref="LZ9:NH9"/>
    <mergeCell ref="C5:D5"/>
    <mergeCell ref="C4:D4"/>
    <mergeCell ref="C3:D3"/>
    <mergeCell ref="C2:D2"/>
    <mergeCell ref="GB9:HJ9"/>
    <mergeCell ref="B9:AJ9"/>
    <mergeCell ref="AK9:BL9"/>
    <mergeCell ref="BM9:CU9"/>
    <mergeCell ref="CV9:DW9"/>
    <mergeCell ref="DX9:EY9"/>
    <mergeCell ref="EZ9:GA9"/>
    <mergeCell ref="NB10:NH10"/>
    <mergeCell ref="KC10:KI10"/>
    <mergeCell ref="KJ10:KP10"/>
    <mergeCell ref="KQ10:KW10"/>
    <mergeCell ref="KX10:LD10"/>
    <mergeCell ref="LE10:LK10"/>
    <mergeCell ref="LL10:LR10"/>
    <mergeCell ref="LS10:LY10"/>
    <mergeCell ref="LZ10:MF10"/>
    <mergeCell ref="MG10:MM10"/>
    <mergeCell ref="MN10:MT10"/>
    <mergeCell ref="MU10:NA10"/>
    <mergeCell ref="JV10:KB10"/>
    <mergeCell ref="GW10:HC10"/>
    <mergeCell ref="HD10:HJ10"/>
    <mergeCell ref="HK10:HQ10"/>
    <mergeCell ref="HR10:HX10"/>
    <mergeCell ref="HY10:IE10"/>
    <mergeCell ref="IF10:IL10"/>
    <mergeCell ref="IM10:IS10"/>
    <mergeCell ref="IT10:IZ10"/>
    <mergeCell ref="JA10:JG10"/>
    <mergeCell ref="JH10:JN10"/>
    <mergeCell ref="JO10:JU10"/>
    <mergeCell ref="GP10:GV10"/>
    <mergeCell ref="DQ10:DW10"/>
    <mergeCell ref="DX10:ED10"/>
    <mergeCell ref="EE10:EK10"/>
    <mergeCell ref="EL10:ER10"/>
    <mergeCell ref="ES10:EY10"/>
    <mergeCell ref="EZ10:FF10"/>
    <mergeCell ref="FG10:FM10"/>
    <mergeCell ref="FN10:FT10"/>
    <mergeCell ref="FU10:GA10"/>
    <mergeCell ref="GB10:GH10"/>
    <mergeCell ref="GI10:GO10"/>
    <mergeCell ref="AK10:AQ10"/>
    <mergeCell ref="B10:H10"/>
    <mergeCell ref="I10:O10"/>
    <mergeCell ref="P10:V10"/>
    <mergeCell ref="W10:AC10"/>
    <mergeCell ref="AD10:AJ10"/>
    <mergeCell ref="DJ10:DP10"/>
    <mergeCell ref="AR10:AX10"/>
    <mergeCell ref="AY10:BE10"/>
    <mergeCell ref="BF10:BL10"/>
    <mergeCell ref="BM10:BS10"/>
    <mergeCell ref="BT10:BZ10"/>
    <mergeCell ref="CA10:CG10"/>
    <mergeCell ref="CH10:CN10"/>
    <mergeCell ref="CO10:CU10"/>
    <mergeCell ref="CV10:DB10"/>
    <mergeCell ref="DC10:DI10"/>
    <mergeCell ref="AB43:AB49"/>
    <mergeCell ref="AE43:AE49"/>
    <mergeCell ref="AH43:AH49"/>
    <mergeCell ref="A41:C41"/>
    <mergeCell ref="D41:F41"/>
    <mergeCell ref="AH41:AJ41"/>
    <mergeCell ref="G41:I41"/>
    <mergeCell ref="J41:L41"/>
    <mergeCell ref="M41:O41"/>
    <mergeCell ref="P41:R41"/>
    <mergeCell ref="V41:X41"/>
    <mergeCell ref="Y41:AA41"/>
    <mergeCell ref="AB41:AD41"/>
    <mergeCell ref="AE41:AG41"/>
    <mergeCell ref="A43:A49"/>
    <mergeCell ref="D43:D49"/>
    <mergeCell ref="G43:G49"/>
    <mergeCell ref="J43:J49"/>
    <mergeCell ref="M43:M49"/>
    <mergeCell ref="P43:P49"/>
    <mergeCell ref="S43:S49"/>
    <mergeCell ref="V43:V49"/>
    <mergeCell ref="Y43:Y49"/>
    <mergeCell ref="AE50:AE56"/>
    <mergeCell ref="AH50:AH56"/>
    <mergeCell ref="A57:A63"/>
    <mergeCell ref="D57:D63"/>
    <mergeCell ref="G57:G63"/>
    <mergeCell ref="J57:J63"/>
    <mergeCell ref="M57:M63"/>
    <mergeCell ref="P57:P63"/>
    <mergeCell ref="S57:S63"/>
    <mergeCell ref="V57:V63"/>
    <mergeCell ref="Y57:Y63"/>
    <mergeCell ref="AB57:AB63"/>
    <mergeCell ref="AE57:AE63"/>
    <mergeCell ref="AH57:AH63"/>
    <mergeCell ref="P50:P56"/>
    <mergeCell ref="S50:S56"/>
    <mergeCell ref="V50:V56"/>
    <mergeCell ref="Y50:Y56"/>
    <mergeCell ref="AB50:AB56"/>
    <mergeCell ref="A50:A56"/>
    <mergeCell ref="D50:D56"/>
    <mergeCell ref="G50:G56"/>
    <mergeCell ref="J50:J56"/>
    <mergeCell ref="M50:M56"/>
    <mergeCell ref="AE64:AE70"/>
    <mergeCell ref="AH64:AH70"/>
    <mergeCell ref="A71:A77"/>
    <mergeCell ref="G71:G77"/>
    <mergeCell ref="P64:P70"/>
    <mergeCell ref="S64:S70"/>
    <mergeCell ref="V64:V70"/>
    <mergeCell ref="Y64:Y70"/>
    <mergeCell ref="AB64:AB70"/>
    <mergeCell ref="A64:A70"/>
    <mergeCell ref="D64:D70"/>
    <mergeCell ref="G64:G70"/>
    <mergeCell ref="J64:J70"/>
    <mergeCell ref="M64:M70"/>
    <mergeCell ref="S71:S77"/>
    <mergeCell ref="AB71:AB77"/>
    <mergeCell ref="AH71:AH77"/>
  </mergeCells>
  <conditionalFormatting sqref="B39:NH39">
    <cfRule type="containsText" dxfId="1" priority="1" operator="containsText" text="ERREUR">
      <formula>NOT(ISERROR(SEARCH("ERREUR",B39)))</formula>
    </cfRule>
    <cfRule type="cellIs" dxfId="0" priority="2" operator="equal">
      <formula>"""ERREUR"""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CF112"/>
  <sheetViews>
    <sheetView topLeftCell="BL49" zoomScale="90" zoomScaleNormal="90" workbookViewId="0">
      <selection activeCell="BR40" sqref="BR40"/>
    </sheetView>
  </sheetViews>
  <sheetFormatPr baseColWidth="10" defaultRowHeight="15" x14ac:dyDescent="0.25"/>
  <cols>
    <col min="3" max="3" width="15" customWidth="1"/>
    <col min="7" max="7" width="17.5703125" style="12" customWidth="1"/>
    <col min="10" max="10" width="16.28515625" customWidth="1"/>
    <col min="14" max="14" width="17.42578125" style="12" customWidth="1"/>
    <col min="17" max="17" width="16" customWidth="1"/>
    <col min="21" max="21" width="15" style="12" customWidth="1"/>
    <col min="24" max="24" width="15.85546875" customWidth="1"/>
    <col min="28" max="28" width="17.7109375" style="12" customWidth="1"/>
    <col min="31" max="31" width="17.85546875" customWidth="1"/>
    <col min="35" max="35" width="20.7109375" style="12" customWidth="1"/>
    <col min="38" max="38" width="17.5703125" customWidth="1"/>
    <col min="42" max="42" width="17.42578125" style="12" customWidth="1"/>
    <col min="45" max="45" width="16.7109375" customWidth="1"/>
    <col min="49" max="49" width="21" style="12" customWidth="1"/>
    <col min="52" max="52" width="16.85546875" customWidth="1"/>
    <col min="56" max="56" width="18.28515625" style="12" customWidth="1"/>
    <col min="59" max="59" width="16.5703125" customWidth="1"/>
    <col min="63" max="63" width="17.28515625" style="12" customWidth="1"/>
    <col min="66" max="66" width="15.85546875" customWidth="1"/>
    <col min="70" max="70" width="19.140625" style="12" customWidth="1"/>
    <col min="73" max="73" width="15.7109375" customWidth="1"/>
    <col min="77" max="77" width="15.28515625" style="12" customWidth="1"/>
    <col min="80" max="80" width="15.5703125" customWidth="1"/>
    <col min="84" max="84" width="14.85546875" customWidth="1"/>
  </cols>
  <sheetData>
    <row r="1" spans="1:84" x14ac:dyDescent="0.25">
      <c r="A1" s="2"/>
      <c r="B1" s="45"/>
    </row>
    <row r="2" spans="1:84" x14ac:dyDescent="0.25">
      <c r="A2" s="2"/>
      <c r="B2" s="45"/>
      <c r="C2" s="2"/>
    </row>
    <row r="3" spans="1:84" x14ac:dyDescent="0.25">
      <c r="A3" s="2"/>
      <c r="B3" s="45"/>
      <c r="C3" s="2"/>
    </row>
    <row r="4" spans="1:84" x14ac:dyDescent="0.25">
      <c r="A4" s="2"/>
      <c r="B4" s="45"/>
      <c r="C4" s="7"/>
      <c r="D4" s="8"/>
    </row>
    <row r="5" spans="1:84" x14ac:dyDescent="0.25">
      <c r="A5" s="2"/>
      <c r="B5" s="45"/>
      <c r="C5" s="7"/>
      <c r="D5" s="8"/>
    </row>
    <row r="6" spans="1:84" x14ac:dyDescent="0.25">
      <c r="C6" s="7"/>
      <c r="D6" s="8"/>
    </row>
    <row r="7" spans="1:84" x14ac:dyDescent="0.25">
      <c r="C7" s="7"/>
      <c r="D7" s="8"/>
      <c r="G7" s="65"/>
    </row>
    <row r="8" spans="1:84" x14ac:dyDescent="0.25">
      <c r="C8" s="7"/>
      <c r="D8" s="8"/>
    </row>
    <row r="9" spans="1:84" x14ac:dyDescent="0.25">
      <c r="A9" s="35"/>
      <c r="B9" s="35"/>
    </row>
    <row r="10" spans="1:84" x14ac:dyDescent="0.25">
      <c r="A10" s="138" t="s">
        <v>79</v>
      </c>
      <c r="B10" s="139"/>
      <c r="C10" s="139"/>
      <c r="D10" s="139"/>
      <c r="E10" s="139"/>
      <c r="F10" s="139"/>
      <c r="G10" s="143"/>
      <c r="H10" s="144" t="s">
        <v>10</v>
      </c>
      <c r="I10" s="144"/>
      <c r="J10" s="144"/>
      <c r="K10" s="144"/>
      <c r="L10" s="144"/>
      <c r="M10" s="144"/>
      <c r="N10" s="144"/>
      <c r="O10" s="138" t="s">
        <v>14</v>
      </c>
      <c r="P10" s="139"/>
      <c r="Q10" s="139"/>
      <c r="R10" s="139"/>
      <c r="S10" s="139"/>
      <c r="T10" s="139"/>
      <c r="U10" s="139"/>
      <c r="V10" s="145" t="s">
        <v>15</v>
      </c>
      <c r="W10" s="144"/>
      <c r="X10" s="144"/>
      <c r="Y10" s="144"/>
      <c r="Z10" s="144"/>
      <c r="AA10" s="144"/>
      <c r="AB10" s="144"/>
      <c r="AC10" s="138" t="s">
        <v>16</v>
      </c>
      <c r="AD10" s="139"/>
      <c r="AE10" s="139"/>
      <c r="AF10" s="139"/>
      <c r="AG10" s="139"/>
      <c r="AH10" s="139"/>
      <c r="AI10" s="139"/>
      <c r="AJ10" s="145" t="s">
        <v>17</v>
      </c>
      <c r="AK10" s="144"/>
      <c r="AL10" s="144"/>
      <c r="AM10" s="144"/>
      <c r="AN10" s="144"/>
      <c r="AO10" s="144"/>
      <c r="AP10" s="144"/>
      <c r="AQ10" s="138" t="s">
        <v>18</v>
      </c>
      <c r="AR10" s="139"/>
      <c r="AS10" s="139"/>
      <c r="AT10" s="139"/>
      <c r="AU10" s="139"/>
      <c r="AV10" s="139"/>
      <c r="AW10" s="139"/>
      <c r="AX10" s="145" t="s">
        <v>19</v>
      </c>
      <c r="AY10" s="144"/>
      <c r="AZ10" s="144"/>
      <c r="BA10" s="144"/>
      <c r="BB10" s="144"/>
      <c r="BC10" s="144"/>
      <c r="BD10" s="144"/>
      <c r="BE10" s="138" t="s">
        <v>20</v>
      </c>
      <c r="BF10" s="139"/>
      <c r="BG10" s="139"/>
      <c r="BH10" s="139"/>
      <c r="BI10" s="139"/>
      <c r="BJ10" s="139"/>
      <c r="BK10" s="139"/>
      <c r="BL10" s="145" t="s">
        <v>21</v>
      </c>
      <c r="BM10" s="144"/>
      <c r="BN10" s="144"/>
      <c r="BO10" s="144"/>
      <c r="BP10" s="144"/>
      <c r="BQ10" s="144"/>
      <c r="BR10" s="144"/>
      <c r="BS10" s="138" t="s">
        <v>22</v>
      </c>
      <c r="BT10" s="139"/>
      <c r="BU10" s="139"/>
      <c r="BV10" s="139"/>
      <c r="BW10" s="139"/>
      <c r="BX10" s="139"/>
      <c r="BY10" s="139"/>
      <c r="BZ10" s="140" t="s">
        <v>80</v>
      </c>
      <c r="CA10" s="141"/>
      <c r="CB10" s="141"/>
      <c r="CC10" s="141"/>
      <c r="CD10" s="141"/>
      <c r="CE10" s="141"/>
      <c r="CF10" s="142"/>
    </row>
    <row r="11" spans="1:84" s="10" customFormat="1" ht="30" x14ac:dyDescent="0.25">
      <c r="A11" s="3"/>
      <c r="B11" s="9"/>
      <c r="C11" s="9" t="s">
        <v>68</v>
      </c>
      <c r="D11" s="9" t="s">
        <v>11</v>
      </c>
      <c r="E11" s="9" t="s">
        <v>12</v>
      </c>
      <c r="F11" s="9" t="s">
        <v>13</v>
      </c>
      <c r="G11" s="33" t="s">
        <v>95</v>
      </c>
      <c r="H11" s="9"/>
      <c r="I11" s="9"/>
      <c r="J11" s="9" t="s">
        <v>68</v>
      </c>
      <c r="K11" s="9" t="s">
        <v>11</v>
      </c>
      <c r="L11" s="9" t="s">
        <v>12</v>
      </c>
      <c r="M11" s="9" t="s">
        <v>13</v>
      </c>
      <c r="N11" s="32" t="s">
        <v>95</v>
      </c>
      <c r="O11" s="3"/>
      <c r="P11" s="9"/>
      <c r="Q11" s="9" t="s">
        <v>68</v>
      </c>
      <c r="R11" s="9" t="s">
        <v>11</v>
      </c>
      <c r="S11" s="9" t="s">
        <v>12</v>
      </c>
      <c r="T11" s="9" t="s">
        <v>13</v>
      </c>
      <c r="U11" s="32" t="s">
        <v>95</v>
      </c>
      <c r="V11" s="3"/>
      <c r="W11" s="9"/>
      <c r="X11" s="9" t="s">
        <v>68</v>
      </c>
      <c r="Y11" s="9" t="s">
        <v>11</v>
      </c>
      <c r="Z11" s="9" t="s">
        <v>12</v>
      </c>
      <c r="AA11" s="9" t="s">
        <v>13</v>
      </c>
      <c r="AB11" s="32" t="s">
        <v>95</v>
      </c>
      <c r="AC11" s="3"/>
      <c r="AD11" s="9"/>
      <c r="AE11" s="9" t="s">
        <v>68</v>
      </c>
      <c r="AF11" s="9" t="s">
        <v>11</v>
      </c>
      <c r="AG11" s="9" t="s">
        <v>12</v>
      </c>
      <c r="AH11" s="9" t="s">
        <v>13</v>
      </c>
      <c r="AI11" s="32" t="s">
        <v>95</v>
      </c>
      <c r="AJ11" s="3"/>
      <c r="AK11" s="9"/>
      <c r="AL11" s="9" t="s">
        <v>68</v>
      </c>
      <c r="AM11" s="9" t="s">
        <v>11</v>
      </c>
      <c r="AN11" s="9" t="s">
        <v>12</v>
      </c>
      <c r="AO11" s="9" t="s">
        <v>13</v>
      </c>
      <c r="AP11" s="32" t="s">
        <v>95</v>
      </c>
      <c r="AQ11" s="3"/>
      <c r="AR11" s="9"/>
      <c r="AS11" s="9" t="s">
        <v>68</v>
      </c>
      <c r="AT11" s="9" t="s">
        <v>11</v>
      </c>
      <c r="AU11" s="9" t="s">
        <v>12</v>
      </c>
      <c r="AV11" s="9" t="s">
        <v>13</v>
      </c>
      <c r="AW11" s="32" t="s">
        <v>95</v>
      </c>
      <c r="AX11" s="3"/>
      <c r="AY11" s="9"/>
      <c r="AZ11" s="9" t="s">
        <v>68</v>
      </c>
      <c r="BA11" s="9" t="s">
        <v>11</v>
      </c>
      <c r="BB11" s="9" t="s">
        <v>12</v>
      </c>
      <c r="BC11" s="9" t="s">
        <v>13</v>
      </c>
      <c r="BD11" s="32" t="s">
        <v>95</v>
      </c>
      <c r="BE11" s="3"/>
      <c r="BF11" s="9"/>
      <c r="BG11" s="9" t="s">
        <v>68</v>
      </c>
      <c r="BH11" s="9" t="s">
        <v>11</v>
      </c>
      <c r="BI11" s="9" t="s">
        <v>12</v>
      </c>
      <c r="BJ11" s="9" t="s">
        <v>13</v>
      </c>
      <c r="BK11" s="32" t="s">
        <v>95</v>
      </c>
      <c r="BL11" s="3"/>
      <c r="BM11" s="9"/>
      <c r="BN11" s="9" t="s">
        <v>68</v>
      </c>
      <c r="BO11" s="9" t="s">
        <v>11</v>
      </c>
      <c r="BP11" s="9" t="s">
        <v>12</v>
      </c>
      <c r="BQ11" s="9" t="s">
        <v>13</v>
      </c>
      <c r="BR11" s="32" t="s">
        <v>95</v>
      </c>
      <c r="BS11" s="3"/>
      <c r="BT11" s="9"/>
      <c r="BU11" s="9" t="s">
        <v>68</v>
      </c>
      <c r="BV11" s="9" t="s">
        <v>11</v>
      </c>
      <c r="BW11" s="9" t="s">
        <v>12</v>
      </c>
      <c r="BX11" s="9" t="s">
        <v>13</v>
      </c>
      <c r="BY11" s="32" t="s">
        <v>95</v>
      </c>
      <c r="BZ11" s="3"/>
      <c r="CA11" s="9"/>
      <c r="CB11" s="9" t="s">
        <v>68</v>
      </c>
      <c r="CC11" s="9" t="s">
        <v>11</v>
      </c>
      <c r="CD11" s="9" t="s">
        <v>12</v>
      </c>
      <c r="CE11" s="9" t="s">
        <v>13</v>
      </c>
      <c r="CF11" s="33" t="s">
        <v>95</v>
      </c>
    </row>
    <row r="12" spans="1:84" x14ac:dyDescent="0.25">
      <c r="A12" s="124" t="s">
        <v>70</v>
      </c>
      <c r="B12" s="66" t="s">
        <v>100</v>
      </c>
      <c r="C12" s="6">
        <v>41638</v>
      </c>
      <c r="D12" s="24"/>
      <c r="E12" s="94">
        <f>'Planning de pâturage'!B$13</f>
        <v>0</v>
      </c>
      <c r="F12" s="14" t="str">
        <f>IF(D12="","",D12/E12)</f>
        <v/>
      </c>
      <c r="G12" s="95" t="str">
        <f>IF(D12="","",'Planning de pâturage'!C43)</f>
        <v/>
      </c>
      <c r="H12" s="126" t="s">
        <v>24</v>
      </c>
      <c r="I12" s="66" t="s">
        <v>135</v>
      </c>
      <c r="J12" s="6">
        <v>41673</v>
      </c>
      <c r="K12" s="24"/>
      <c r="L12" s="94">
        <f>'Planning de pâturage'!AK$13</f>
        <v>0</v>
      </c>
      <c r="M12" s="14" t="str">
        <f>IF(K12="","",K12/L12)</f>
        <v/>
      </c>
      <c r="N12" s="95" t="str">
        <f>IF(K12="","",'Planning de pâturage'!F43)</f>
        <v/>
      </c>
      <c r="O12" s="124" t="s">
        <v>28</v>
      </c>
      <c r="P12" s="66" t="s">
        <v>163</v>
      </c>
      <c r="Q12" s="6">
        <v>41701</v>
      </c>
      <c r="R12" s="24"/>
      <c r="S12" s="94">
        <f>'Planning de pâturage'!BM$13</f>
        <v>0</v>
      </c>
      <c r="T12" s="14" t="str">
        <f>IF(R12="","",R12/S12)</f>
        <v/>
      </c>
      <c r="U12" s="95" t="str">
        <f>IF(R12="","",'Planning de pâturage'!I43)</f>
        <v/>
      </c>
      <c r="V12" s="124" t="s">
        <v>33</v>
      </c>
      <c r="W12" s="66" t="s">
        <v>198</v>
      </c>
      <c r="X12" s="6">
        <v>41736</v>
      </c>
      <c r="Y12" s="24">
        <f>3095/3</f>
        <v>1031.6666666666667</v>
      </c>
      <c r="Z12" s="94">
        <f>'Planning de pâturage'!CV$13</f>
        <v>49</v>
      </c>
      <c r="AA12" s="14">
        <f>IF(Y12="","",Y12/Z12)</f>
        <v>21.054421768707485</v>
      </c>
      <c r="AB12" s="95" t="str">
        <f ca="1">'Planning de pâturage'!L43</f>
        <v>o</v>
      </c>
      <c r="AC12" s="124" t="s">
        <v>37</v>
      </c>
      <c r="AD12" s="66" t="s">
        <v>226</v>
      </c>
      <c r="AE12" s="6">
        <v>41764</v>
      </c>
      <c r="AF12" s="24">
        <f>3483/3</f>
        <v>1161</v>
      </c>
      <c r="AG12" s="94">
        <f>'Planning de pâturage'!DX$13</f>
        <v>49</v>
      </c>
      <c r="AH12" s="14">
        <f>IF(AF12="","",AF12/AG12)</f>
        <v>23.693877551020407</v>
      </c>
      <c r="AI12" s="95" t="s">
        <v>485</v>
      </c>
      <c r="AJ12" s="124" t="s">
        <v>41</v>
      </c>
      <c r="AK12" s="66" t="s">
        <v>254</v>
      </c>
      <c r="AL12" s="6">
        <v>41792</v>
      </c>
      <c r="AM12" s="24">
        <f>2101/2</f>
        <v>1050.5</v>
      </c>
      <c r="AN12" s="94">
        <f>'Planning de pâturage'!EZ$13</f>
        <v>50</v>
      </c>
      <c r="AO12" s="14">
        <f>IF(AM12="","",AM12/AN12)</f>
        <v>21.01</v>
      </c>
      <c r="AP12" s="95" t="str">
        <f ca="1">'Planning de pâturage'!R43</f>
        <v>j</v>
      </c>
      <c r="AQ12" s="124" t="s">
        <v>45</v>
      </c>
      <c r="AR12" s="66" t="s">
        <v>282</v>
      </c>
      <c r="AS12" s="6">
        <v>41820</v>
      </c>
      <c r="AT12" s="24">
        <f>1811/2</f>
        <v>905.5</v>
      </c>
      <c r="AU12" s="94">
        <f>'Planning de pâturage'!GB$13</f>
        <v>50</v>
      </c>
      <c r="AV12" s="14">
        <f>IF(AT12="","",AT12/AU12)</f>
        <v>18.11</v>
      </c>
      <c r="AW12" s="95" t="str">
        <f ca="1">'Planning de pâturage'!U43</f>
        <v>m</v>
      </c>
      <c r="AX12" s="124" t="s">
        <v>50</v>
      </c>
      <c r="AY12" s="66" t="s">
        <v>317</v>
      </c>
      <c r="AZ12" s="6">
        <v>41855</v>
      </c>
      <c r="BA12" s="24">
        <f>1889/2</f>
        <v>944.5</v>
      </c>
      <c r="BB12" s="94">
        <f>'Planning de pâturage'!HK$13</f>
        <v>50</v>
      </c>
      <c r="BC12" s="14">
        <f>IF(BA12="","",BA12/BB12)</f>
        <v>18.89</v>
      </c>
      <c r="BD12" s="95" t="s">
        <v>483</v>
      </c>
      <c r="BE12" s="124" t="s">
        <v>54</v>
      </c>
      <c r="BF12" s="66" t="s">
        <v>345</v>
      </c>
      <c r="BG12" s="6">
        <v>41883</v>
      </c>
      <c r="BH12" s="24">
        <f>1852/2</f>
        <v>926</v>
      </c>
      <c r="BI12" s="94">
        <f>'Planning de pâturage'!IM$13</f>
        <v>48</v>
      </c>
      <c r="BJ12" s="14">
        <f>IF(BH12="","",BH12/BI12)</f>
        <v>19.291666666666668</v>
      </c>
      <c r="BK12" s="95" t="s">
        <v>490</v>
      </c>
      <c r="BL12" s="124" t="s">
        <v>58</v>
      </c>
      <c r="BM12" s="66" t="s">
        <v>373</v>
      </c>
      <c r="BN12" s="6">
        <v>41911</v>
      </c>
      <c r="BO12" s="24"/>
      <c r="BP12" s="94">
        <f>'Planning de pâturage'!JO$13</f>
        <v>49</v>
      </c>
      <c r="BQ12" s="14" t="str">
        <f>IF(BO12="","",BO12/BP12)</f>
        <v/>
      </c>
      <c r="BR12" s="95" t="s">
        <v>482</v>
      </c>
      <c r="BS12" s="124" t="s">
        <v>63</v>
      </c>
      <c r="BT12" s="66" t="s">
        <v>408</v>
      </c>
      <c r="BU12" s="6">
        <v>41946</v>
      </c>
      <c r="BV12" s="24"/>
      <c r="BW12" s="94">
        <f>'Planning de pâturage'!KX$13</f>
        <v>0</v>
      </c>
      <c r="BX12" s="14" t="str">
        <f>IF(BV12="","",BV12/BW12)</f>
        <v/>
      </c>
      <c r="BY12" s="95" t="str">
        <f>IF(BV12="","",'Planning de pâturage'!AG43)</f>
        <v/>
      </c>
      <c r="BZ12" s="124" t="s">
        <v>67</v>
      </c>
      <c r="CA12" s="66" t="s">
        <v>436</v>
      </c>
      <c r="CB12" s="6">
        <v>41974</v>
      </c>
      <c r="CC12" s="24"/>
      <c r="CD12" s="94">
        <f>'Planning de pâturage'!LZ$13</f>
        <v>0</v>
      </c>
      <c r="CE12" s="14" t="str">
        <f>IF(CC12="","",CC12/CD12)</f>
        <v/>
      </c>
      <c r="CF12" s="95" t="str">
        <f>IF(CC12="","",'Planning de pâturage'!AJ43)</f>
        <v/>
      </c>
    </row>
    <row r="13" spans="1:84" x14ac:dyDescent="0.25">
      <c r="A13" s="124"/>
      <c r="B13" s="66" t="s">
        <v>101</v>
      </c>
      <c r="C13" s="6">
        <v>41639</v>
      </c>
      <c r="D13" s="24"/>
      <c r="E13" s="94">
        <f>'Planning de pâturage'!C$13</f>
        <v>0</v>
      </c>
      <c r="F13" s="14" t="str">
        <f t="shared" ref="F13:F46" si="0">IF(D13="","",D13/E13)</f>
        <v/>
      </c>
      <c r="G13" s="95" t="str">
        <f>IF(D13="","",'Planning de pâturage'!C44)</f>
        <v/>
      </c>
      <c r="H13" s="126"/>
      <c r="I13" s="66" t="s">
        <v>136</v>
      </c>
      <c r="J13" s="6">
        <v>41674</v>
      </c>
      <c r="K13" s="24"/>
      <c r="L13" s="94">
        <f>'Planning de pâturage'!AL$13</f>
        <v>0</v>
      </c>
      <c r="M13" s="14" t="str">
        <f t="shared" ref="M13:M39" si="1">IF(K13="","",K13/L13)</f>
        <v/>
      </c>
      <c r="N13" s="95" t="str">
        <f>IF(K13="","",'Planning de pâturage'!F44)</f>
        <v/>
      </c>
      <c r="O13" s="124"/>
      <c r="P13" s="66" t="s">
        <v>164</v>
      </c>
      <c r="Q13" s="6">
        <v>41702</v>
      </c>
      <c r="R13" s="24"/>
      <c r="S13" s="94">
        <f>'Planning de pâturage'!BN$13</f>
        <v>0</v>
      </c>
      <c r="T13" s="14" t="str">
        <f t="shared" ref="T13:T46" si="2">IF(R13="","",R13/S13)</f>
        <v/>
      </c>
      <c r="U13" s="95" t="str">
        <f>IF(R13="","",'Planning de pâturage'!I44)</f>
        <v/>
      </c>
      <c r="V13" s="124"/>
      <c r="W13" s="66" t="s">
        <v>199</v>
      </c>
      <c r="X13" s="6">
        <v>41737</v>
      </c>
      <c r="Y13" s="24">
        <f t="shared" ref="Y13:Y14" si="3">3095/3</f>
        <v>1031.6666666666667</v>
      </c>
      <c r="Z13" s="94">
        <f>'Planning de pâturage'!CW$13</f>
        <v>49</v>
      </c>
      <c r="AA13" s="14">
        <f t="shared" ref="AA13:AA39" si="4">IF(Y13="","",Y13/Z13)</f>
        <v>21.054421768707485</v>
      </c>
      <c r="AB13" s="95" t="str">
        <f ca="1">'Planning de pâturage'!L44</f>
        <v>p</v>
      </c>
      <c r="AC13" s="124"/>
      <c r="AD13" s="66" t="s">
        <v>227</v>
      </c>
      <c r="AE13" s="6">
        <v>41765</v>
      </c>
      <c r="AF13" s="24">
        <f>3483/3</f>
        <v>1161</v>
      </c>
      <c r="AG13" s="94">
        <f>'Planning de pâturage'!DY$13</f>
        <v>49</v>
      </c>
      <c r="AH13" s="14">
        <f t="shared" ref="AH13:AH39" si="5">IF(AF13="","",AF13/AG13)</f>
        <v>23.693877551020407</v>
      </c>
      <c r="AI13" s="95" t="str">
        <f ca="1">'Planning de pâturage'!O44</f>
        <v>h</v>
      </c>
      <c r="AJ13" s="124"/>
      <c r="AK13" s="66" t="s">
        <v>255</v>
      </c>
      <c r="AL13" s="6">
        <v>41793</v>
      </c>
      <c r="AM13" s="24">
        <f>2101/2</f>
        <v>1050.5</v>
      </c>
      <c r="AN13" s="94">
        <f>'Planning de pâturage'!FA$13</f>
        <v>50</v>
      </c>
      <c r="AO13" s="14">
        <f t="shared" ref="AO13:AO39" si="6">IF(AM13="","",AM13/AN13)</f>
        <v>21.01</v>
      </c>
      <c r="AP13" s="95" t="s">
        <v>480</v>
      </c>
      <c r="AQ13" s="124"/>
      <c r="AR13" s="66" t="s">
        <v>283</v>
      </c>
      <c r="AS13" s="6">
        <v>41821</v>
      </c>
      <c r="AT13" s="24">
        <f>1811/2</f>
        <v>905.5</v>
      </c>
      <c r="AU13" s="94">
        <f>'Planning de pâturage'!GC$13</f>
        <v>50</v>
      </c>
      <c r="AV13" s="14">
        <f t="shared" ref="AV13:AV46" si="7">IF(AT13="","",AT13/AU13)</f>
        <v>18.11</v>
      </c>
      <c r="AW13" s="95" t="str">
        <f ca="1">'Planning de pâturage'!U44</f>
        <v>m</v>
      </c>
      <c r="AX13" s="124"/>
      <c r="AY13" s="66" t="s">
        <v>318</v>
      </c>
      <c r="AZ13" s="6">
        <v>41856</v>
      </c>
      <c r="BA13" s="24">
        <f>1773/2</f>
        <v>886.5</v>
      </c>
      <c r="BB13" s="94">
        <f>'Planning de pâturage'!HL$13</f>
        <v>50</v>
      </c>
      <c r="BC13" s="14">
        <f t="shared" ref="BC13:BC39" si="8">IF(BA13="","",BA13/BB13)</f>
        <v>17.73</v>
      </c>
      <c r="BD13" s="95" t="s">
        <v>483</v>
      </c>
      <c r="BE13" s="124"/>
      <c r="BF13" s="66" t="s">
        <v>346</v>
      </c>
      <c r="BG13" s="6">
        <v>41884</v>
      </c>
      <c r="BH13" s="24">
        <f>1641/2</f>
        <v>820.5</v>
      </c>
      <c r="BI13" s="94">
        <f>'Planning de pâturage'!IN$13</f>
        <v>48</v>
      </c>
      <c r="BJ13" s="14">
        <f t="shared" ref="BJ13:BJ39" si="9">IF(BH13="","",BH13/BI13)</f>
        <v>17.09375</v>
      </c>
      <c r="BK13" s="95" t="str">
        <f ca="1">'Planning de pâturage'!AA44</f>
        <v>p</v>
      </c>
      <c r="BL13" s="124"/>
      <c r="BM13" s="66" t="s">
        <v>374</v>
      </c>
      <c r="BN13" s="6">
        <v>41912</v>
      </c>
      <c r="BO13" s="24"/>
      <c r="BP13" s="94">
        <f>'Planning de pâturage'!JP$13</f>
        <v>49</v>
      </c>
      <c r="BQ13" s="14" t="str">
        <f t="shared" ref="BQ13:BQ46" si="10">IF(BO13="","",BO13/BP13)</f>
        <v/>
      </c>
      <c r="BR13" s="95" t="s">
        <v>482</v>
      </c>
      <c r="BS13" s="124"/>
      <c r="BT13" s="66" t="s">
        <v>409</v>
      </c>
      <c r="BU13" s="6">
        <v>41947</v>
      </c>
      <c r="BV13" s="24"/>
      <c r="BW13" s="94">
        <f>'Planning de pâturage'!KY$13</f>
        <v>0</v>
      </c>
      <c r="BX13" s="14" t="str">
        <f t="shared" ref="BX13:BX39" si="11">IF(BV13="","",BV13/BW13)</f>
        <v/>
      </c>
      <c r="BY13" s="95" t="str">
        <f>IF(BV13="","",'Planning de pâturage'!AG44)</f>
        <v/>
      </c>
      <c r="BZ13" s="124"/>
      <c r="CA13" s="66" t="s">
        <v>437</v>
      </c>
      <c r="CB13" s="6">
        <v>41975</v>
      </c>
      <c r="CC13" s="24"/>
      <c r="CD13" s="94">
        <f>'Planning de pâturage'!MA$13</f>
        <v>0</v>
      </c>
      <c r="CE13" s="14" t="str">
        <f t="shared" ref="CE13:CE46" si="12">IF(CC13="","",CC13/CD13)</f>
        <v/>
      </c>
      <c r="CF13" s="95" t="str">
        <f>IF(CC13="","",'Planning de pâturage'!AJ44)</f>
        <v/>
      </c>
    </row>
    <row r="14" spans="1:84" x14ac:dyDescent="0.25">
      <c r="A14" s="124"/>
      <c r="B14" s="66" t="s">
        <v>102</v>
      </c>
      <c r="C14" s="6">
        <v>41640</v>
      </c>
      <c r="D14" s="24"/>
      <c r="E14" s="94">
        <f>'Planning de pâturage'!D$13</f>
        <v>0</v>
      </c>
      <c r="F14" s="14" t="str">
        <f t="shared" si="0"/>
        <v/>
      </c>
      <c r="G14" s="95" t="str">
        <f>IF(D14="","",'Planning de pâturage'!C45)</f>
        <v/>
      </c>
      <c r="H14" s="126"/>
      <c r="I14" s="66" t="s">
        <v>137</v>
      </c>
      <c r="J14" s="6">
        <v>41675</v>
      </c>
      <c r="K14" s="24"/>
      <c r="L14" s="94">
        <f>'Planning de pâturage'!AM$13</f>
        <v>0</v>
      </c>
      <c r="M14" s="14" t="str">
        <f t="shared" si="1"/>
        <v/>
      </c>
      <c r="N14" s="95" t="str">
        <f>IF(K14="","",'Planning de pâturage'!F45)</f>
        <v/>
      </c>
      <c r="O14" s="124"/>
      <c r="P14" s="66" t="s">
        <v>165</v>
      </c>
      <c r="Q14" s="6">
        <v>41703</v>
      </c>
      <c r="R14" s="24">
        <f>2140/3</f>
        <v>713.33333333333337</v>
      </c>
      <c r="S14" s="94">
        <f>'Planning de pâturage'!BO$13</f>
        <v>40</v>
      </c>
      <c r="T14" s="14">
        <f t="shared" si="2"/>
        <v>17.833333333333336</v>
      </c>
      <c r="U14" s="95" t="str">
        <f ca="1">IF(R14="","",'Planning de pâturage'!I45)</f>
        <v>a</v>
      </c>
      <c r="V14" s="124"/>
      <c r="W14" s="66" t="s">
        <v>200</v>
      </c>
      <c r="X14" s="6">
        <v>41738</v>
      </c>
      <c r="Y14" s="24">
        <f t="shared" si="3"/>
        <v>1031.6666666666667</v>
      </c>
      <c r="Z14" s="94">
        <f>'Planning de pâturage'!CX$13</f>
        <v>49</v>
      </c>
      <c r="AA14" s="14">
        <f t="shared" si="4"/>
        <v>21.054421768707485</v>
      </c>
      <c r="AB14" s="95" t="s">
        <v>477</v>
      </c>
      <c r="AC14" s="124"/>
      <c r="AD14" s="66" t="s">
        <v>228</v>
      </c>
      <c r="AE14" s="6">
        <v>41766</v>
      </c>
      <c r="AF14" s="24">
        <v>1181.3333333333333</v>
      </c>
      <c r="AG14" s="94">
        <f>'Planning de pâturage'!DZ$13</f>
        <v>49</v>
      </c>
      <c r="AH14" s="14">
        <f t="shared" si="5"/>
        <v>24.108843537414966</v>
      </c>
      <c r="AI14" s="95" t="s">
        <v>485</v>
      </c>
      <c r="AJ14" s="124"/>
      <c r="AK14" s="66" t="s">
        <v>256</v>
      </c>
      <c r="AL14" s="6">
        <v>41794</v>
      </c>
      <c r="AM14" s="24">
        <f>2044/2</f>
        <v>1022</v>
      </c>
      <c r="AN14" s="94">
        <f>'Planning de pâturage'!FB$13</f>
        <v>50</v>
      </c>
      <c r="AO14" s="14">
        <f t="shared" si="6"/>
        <v>20.440000000000001</v>
      </c>
      <c r="AP14" s="95" t="s">
        <v>480</v>
      </c>
      <c r="AQ14" s="124"/>
      <c r="AR14" s="66" t="s">
        <v>284</v>
      </c>
      <c r="AS14" s="6">
        <v>41822</v>
      </c>
      <c r="AT14" s="24">
        <f>1751/2</f>
        <v>875.5</v>
      </c>
      <c r="AU14" s="94">
        <f>'Planning de pâturage'!GD$13</f>
        <v>50</v>
      </c>
      <c r="AV14" s="14">
        <f t="shared" si="7"/>
        <v>17.510000000000002</v>
      </c>
      <c r="AW14" s="95" t="str">
        <f ca="1">'Planning de pâturage'!U45</f>
        <v>m</v>
      </c>
      <c r="AX14" s="124"/>
      <c r="AY14" s="66" t="s">
        <v>319</v>
      </c>
      <c r="AZ14" s="6">
        <v>41857</v>
      </c>
      <c r="BA14" s="24">
        <f>1773/2</f>
        <v>886.5</v>
      </c>
      <c r="BB14" s="94">
        <f>'Planning de pâturage'!HM$13</f>
        <v>50</v>
      </c>
      <c r="BC14" s="14">
        <f t="shared" si="8"/>
        <v>17.73</v>
      </c>
      <c r="BD14" s="95" t="s">
        <v>483</v>
      </c>
      <c r="BE14" s="124"/>
      <c r="BF14" s="66" t="s">
        <v>347</v>
      </c>
      <c r="BG14" s="6">
        <v>41885</v>
      </c>
      <c r="BH14" s="24">
        <f>1641/2</f>
        <v>820.5</v>
      </c>
      <c r="BI14" s="94">
        <f>'Planning de pâturage'!IO$13</f>
        <v>48</v>
      </c>
      <c r="BJ14" s="14">
        <f t="shared" si="9"/>
        <v>17.09375</v>
      </c>
      <c r="BK14" s="95" t="s">
        <v>491</v>
      </c>
      <c r="BL14" s="124"/>
      <c r="BM14" s="66" t="s">
        <v>375</v>
      </c>
      <c r="BN14" s="6">
        <v>41913</v>
      </c>
      <c r="BO14" s="24"/>
      <c r="BP14" s="94">
        <f>'Planning de pâturage'!JQ$13</f>
        <v>49</v>
      </c>
      <c r="BQ14" s="14" t="str">
        <f t="shared" si="10"/>
        <v/>
      </c>
      <c r="BR14" s="95" t="s">
        <v>481</v>
      </c>
      <c r="BS14" s="124"/>
      <c r="BT14" s="66" t="s">
        <v>410</v>
      </c>
      <c r="BU14" s="6">
        <v>41948</v>
      </c>
      <c r="BV14" s="24"/>
      <c r="BW14" s="94">
        <f>'Planning de pâturage'!KZ$13</f>
        <v>0</v>
      </c>
      <c r="BX14" s="14" t="str">
        <f t="shared" si="11"/>
        <v/>
      </c>
      <c r="BY14" s="95" t="str">
        <f>IF(BV14="","",'Planning de pâturage'!AG45)</f>
        <v/>
      </c>
      <c r="BZ14" s="124"/>
      <c r="CA14" s="66" t="s">
        <v>438</v>
      </c>
      <c r="CB14" s="6">
        <v>41976</v>
      </c>
      <c r="CC14" s="24"/>
      <c r="CD14" s="94">
        <f>'Planning de pâturage'!MB$13</f>
        <v>0</v>
      </c>
      <c r="CE14" s="14" t="str">
        <f t="shared" si="12"/>
        <v/>
      </c>
      <c r="CF14" s="95" t="str">
        <f>IF(CC14="","",'Planning de pâturage'!AJ45)</f>
        <v/>
      </c>
    </row>
    <row r="15" spans="1:84" x14ac:dyDescent="0.25">
      <c r="A15" s="124"/>
      <c r="B15" s="66" t="s">
        <v>103</v>
      </c>
      <c r="C15" s="6">
        <v>41641</v>
      </c>
      <c r="D15" s="24"/>
      <c r="E15" s="94">
        <f>'Planning de pâturage'!E$13</f>
        <v>0</v>
      </c>
      <c r="F15" s="14" t="str">
        <f t="shared" si="0"/>
        <v/>
      </c>
      <c r="G15" s="95" t="str">
        <f>IF(D15="","",'Planning de pâturage'!C46)</f>
        <v/>
      </c>
      <c r="H15" s="126"/>
      <c r="I15" s="66" t="s">
        <v>138</v>
      </c>
      <c r="J15" s="6">
        <v>41676</v>
      </c>
      <c r="K15" s="24"/>
      <c r="L15" s="94">
        <f>'Planning de pâturage'!AN$13</f>
        <v>0</v>
      </c>
      <c r="M15" s="14" t="str">
        <f t="shared" si="1"/>
        <v/>
      </c>
      <c r="N15" s="95" t="str">
        <f>IF(K15="","",'Planning de pâturage'!F46)</f>
        <v/>
      </c>
      <c r="O15" s="124"/>
      <c r="P15" s="66" t="s">
        <v>166</v>
      </c>
      <c r="Q15" s="6">
        <v>41704</v>
      </c>
      <c r="R15" s="24">
        <f t="shared" ref="R15:R16" si="13">2140/3</f>
        <v>713.33333333333337</v>
      </c>
      <c r="S15" s="94">
        <f>'Planning de pâturage'!BP$13</f>
        <v>40</v>
      </c>
      <c r="T15" s="14">
        <f t="shared" si="2"/>
        <v>17.833333333333336</v>
      </c>
      <c r="U15" s="95" t="str">
        <f ca="1">'Planning de pâturage'!I46</f>
        <v>d</v>
      </c>
      <c r="V15" s="124"/>
      <c r="W15" s="66" t="s">
        <v>201</v>
      </c>
      <c r="X15" s="6">
        <v>41739</v>
      </c>
      <c r="Y15" s="24">
        <f>3247/3</f>
        <v>1082.3333333333333</v>
      </c>
      <c r="Z15" s="94">
        <f>'Planning de pâturage'!CY$13</f>
        <v>49</v>
      </c>
      <c r="AA15" s="14">
        <f t="shared" si="4"/>
        <v>22.088435374149658</v>
      </c>
      <c r="AB15" s="95" t="str">
        <f ca="1">'Planning de pâturage'!L46</f>
        <v>d</v>
      </c>
      <c r="AC15" s="124"/>
      <c r="AD15" s="66" t="s">
        <v>229</v>
      </c>
      <c r="AE15" s="6">
        <v>41767</v>
      </c>
      <c r="AF15" s="24">
        <v>1181.3333333333333</v>
      </c>
      <c r="AG15" s="94">
        <f>'Planning de pâturage'!EA$13</f>
        <v>49</v>
      </c>
      <c r="AH15" s="14">
        <f t="shared" si="5"/>
        <v>24.108843537414966</v>
      </c>
      <c r="AI15" s="95" t="s">
        <v>485</v>
      </c>
      <c r="AJ15" s="124"/>
      <c r="AK15" s="66" t="s">
        <v>257</v>
      </c>
      <c r="AL15" s="6">
        <v>41795</v>
      </c>
      <c r="AM15" s="24">
        <f>2044/2</f>
        <v>1022</v>
      </c>
      <c r="AN15" s="94">
        <f>'Planning de pâturage'!FC$13</f>
        <v>50</v>
      </c>
      <c r="AO15" s="14">
        <f t="shared" si="6"/>
        <v>20.440000000000001</v>
      </c>
      <c r="AP15" s="95" t="s">
        <v>480</v>
      </c>
      <c r="AQ15" s="124"/>
      <c r="AR15" s="66" t="s">
        <v>285</v>
      </c>
      <c r="AS15" s="6">
        <v>41823</v>
      </c>
      <c r="AT15" s="24">
        <f>1751/2</f>
        <v>875.5</v>
      </c>
      <c r="AU15" s="94">
        <f>'Planning de pâturage'!GE$13</f>
        <v>50</v>
      </c>
      <c r="AV15" s="14">
        <f t="shared" si="7"/>
        <v>17.510000000000002</v>
      </c>
      <c r="AW15" s="95" t="str">
        <f ca="1">'Planning de pâturage'!U46</f>
        <v>f</v>
      </c>
      <c r="AX15" s="124"/>
      <c r="AY15" s="66" t="s">
        <v>320</v>
      </c>
      <c r="AZ15" s="6">
        <v>41858</v>
      </c>
      <c r="BA15" s="24">
        <f>1757/2</f>
        <v>878.5</v>
      </c>
      <c r="BB15" s="94">
        <f>'Planning de pâturage'!HN$13</f>
        <v>50</v>
      </c>
      <c r="BC15" s="14">
        <f t="shared" si="8"/>
        <v>17.57</v>
      </c>
      <c r="BD15" s="95" t="s">
        <v>482</v>
      </c>
      <c r="BE15" s="124"/>
      <c r="BF15" s="66" t="s">
        <v>348</v>
      </c>
      <c r="BG15" s="6">
        <v>41886</v>
      </c>
      <c r="BH15" s="24">
        <f>1610/2</f>
        <v>805</v>
      </c>
      <c r="BI15" s="94">
        <f>'Planning de pâturage'!IP$13</f>
        <v>48</v>
      </c>
      <c r="BJ15" s="14">
        <f t="shared" si="9"/>
        <v>16.770833333333332</v>
      </c>
      <c r="BK15" s="95" t="s">
        <v>491</v>
      </c>
      <c r="BL15" s="124"/>
      <c r="BM15" s="66" t="s">
        <v>376</v>
      </c>
      <c r="BN15" s="6">
        <v>41914</v>
      </c>
      <c r="BO15" s="24"/>
      <c r="BP15" s="94">
        <f>'Planning de pâturage'!JR$13</f>
        <v>49</v>
      </c>
      <c r="BQ15" s="14" t="str">
        <f t="shared" si="10"/>
        <v/>
      </c>
      <c r="BR15" s="95" t="s">
        <v>481</v>
      </c>
      <c r="BS15" s="124"/>
      <c r="BT15" s="66" t="s">
        <v>411</v>
      </c>
      <c r="BU15" s="6">
        <v>41949</v>
      </c>
      <c r="BV15" s="24"/>
      <c r="BW15" s="94">
        <f>'Planning de pâturage'!LA$13</f>
        <v>0</v>
      </c>
      <c r="BX15" s="14" t="str">
        <f t="shared" si="11"/>
        <v/>
      </c>
      <c r="BY15" s="95" t="str">
        <f>IF(BV15="","",'Planning de pâturage'!AG46)</f>
        <v/>
      </c>
      <c r="BZ15" s="124"/>
      <c r="CA15" s="66" t="s">
        <v>439</v>
      </c>
      <c r="CB15" s="6">
        <v>41977</v>
      </c>
      <c r="CC15" s="24"/>
      <c r="CD15" s="94">
        <f>'Planning de pâturage'!MC$13</f>
        <v>0</v>
      </c>
      <c r="CE15" s="14" t="str">
        <f t="shared" si="12"/>
        <v/>
      </c>
      <c r="CF15" s="95" t="str">
        <f>IF(CC15="","",'Planning de pâturage'!AJ46)</f>
        <v/>
      </c>
    </row>
    <row r="16" spans="1:84" x14ac:dyDescent="0.25">
      <c r="A16" s="124"/>
      <c r="B16" s="66" t="s">
        <v>104</v>
      </c>
      <c r="C16" s="6">
        <v>41642</v>
      </c>
      <c r="D16" s="24"/>
      <c r="E16" s="94">
        <f>'Planning de pâturage'!F$13</f>
        <v>0</v>
      </c>
      <c r="F16" s="14" t="str">
        <f t="shared" si="0"/>
        <v/>
      </c>
      <c r="G16" s="95" t="str">
        <f>IF(D16="","",'Planning de pâturage'!C47)</f>
        <v/>
      </c>
      <c r="H16" s="126"/>
      <c r="I16" s="66" t="s">
        <v>139</v>
      </c>
      <c r="J16" s="6">
        <v>41677</v>
      </c>
      <c r="K16" s="24"/>
      <c r="L16" s="94">
        <f>'Planning de pâturage'!AO$13</f>
        <v>0</v>
      </c>
      <c r="M16" s="14" t="str">
        <f t="shared" si="1"/>
        <v/>
      </c>
      <c r="N16" s="95" t="str">
        <f>IF(K16="","",'Planning de pâturage'!F47)</f>
        <v/>
      </c>
      <c r="O16" s="124"/>
      <c r="P16" s="66" t="s">
        <v>167</v>
      </c>
      <c r="Q16" s="6">
        <v>41705</v>
      </c>
      <c r="R16" s="24">
        <f t="shared" si="13"/>
        <v>713.33333333333337</v>
      </c>
      <c r="S16" s="94">
        <f>'Planning de pâturage'!BQ$13</f>
        <v>40</v>
      </c>
      <c r="T16" s="14">
        <f t="shared" si="2"/>
        <v>17.833333333333336</v>
      </c>
      <c r="U16" s="95" t="s">
        <v>477</v>
      </c>
      <c r="V16" s="124"/>
      <c r="W16" s="66" t="s">
        <v>202</v>
      </c>
      <c r="X16" s="6">
        <v>41740</v>
      </c>
      <c r="Y16" s="24">
        <f t="shared" ref="Y16:Y17" si="14">3247/3</f>
        <v>1082.3333333333333</v>
      </c>
      <c r="Z16" s="94">
        <f>'Planning de pâturage'!CZ$13</f>
        <v>49</v>
      </c>
      <c r="AA16" s="14">
        <f t="shared" si="4"/>
        <v>22.088435374149658</v>
      </c>
      <c r="AB16" s="95" t="str">
        <f ca="1">'Planning de pâturage'!L47</f>
        <v>c</v>
      </c>
      <c r="AC16" s="124"/>
      <c r="AD16" s="66" t="s">
        <v>230</v>
      </c>
      <c r="AE16" s="6">
        <v>41768</v>
      </c>
      <c r="AF16" s="24">
        <v>1181.3333333333333</v>
      </c>
      <c r="AG16" s="94">
        <f>'Planning de pâturage'!EB$13</f>
        <v>49</v>
      </c>
      <c r="AH16" s="14">
        <f t="shared" si="5"/>
        <v>24.108843537414966</v>
      </c>
      <c r="AI16" s="95" t="str">
        <f ca="1">'Planning de pâturage'!O47</f>
        <v>k</v>
      </c>
      <c r="AJ16" s="124"/>
      <c r="AK16" s="66" t="s">
        <v>258</v>
      </c>
      <c r="AL16" s="6">
        <v>41796</v>
      </c>
      <c r="AM16" s="24">
        <f>2061/2</f>
        <v>1030.5</v>
      </c>
      <c r="AN16" s="94">
        <f>'Planning de pâturage'!FD$13</f>
        <v>50</v>
      </c>
      <c r="AO16" s="14">
        <f t="shared" si="6"/>
        <v>20.61</v>
      </c>
      <c r="AP16" s="95" t="s">
        <v>480</v>
      </c>
      <c r="AQ16" s="124"/>
      <c r="AR16" s="66" t="s">
        <v>286</v>
      </c>
      <c r="AS16" s="6">
        <v>41824</v>
      </c>
      <c r="AT16" s="24">
        <f>1786/2</f>
        <v>893</v>
      </c>
      <c r="AU16" s="94">
        <f>'Planning de pâturage'!GF$13</f>
        <v>50</v>
      </c>
      <c r="AV16" s="14">
        <f t="shared" si="7"/>
        <v>17.86</v>
      </c>
      <c r="AW16" s="95" t="str">
        <f ca="1">'Planning de pâturage'!U47</f>
        <v>f</v>
      </c>
      <c r="AX16" s="124"/>
      <c r="AY16" s="66" t="s">
        <v>321</v>
      </c>
      <c r="AZ16" s="6">
        <v>41859</v>
      </c>
      <c r="BA16" s="24">
        <f>1757/2</f>
        <v>878.5</v>
      </c>
      <c r="BB16" s="94">
        <f>'Planning de pâturage'!HO$13</f>
        <v>50</v>
      </c>
      <c r="BC16" s="14">
        <f t="shared" si="8"/>
        <v>17.57</v>
      </c>
      <c r="BD16" s="95" t="s">
        <v>482</v>
      </c>
      <c r="BE16" s="124"/>
      <c r="BF16" s="66" t="s">
        <v>349</v>
      </c>
      <c r="BG16" s="6">
        <v>41887</v>
      </c>
      <c r="BH16" s="24">
        <f>1610/2</f>
        <v>805</v>
      </c>
      <c r="BI16" s="94">
        <f>'Planning de pâturage'!IQ$13</f>
        <v>48</v>
      </c>
      <c r="BJ16" s="14">
        <f t="shared" si="9"/>
        <v>16.770833333333332</v>
      </c>
      <c r="BK16" s="95" t="s">
        <v>491</v>
      </c>
      <c r="BL16" s="124"/>
      <c r="BM16" s="66" t="s">
        <v>377</v>
      </c>
      <c r="BN16" s="6">
        <v>41915</v>
      </c>
      <c r="BO16" s="24"/>
      <c r="BP16" s="94">
        <f>'Planning de pâturage'!JS$13</f>
        <v>49</v>
      </c>
      <c r="BQ16" s="14" t="str">
        <f t="shared" si="10"/>
        <v/>
      </c>
      <c r="BR16" s="95" t="s">
        <v>480</v>
      </c>
      <c r="BS16" s="124"/>
      <c r="BT16" s="66" t="s">
        <v>412</v>
      </c>
      <c r="BU16" s="6">
        <v>41950</v>
      </c>
      <c r="BV16" s="24"/>
      <c r="BW16" s="94">
        <f>'Planning de pâturage'!LB$13</f>
        <v>0</v>
      </c>
      <c r="BX16" s="14" t="str">
        <f t="shared" si="11"/>
        <v/>
      </c>
      <c r="BY16" s="95" t="str">
        <f>IF(BV16="","",'Planning de pâturage'!AG47)</f>
        <v/>
      </c>
      <c r="BZ16" s="124"/>
      <c r="CA16" s="66" t="s">
        <v>440</v>
      </c>
      <c r="CB16" s="6">
        <v>41978</v>
      </c>
      <c r="CC16" s="24"/>
      <c r="CD16" s="94">
        <f>'Planning de pâturage'!MD$13</f>
        <v>0</v>
      </c>
      <c r="CE16" s="14" t="str">
        <f t="shared" si="12"/>
        <v/>
      </c>
      <c r="CF16" s="95" t="str">
        <f>IF(CC16="","",'Planning de pâturage'!AJ47)</f>
        <v/>
      </c>
    </row>
    <row r="17" spans="1:84" x14ac:dyDescent="0.25">
      <c r="A17" s="124"/>
      <c r="B17" s="66" t="s">
        <v>105</v>
      </c>
      <c r="C17" s="6">
        <v>41643</v>
      </c>
      <c r="D17" s="24"/>
      <c r="E17" s="94">
        <f>'Planning de pâturage'!G$13</f>
        <v>0</v>
      </c>
      <c r="F17" s="14" t="str">
        <f t="shared" si="0"/>
        <v/>
      </c>
      <c r="G17" s="95" t="str">
        <f>IF(D17="","",'Planning de pâturage'!C48)</f>
        <v/>
      </c>
      <c r="H17" s="126"/>
      <c r="I17" s="66" t="s">
        <v>140</v>
      </c>
      <c r="J17" s="6">
        <v>41678</v>
      </c>
      <c r="K17" s="24"/>
      <c r="L17" s="94">
        <f>'Planning de pâturage'!AP$13</f>
        <v>0</v>
      </c>
      <c r="M17" s="14" t="str">
        <f t="shared" si="1"/>
        <v/>
      </c>
      <c r="N17" s="95" t="str">
        <f>IF(K17="","",'Planning de pâturage'!F48)</f>
        <v/>
      </c>
      <c r="O17" s="124"/>
      <c r="P17" s="66" t="s">
        <v>168</v>
      </c>
      <c r="Q17" s="6">
        <v>41706</v>
      </c>
      <c r="R17" s="24">
        <f>2246/3</f>
        <v>748.66666666666663</v>
      </c>
      <c r="S17" s="94">
        <f>'Planning de pâturage'!BR$13</f>
        <v>40</v>
      </c>
      <c r="T17" s="14">
        <f t="shared" si="2"/>
        <v>18.716666666666665</v>
      </c>
      <c r="U17" s="95" t="str">
        <f ca="1">'Planning de pâturage'!I48</f>
        <v>r</v>
      </c>
      <c r="V17" s="124"/>
      <c r="W17" s="66" t="s">
        <v>203</v>
      </c>
      <c r="X17" s="6">
        <v>41741</v>
      </c>
      <c r="Y17" s="24">
        <f t="shared" si="14"/>
        <v>1082.3333333333333</v>
      </c>
      <c r="Z17" s="94">
        <f>'Planning de pâturage'!DA$13</f>
        <v>49</v>
      </c>
      <c r="AA17" s="14">
        <f t="shared" si="4"/>
        <v>22.088435374149658</v>
      </c>
      <c r="AB17" s="95" t="str">
        <f ca="1">'Planning de pâturage'!L48</f>
        <v>c</v>
      </c>
      <c r="AC17" s="124"/>
      <c r="AD17" s="66" t="s">
        <v>231</v>
      </c>
      <c r="AE17" s="6">
        <v>41769</v>
      </c>
      <c r="AF17" s="24">
        <f>3288/3</f>
        <v>1096</v>
      </c>
      <c r="AG17" s="94">
        <f>'Planning de pâturage'!EC$13</f>
        <v>49</v>
      </c>
      <c r="AH17" s="14">
        <f t="shared" si="5"/>
        <v>22.367346938775512</v>
      </c>
      <c r="AI17" s="95" t="str">
        <f ca="1">'Planning de pâturage'!O48</f>
        <v>k</v>
      </c>
      <c r="AJ17" s="124"/>
      <c r="AK17" s="66" t="s">
        <v>259</v>
      </c>
      <c r="AL17" s="6">
        <v>41797</v>
      </c>
      <c r="AM17" s="24">
        <f>2061/2</f>
        <v>1030.5</v>
      </c>
      <c r="AN17" s="94">
        <f>'Planning de pâturage'!FE$13</f>
        <v>50</v>
      </c>
      <c r="AO17" s="14">
        <f t="shared" si="6"/>
        <v>20.61</v>
      </c>
      <c r="AP17" s="95" t="s">
        <v>479</v>
      </c>
      <c r="AQ17" s="124"/>
      <c r="AR17" s="66" t="s">
        <v>287</v>
      </c>
      <c r="AS17" s="6">
        <v>41825</v>
      </c>
      <c r="AT17" s="24">
        <f>1786/2</f>
        <v>893</v>
      </c>
      <c r="AU17" s="94">
        <f>'Planning de pâturage'!GG$13</f>
        <v>50</v>
      </c>
      <c r="AV17" s="14">
        <f t="shared" si="7"/>
        <v>17.86</v>
      </c>
      <c r="AW17" s="95" t="str">
        <f ca="1">'Planning de pâturage'!U48</f>
        <v>b</v>
      </c>
      <c r="AX17" s="124"/>
      <c r="AY17" s="66" t="s">
        <v>322</v>
      </c>
      <c r="AZ17" s="6">
        <v>41860</v>
      </c>
      <c r="BA17" s="24">
        <f>1693/2</f>
        <v>846.5</v>
      </c>
      <c r="BB17" s="94">
        <f>'Planning de pâturage'!HP$13</f>
        <v>50</v>
      </c>
      <c r="BC17" s="14">
        <f t="shared" si="8"/>
        <v>16.93</v>
      </c>
      <c r="BD17" s="95" t="s">
        <v>482</v>
      </c>
      <c r="BE17" s="124"/>
      <c r="BF17" s="66" t="s">
        <v>350</v>
      </c>
      <c r="BG17" s="6">
        <v>41888</v>
      </c>
      <c r="BH17" s="24">
        <f>1693/2</f>
        <v>846.5</v>
      </c>
      <c r="BI17" s="94">
        <f>'Planning de pâturage'!IR$13</f>
        <v>48</v>
      </c>
      <c r="BJ17" s="14">
        <f t="shared" si="9"/>
        <v>17.635416666666668</v>
      </c>
      <c r="BK17" s="95" t="s">
        <v>491</v>
      </c>
      <c r="BL17" s="124"/>
      <c r="BM17" s="66" t="s">
        <v>378</v>
      </c>
      <c r="BN17" s="6">
        <v>41916</v>
      </c>
      <c r="BO17" s="24"/>
      <c r="BP17" s="94">
        <f>'Planning de pâturage'!JT$13</f>
        <v>49</v>
      </c>
      <c r="BQ17" s="14" t="str">
        <f t="shared" si="10"/>
        <v/>
      </c>
      <c r="BR17" s="95" t="s">
        <v>480</v>
      </c>
      <c r="BS17" s="124"/>
      <c r="BT17" s="66" t="s">
        <v>413</v>
      </c>
      <c r="BU17" s="6">
        <v>41951</v>
      </c>
      <c r="BV17" s="24"/>
      <c r="BW17" s="94">
        <f>'Planning de pâturage'!LC$13</f>
        <v>0</v>
      </c>
      <c r="BX17" s="14" t="str">
        <f t="shared" si="11"/>
        <v/>
      </c>
      <c r="BY17" s="95" t="str">
        <f>IF(BV17="","",'Planning de pâturage'!AG48)</f>
        <v/>
      </c>
      <c r="BZ17" s="124"/>
      <c r="CA17" s="66" t="s">
        <v>441</v>
      </c>
      <c r="CB17" s="6">
        <v>41979</v>
      </c>
      <c r="CC17" s="24"/>
      <c r="CD17" s="94">
        <f>'Planning de pâturage'!ME$13</f>
        <v>0</v>
      </c>
      <c r="CE17" s="14" t="str">
        <f t="shared" si="12"/>
        <v/>
      </c>
      <c r="CF17" s="95" t="str">
        <f>IF(CC17="","",'Planning de pâturage'!AJ48)</f>
        <v/>
      </c>
    </row>
    <row r="18" spans="1:84" x14ac:dyDescent="0.25">
      <c r="A18" s="124"/>
      <c r="B18" s="66" t="s">
        <v>106</v>
      </c>
      <c r="C18" s="6">
        <v>41644</v>
      </c>
      <c r="D18" s="24"/>
      <c r="E18" s="94">
        <f>'Planning de pâturage'!H$13</f>
        <v>0</v>
      </c>
      <c r="F18" s="14" t="str">
        <f t="shared" si="0"/>
        <v/>
      </c>
      <c r="G18" s="95" t="str">
        <f>IF(D18="","",'Planning de pâturage'!C49)</f>
        <v/>
      </c>
      <c r="H18" s="126"/>
      <c r="I18" s="66" t="s">
        <v>141</v>
      </c>
      <c r="J18" s="6">
        <v>41679</v>
      </c>
      <c r="K18" s="24"/>
      <c r="L18" s="94">
        <f>'Planning de pâturage'!AQ$13</f>
        <v>0</v>
      </c>
      <c r="M18" s="14" t="str">
        <f t="shared" si="1"/>
        <v/>
      </c>
      <c r="N18" s="95" t="str">
        <f>IF(K18="","",'Planning de pâturage'!F49)</f>
        <v/>
      </c>
      <c r="O18" s="124"/>
      <c r="P18" s="66" t="s">
        <v>169</v>
      </c>
      <c r="Q18" s="6">
        <v>41707</v>
      </c>
      <c r="R18" s="24">
        <f t="shared" ref="R18:R19" si="15">2246/3</f>
        <v>748.66666666666663</v>
      </c>
      <c r="S18" s="94">
        <f>'Planning de pâturage'!BS$13</f>
        <v>40</v>
      </c>
      <c r="T18" s="14">
        <f t="shared" si="2"/>
        <v>18.716666666666665</v>
      </c>
      <c r="U18" s="95" t="str">
        <f ca="1">'Planning de pâturage'!I49</f>
        <v>r</v>
      </c>
      <c r="V18" s="124"/>
      <c r="W18" s="66" t="s">
        <v>204</v>
      </c>
      <c r="X18" s="6">
        <v>41742</v>
      </c>
      <c r="Y18" s="24">
        <f>3218/3</f>
        <v>1072.6666666666667</v>
      </c>
      <c r="Z18" s="94">
        <f>'Planning de pâturage'!DB$13</f>
        <v>49</v>
      </c>
      <c r="AA18" s="14">
        <f t="shared" si="4"/>
        <v>21.891156462585034</v>
      </c>
      <c r="AB18" s="95" t="str">
        <f ca="1">'Planning de pâturage'!L49</f>
        <v>b</v>
      </c>
      <c r="AC18" s="124"/>
      <c r="AD18" s="66" t="s">
        <v>232</v>
      </c>
      <c r="AE18" s="6">
        <v>41770</v>
      </c>
      <c r="AF18" s="24">
        <f t="shared" ref="AF18:AF19" si="16">3288/3</f>
        <v>1096</v>
      </c>
      <c r="AG18" s="94">
        <f>'Planning de pâturage'!ED$13</f>
        <v>49</v>
      </c>
      <c r="AH18" s="14">
        <f t="shared" si="5"/>
        <v>22.367346938775512</v>
      </c>
      <c r="AI18" s="95" t="s">
        <v>485</v>
      </c>
      <c r="AJ18" s="124"/>
      <c r="AK18" s="66" t="s">
        <v>260</v>
      </c>
      <c r="AL18" s="6">
        <v>41798</v>
      </c>
      <c r="AM18" s="24">
        <f>2063/2</f>
        <v>1031.5</v>
      </c>
      <c r="AN18" s="94">
        <f>'Planning de pâturage'!FF$13</f>
        <v>50</v>
      </c>
      <c r="AO18" s="14">
        <f t="shared" si="6"/>
        <v>20.63</v>
      </c>
      <c r="AP18" s="95" t="s">
        <v>479</v>
      </c>
      <c r="AQ18" s="124"/>
      <c r="AR18" s="66" t="s">
        <v>288</v>
      </c>
      <c r="AS18" s="6">
        <v>41826</v>
      </c>
      <c r="AT18" s="24">
        <f>1839/2</f>
        <v>919.5</v>
      </c>
      <c r="AU18" s="94">
        <f>'Planning de pâturage'!GH$13</f>
        <v>50</v>
      </c>
      <c r="AV18" s="14">
        <f t="shared" si="7"/>
        <v>18.39</v>
      </c>
      <c r="AW18" s="95" t="str">
        <f ca="1">'Planning de pâturage'!U49</f>
        <v>b</v>
      </c>
      <c r="AX18" s="124"/>
      <c r="AY18" s="66" t="s">
        <v>323</v>
      </c>
      <c r="AZ18" s="6">
        <v>41861</v>
      </c>
      <c r="BA18" s="24">
        <f>1693/2</f>
        <v>846.5</v>
      </c>
      <c r="BB18" s="94">
        <f>'Planning de pâturage'!HQ$13</f>
        <v>50</v>
      </c>
      <c r="BC18" s="14">
        <f t="shared" si="8"/>
        <v>16.93</v>
      </c>
      <c r="BD18" s="95" t="s">
        <v>485</v>
      </c>
      <c r="BE18" s="124"/>
      <c r="BF18" s="66" t="s">
        <v>351</v>
      </c>
      <c r="BG18" s="6">
        <v>41889</v>
      </c>
      <c r="BH18" s="24">
        <f>1693/2</f>
        <v>846.5</v>
      </c>
      <c r="BI18" s="94">
        <f>'Planning de pâturage'!IS$13</f>
        <v>48</v>
      </c>
      <c r="BJ18" s="14">
        <f t="shared" si="9"/>
        <v>17.635416666666668</v>
      </c>
      <c r="BK18" s="95" t="s">
        <v>491</v>
      </c>
      <c r="BL18" s="124"/>
      <c r="BM18" s="66" t="s">
        <v>379</v>
      </c>
      <c r="BN18" s="6">
        <v>41917</v>
      </c>
      <c r="BO18" s="24"/>
      <c r="BP18" s="94">
        <f>'Planning de pâturage'!JU$13</f>
        <v>49</v>
      </c>
      <c r="BQ18" s="14" t="str">
        <f t="shared" si="10"/>
        <v/>
      </c>
      <c r="BR18" s="95" t="s">
        <v>480</v>
      </c>
      <c r="BS18" s="124"/>
      <c r="BT18" s="66" t="s">
        <v>414</v>
      </c>
      <c r="BU18" s="6">
        <v>41952</v>
      </c>
      <c r="BV18" s="24"/>
      <c r="BW18" s="94">
        <f>'Planning de pâturage'!LD$13</f>
        <v>0</v>
      </c>
      <c r="BX18" s="14" t="str">
        <f t="shared" si="11"/>
        <v/>
      </c>
      <c r="BY18" s="95" t="str">
        <f>IF(BV18="","",'Planning de pâturage'!AG49)</f>
        <v/>
      </c>
      <c r="BZ18" s="124"/>
      <c r="CA18" s="66" t="s">
        <v>442</v>
      </c>
      <c r="CB18" s="6">
        <v>41980</v>
      </c>
      <c r="CC18" s="24"/>
      <c r="CD18" s="94">
        <f>'Planning de pâturage'!MF$13</f>
        <v>0</v>
      </c>
      <c r="CE18" s="14" t="str">
        <f t="shared" si="12"/>
        <v/>
      </c>
      <c r="CF18" s="95" t="str">
        <f>IF(CC18="","",'Planning de pâturage'!AJ49)</f>
        <v/>
      </c>
    </row>
    <row r="19" spans="1:84" x14ac:dyDescent="0.25">
      <c r="A19" s="124" t="s">
        <v>71</v>
      </c>
      <c r="B19" s="66" t="s">
        <v>107</v>
      </c>
      <c r="C19" s="6">
        <v>41645</v>
      </c>
      <c r="D19" s="24"/>
      <c r="E19" s="94">
        <f>'Planning de pâturage'!I$13</f>
        <v>0</v>
      </c>
      <c r="F19" s="14" t="str">
        <f t="shared" si="0"/>
        <v/>
      </c>
      <c r="G19" s="95" t="str">
        <f>IF(D19="","",'Planning de pâturage'!C50)</f>
        <v/>
      </c>
      <c r="H19" s="126" t="s">
        <v>25</v>
      </c>
      <c r="I19" s="66" t="s">
        <v>142</v>
      </c>
      <c r="J19" s="6">
        <v>41680</v>
      </c>
      <c r="K19" s="24"/>
      <c r="L19" s="94">
        <f>'Planning de pâturage'!AR$13</f>
        <v>0</v>
      </c>
      <c r="M19" s="14" t="str">
        <f t="shared" si="1"/>
        <v/>
      </c>
      <c r="N19" s="95" t="str">
        <f>IF(K19="","",'Planning de pâturage'!F50)</f>
        <v/>
      </c>
      <c r="O19" s="124" t="s">
        <v>29</v>
      </c>
      <c r="P19" s="66" t="s">
        <v>170</v>
      </c>
      <c r="Q19" s="6">
        <v>41708</v>
      </c>
      <c r="R19" s="24">
        <f t="shared" si="15"/>
        <v>748.66666666666663</v>
      </c>
      <c r="S19" s="94">
        <f>'Planning de pâturage'!BT$13</f>
        <v>40</v>
      </c>
      <c r="T19" s="14">
        <f t="shared" si="2"/>
        <v>18.716666666666665</v>
      </c>
      <c r="U19" s="95" t="str">
        <f ca="1">'Planning de pâturage'!I50</f>
        <v>r</v>
      </c>
      <c r="V19" s="124" t="s">
        <v>34</v>
      </c>
      <c r="W19" s="66" t="s">
        <v>205</v>
      </c>
      <c r="X19" s="6">
        <v>41743</v>
      </c>
      <c r="Y19" s="24">
        <f t="shared" ref="Y19:Y20" si="17">3218/3</f>
        <v>1072.6666666666667</v>
      </c>
      <c r="Z19" s="94">
        <f>'Planning de pâturage'!DC$13</f>
        <v>49</v>
      </c>
      <c r="AA19" s="14">
        <f t="shared" si="4"/>
        <v>21.891156462585034</v>
      </c>
      <c r="AB19" s="95" t="s">
        <v>476</v>
      </c>
      <c r="AC19" s="124" t="s">
        <v>38</v>
      </c>
      <c r="AD19" s="66" t="s">
        <v>233</v>
      </c>
      <c r="AE19" s="6">
        <v>41771</v>
      </c>
      <c r="AF19" s="24">
        <f t="shared" si="16"/>
        <v>1096</v>
      </c>
      <c r="AG19" s="94">
        <f>'Planning de pâturage'!EE$13</f>
        <v>49</v>
      </c>
      <c r="AH19" s="14">
        <f t="shared" si="5"/>
        <v>22.367346938775512</v>
      </c>
      <c r="AI19" s="95" t="str">
        <f ca="1">'Planning de pâturage'!O50</f>
        <v>l</v>
      </c>
      <c r="AJ19" s="124" t="s">
        <v>42</v>
      </c>
      <c r="AK19" s="66" t="s">
        <v>261</v>
      </c>
      <c r="AL19" s="6">
        <v>41799</v>
      </c>
      <c r="AM19" s="24">
        <f>2063/2</f>
        <v>1031.5</v>
      </c>
      <c r="AN19" s="94">
        <f>'Planning de pâturage'!FG$13</f>
        <v>49</v>
      </c>
      <c r="AO19" s="14">
        <f t="shared" si="6"/>
        <v>21.051020408163264</v>
      </c>
      <c r="AP19" s="95" t="s">
        <v>479</v>
      </c>
      <c r="AQ19" s="124" t="s">
        <v>46</v>
      </c>
      <c r="AR19" s="66" t="s">
        <v>289</v>
      </c>
      <c r="AS19" s="6">
        <v>41827</v>
      </c>
      <c r="AT19" s="24">
        <f>1839/2</f>
        <v>919.5</v>
      </c>
      <c r="AU19" s="94">
        <f>'Planning de pâturage'!GI$13</f>
        <v>50</v>
      </c>
      <c r="AV19" s="14">
        <f t="shared" si="7"/>
        <v>18.39</v>
      </c>
      <c r="AW19" s="95" t="s">
        <v>484</v>
      </c>
      <c r="AX19" s="124" t="s">
        <v>51</v>
      </c>
      <c r="AY19" s="66" t="s">
        <v>324</v>
      </c>
      <c r="AZ19" s="6">
        <v>41862</v>
      </c>
      <c r="BA19" s="24">
        <f>1703/2</f>
        <v>851.5</v>
      </c>
      <c r="BB19" s="94">
        <f>'Planning de pâturage'!HR$13</f>
        <v>48</v>
      </c>
      <c r="BC19" s="14">
        <f t="shared" si="8"/>
        <v>17.739583333333332</v>
      </c>
      <c r="BD19" s="95" t="s">
        <v>485</v>
      </c>
      <c r="BE19" s="124" t="s">
        <v>55</v>
      </c>
      <c r="BF19" s="66" t="s">
        <v>352</v>
      </c>
      <c r="BG19" s="6">
        <v>41890</v>
      </c>
      <c r="BH19" s="24">
        <f>1776/2</f>
        <v>888</v>
      </c>
      <c r="BI19" s="94">
        <f>'Planning de pâturage'!IT$13</f>
        <v>48</v>
      </c>
      <c r="BJ19" s="14">
        <f t="shared" si="9"/>
        <v>18.5</v>
      </c>
      <c r="BK19" s="95" t="s">
        <v>485</v>
      </c>
      <c r="BL19" s="124" t="s">
        <v>59</v>
      </c>
      <c r="BM19" s="66" t="s">
        <v>380</v>
      </c>
      <c r="BN19" s="6">
        <v>41918</v>
      </c>
      <c r="BO19" s="24"/>
      <c r="BP19" s="94">
        <f>'Planning de pâturage'!JV$13</f>
        <v>49</v>
      </c>
      <c r="BQ19" s="14" t="str">
        <f t="shared" si="10"/>
        <v/>
      </c>
      <c r="BR19" s="95" t="s">
        <v>479</v>
      </c>
      <c r="BS19" s="124" t="s">
        <v>64</v>
      </c>
      <c r="BT19" s="66" t="s">
        <v>415</v>
      </c>
      <c r="BU19" s="6">
        <v>41953</v>
      </c>
      <c r="BV19" s="24"/>
      <c r="BW19" s="94">
        <f>'Planning de pâturage'!LE$13</f>
        <v>0</v>
      </c>
      <c r="BX19" s="14" t="str">
        <f t="shared" si="11"/>
        <v/>
      </c>
      <c r="BY19" s="95" t="str">
        <f>IF(BV19="","",'Planning de pâturage'!AG50)</f>
        <v/>
      </c>
      <c r="BZ19" s="124" t="s">
        <v>76</v>
      </c>
      <c r="CA19" s="66" t="s">
        <v>443</v>
      </c>
      <c r="CB19" s="6">
        <v>41981</v>
      </c>
      <c r="CC19" s="24"/>
      <c r="CD19" s="94">
        <f>'Planning de pâturage'!MG$13</f>
        <v>0</v>
      </c>
      <c r="CE19" s="14" t="str">
        <f t="shared" si="12"/>
        <v/>
      </c>
      <c r="CF19" s="95" t="str">
        <f>IF(CC19="","",'Planning de pâturage'!AJ50)</f>
        <v/>
      </c>
    </row>
    <row r="20" spans="1:84" x14ac:dyDescent="0.25">
      <c r="A20" s="124"/>
      <c r="B20" s="66" t="s">
        <v>108</v>
      </c>
      <c r="C20" s="6">
        <v>41646</v>
      </c>
      <c r="D20" s="24"/>
      <c r="E20" s="94">
        <f>'Planning de pâturage'!J$13</f>
        <v>0</v>
      </c>
      <c r="F20" s="14" t="str">
        <f t="shared" si="0"/>
        <v/>
      </c>
      <c r="G20" s="95" t="str">
        <f>IF(D20="","",'Planning de pâturage'!C51)</f>
        <v/>
      </c>
      <c r="H20" s="126"/>
      <c r="I20" s="66" t="s">
        <v>143</v>
      </c>
      <c r="J20" s="6">
        <v>41681</v>
      </c>
      <c r="K20" s="24"/>
      <c r="L20" s="94">
        <f>'Planning de pâturage'!AS$13</f>
        <v>0</v>
      </c>
      <c r="M20" s="14" t="str">
        <f t="shared" si="1"/>
        <v/>
      </c>
      <c r="N20" s="95" t="str">
        <f>IF(K20="","",'Planning de pâturage'!F51)</f>
        <v/>
      </c>
      <c r="O20" s="124"/>
      <c r="P20" s="66" t="s">
        <v>171</v>
      </c>
      <c r="Q20" s="6">
        <v>41709</v>
      </c>
      <c r="R20" s="24">
        <f>2416/3</f>
        <v>805.33333333333337</v>
      </c>
      <c r="S20" s="94">
        <f>'Planning de pâturage'!BU$13</f>
        <v>40</v>
      </c>
      <c r="T20" s="14">
        <f t="shared" si="2"/>
        <v>20.133333333333333</v>
      </c>
      <c r="U20" s="95" t="str">
        <f ca="1">'Planning de pâturage'!I51</f>
        <v>r</v>
      </c>
      <c r="V20" s="124"/>
      <c r="W20" s="66" t="s">
        <v>206</v>
      </c>
      <c r="X20" s="6">
        <v>41744</v>
      </c>
      <c r="Y20" s="24">
        <f t="shared" si="17"/>
        <v>1072.6666666666667</v>
      </c>
      <c r="Z20" s="94">
        <f>'Planning de pâturage'!DD$13</f>
        <v>49</v>
      </c>
      <c r="AA20" s="14">
        <f t="shared" si="4"/>
        <v>21.891156462585034</v>
      </c>
      <c r="AB20" s="95" t="s">
        <v>476</v>
      </c>
      <c r="AC20" s="124"/>
      <c r="AD20" s="66" t="s">
        <v>234</v>
      </c>
      <c r="AE20" s="6">
        <v>41772</v>
      </c>
      <c r="AF20" s="24">
        <f>3324/3</f>
        <v>1108</v>
      </c>
      <c r="AG20" s="94">
        <f>'Planning de pâturage'!EF$13</f>
        <v>49</v>
      </c>
      <c r="AH20" s="14">
        <f t="shared" si="5"/>
        <v>22.612244897959183</v>
      </c>
      <c r="AI20" s="95" t="s">
        <v>485</v>
      </c>
      <c r="AJ20" s="124"/>
      <c r="AK20" s="66" t="s">
        <v>262</v>
      </c>
      <c r="AL20" s="6">
        <v>41800</v>
      </c>
      <c r="AM20" s="24">
        <f>2039/2</f>
        <v>1019.5</v>
      </c>
      <c r="AN20" s="94">
        <f>'Planning de pâturage'!FH$13</f>
        <v>49</v>
      </c>
      <c r="AO20" s="14">
        <f t="shared" si="6"/>
        <v>20.806122448979593</v>
      </c>
      <c r="AP20" s="95" t="str">
        <f ca="1">'Planning de pâturage'!R51</f>
        <v>a</v>
      </c>
      <c r="AQ20" s="124"/>
      <c r="AR20" s="66" t="s">
        <v>290</v>
      </c>
      <c r="AS20" s="6">
        <v>41828</v>
      </c>
      <c r="AT20" s="24">
        <f>1796/2</f>
        <v>898</v>
      </c>
      <c r="AU20" s="94">
        <f>'Planning de pâturage'!GJ$13</f>
        <v>50</v>
      </c>
      <c r="AV20" s="14">
        <f t="shared" si="7"/>
        <v>17.96</v>
      </c>
      <c r="AW20" s="95" t="s">
        <v>484</v>
      </c>
      <c r="AX20" s="124"/>
      <c r="AY20" s="66" t="s">
        <v>325</v>
      </c>
      <c r="AZ20" s="6">
        <v>41863</v>
      </c>
      <c r="BA20" s="24">
        <f>1703/2</f>
        <v>851.5</v>
      </c>
      <c r="BB20" s="94">
        <f>'Planning de pâturage'!HS$13</f>
        <v>48</v>
      </c>
      <c r="BC20" s="14">
        <f t="shared" si="8"/>
        <v>17.739583333333332</v>
      </c>
      <c r="BD20" s="95" t="s">
        <v>485</v>
      </c>
      <c r="BE20" s="124"/>
      <c r="BF20" s="66" t="s">
        <v>353</v>
      </c>
      <c r="BG20" s="6">
        <v>41891</v>
      </c>
      <c r="BH20" s="24">
        <f>1776/2</f>
        <v>888</v>
      </c>
      <c r="BI20" s="94">
        <f>'Planning de pâturage'!IU$13</f>
        <v>48</v>
      </c>
      <c r="BJ20" s="14">
        <f t="shared" si="9"/>
        <v>18.5</v>
      </c>
      <c r="BK20" s="95" t="s">
        <v>485</v>
      </c>
      <c r="BL20" s="124"/>
      <c r="BM20" s="66" t="s">
        <v>381</v>
      </c>
      <c r="BN20" s="6">
        <v>41919</v>
      </c>
      <c r="BO20" s="24"/>
      <c r="BP20" s="94">
        <f>'Planning de pâturage'!JW$13</f>
        <v>49</v>
      </c>
      <c r="BQ20" s="14" t="str">
        <f t="shared" si="10"/>
        <v/>
      </c>
      <c r="BR20" s="95" t="s">
        <v>479</v>
      </c>
      <c r="BS20" s="124"/>
      <c r="BT20" s="66" t="s">
        <v>416</v>
      </c>
      <c r="BU20" s="6">
        <v>41954</v>
      </c>
      <c r="BV20" s="24"/>
      <c r="BW20" s="94">
        <f>'Planning de pâturage'!LF$13</f>
        <v>0</v>
      </c>
      <c r="BX20" s="14" t="str">
        <f t="shared" si="11"/>
        <v/>
      </c>
      <c r="BY20" s="95" t="str">
        <f>IF(BV20="","",'Planning de pâturage'!AG51)</f>
        <v/>
      </c>
      <c r="BZ20" s="124"/>
      <c r="CA20" s="66" t="s">
        <v>444</v>
      </c>
      <c r="CB20" s="6">
        <v>41982</v>
      </c>
      <c r="CC20" s="24"/>
      <c r="CD20" s="94">
        <f>'Planning de pâturage'!MH$13</f>
        <v>0</v>
      </c>
      <c r="CE20" s="14" t="str">
        <f t="shared" si="12"/>
        <v/>
      </c>
      <c r="CF20" s="95" t="str">
        <f>IF(CC20="","",'Planning de pâturage'!AJ51)</f>
        <v/>
      </c>
    </row>
    <row r="21" spans="1:84" x14ac:dyDescent="0.25">
      <c r="A21" s="124"/>
      <c r="B21" s="66" t="s">
        <v>109</v>
      </c>
      <c r="C21" s="6">
        <v>41647</v>
      </c>
      <c r="D21" s="24"/>
      <c r="E21" s="94">
        <f>'Planning de pâturage'!K$13</f>
        <v>0</v>
      </c>
      <c r="F21" s="14" t="str">
        <f t="shared" si="0"/>
        <v/>
      </c>
      <c r="G21" s="95" t="str">
        <f>IF(D21="","",'Planning de pâturage'!C52)</f>
        <v/>
      </c>
      <c r="H21" s="126"/>
      <c r="I21" s="66" t="s">
        <v>144</v>
      </c>
      <c r="J21" s="6">
        <v>41682</v>
      </c>
      <c r="K21" s="24"/>
      <c r="L21" s="94">
        <f>'Planning de pâturage'!AT$13</f>
        <v>0</v>
      </c>
      <c r="M21" s="14" t="str">
        <f t="shared" si="1"/>
        <v/>
      </c>
      <c r="N21" s="95" t="str">
        <f>IF(K21="","",'Planning de pâturage'!F52)</f>
        <v/>
      </c>
      <c r="O21" s="124"/>
      <c r="P21" s="66" t="s">
        <v>172</v>
      </c>
      <c r="Q21" s="6">
        <v>41710</v>
      </c>
      <c r="R21" s="24">
        <f t="shared" ref="R21:R22" si="18">2416/3</f>
        <v>805.33333333333337</v>
      </c>
      <c r="S21" s="94">
        <f>'Planning de pâturage'!BV$13</f>
        <v>40</v>
      </c>
      <c r="T21" s="14">
        <f t="shared" si="2"/>
        <v>20.133333333333333</v>
      </c>
      <c r="U21" s="95" t="str">
        <f ca="1">'Planning de pâturage'!I52</f>
        <v>r</v>
      </c>
      <c r="V21" s="124"/>
      <c r="W21" s="66" t="s">
        <v>207</v>
      </c>
      <c r="X21" s="6">
        <v>41745</v>
      </c>
      <c r="Y21" s="24">
        <f>3483/3</f>
        <v>1161</v>
      </c>
      <c r="Z21" s="94">
        <f>'Planning de pâturage'!DE$13</f>
        <v>49</v>
      </c>
      <c r="AA21" s="14">
        <f t="shared" si="4"/>
        <v>23.693877551020407</v>
      </c>
      <c r="AB21" s="95" t="s">
        <v>478</v>
      </c>
      <c r="AC21" s="124"/>
      <c r="AD21" s="66" t="s">
        <v>235</v>
      </c>
      <c r="AE21" s="6">
        <v>41773</v>
      </c>
      <c r="AF21" s="24">
        <f t="shared" ref="AF21:AF22" si="19">3324/3</f>
        <v>1108</v>
      </c>
      <c r="AG21" s="94">
        <f>'Planning de pâturage'!EG$13</f>
        <v>49</v>
      </c>
      <c r="AH21" s="14">
        <f t="shared" si="5"/>
        <v>22.612244897959183</v>
      </c>
      <c r="AI21" s="95" t="str">
        <f ca="1">'Planning de pâturage'!O52</f>
        <v>p</v>
      </c>
      <c r="AJ21" s="124"/>
      <c r="AK21" s="66" t="s">
        <v>263</v>
      </c>
      <c r="AL21" s="6">
        <v>41801</v>
      </c>
      <c r="AM21" s="24">
        <f>2039/2</f>
        <v>1019.5</v>
      </c>
      <c r="AN21" s="94">
        <f>'Planning de pâturage'!FI$13</f>
        <v>49</v>
      </c>
      <c r="AO21" s="14">
        <f t="shared" si="6"/>
        <v>20.806122448979593</v>
      </c>
      <c r="AP21" s="95" t="str">
        <f ca="1">'Planning de pâturage'!R52</f>
        <v>a</v>
      </c>
      <c r="AQ21" s="124"/>
      <c r="AR21" s="66" t="s">
        <v>291</v>
      </c>
      <c r="AS21" s="6">
        <v>41829</v>
      </c>
      <c r="AT21" s="24">
        <f>1796/2</f>
        <v>898</v>
      </c>
      <c r="AU21" s="94">
        <f>'Planning de pâturage'!GK$13</f>
        <v>50</v>
      </c>
      <c r="AV21" s="14">
        <f t="shared" si="7"/>
        <v>17.96</v>
      </c>
      <c r="AW21" s="95" t="s">
        <v>484</v>
      </c>
      <c r="AX21" s="124"/>
      <c r="AY21" s="66" t="s">
        <v>326</v>
      </c>
      <c r="AZ21" s="6">
        <v>41864</v>
      </c>
      <c r="BA21" s="24">
        <f>1735/2</f>
        <v>867.5</v>
      </c>
      <c r="BB21" s="94">
        <f>'Planning de pâturage'!HT$13</f>
        <v>48</v>
      </c>
      <c r="BC21" s="14">
        <f t="shared" si="8"/>
        <v>18.072916666666668</v>
      </c>
      <c r="BD21" s="95" t="s">
        <v>485</v>
      </c>
      <c r="BE21" s="124"/>
      <c r="BF21" s="66" t="s">
        <v>354</v>
      </c>
      <c r="BG21" s="6">
        <v>41892</v>
      </c>
      <c r="BH21" s="24">
        <f>1798/2</f>
        <v>899</v>
      </c>
      <c r="BI21" s="94">
        <f>'Planning de pâturage'!IV$13</f>
        <v>48</v>
      </c>
      <c r="BJ21" s="14">
        <f t="shared" si="9"/>
        <v>18.729166666666668</v>
      </c>
      <c r="BK21" s="95" t="s">
        <v>483</v>
      </c>
      <c r="BL21" s="124"/>
      <c r="BM21" s="66" t="s">
        <v>382</v>
      </c>
      <c r="BN21" s="6">
        <v>41920</v>
      </c>
      <c r="BO21" s="24"/>
      <c r="BP21" s="94">
        <f>'Planning de pâturage'!JX$13</f>
        <v>49</v>
      </c>
      <c r="BQ21" s="14" t="str">
        <f t="shared" si="10"/>
        <v/>
      </c>
      <c r="BR21" s="95" t="str">
        <f ca="1">'Planning de pâturage'!AD52</f>
        <v>q</v>
      </c>
      <c r="BS21" s="124"/>
      <c r="BT21" s="66" t="s">
        <v>417</v>
      </c>
      <c r="BU21" s="6">
        <v>41955</v>
      </c>
      <c r="BV21" s="24"/>
      <c r="BW21" s="94">
        <f>'Planning de pâturage'!LG$13</f>
        <v>0</v>
      </c>
      <c r="BX21" s="14" t="str">
        <f t="shared" si="11"/>
        <v/>
      </c>
      <c r="BY21" s="95" t="str">
        <f>IF(BV21="","",'Planning de pâturage'!AG52)</f>
        <v/>
      </c>
      <c r="BZ21" s="124"/>
      <c r="CA21" s="66" t="s">
        <v>445</v>
      </c>
      <c r="CB21" s="6">
        <v>41983</v>
      </c>
      <c r="CC21" s="24"/>
      <c r="CD21" s="94">
        <f>'Planning de pâturage'!MI$13</f>
        <v>0</v>
      </c>
      <c r="CE21" s="14" t="str">
        <f t="shared" si="12"/>
        <v/>
      </c>
      <c r="CF21" s="95" t="str">
        <f>IF(CC21="","",'Planning de pâturage'!AJ52)</f>
        <v/>
      </c>
    </row>
    <row r="22" spans="1:84" x14ac:dyDescent="0.25">
      <c r="A22" s="124"/>
      <c r="B22" s="66" t="s">
        <v>110</v>
      </c>
      <c r="C22" s="6">
        <v>41648</v>
      </c>
      <c r="D22" s="24"/>
      <c r="E22" s="94">
        <f>'Planning de pâturage'!L$13</f>
        <v>0</v>
      </c>
      <c r="F22" s="14" t="str">
        <f t="shared" si="0"/>
        <v/>
      </c>
      <c r="G22" s="95" t="str">
        <f>IF(D22="","",'Planning de pâturage'!C53)</f>
        <v/>
      </c>
      <c r="H22" s="126"/>
      <c r="I22" s="66" t="s">
        <v>145</v>
      </c>
      <c r="J22" s="6">
        <v>41683</v>
      </c>
      <c r="K22" s="24"/>
      <c r="L22" s="94">
        <f>'Planning de pâturage'!AU$13</f>
        <v>0</v>
      </c>
      <c r="M22" s="14" t="str">
        <f t="shared" si="1"/>
        <v/>
      </c>
      <c r="N22" s="95" t="str">
        <f>IF(K22="","",'Planning de pâturage'!F53)</f>
        <v/>
      </c>
      <c r="O22" s="124"/>
      <c r="P22" s="66" t="s">
        <v>173</v>
      </c>
      <c r="Q22" s="6">
        <v>41711</v>
      </c>
      <c r="R22" s="24">
        <f t="shared" si="18"/>
        <v>805.33333333333337</v>
      </c>
      <c r="S22" s="94">
        <f>'Planning de pâturage'!BW$13</f>
        <v>40</v>
      </c>
      <c r="T22" s="14">
        <f t="shared" si="2"/>
        <v>20.133333333333333</v>
      </c>
      <c r="U22" s="95" t="str">
        <f ca="1">'Planning de pâturage'!I53</f>
        <v>r</v>
      </c>
      <c r="V22" s="124"/>
      <c r="W22" s="66" t="s">
        <v>208</v>
      </c>
      <c r="X22" s="6">
        <v>41746</v>
      </c>
      <c r="Y22" s="24">
        <f t="shared" ref="Y22:Y23" si="20">3483/3</f>
        <v>1161</v>
      </c>
      <c r="Z22" s="94">
        <f>'Planning de pâturage'!DF$13</f>
        <v>49</v>
      </c>
      <c r="AA22" s="14">
        <f t="shared" si="4"/>
        <v>23.693877551020407</v>
      </c>
      <c r="AB22" s="95" t="s">
        <v>478</v>
      </c>
      <c r="AC22" s="124"/>
      <c r="AD22" s="66" t="s">
        <v>236</v>
      </c>
      <c r="AE22" s="6">
        <v>41774</v>
      </c>
      <c r="AF22" s="24">
        <f t="shared" si="19"/>
        <v>1108</v>
      </c>
      <c r="AG22" s="94">
        <f>'Planning de pâturage'!EH$13</f>
        <v>49</v>
      </c>
      <c r="AH22" s="14">
        <f t="shared" si="5"/>
        <v>22.612244897959183</v>
      </c>
      <c r="AI22" s="95" t="str">
        <f ca="1">'Planning de pâturage'!O53</f>
        <v>o</v>
      </c>
      <c r="AJ22" s="124"/>
      <c r="AK22" s="66" t="s">
        <v>264</v>
      </c>
      <c r="AL22" s="6">
        <v>41802</v>
      </c>
      <c r="AM22" s="24">
        <f>2067/2</f>
        <v>1033.5</v>
      </c>
      <c r="AN22" s="94">
        <f>'Planning de pâturage'!FJ$13</f>
        <v>49</v>
      </c>
      <c r="AO22" s="14">
        <f t="shared" si="6"/>
        <v>21.091836734693878</v>
      </c>
      <c r="AP22" s="95" t="str">
        <f ca="1">'Planning de pâturage'!R53</f>
        <v>e</v>
      </c>
      <c r="AQ22" s="124"/>
      <c r="AR22" s="66" t="s">
        <v>292</v>
      </c>
      <c r="AS22" s="6">
        <v>41830</v>
      </c>
      <c r="AT22" s="24">
        <f>1984/2</f>
        <v>992</v>
      </c>
      <c r="AU22" s="94">
        <f>'Planning de pâturage'!GL$13</f>
        <v>50</v>
      </c>
      <c r="AV22" s="14">
        <f t="shared" si="7"/>
        <v>19.84</v>
      </c>
      <c r="AW22" s="95" t="s">
        <v>485</v>
      </c>
      <c r="AX22" s="124"/>
      <c r="AY22" s="66" t="s">
        <v>327</v>
      </c>
      <c r="AZ22" s="6">
        <v>41865</v>
      </c>
      <c r="BA22" s="24">
        <f>1735/2</f>
        <v>867.5</v>
      </c>
      <c r="BB22" s="94">
        <f>'Planning de pâturage'!HU$13</f>
        <v>48</v>
      </c>
      <c r="BC22" s="14">
        <f t="shared" si="8"/>
        <v>18.072916666666668</v>
      </c>
      <c r="BD22" s="95" t="s">
        <v>485</v>
      </c>
      <c r="BE22" s="124"/>
      <c r="BF22" s="66" t="s">
        <v>355</v>
      </c>
      <c r="BG22" s="6">
        <v>41893</v>
      </c>
      <c r="BH22" s="24">
        <f>1798/2</f>
        <v>899</v>
      </c>
      <c r="BI22" s="94">
        <f>'Planning de pâturage'!IW$13</f>
        <v>48</v>
      </c>
      <c r="BJ22" s="14">
        <f t="shared" si="9"/>
        <v>18.729166666666668</v>
      </c>
      <c r="BK22" s="95" t="s">
        <v>483</v>
      </c>
      <c r="BL22" s="124"/>
      <c r="BM22" s="66" t="s">
        <v>383</v>
      </c>
      <c r="BN22" s="6">
        <v>41921</v>
      </c>
      <c r="BO22" s="24"/>
      <c r="BP22" s="94">
        <f>'Planning de pâturage'!JY$13</f>
        <v>49</v>
      </c>
      <c r="BQ22" s="14" t="str">
        <f t="shared" si="10"/>
        <v/>
      </c>
      <c r="BR22" s="95" t="str">
        <f ca="1">'Planning de pâturage'!AD53</f>
        <v>q</v>
      </c>
      <c r="BS22" s="124"/>
      <c r="BT22" s="66" t="s">
        <v>418</v>
      </c>
      <c r="BU22" s="6">
        <v>41956</v>
      </c>
      <c r="BV22" s="24"/>
      <c r="BW22" s="94">
        <f>'Planning de pâturage'!LH$13</f>
        <v>0</v>
      </c>
      <c r="BX22" s="14" t="str">
        <f t="shared" si="11"/>
        <v/>
      </c>
      <c r="BY22" s="95" t="str">
        <f>IF(BV22="","",'Planning de pâturage'!AG53)</f>
        <v/>
      </c>
      <c r="BZ22" s="124"/>
      <c r="CA22" s="66" t="s">
        <v>446</v>
      </c>
      <c r="CB22" s="6">
        <v>41984</v>
      </c>
      <c r="CC22" s="24"/>
      <c r="CD22" s="94">
        <f>'Planning de pâturage'!MJ$13</f>
        <v>0</v>
      </c>
      <c r="CE22" s="14" t="str">
        <f t="shared" si="12"/>
        <v/>
      </c>
      <c r="CF22" s="95" t="str">
        <f>IF(CC22="","",'Planning de pâturage'!AJ53)</f>
        <v/>
      </c>
    </row>
    <row r="23" spans="1:84" x14ac:dyDescent="0.25">
      <c r="A23" s="124"/>
      <c r="B23" s="66" t="s">
        <v>111</v>
      </c>
      <c r="C23" s="6">
        <v>41649</v>
      </c>
      <c r="D23" s="24"/>
      <c r="E23" s="94">
        <f>'Planning de pâturage'!M$13</f>
        <v>0</v>
      </c>
      <c r="F23" s="14" t="str">
        <f t="shared" si="0"/>
        <v/>
      </c>
      <c r="G23" s="95" t="str">
        <f>IF(D23="","",'Planning de pâturage'!C54)</f>
        <v/>
      </c>
      <c r="H23" s="126"/>
      <c r="I23" s="66" t="s">
        <v>146</v>
      </c>
      <c r="J23" s="6">
        <v>41684</v>
      </c>
      <c r="K23" s="24"/>
      <c r="L23" s="94">
        <f>'Planning de pâturage'!AV$13</f>
        <v>0</v>
      </c>
      <c r="M23" s="14" t="str">
        <f t="shared" si="1"/>
        <v/>
      </c>
      <c r="N23" s="95" t="str">
        <f>IF(K23="","",'Planning de pâturage'!F54)</f>
        <v/>
      </c>
      <c r="O23" s="124"/>
      <c r="P23" s="66" t="s">
        <v>174</v>
      </c>
      <c r="Q23" s="6">
        <v>41712</v>
      </c>
      <c r="R23" s="24">
        <f>2483/3</f>
        <v>827.66666666666663</v>
      </c>
      <c r="S23" s="94">
        <f>'Planning de pâturage'!BX$13</f>
        <v>40</v>
      </c>
      <c r="T23" s="14">
        <f t="shared" si="2"/>
        <v>20.691666666666666</v>
      </c>
      <c r="U23" s="95" t="str">
        <f ca="1">'Planning de pâturage'!I54</f>
        <v>r</v>
      </c>
      <c r="V23" s="124"/>
      <c r="W23" s="66" t="s">
        <v>209</v>
      </c>
      <c r="X23" s="6">
        <v>41747</v>
      </c>
      <c r="Y23" s="24">
        <f t="shared" si="20"/>
        <v>1161</v>
      </c>
      <c r="Z23" s="94">
        <f>'Planning de pâturage'!DG$13</f>
        <v>49</v>
      </c>
      <c r="AA23" s="14">
        <f t="shared" si="4"/>
        <v>23.693877551020407</v>
      </c>
      <c r="AB23" s="95" t="s">
        <v>479</v>
      </c>
      <c r="AC23" s="124"/>
      <c r="AD23" s="66" t="s">
        <v>237</v>
      </c>
      <c r="AE23" s="6">
        <v>41775</v>
      </c>
      <c r="AF23" s="24">
        <f>3371/3</f>
        <v>1123.6666666666667</v>
      </c>
      <c r="AG23" s="94">
        <f>'Planning de pâturage'!EI$13</f>
        <v>49</v>
      </c>
      <c r="AH23" s="14">
        <f t="shared" si="5"/>
        <v>22.931972789115648</v>
      </c>
      <c r="AI23" s="95" t="str">
        <f ca="1">'Planning de pâturage'!O54</f>
        <v>o</v>
      </c>
      <c r="AJ23" s="124"/>
      <c r="AK23" s="66" t="s">
        <v>265</v>
      </c>
      <c r="AL23" s="6">
        <v>41803</v>
      </c>
      <c r="AM23" s="24">
        <f>2067/2</f>
        <v>1033.5</v>
      </c>
      <c r="AN23" s="94">
        <f>'Planning de pâturage'!FK$13</f>
        <v>49</v>
      </c>
      <c r="AO23" s="14">
        <f t="shared" si="6"/>
        <v>21.091836734693878</v>
      </c>
      <c r="AP23" s="95" t="str">
        <f ca="1">'Planning de pâturage'!R54</f>
        <v>e</v>
      </c>
      <c r="AQ23" s="124"/>
      <c r="AR23" s="66" t="s">
        <v>293</v>
      </c>
      <c r="AS23" s="6">
        <v>41831</v>
      </c>
      <c r="AT23" s="24">
        <f>1984/2</f>
        <v>992</v>
      </c>
      <c r="AU23" s="94">
        <f>'Planning de pâturage'!GM$13</f>
        <v>50</v>
      </c>
      <c r="AV23" s="14">
        <f t="shared" si="7"/>
        <v>19.84</v>
      </c>
      <c r="AW23" s="95" t="s">
        <v>486</v>
      </c>
      <c r="AX23" s="124"/>
      <c r="AY23" s="66" t="s">
        <v>328</v>
      </c>
      <c r="AZ23" s="6">
        <v>41866</v>
      </c>
      <c r="BA23" s="24">
        <f>1759/2</f>
        <v>879.5</v>
      </c>
      <c r="BB23" s="94">
        <f>'Planning de pâturage'!HV$13</f>
        <v>48</v>
      </c>
      <c r="BC23" s="14">
        <f t="shared" si="8"/>
        <v>18.322916666666668</v>
      </c>
      <c r="BD23" s="95" t="s">
        <v>485</v>
      </c>
      <c r="BE23" s="124"/>
      <c r="BF23" s="66" t="s">
        <v>356</v>
      </c>
      <c r="BG23" s="6">
        <v>41894</v>
      </c>
      <c r="BH23" s="24">
        <f>1689/2</f>
        <v>844.5</v>
      </c>
      <c r="BI23" s="94">
        <f>'Planning de pâturage'!IX$13</f>
        <v>48</v>
      </c>
      <c r="BJ23" s="14">
        <f t="shared" si="9"/>
        <v>17.59375</v>
      </c>
      <c r="BK23" s="95" t="s">
        <v>486</v>
      </c>
      <c r="BL23" s="124"/>
      <c r="BM23" s="66" t="s">
        <v>384</v>
      </c>
      <c r="BN23" s="6">
        <v>41922</v>
      </c>
      <c r="BO23" s="24"/>
      <c r="BP23" s="94">
        <f>'Planning de pâturage'!JZ$13</f>
        <v>49</v>
      </c>
      <c r="BQ23" s="14" t="str">
        <f t="shared" si="10"/>
        <v/>
      </c>
      <c r="BR23" s="95" t="str">
        <f ca="1">'Planning de pâturage'!AD54</f>
        <v>q</v>
      </c>
      <c r="BS23" s="124"/>
      <c r="BT23" s="66" t="s">
        <v>419</v>
      </c>
      <c r="BU23" s="6">
        <v>41957</v>
      </c>
      <c r="BV23" s="24"/>
      <c r="BW23" s="94">
        <f>'Planning de pâturage'!LI$13</f>
        <v>0</v>
      </c>
      <c r="BX23" s="14" t="str">
        <f t="shared" si="11"/>
        <v/>
      </c>
      <c r="BY23" s="95" t="str">
        <f>IF(BV23="","",'Planning de pâturage'!AG54)</f>
        <v/>
      </c>
      <c r="BZ23" s="124"/>
      <c r="CA23" s="66" t="s">
        <v>447</v>
      </c>
      <c r="CB23" s="6">
        <v>41985</v>
      </c>
      <c r="CC23" s="24"/>
      <c r="CD23" s="94">
        <f>'Planning de pâturage'!MK$13</f>
        <v>0</v>
      </c>
      <c r="CE23" s="14" t="str">
        <f t="shared" si="12"/>
        <v/>
      </c>
      <c r="CF23" s="95" t="str">
        <f>IF(CC23="","",'Planning de pâturage'!AJ54)</f>
        <v/>
      </c>
    </row>
    <row r="24" spans="1:84" x14ac:dyDescent="0.25">
      <c r="A24" s="124"/>
      <c r="B24" s="66" t="s">
        <v>112</v>
      </c>
      <c r="C24" s="6">
        <v>41650</v>
      </c>
      <c r="D24" s="24"/>
      <c r="E24" s="94">
        <f>'Planning de pâturage'!N$13</f>
        <v>0</v>
      </c>
      <c r="F24" s="14" t="str">
        <f t="shared" si="0"/>
        <v/>
      </c>
      <c r="G24" s="95" t="str">
        <f>IF(D24="","",'Planning de pâturage'!C55)</f>
        <v/>
      </c>
      <c r="H24" s="126"/>
      <c r="I24" s="66" t="s">
        <v>147</v>
      </c>
      <c r="J24" s="6">
        <v>41685</v>
      </c>
      <c r="K24" s="24"/>
      <c r="L24" s="94">
        <f>'Planning de pâturage'!AW$13</f>
        <v>0</v>
      </c>
      <c r="M24" s="14" t="str">
        <f t="shared" si="1"/>
        <v/>
      </c>
      <c r="N24" s="95" t="str">
        <f>IF(K24="","",'Planning de pâturage'!F55)</f>
        <v/>
      </c>
      <c r="O24" s="124"/>
      <c r="P24" s="66" t="s">
        <v>175</v>
      </c>
      <c r="Q24" s="6">
        <v>41713</v>
      </c>
      <c r="R24" s="24">
        <f>2483/3</f>
        <v>827.66666666666663</v>
      </c>
      <c r="S24" s="94">
        <f>'Planning de pâturage'!BY$13</f>
        <v>40</v>
      </c>
      <c r="T24" s="14">
        <f t="shared" si="2"/>
        <v>20.691666666666666</v>
      </c>
      <c r="U24" s="95" t="str">
        <f ca="1">'Planning de pâturage'!I55</f>
        <v>r</v>
      </c>
      <c r="V24" s="124"/>
      <c r="W24" s="66" t="s">
        <v>210</v>
      </c>
      <c r="X24" s="6">
        <v>41748</v>
      </c>
      <c r="Y24" s="24">
        <f>3429/3</f>
        <v>1143</v>
      </c>
      <c r="Z24" s="94">
        <f>'Planning de pâturage'!DH$13</f>
        <v>49</v>
      </c>
      <c r="AA24" s="14">
        <f t="shared" si="4"/>
        <v>23.326530612244898</v>
      </c>
      <c r="AB24" s="95" t="s">
        <v>479</v>
      </c>
      <c r="AC24" s="124"/>
      <c r="AD24" s="66" t="s">
        <v>238</v>
      </c>
      <c r="AE24" s="6">
        <v>41776</v>
      </c>
      <c r="AF24" s="24">
        <f t="shared" ref="AF24:AF25" si="21">3371/3</f>
        <v>1123.6666666666667</v>
      </c>
      <c r="AG24" s="94">
        <f>'Planning de pâturage'!EJ$13</f>
        <v>49</v>
      </c>
      <c r="AH24" s="14">
        <f t="shared" si="5"/>
        <v>22.931972789115648</v>
      </c>
      <c r="AI24" s="95" t="s">
        <v>485</v>
      </c>
      <c r="AJ24" s="124"/>
      <c r="AK24" s="66" t="s">
        <v>266</v>
      </c>
      <c r="AL24" s="6">
        <v>41804</v>
      </c>
      <c r="AM24" s="24">
        <f>1949/2</f>
        <v>974.5</v>
      </c>
      <c r="AN24" s="94">
        <f>'Planning de pâturage'!FL$13</f>
        <v>49</v>
      </c>
      <c r="AO24" s="14">
        <f t="shared" si="6"/>
        <v>19.887755102040817</v>
      </c>
      <c r="AP24" s="95" t="s">
        <v>476</v>
      </c>
      <c r="AQ24" s="124"/>
      <c r="AR24" s="66" t="s">
        <v>294</v>
      </c>
      <c r="AS24" s="6">
        <v>41832</v>
      </c>
      <c r="AT24" s="24">
        <f>1944/2</f>
        <v>972</v>
      </c>
      <c r="AU24" s="94">
        <f>'Planning de pâturage'!GN$13</f>
        <v>50</v>
      </c>
      <c r="AV24" s="14">
        <f t="shared" si="7"/>
        <v>19.440000000000001</v>
      </c>
      <c r="AW24" s="95" t="s">
        <v>486</v>
      </c>
      <c r="AX24" s="124"/>
      <c r="AY24" s="66" t="s">
        <v>329</v>
      </c>
      <c r="AZ24" s="6">
        <v>41867</v>
      </c>
      <c r="BA24" s="24">
        <f>1759/2</f>
        <v>879.5</v>
      </c>
      <c r="BB24" s="94">
        <f>'Planning de pâturage'!HW$13</f>
        <v>48</v>
      </c>
      <c r="BC24" s="14">
        <f t="shared" si="8"/>
        <v>18.322916666666668</v>
      </c>
      <c r="BD24" s="95" t="s">
        <v>485</v>
      </c>
      <c r="BE24" s="124"/>
      <c r="BF24" s="66" t="s">
        <v>357</v>
      </c>
      <c r="BG24" s="6">
        <v>41895</v>
      </c>
      <c r="BH24" s="24">
        <f>1689/2</f>
        <v>844.5</v>
      </c>
      <c r="BI24" s="94">
        <f>'Planning de pâturage'!IY$13</f>
        <v>48</v>
      </c>
      <c r="BJ24" s="14">
        <f t="shared" si="9"/>
        <v>17.59375</v>
      </c>
      <c r="BK24" s="95" t="s">
        <v>486</v>
      </c>
      <c r="BL24" s="124"/>
      <c r="BM24" s="66" t="s">
        <v>385</v>
      </c>
      <c r="BN24" s="6">
        <v>41923</v>
      </c>
      <c r="BO24" s="24"/>
      <c r="BP24" s="94">
        <f>'Planning de pâturage'!KA$13</f>
        <v>49</v>
      </c>
      <c r="BQ24" s="14" t="str">
        <f t="shared" si="10"/>
        <v/>
      </c>
      <c r="BR24" s="95" t="s">
        <v>476</v>
      </c>
      <c r="BS24" s="124"/>
      <c r="BT24" s="66" t="s">
        <v>420</v>
      </c>
      <c r="BU24" s="6">
        <v>41958</v>
      </c>
      <c r="BV24" s="24"/>
      <c r="BW24" s="94">
        <f>'Planning de pâturage'!LJ$13</f>
        <v>0</v>
      </c>
      <c r="BX24" s="14" t="str">
        <f t="shared" si="11"/>
        <v/>
      </c>
      <c r="BY24" s="95" t="str">
        <f>IF(BV24="","",'Planning de pâturage'!AG55)</f>
        <v/>
      </c>
      <c r="BZ24" s="124"/>
      <c r="CA24" s="66" t="s">
        <v>448</v>
      </c>
      <c r="CB24" s="6">
        <v>41986</v>
      </c>
      <c r="CC24" s="24"/>
      <c r="CD24" s="94">
        <f>'Planning de pâturage'!ML$13</f>
        <v>0</v>
      </c>
      <c r="CE24" s="14" t="str">
        <f t="shared" si="12"/>
        <v/>
      </c>
      <c r="CF24" s="95" t="str">
        <f>IF(CC24="","",'Planning de pâturage'!AJ55)</f>
        <v/>
      </c>
    </row>
    <row r="25" spans="1:84" x14ac:dyDescent="0.25">
      <c r="A25" s="124"/>
      <c r="B25" s="66" t="s">
        <v>113</v>
      </c>
      <c r="C25" s="6">
        <v>41651</v>
      </c>
      <c r="D25" s="24"/>
      <c r="E25" s="94">
        <f>'Planning de pâturage'!O$13</f>
        <v>0</v>
      </c>
      <c r="F25" s="14" t="str">
        <f t="shared" si="0"/>
        <v/>
      </c>
      <c r="G25" s="95" t="str">
        <f>IF(D25="","",'Planning de pâturage'!C56)</f>
        <v/>
      </c>
      <c r="H25" s="126"/>
      <c r="I25" s="66" t="s">
        <v>148</v>
      </c>
      <c r="J25" s="6">
        <v>41686</v>
      </c>
      <c r="K25" s="24"/>
      <c r="L25" s="94">
        <f>'Planning de pâturage'!AX$13</f>
        <v>0</v>
      </c>
      <c r="M25" s="14" t="str">
        <f t="shared" si="1"/>
        <v/>
      </c>
      <c r="N25" s="95" t="str">
        <f>IF(K25="","",'Planning de pâturage'!F56)</f>
        <v/>
      </c>
      <c r="O25" s="124"/>
      <c r="P25" s="66" t="s">
        <v>176</v>
      </c>
      <c r="Q25" s="6">
        <v>41714</v>
      </c>
      <c r="R25" s="24">
        <f>2483/3</f>
        <v>827.66666666666663</v>
      </c>
      <c r="S25" s="94">
        <f>'Planning de pâturage'!BZ$13</f>
        <v>40</v>
      </c>
      <c r="T25" s="14">
        <f t="shared" si="2"/>
        <v>20.691666666666666</v>
      </c>
      <c r="U25" s="95" t="str">
        <f ca="1">'Planning de pâturage'!I56</f>
        <v>r</v>
      </c>
      <c r="V25" s="124"/>
      <c r="W25" s="66" t="s">
        <v>211</v>
      </c>
      <c r="X25" s="6">
        <v>41749</v>
      </c>
      <c r="Y25" s="24">
        <f t="shared" ref="Y25:Y26" si="22">3429/3</f>
        <v>1143</v>
      </c>
      <c r="Z25" s="94">
        <f>'Planning de pâturage'!DI$13</f>
        <v>49</v>
      </c>
      <c r="AA25" s="14">
        <f t="shared" si="4"/>
        <v>23.326530612244898</v>
      </c>
      <c r="AB25" s="95" t="s">
        <v>480</v>
      </c>
      <c r="AC25" s="124"/>
      <c r="AD25" s="66" t="s">
        <v>239</v>
      </c>
      <c r="AE25" s="6">
        <v>41777</v>
      </c>
      <c r="AF25" s="24">
        <f t="shared" si="21"/>
        <v>1123.6666666666667</v>
      </c>
      <c r="AG25" s="94">
        <f>'Planning de pâturage'!EK$13</f>
        <v>49</v>
      </c>
      <c r="AH25" s="14">
        <f t="shared" si="5"/>
        <v>22.931972789115648</v>
      </c>
      <c r="AI25" s="95" t="str">
        <f ca="1">'Planning de pâturage'!O56</f>
        <v>m</v>
      </c>
      <c r="AJ25" s="124"/>
      <c r="AK25" s="66" t="s">
        <v>267</v>
      </c>
      <c r="AL25" s="6">
        <v>41805</v>
      </c>
      <c r="AM25" s="24">
        <f>1949/2</f>
        <v>974.5</v>
      </c>
      <c r="AN25" s="94">
        <f>'Planning de pâturage'!FM$13</f>
        <v>49</v>
      </c>
      <c r="AO25" s="14">
        <f t="shared" si="6"/>
        <v>19.887755102040817</v>
      </c>
      <c r="AP25" s="95" t="str">
        <f ca="1">'Planning de pâturage'!R56</f>
        <v>e</v>
      </c>
      <c r="AQ25" s="124"/>
      <c r="AR25" s="66" t="s">
        <v>295</v>
      </c>
      <c r="AS25" s="6">
        <v>41833</v>
      </c>
      <c r="AT25" s="24">
        <f>1944/2</f>
        <v>972</v>
      </c>
      <c r="AU25" s="94">
        <f>'Planning de pâturage'!GO$13</f>
        <v>50</v>
      </c>
      <c r="AV25" s="14">
        <f t="shared" si="7"/>
        <v>19.440000000000001</v>
      </c>
      <c r="AW25" s="95" t="s">
        <v>486</v>
      </c>
      <c r="AX25" s="124"/>
      <c r="AY25" s="66" t="s">
        <v>330</v>
      </c>
      <c r="AZ25" s="6">
        <v>41868</v>
      </c>
      <c r="BA25" s="24">
        <f>1735/2</f>
        <v>867.5</v>
      </c>
      <c r="BB25" s="94">
        <f>'Planning de pâturage'!HX$13</f>
        <v>48</v>
      </c>
      <c r="BC25" s="14">
        <f t="shared" si="8"/>
        <v>18.072916666666668</v>
      </c>
      <c r="BD25" s="95" t="s">
        <v>485</v>
      </c>
      <c r="BE25" s="124"/>
      <c r="BF25" s="66" t="s">
        <v>358</v>
      </c>
      <c r="BG25" s="6">
        <v>41896</v>
      </c>
      <c r="BH25" s="24">
        <f>1809/2</f>
        <v>904.5</v>
      </c>
      <c r="BI25" s="94">
        <f>'Planning de pâturage'!IZ$13</f>
        <v>48</v>
      </c>
      <c r="BJ25" s="14">
        <f t="shared" si="9"/>
        <v>18.84375</v>
      </c>
      <c r="BK25" s="95" t="s">
        <v>486</v>
      </c>
      <c r="BL25" s="124"/>
      <c r="BM25" s="66" t="s">
        <v>386</v>
      </c>
      <c r="BN25" s="6">
        <v>41924</v>
      </c>
      <c r="BO25" s="24"/>
      <c r="BP25" s="94">
        <f>'Planning de pâturage'!KB$13</f>
        <v>49</v>
      </c>
      <c r="BQ25" s="14" t="str">
        <f t="shared" si="10"/>
        <v/>
      </c>
      <c r="BR25" s="95" t="s">
        <v>477</v>
      </c>
      <c r="BS25" s="124"/>
      <c r="BT25" s="66" t="s">
        <v>421</v>
      </c>
      <c r="BU25" s="6">
        <v>41959</v>
      </c>
      <c r="BV25" s="24"/>
      <c r="BW25" s="94">
        <f>'Planning de pâturage'!LK$13</f>
        <v>0</v>
      </c>
      <c r="BX25" s="14" t="str">
        <f t="shared" si="11"/>
        <v/>
      </c>
      <c r="BY25" s="95" t="str">
        <f>IF(BV25="","",'Planning de pâturage'!AG56)</f>
        <v/>
      </c>
      <c r="BZ25" s="124"/>
      <c r="CA25" s="66" t="s">
        <v>449</v>
      </c>
      <c r="CB25" s="6">
        <v>41987</v>
      </c>
      <c r="CC25" s="24"/>
      <c r="CD25" s="94">
        <f>'Planning de pâturage'!MM$13</f>
        <v>0</v>
      </c>
      <c r="CE25" s="14" t="str">
        <f t="shared" si="12"/>
        <v/>
      </c>
      <c r="CF25" s="95" t="str">
        <f>IF(CC25="","",'Planning de pâturage'!AJ56)</f>
        <v/>
      </c>
    </row>
    <row r="26" spans="1:84" x14ac:dyDescent="0.25">
      <c r="A26" s="124" t="s">
        <v>72</v>
      </c>
      <c r="B26" s="66" t="s">
        <v>114</v>
      </c>
      <c r="C26" s="6">
        <v>41652</v>
      </c>
      <c r="D26" s="24"/>
      <c r="E26" s="94">
        <f>'Planning de pâturage'!P$13</f>
        <v>0</v>
      </c>
      <c r="F26" s="14" t="str">
        <f t="shared" si="0"/>
        <v/>
      </c>
      <c r="G26" s="95" t="str">
        <f>IF(D26="","",'Planning de pâturage'!C57)</f>
        <v/>
      </c>
      <c r="H26" s="126" t="s">
        <v>26</v>
      </c>
      <c r="I26" s="66" t="s">
        <v>149</v>
      </c>
      <c r="J26" s="6">
        <v>41687</v>
      </c>
      <c r="K26" s="24"/>
      <c r="L26" s="94">
        <f>'Planning de pâturage'!AY$13</f>
        <v>0</v>
      </c>
      <c r="M26" s="14" t="str">
        <f t="shared" si="1"/>
        <v/>
      </c>
      <c r="N26" s="95" t="str">
        <f>IF(K26="","",'Planning de pâturage'!F57)</f>
        <v/>
      </c>
      <c r="O26" s="124" t="s">
        <v>30</v>
      </c>
      <c r="P26" s="66" t="s">
        <v>177</v>
      </c>
      <c r="Q26" s="6">
        <v>41715</v>
      </c>
      <c r="R26" s="24">
        <f>2508/3</f>
        <v>836</v>
      </c>
      <c r="S26" s="94">
        <f>'Planning de pâturage'!CA$13</f>
        <v>40</v>
      </c>
      <c r="T26" s="14">
        <f t="shared" si="2"/>
        <v>20.9</v>
      </c>
      <c r="U26" s="95" t="str">
        <f ca="1">'Planning de pâturage'!I57</f>
        <v>r</v>
      </c>
      <c r="V26" s="124" t="s">
        <v>35</v>
      </c>
      <c r="W26" s="66" t="s">
        <v>212</v>
      </c>
      <c r="X26" s="6">
        <v>41750</v>
      </c>
      <c r="Y26" s="24">
        <f t="shared" si="22"/>
        <v>1143</v>
      </c>
      <c r="Z26" s="94">
        <f>'Planning de pâturage'!DJ$13</f>
        <v>49</v>
      </c>
      <c r="AA26" s="14">
        <f t="shared" si="4"/>
        <v>23.326530612244898</v>
      </c>
      <c r="AB26" s="95" t="s">
        <v>480</v>
      </c>
      <c r="AC26" s="124" t="s">
        <v>39</v>
      </c>
      <c r="AD26" s="66" t="s">
        <v>240</v>
      </c>
      <c r="AE26" s="6">
        <v>41778</v>
      </c>
      <c r="AF26" s="24">
        <f>3289/3</f>
        <v>1096.3333333333333</v>
      </c>
      <c r="AG26" s="94">
        <f>'Planning de pâturage'!EL$13</f>
        <v>49</v>
      </c>
      <c r="AH26" s="14">
        <f t="shared" si="5"/>
        <v>22.374149659863946</v>
      </c>
      <c r="AI26" s="95" t="str">
        <f ca="1">'Planning de pâturage'!O57</f>
        <v>m</v>
      </c>
      <c r="AJ26" s="124" t="s">
        <v>43</v>
      </c>
      <c r="AK26" s="66" t="s">
        <v>268</v>
      </c>
      <c r="AL26" s="6">
        <v>41806</v>
      </c>
      <c r="AM26" s="24">
        <f>2067/2</f>
        <v>1033.5</v>
      </c>
      <c r="AN26" s="94">
        <f>'Planning de pâturage'!FN$13</f>
        <v>49</v>
      </c>
      <c r="AO26" s="14">
        <f t="shared" si="6"/>
        <v>21.091836734693878</v>
      </c>
      <c r="AP26" s="95" t="str">
        <f ca="1">'Planning de pâturage'!R57</f>
        <v>e</v>
      </c>
      <c r="AQ26" s="124" t="s">
        <v>47</v>
      </c>
      <c r="AR26" s="66" t="s">
        <v>296</v>
      </c>
      <c r="AS26" s="6">
        <v>41834</v>
      </c>
      <c r="AT26" s="24">
        <f>1963/2</f>
        <v>981.5</v>
      </c>
      <c r="AU26" s="94">
        <f>'Planning de pâturage'!GP$13</f>
        <v>50</v>
      </c>
      <c r="AV26" s="14">
        <f t="shared" si="7"/>
        <v>19.63</v>
      </c>
      <c r="AW26" s="95" t="s">
        <v>486</v>
      </c>
      <c r="AX26" s="124" t="s">
        <v>52</v>
      </c>
      <c r="AY26" s="66" t="s">
        <v>331</v>
      </c>
      <c r="AZ26" s="6">
        <v>41869</v>
      </c>
      <c r="BA26" s="24">
        <f>1735/2</f>
        <v>867.5</v>
      </c>
      <c r="BB26" s="94">
        <f>'Planning de pâturage'!HY$13</f>
        <v>48</v>
      </c>
      <c r="BC26" s="14">
        <f t="shared" si="8"/>
        <v>18.072916666666668</v>
      </c>
      <c r="BD26" s="95" t="s">
        <v>485</v>
      </c>
      <c r="BE26" s="124" t="s">
        <v>56</v>
      </c>
      <c r="BF26" s="66" t="s">
        <v>359</v>
      </c>
      <c r="BG26" s="6">
        <v>41897</v>
      </c>
      <c r="BH26" s="24">
        <f>1809/2</f>
        <v>904.5</v>
      </c>
      <c r="BI26" s="94">
        <f>'Planning de pâturage'!JA$13</f>
        <v>48</v>
      </c>
      <c r="BJ26" s="14">
        <f t="shared" si="9"/>
        <v>18.84375</v>
      </c>
      <c r="BK26" s="95" t="s">
        <v>487</v>
      </c>
      <c r="BL26" s="124" t="s">
        <v>60</v>
      </c>
      <c r="BM26" s="66" t="s">
        <v>387</v>
      </c>
      <c r="BN26" s="6">
        <v>41925</v>
      </c>
      <c r="BO26" s="24"/>
      <c r="BP26" s="94">
        <f>'Planning de pâturage'!KC$13</f>
        <v>49</v>
      </c>
      <c r="BQ26" s="14" t="str">
        <f t="shared" si="10"/>
        <v/>
      </c>
      <c r="BR26" s="95" t="s">
        <v>477</v>
      </c>
      <c r="BS26" s="124" t="s">
        <v>65</v>
      </c>
      <c r="BT26" s="66" t="s">
        <v>422</v>
      </c>
      <c r="BU26" s="6">
        <v>41960</v>
      </c>
      <c r="BV26" s="24"/>
      <c r="BW26" s="94">
        <f>'Planning de pâturage'!LL$13</f>
        <v>0</v>
      </c>
      <c r="BX26" s="14" t="str">
        <f t="shared" si="11"/>
        <v/>
      </c>
      <c r="BY26" s="95" t="str">
        <f>IF(BV26="","",'Planning de pâturage'!AG57)</f>
        <v/>
      </c>
      <c r="BZ26" s="124" t="s">
        <v>77</v>
      </c>
      <c r="CA26" s="66" t="s">
        <v>450</v>
      </c>
      <c r="CB26" s="6">
        <v>41988</v>
      </c>
      <c r="CC26" s="24"/>
      <c r="CD26" s="94">
        <f>'Planning de pâturage'!MN$13</f>
        <v>0</v>
      </c>
      <c r="CE26" s="14" t="str">
        <f t="shared" si="12"/>
        <v/>
      </c>
      <c r="CF26" s="95" t="str">
        <f>IF(CC26="","",'Planning de pâturage'!AJ57)</f>
        <v/>
      </c>
    </row>
    <row r="27" spans="1:84" x14ac:dyDescent="0.25">
      <c r="A27" s="124"/>
      <c r="B27" s="66" t="s">
        <v>115</v>
      </c>
      <c r="C27" s="6">
        <v>41653</v>
      </c>
      <c r="D27" s="24"/>
      <c r="E27" s="94">
        <f>'Planning de pâturage'!Q$13</f>
        <v>0</v>
      </c>
      <c r="F27" s="14" t="str">
        <f t="shared" si="0"/>
        <v/>
      </c>
      <c r="G27" s="95" t="str">
        <f>IF(D27="","",'Planning de pâturage'!C58)</f>
        <v/>
      </c>
      <c r="H27" s="126"/>
      <c r="I27" s="66" t="s">
        <v>150</v>
      </c>
      <c r="J27" s="6">
        <v>41688</v>
      </c>
      <c r="K27" s="24"/>
      <c r="L27" s="94">
        <f>'Planning de pâturage'!AZ$13</f>
        <v>0</v>
      </c>
      <c r="M27" s="14" t="str">
        <f t="shared" si="1"/>
        <v/>
      </c>
      <c r="N27" s="95" t="str">
        <f>IF(K27="","",'Planning de pâturage'!F58)</f>
        <v/>
      </c>
      <c r="O27" s="124"/>
      <c r="P27" s="66" t="s">
        <v>178</v>
      </c>
      <c r="Q27" s="6">
        <v>41716</v>
      </c>
      <c r="R27" s="24">
        <f t="shared" ref="R27:R28" si="23">2508/3</f>
        <v>836</v>
      </c>
      <c r="S27" s="94">
        <f>'Planning de pâturage'!CB$13</f>
        <v>43</v>
      </c>
      <c r="T27" s="14">
        <f t="shared" si="2"/>
        <v>19.441860465116278</v>
      </c>
      <c r="U27" s="95" t="str">
        <f ca="1">'Planning de pâturage'!I58</f>
        <v>r</v>
      </c>
      <c r="V27" s="124"/>
      <c r="W27" s="66" t="s">
        <v>213</v>
      </c>
      <c r="X27" s="6">
        <v>41751</v>
      </c>
      <c r="Y27" s="24">
        <f>3275/3</f>
        <v>1091.6666666666667</v>
      </c>
      <c r="Z27" s="94">
        <f>'Planning de pâturage'!DK$13</f>
        <v>49</v>
      </c>
      <c r="AA27" s="14">
        <f t="shared" si="4"/>
        <v>22.278911564625851</v>
      </c>
      <c r="AB27" s="95" t="s">
        <v>480</v>
      </c>
      <c r="AC27" s="124"/>
      <c r="AD27" s="66" t="s">
        <v>241</v>
      </c>
      <c r="AE27" s="6">
        <v>41779</v>
      </c>
      <c r="AF27" s="24">
        <f t="shared" ref="AF27:AF28" si="24">3289/3</f>
        <v>1096.3333333333333</v>
      </c>
      <c r="AG27" s="94">
        <f>'Planning de pâturage'!EM$13</f>
        <v>50</v>
      </c>
      <c r="AH27" s="14">
        <f t="shared" si="5"/>
        <v>21.926666666666666</v>
      </c>
      <c r="AI27" s="95" t="str">
        <f ca="1">'Planning de pâturage'!O58</f>
        <v>m</v>
      </c>
      <c r="AJ27" s="124"/>
      <c r="AK27" s="66" t="s">
        <v>269</v>
      </c>
      <c r="AL27" s="6">
        <v>41807</v>
      </c>
      <c r="AM27" s="24">
        <f>2067/2</f>
        <v>1033.5</v>
      </c>
      <c r="AN27" s="94">
        <f>'Planning de pâturage'!FO$13</f>
        <v>49</v>
      </c>
      <c r="AO27" s="14">
        <f t="shared" si="6"/>
        <v>21.091836734693878</v>
      </c>
      <c r="AP27" s="95" t="str">
        <f ca="1">'Planning de pâturage'!R58</f>
        <v>h</v>
      </c>
      <c r="AQ27" s="124"/>
      <c r="AR27" s="66" t="s">
        <v>297</v>
      </c>
      <c r="AS27" s="6">
        <v>41835</v>
      </c>
      <c r="AT27" s="24">
        <f>1963/2</f>
        <v>981.5</v>
      </c>
      <c r="AU27" s="94">
        <f>'Planning de pâturage'!GQ$13</f>
        <v>50</v>
      </c>
      <c r="AV27" s="14">
        <f t="shared" si="7"/>
        <v>19.63</v>
      </c>
      <c r="AW27" s="95" t="s">
        <v>486</v>
      </c>
      <c r="AX27" s="124"/>
      <c r="AY27" s="66" t="s">
        <v>332</v>
      </c>
      <c r="AZ27" s="6">
        <v>41870</v>
      </c>
      <c r="BA27" s="24">
        <f>1856/2</f>
        <v>928</v>
      </c>
      <c r="BB27" s="94">
        <f>'Planning de pâturage'!HZ$13</f>
        <v>48</v>
      </c>
      <c r="BC27" s="14">
        <f t="shared" si="8"/>
        <v>19.333333333333332</v>
      </c>
      <c r="BD27" s="95" t="s">
        <v>485</v>
      </c>
      <c r="BE27" s="124"/>
      <c r="BF27" s="66" t="s">
        <v>360</v>
      </c>
      <c r="BG27" s="6">
        <v>41898</v>
      </c>
      <c r="BH27" s="24">
        <f>1858/2</f>
        <v>929</v>
      </c>
      <c r="BI27" s="94">
        <f>'Planning de pâturage'!JB$13</f>
        <v>48</v>
      </c>
      <c r="BJ27" s="14">
        <f t="shared" si="9"/>
        <v>19.354166666666668</v>
      </c>
      <c r="BK27" s="95" t="s">
        <v>487</v>
      </c>
      <c r="BL27" s="124"/>
      <c r="BM27" s="66" t="s">
        <v>388</v>
      </c>
      <c r="BN27" s="6">
        <v>41926</v>
      </c>
      <c r="BO27" s="24"/>
      <c r="BP27" s="94">
        <f>'Planning de pâturage'!KD$13</f>
        <v>49</v>
      </c>
      <c r="BQ27" s="14" t="str">
        <f t="shared" si="10"/>
        <v/>
      </c>
      <c r="BR27" s="95" t="s">
        <v>477</v>
      </c>
      <c r="BS27" s="124"/>
      <c r="BT27" s="66" t="s">
        <v>423</v>
      </c>
      <c r="BU27" s="6">
        <v>41961</v>
      </c>
      <c r="BV27" s="24"/>
      <c r="BW27" s="94">
        <f>'Planning de pâturage'!LM$13</f>
        <v>0</v>
      </c>
      <c r="BX27" s="14" t="str">
        <f t="shared" si="11"/>
        <v/>
      </c>
      <c r="BY27" s="95" t="str">
        <f>IF(BV27="","",'Planning de pâturage'!AG58)</f>
        <v/>
      </c>
      <c r="BZ27" s="124"/>
      <c r="CA27" s="66" t="s">
        <v>451</v>
      </c>
      <c r="CB27" s="6">
        <v>41989</v>
      </c>
      <c r="CC27" s="24"/>
      <c r="CD27" s="94">
        <f>'Planning de pâturage'!MO$13</f>
        <v>0</v>
      </c>
      <c r="CE27" s="14" t="str">
        <f t="shared" si="12"/>
        <v/>
      </c>
      <c r="CF27" s="95" t="str">
        <f>IF(CC27="","",'Planning de pâturage'!AJ58)</f>
        <v/>
      </c>
    </row>
    <row r="28" spans="1:84" x14ac:dyDescent="0.25">
      <c r="A28" s="124"/>
      <c r="B28" s="66" t="s">
        <v>116</v>
      </c>
      <c r="C28" s="6">
        <v>41654</v>
      </c>
      <c r="D28" s="24"/>
      <c r="E28" s="94">
        <f>'Planning de pâturage'!R$13</f>
        <v>0</v>
      </c>
      <c r="F28" s="14" t="str">
        <f t="shared" si="0"/>
        <v/>
      </c>
      <c r="G28" s="95" t="str">
        <f>IF(D28="","",'Planning de pâturage'!C59)</f>
        <v/>
      </c>
      <c r="H28" s="126"/>
      <c r="I28" s="66" t="s">
        <v>151</v>
      </c>
      <c r="J28" s="6">
        <v>41689</v>
      </c>
      <c r="K28" s="24"/>
      <c r="L28" s="94">
        <f>'Planning de pâturage'!BA$13</f>
        <v>0</v>
      </c>
      <c r="M28" s="14" t="str">
        <f t="shared" si="1"/>
        <v/>
      </c>
      <c r="N28" s="95" t="str">
        <f>IF(K28="","",'Planning de pâturage'!F59)</f>
        <v/>
      </c>
      <c r="O28" s="124"/>
      <c r="P28" s="66" t="s">
        <v>179</v>
      </c>
      <c r="Q28" s="6">
        <v>41717</v>
      </c>
      <c r="R28" s="24">
        <f t="shared" si="23"/>
        <v>836</v>
      </c>
      <c r="S28" s="94">
        <f>'Planning de pâturage'!CC$13</f>
        <v>43</v>
      </c>
      <c r="T28" s="14">
        <f t="shared" si="2"/>
        <v>19.441860465116278</v>
      </c>
      <c r="U28" s="95" t="str">
        <f ca="1">'Planning de pâturage'!I59</f>
        <v>i</v>
      </c>
      <c r="V28" s="124"/>
      <c r="W28" s="66" t="s">
        <v>214</v>
      </c>
      <c r="X28" s="6">
        <v>41752</v>
      </c>
      <c r="Y28" s="24">
        <f t="shared" ref="Y28:Y29" si="25">3275/3</f>
        <v>1091.6666666666667</v>
      </c>
      <c r="Z28" s="94">
        <f>'Planning de pâturage'!DL$13</f>
        <v>49</v>
      </c>
      <c r="AA28" s="14">
        <f t="shared" si="4"/>
        <v>22.278911564625851</v>
      </c>
      <c r="AB28" s="95" t="s">
        <v>481</v>
      </c>
      <c r="AC28" s="124"/>
      <c r="AD28" s="66" t="s">
        <v>242</v>
      </c>
      <c r="AE28" s="6">
        <v>41780</v>
      </c>
      <c r="AF28" s="24">
        <f t="shared" si="24"/>
        <v>1096.3333333333333</v>
      </c>
      <c r="AG28" s="94">
        <f>'Planning de pâturage'!EN$13</f>
        <v>50</v>
      </c>
      <c r="AH28" s="14">
        <f t="shared" si="5"/>
        <v>21.926666666666666</v>
      </c>
      <c r="AI28" s="95" t="str">
        <f ca="1">'Planning de pâturage'!O59</f>
        <v>m</v>
      </c>
      <c r="AJ28" s="124"/>
      <c r="AK28" s="66" t="s">
        <v>270</v>
      </c>
      <c r="AL28" s="6">
        <v>41808</v>
      </c>
      <c r="AM28" s="24">
        <f>1705/2</f>
        <v>852.5</v>
      </c>
      <c r="AN28" s="94">
        <f>'Planning de pâturage'!FP$13</f>
        <v>49</v>
      </c>
      <c r="AO28" s="14">
        <f t="shared" si="6"/>
        <v>17.397959183673468</v>
      </c>
      <c r="AP28" s="95" t="str">
        <f ca="1">'Planning de pâturage'!R59</f>
        <v>h</v>
      </c>
      <c r="AQ28" s="124"/>
      <c r="AR28" s="66" t="s">
        <v>298</v>
      </c>
      <c r="AS28" s="6">
        <v>41836</v>
      </c>
      <c r="AT28" s="24">
        <f>1837/2</f>
        <v>918.5</v>
      </c>
      <c r="AU28" s="94">
        <f>'Planning de pâturage'!GR$13</f>
        <v>50</v>
      </c>
      <c r="AV28" s="14">
        <f t="shared" si="7"/>
        <v>18.37</v>
      </c>
      <c r="AW28" s="95" t="s">
        <v>487</v>
      </c>
      <c r="AX28" s="124"/>
      <c r="AY28" s="66" t="s">
        <v>333</v>
      </c>
      <c r="AZ28" s="6">
        <v>41871</v>
      </c>
      <c r="BA28" s="24">
        <f>1856/2</f>
        <v>928</v>
      </c>
      <c r="BB28" s="94">
        <f>'Planning de pâturage'!IA$13</f>
        <v>48</v>
      </c>
      <c r="BC28" s="14">
        <f t="shared" si="8"/>
        <v>19.333333333333332</v>
      </c>
      <c r="BD28" s="95" t="s">
        <v>483</v>
      </c>
      <c r="BE28" s="124"/>
      <c r="BF28" s="66" t="s">
        <v>361</v>
      </c>
      <c r="BG28" s="6">
        <v>41899</v>
      </c>
      <c r="BH28" s="24">
        <f>1858/2</f>
        <v>929</v>
      </c>
      <c r="BI28" s="94">
        <f>'Planning de pâturage'!JC$13</f>
        <v>48</v>
      </c>
      <c r="BJ28" s="14">
        <f t="shared" si="9"/>
        <v>19.354166666666668</v>
      </c>
      <c r="BK28" s="95" t="s">
        <v>487</v>
      </c>
      <c r="BL28" s="124"/>
      <c r="BM28" s="66" t="s">
        <v>389</v>
      </c>
      <c r="BN28" s="6">
        <v>41927</v>
      </c>
      <c r="BO28" s="24"/>
      <c r="BP28" s="94">
        <f>'Planning de pâturage'!KE$13</f>
        <v>49</v>
      </c>
      <c r="BQ28" s="14" t="str">
        <f t="shared" si="10"/>
        <v/>
      </c>
      <c r="BR28" s="95" t="s">
        <v>478</v>
      </c>
      <c r="BS28" s="124"/>
      <c r="BT28" s="66" t="s">
        <v>424</v>
      </c>
      <c r="BU28" s="6">
        <v>41962</v>
      </c>
      <c r="BV28" s="24"/>
      <c r="BW28" s="94">
        <f>'Planning de pâturage'!LN$13</f>
        <v>0</v>
      </c>
      <c r="BX28" s="14" t="str">
        <f t="shared" si="11"/>
        <v/>
      </c>
      <c r="BY28" s="95" t="str">
        <f>IF(BV28="","",'Planning de pâturage'!AG59)</f>
        <v/>
      </c>
      <c r="BZ28" s="124"/>
      <c r="CA28" s="66" t="s">
        <v>452</v>
      </c>
      <c r="CB28" s="6">
        <v>41990</v>
      </c>
      <c r="CC28" s="24"/>
      <c r="CD28" s="94">
        <f>'Planning de pâturage'!MP$13</f>
        <v>0</v>
      </c>
      <c r="CE28" s="14" t="str">
        <f t="shared" si="12"/>
        <v/>
      </c>
      <c r="CF28" s="95" t="str">
        <f>IF(CC28="","",'Planning de pâturage'!AJ59)</f>
        <v/>
      </c>
    </row>
    <row r="29" spans="1:84" x14ac:dyDescent="0.25">
      <c r="A29" s="124"/>
      <c r="B29" s="66" t="s">
        <v>117</v>
      </c>
      <c r="C29" s="6">
        <v>41655</v>
      </c>
      <c r="D29" s="24"/>
      <c r="E29" s="94">
        <f>'Planning de pâturage'!S$13</f>
        <v>0</v>
      </c>
      <c r="F29" s="14" t="str">
        <f t="shared" si="0"/>
        <v/>
      </c>
      <c r="G29" s="95" t="str">
        <f>IF(D29="","",'Planning de pâturage'!C60)</f>
        <v/>
      </c>
      <c r="H29" s="126"/>
      <c r="I29" s="66" t="s">
        <v>152</v>
      </c>
      <c r="J29" s="6">
        <v>41690</v>
      </c>
      <c r="K29" s="24"/>
      <c r="L29" s="94">
        <f>'Planning de pâturage'!BB$13</f>
        <v>0</v>
      </c>
      <c r="M29" s="14" t="str">
        <f t="shared" si="1"/>
        <v/>
      </c>
      <c r="N29" s="95" t="str">
        <f>IF(K29="","",'Planning de pâturage'!F60)</f>
        <v/>
      </c>
      <c r="O29" s="124"/>
      <c r="P29" s="66" t="s">
        <v>180</v>
      </c>
      <c r="Q29" s="6">
        <v>41718</v>
      </c>
      <c r="R29" s="24">
        <f>2786/3</f>
        <v>928.66666666666663</v>
      </c>
      <c r="S29" s="94">
        <f>'Planning de pâturage'!CD$13</f>
        <v>43</v>
      </c>
      <c r="T29" s="14">
        <f t="shared" si="2"/>
        <v>21.596899224806201</v>
      </c>
      <c r="U29" s="95" t="str">
        <f ca="1">'Planning de pâturage'!I60</f>
        <v>j</v>
      </c>
      <c r="V29" s="124"/>
      <c r="W29" s="66" t="s">
        <v>215</v>
      </c>
      <c r="X29" s="6">
        <v>41753</v>
      </c>
      <c r="Y29" s="24">
        <f t="shared" si="25"/>
        <v>1091.6666666666667</v>
      </c>
      <c r="Z29" s="94">
        <f>'Planning de pâturage'!DM$13</f>
        <v>49</v>
      </c>
      <c r="AA29" s="14">
        <f t="shared" si="4"/>
        <v>22.278911564625851</v>
      </c>
      <c r="AB29" s="95" t="s">
        <v>481</v>
      </c>
      <c r="AC29" s="124"/>
      <c r="AD29" s="66" t="s">
        <v>243</v>
      </c>
      <c r="AE29" s="6">
        <v>41781</v>
      </c>
      <c r="AF29" s="24">
        <f>3119/3</f>
        <v>1039.6666666666667</v>
      </c>
      <c r="AG29" s="94">
        <f>'Planning de pâturage'!EO$13</f>
        <v>50</v>
      </c>
      <c r="AH29" s="14">
        <f t="shared" si="5"/>
        <v>20.793333333333337</v>
      </c>
      <c r="AI29" s="95" t="str">
        <f ca="1">'Planning de pâturage'!O60</f>
        <v>m</v>
      </c>
      <c r="AJ29" s="124"/>
      <c r="AK29" s="66" t="s">
        <v>271</v>
      </c>
      <c r="AL29" s="6">
        <v>41809</v>
      </c>
      <c r="AM29" s="24">
        <f>1705/2</f>
        <v>852.5</v>
      </c>
      <c r="AN29" s="94">
        <f>'Planning de pâturage'!FQ$13</f>
        <v>49</v>
      </c>
      <c r="AO29" s="14">
        <f t="shared" si="6"/>
        <v>17.397959183673468</v>
      </c>
      <c r="AP29" s="95" t="str">
        <f ca="1">'Planning de pâturage'!R60</f>
        <v>h</v>
      </c>
      <c r="AQ29" s="124"/>
      <c r="AR29" s="66" t="s">
        <v>299</v>
      </c>
      <c r="AS29" s="6">
        <v>41837</v>
      </c>
      <c r="AT29" s="24">
        <f>1837/2</f>
        <v>918.5</v>
      </c>
      <c r="AU29" s="94">
        <f>'Planning de pâturage'!GS$13</f>
        <v>50</v>
      </c>
      <c r="AV29" s="14">
        <f t="shared" si="7"/>
        <v>18.37</v>
      </c>
      <c r="AW29" s="95" t="s">
        <v>487</v>
      </c>
      <c r="AX29" s="124"/>
      <c r="AY29" s="66" t="s">
        <v>334</v>
      </c>
      <c r="AZ29" s="6">
        <v>41872</v>
      </c>
      <c r="BA29" s="24">
        <f>1969/2</f>
        <v>984.5</v>
      </c>
      <c r="BB29" s="94">
        <f>'Planning de pâturage'!IB$13</f>
        <v>48</v>
      </c>
      <c r="BC29" s="14">
        <f t="shared" si="8"/>
        <v>20.510416666666668</v>
      </c>
      <c r="BD29" s="95" t="s">
        <v>483</v>
      </c>
      <c r="BE29" s="124"/>
      <c r="BF29" s="66" t="s">
        <v>362</v>
      </c>
      <c r="BG29" s="6">
        <v>41900</v>
      </c>
      <c r="BH29" s="24">
        <f>1826/2</f>
        <v>913</v>
      </c>
      <c r="BI29" s="94">
        <f>'Planning de pâturage'!JD$13</f>
        <v>48</v>
      </c>
      <c r="BJ29" s="14">
        <f t="shared" si="9"/>
        <v>19.020833333333332</v>
      </c>
      <c r="BK29" s="95" t="s">
        <v>487</v>
      </c>
      <c r="BL29" s="124"/>
      <c r="BM29" s="66" t="s">
        <v>390</v>
      </c>
      <c r="BN29" s="6">
        <v>41928</v>
      </c>
      <c r="BO29" s="24"/>
      <c r="BP29" s="94">
        <f>'Planning de pâturage'!KF$13</f>
        <v>49</v>
      </c>
      <c r="BQ29" s="14" t="str">
        <f t="shared" si="10"/>
        <v/>
      </c>
      <c r="BR29" s="95" t="s">
        <v>478</v>
      </c>
      <c r="BS29" s="124"/>
      <c r="BT29" s="66" t="s">
        <v>425</v>
      </c>
      <c r="BU29" s="6">
        <v>41963</v>
      </c>
      <c r="BV29" s="24"/>
      <c r="BW29" s="94">
        <f>'Planning de pâturage'!LO$13</f>
        <v>0</v>
      </c>
      <c r="BX29" s="14" t="str">
        <f t="shared" si="11"/>
        <v/>
      </c>
      <c r="BY29" s="95" t="str">
        <f>IF(BV29="","",'Planning de pâturage'!AG60)</f>
        <v/>
      </c>
      <c r="BZ29" s="124"/>
      <c r="CA29" s="66" t="s">
        <v>453</v>
      </c>
      <c r="CB29" s="6">
        <v>41991</v>
      </c>
      <c r="CC29" s="24"/>
      <c r="CD29" s="94">
        <f>'Planning de pâturage'!MQ$13</f>
        <v>0</v>
      </c>
      <c r="CE29" s="14" t="str">
        <f t="shared" si="12"/>
        <v/>
      </c>
      <c r="CF29" s="95" t="str">
        <f>IF(CC29="","",'Planning de pâturage'!AJ60)</f>
        <v/>
      </c>
    </row>
    <row r="30" spans="1:84" x14ac:dyDescent="0.25">
      <c r="A30" s="124"/>
      <c r="B30" s="66" t="s">
        <v>118</v>
      </c>
      <c r="C30" s="6">
        <v>41656</v>
      </c>
      <c r="D30" s="24"/>
      <c r="E30" s="94">
        <f>'Planning de pâturage'!T$13</f>
        <v>0</v>
      </c>
      <c r="F30" s="14" t="str">
        <f t="shared" si="0"/>
        <v/>
      </c>
      <c r="G30" s="95" t="str">
        <f>IF(D30="","",'Planning de pâturage'!C61)</f>
        <v/>
      </c>
      <c r="H30" s="126"/>
      <c r="I30" s="66" t="s">
        <v>153</v>
      </c>
      <c r="J30" s="6">
        <v>41691</v>
      </c>
      <c r="K30" s="24"/>
      <c r="L30" s="94">
        <f>'Planning de pâturage'!BC$13</f>
        <v>0</v>
      </c>
      <c r="M30" s="14" t="str">
        <f t="shared" si="1"/>
        <v/>
      </c>
      <c r="N30" s="95" t="str">
        <f>IF(K30="","",'Planning de pâturage'!F61)</f>
        <v/>
      </c>
      <c r="O30" s="124"/>
      <c r="P30" s="66" t="s">
        <v>181</v>
      </c>
      <c r="Q30" s="6">
        <v>41719</v>
      </c>
      <c r="R30" s="24">
        <f t="shared" ref="R30:R31" si="26">2786/3</f>
        <v>928.66666666666663</v>
      </c>
      <c r="S30" s="94">
        <f>'Planning de pâturage'!CE$13</f>
        <v>43</v>
      </c>
      <c r="T30" s="14">
        <f t="shared" si="2"/>
        <v>21.596899224806201</v>
      </c>
      <c r="U30" s="95" t="str">
        <f ca="1">'Planning de pâturage'!I61</f>
        <v>j</v>
      </c>
      <c r="V30" s="124"/>
      <c r="W30" s="66" t="s">
        <v>216</v>
      </c>
      <c r="X30" s="6">
        <v>41754</v>
      </c>
      <c r="Y30" s="24">
        <f>3163/3</f>
        <v>1054.3333333333333</v>
      </c>
      <c r="Z30" s="94">
        <f>'Planning de pâturage'!DN$13</f>
        <v>49</v>
      </c>
      <c r="AA30" s="14">
        <f t="shared" si="4"/>
        <v>21.517006802721088</v>
      </c>
      <c r="AB30" s="95" t="s">
        <v>481</v>
      </c>
      <c r="AC30" s="124"/>
      <c r="AD30" s="66" t="s">
        <v>244</v>
      </c>
      <c r="AE30" s="6">
        <v>41782</v>
      </c>
      <c r="AF30" s="24">
        <f t="shared" ref="AF30:AF31" si="27">3119/3</f>
        <v>1039.6666666666667</v>
      </c>
      <c r="AG30" s="94">
        <f>'Planning de pâturage'!EP$13</f>
        <v>50</v>
      </c>
      <c r="AH30" s="14">
        <f t="shared" si="5"/>
        <v>20.793333333333337</v>
      </c>
      <c r="AI30" s="95" t="str">
        <f ca="1">'Planning de pâturage'!O61</f>
        <v>m</v>
      </c>
      <c r="AJ30" s="124"/>
      <c r="AK30" s="66" t="s">
        <v>272</v>
      </c>
      <c r="AL30" s="6">
        <v>41810</v>
      </c>
      <c r="AM30" s="24">
        <f>1824/2</f>
        <v>912</v>
      </c>
      <c r="AN30" s="94">
        <f>'Planning de pâturage'!FR$13</f>
        <v>49</v>
      </c>
      <c r="AO30" s="14">
        <f t="shared" si="6"/>
        <v>18.612244897959183</v>
      </c>
      <c r="AP30" s="95" t="s">
        <v>478</v>
      </c>
      <c r="AQ30" s="124"/>
      <c r="AR30" s="66" t="s">
        <v>300</v>
      </c>
      <c r="AS30" s="6">
        <v>41838</v>
      </c>
      <c r="AT30" s="24">
        <f>1881/2</f>
        <v>940.5</v>
      </c>
      <c r="AU30" s="94">
        <f>'Planning de pâturage'!GT$13</f>
        <v>50</v>
      </c>
      <c r="AV30" s="14">
        <f t="shared" si="7"/>
        <v>18.809999999999999</v>
      </c>
      <c r="AW30" s="95" t="s">
        <v>487</v>
      </c>
      <c r="AX30" s="124"/>
      <c r="AY30" s="66" t="s">
        <v>335</v>
      </c>
      <c r="AZ30" s="6">
        <v>41873</v>
      </c>
      <c r="BA30" s="24">
        <f>1969/2</f>
        <v>984.5</v>
      </c>
      <c r="BB30" s="94">
        <f>'Planning de pâturage'!IC$13</f>
        <v>48</v>
      </c>
      <c r="BC30" s="14">
        <f t="shared" si="8"/>
        <v>20.510416666666668</v>
      </c>
      <c r="BD30" s="95" t="s">
        <v>483</v>
      </c>
      <c r="BE30" s="124"/>
      <c r="BF30" s="66" t="s">
        <v>363</v>
      </c>
      <c r="BG30" s="6">
        <v>41901</v>
      </c>
      <c r="BH30" s="24">
        <f>1826/2</f>
        <v>913</v>
      </c>
      <c r="BI30" s="94">
        <f>'Planning de pâturage'!JE$13</f>
        <v>48</v>
      </c>
      <c r="BJ30" s="14">
        <f t="shared" si="9"/>
        <v>19.020833333333332</v>
      </c>
      <c r="BK30" s="95" t="s">
        <v>487</v>
      </c>
      <c r="BL30" s="124"/>
      <c r="BM30" s="66" t="s">
        <v>391</v>
      </c>
      <c r="BN30" s="6">
        <v>41929</v>
      </c>
      <c r="BO30" s="24"/>
      <c r="BP30" s="94">
        <f>'Planning de pâturage'!KG$13</f>
        <v>49</v>
      </c>
      <c r="BQ30" s="14" t="str">
        <f t="shared" si="10"/>
        <v/>
      </c>
      <c r="BR30" s="95" t="s">
        <v>478</v>
      </c>
      <c r="BS30" s="124"/>
      <c r="BT30" s="66" t="s">
        <v>426</v>
      </c>
      <c r="BU30" s="6">
        <v>41964</v>
      </c>
      <c r="BV30" s="24"/>
      <c r="BW30" s="94">
        <f>'Planning de pâturage'!LP$13</f>
        <v>0</v>
      </c>
      <c r="BX30" s="14" t="str">
        <f t="shared" si="11"/>
        <v/>
      </c>
      <c r="BY30" s="95" t="str">
        <f>IF(BV30="","",'Planning de pâturage'!AG61)</f>
        <v/>
      </c>
      <c r="BZ30" s="124"/>
      <c r="CA30" s="66" t="s">
        <v>454</v>
      </c>
      <c r="CB30" s="6">
        <v>41992</v>
      </c>
      <c r="CC30" s="24"/>
      <c r="CD30" s="94">
        <f>'Planning de pâturage'!MR$13</f>
        <v>0</v>
      </c>
      <c r="CE30" s="14" t="str">
        <f t="shared" si="12"/>
        <v/>
      </c>
      <c r="CF30" s="95" t="str">
        <f>IF(CC30="","",'Planning de pâturage'!AJ61)</f>
        <v/>
      </c>
    </row>
    <row r="31" spans="1:84" x14ac:dyDescent="0.25">
      <c r="A31" s="124"/>
      <c r="B31" s="66" t="s">
        <v>119</v>
      </c>
      <c r="C31" s="6">
        <v>41657</v>
      </c>
      <c r="D31" s="24"/>
      <c r="E31" s="94">
        <f>'Planning de pâturage'!U$13</f>
        <v>0</v>
      </c>
      <c r="F31" s="14" t="str">
        <f t="shared" si="0"/>
        <v/>
      </c>
      <c r="G31" s="95" t="str">
        <f>IF(D31="","",'Planning de pâturage'!C62)</f>
        <v/>
      </c>
      <c r="H31" s="126"/>
      <c r="I31" s="66" t="s">
        <v>154</v>
      </c>
      <c r="J31" s="6">
        <v>41692</v>
      </c>
      <c r="K31" s="24"/>
      <c r="L31" s="94">
        <f>'Planning de pâturage'!BD$13</f>
        <v>0</v>
      </c>
      <c r="M31" s="14" t="str">
        <f t="shared" si="1"/>
        <v/>
      </c>
      <c r="N31" s="95" t="str">
        <f>IF(K31="","",'Planning de pâturage'!F62)</f>
        <v/>
      </c>
      <c r="O31" s="124"/>
      <c r="P31" s="66" t="s">
        <v>182</v>
      </c>
      <c r="Q31" s="6">
        <v>41720</v>
      </c>
      <c r="R31" s="24">
        <f t="shared" si="26"/>
        <v>928.66666666666663</v>
      </c>
      <c r="S31" s="94">
        <f>'Planning de pâturage'!CF$13</f>
        <v>43</v>
      </c>
      <c r="T31" s="14">
        <f t="shared" si="2"/>
        <v>21.596899224806201</v>
      </c>
      <c r="U31" s="95" t="str">
        <f ca="1">'Planning de pâturage'!I62</f>
        <v>j</v>
      </c>
      <c r="V31" s="124"/>
      <c r="W31" s="66" t="s">
        <v>217</v>
      </c>
      <c r="X31" s="6">
        <v>41755</v>
      </c>
      <c r="Y31" s="24">
        <f t="shared" ref="Y31:Y32" si="28">3163/3</f>
        <v>1054.3333333333333</v>
      </c>
      <c r="Z31" s="94">
        <f>'Planning de pâturage'!DO$13</f>
        <v>49</v>
      </c>
      <c r="AA31" s="14">
        <f t="shared" si="4"/>
        <v>21.517006802721088</v>
      </c>
      <c r="AB31" s="95" t="s">
        <v>482</v>
      </c>
      <c r="AC31" s="124"/>
      <c r="AD31" s="66" t="s">
        <v>245</v>
      </c>
      <c r="AE31" s="6">
        <v>41783</v>
      </c>
      <c r="AF31" s="24">
        <f t="shared" si="27"/>
        <v>1039.6666666666667</v>
      </c>
      <c r="AG31" s="94">
        <f>'Planning de pâturage'!EQ$13</f>
        <v>50</v>
      </c>
      <c r="AH31" s="14">
        <f t="shared" si="5"/>
        <v>20.793333333333337</v>
      </c>
      <c r="AI31" s="95" t="str">
        <f ca="1">'Planning de pâturage'!O62</f>
        <v>b</v>
      </c>
      <c r="AJ31" s="124"/>
      <c r="AK31" s="66" t="s">
        <v>273</v>
      </c>
      <c r="AL31" s="6">
        <v>41811</v>
      </c>
      <c r="AM31" s="24">
        <f>1824/2</f>
        <v>912</v>
      </c>
      <c r="AN31" s="94">
        <f>'Planning de pâturage'!FS$13</f>
        <v>49</v>
      </c>
      <c r="AO31" s="14">
        <f t="shared" si="6"/>
        <v>18.612244897959183</v>
      </c>
      <c r="AP31" s="95" t="s">
        <v>478</v>
      </c>
      <c r="AQ31" s="124"/>
      <c r="AR31" s="66" t="s">
        <v>301</v>
      </c>
      <c r="AS31" s="6">
        <v>41839</v>
      </c>
      <c r="AT31" s="24">
        <f>1881/2</f>
        <v>940.5</v>
      </c>
      <c r="AU31" s="94">
        <f>'Planning de pâturage'!GU$13</f>
        <v>50</v>
      </c>
      <c r="AV31" s="14">
        <f t="shared" si="7"/>
        <v>18.809999999999999</v>
      </c>
      <c r="AW31" s="95" t="s">
        <v>482</v>
      </c>
      <c r="AX31" s="124"/>
      <c r="AY31" s="66" t="s">
        <v>336</v>
      </c>
      <c r="AZ31" s="6">
        <v>41874</v>
      </c>
      <c r="BA31" s="24">
        <f>1798/2</f>
        <v>899</v>
      </c>
      <c r="BB31" s="94">
        <f>'Planning de pâturage'!ID$13</f>
        <v>48</v>
      </c>
      <c r="BC31" s="14">
        <f t="shared" si="8"/>
        <v>18.729166666666668</v>
      </c>
      <c r="BD31" s="95" t="s">
        <v>482</v>
      </c>
      <c r="BE31" s="124"/>
      <c r="BF31" s="66" t="s">
        <v>364</v>
      </c>
      <c r="BG31" s="6">
        <v>41902</v>
      </c>
      <c r="BH31" s="24">
        <f>1753/2</f>
        <v>876.5</v>
      </c>
      <c r="BI31" s="94">
        <f>'Planning de pâturage'!JF$13</f>
        <v>48</v>
      </c>
      <c r="BJ31" s="14">
        <f t="shared" si="9"/>
        <v>18.260416666666668</v>
      </c>
      <c r="BK31" s="95" t="s">
        <v>481</v>
      </c>
      <c r="BL31" s="124"/>
      <c r="BM31" s="66" t="s">
        <v>392</v>
      </c>
      <c r="BN31" s="6">
        <v>41930</v>
      </c>
      <c r="BO31" s="24"/>
      <c r="BP31" s="94">
        <f>'Planning de pâturage'!KH$13</f>
        <v>49</v>
      </c>
      <c r="BQ31" s="14" t="str">
        <f t="shared" si="10"/>
        <v/>
      </c>
      <c r="BR31" s="95" t="s">
        <v>478</v>
      </c>
      <c r="BS31" s="124"/>
      <c r="BT31" s="66" t="s">
        <v>427</v>
      </c>
      <c r="BU31" s="6">
        <v>41965</v>
      </c>
      <c r="BV31" s="24"/>
      <c r="BW31" s="94">
        <f>'Planning de pâturage'!LQ$13</f>
        <v>0</v>
      </c>
      <c r="BX31" s="14" t="str">
        <f t="shared" si="11"/>
        <v/>
      </c>
      <c r="BY31" s="95" t="str">
        <f>IF(BV31="","",'Planning de pâturage'!AG62)</f>
        <v/>
      </c>
      <c r="BZ31" s="124"/>
      <c r="CA31" s="66" t="s">
        <v>455</v>
      </c>
      <c r="CB31" s="6">
        <v>41993</v>
      </c>
      <c r="CC31" s="24"/>
      <c r="CD31" s="94">
        <f>'Planning de pâturage'!MS$13</f>
        <v>0</v>
      </c>
      <c r="CE31" s="14" t="str">
        <f t="shared" si="12"/>
        <v/>
      </c>
      <c r="CF31" s="95" t="str">
        <f>IF(CC31="","",'Planning de pâturage'!AJ62)</f>
        <v/>
      </c>
    </row>
    <row r="32" spans="1:84" x14ac:dyDescent="0.25">
      <c r="A32" s="124"/>
      <c r="B32" s="66" t="s">
        <v>120</v>
      </c>
      <c r="C32" s="6">
        <v>41658</v>
      </c>
      <c r="D32" s="24"/>
      <c r="E32" s="94">
        <f>'Planning de pâturage'!V$13</f>
        <v>0</v>
      </c>
      <c r="F32" s="14" t="str">
        <f t="shared" si="0"/>
        <v/>
      </c>
      <c r="G32" s="95" t="str">
        <f>IF(D32="","",'Planning de pâturage'!C63)</f>
        <v/>
      </c>
      <c r="H32" s="126"/>
      <c r="I32" s="66" t="s">
        <v>155</v>
      </c>
      <c r="J32" s="6">
        <v>41693</v>
      </c>
      <c r="K32" s="24"/>
      <c r="L32" s="94">
        <f>'Planning de pâturage'!BE$13</f>
        <v>0</v>
      </c>
      <c r="M32" s="14" t="str">
        <f t="shared" si="1"/>
        <v/>
      </c>
      <c r="N32" s="95" t="str">
        <f>IF(K32="","",'Planning de pâturage'!F63)</f>
        <v/>
      </c>
      <c r="O32" s="124"/>
      <c r="P32" s="66" t="s">
        <v>183</v>
      </c>
      <c r="Q32" s="6">
        <v>41721</v>
      </c>
      <c r="R32" s="24">
        <f>2761/3</f>
        <v>920.33333333333337</v>
      </c>
      <c r="S32" s="94">
        <f>'Planning de pâturage'!CG$13</f>
        <v>43</v>
      </c>
      <c r="T32" s="14">
        <f t="shared" si="2"/>
        <v>21.403100775193799</v>
      </c>
      <c r="U32" s="95" t="str">
        <f ca="1">'Planning de pâturage'!I63</f>
        <v>j</v>
      </c>
      <c r="V32" s="124"/>
      <c r="W32" s="66" t="s">
        <v>218</v>
      </c>
      <c r="X32" s="6">
        <v>41756</v>
      </c>
      <c r="Y32" s="24">
        <f t="shared" si="28"/>
        <v>1054.3333333333333</v>
      </c>
      <c r="Z32" s="94">
        <f>'Planning de pâturage'!DP$13</f>
        <v>49</v>
      </c>
      <c r="AA32" s="14">
        <f t="shared" si="4"/>
        <v>21.517006802721088</v>
      </c>
      <c r="AB32" s="95" t="s">
        <v>481</v>
      </c>
      <c r="AC32" s="124"/>
      <c r="AD32" s="66" t="s">
        <v>246</v>
      </c>
      <c r="AE32" s="6">
        <v>41784</v>
      </c>
      <c r="AF32" s="24">
        <f>3078/3</f>
        <v>1026</v>
      </c>
      <c r="AG32" s="94">
        <f>'Planning de pâturage'!ER$13</f>
        <v>50</v>
      </c>
      <c r="AH32" s="14">
        <f t="shared" si="5"/>
        <v>20.52</v>
      </c>
      <c r="AI32" s="95" t="str">
        <f ca="1">'Planning de pâturage'!O63</f>
        <v>b</v>
      </c>
      <c r="AJ32" s="124"/>
      <c r="AK32" s="66" t="s">
        <v>274</v>
      </c>
      <c r="AL32" s="6">
        <v>41812</v>
      </c>
      <c r="AM32" s="24">
        <f>1792/2</f>
        <v>896</v>
      </c>
      <c r="AN32" s="94">
        <f>'Planning de pâturage'!FT$13</f>
        <v>49</v>
      </c>
      <c r="AO32" s="14">
        <f t="shared" si="6"/>
        <v>18.285714285714285</v>
      </c>
      <c r="AP32" s="95" t="str">
        <f ca="1">'Planning de pâturage'!R63</f>
        <v>o</v>
      </c>
      <c r="AQ32" s="124"/>
      <c r="AR32" s="66" t="s">
        <v>302</v>
      </c>
      <c r="AS32" s="6">
        <v>41840</v>
      </c>
      <c r="AT32" s="24">
        <f>1755/2</f>
        <v>877.5</v>
      </c>
      <c r="AU32" s="94">
        <f>'Planning de pâturage'!GV$13</f>
        <v>50</v>
      </c>
      <c r="AV32" s="14">
        <f t="shared" si="7"/>
        <v>17.55</v>
      </c>
      <c r="AW32" s="95" t="s">
        <v>482</v>
      </c>
      <c r="AX32" s="124"/>
      <c r="AY32" s="66" t="s">
        <v>337</v>
      </c>
      <c r="AZ32" s="6">
        <v>41875</v>
      </c>
      <c r="BA32" s="24">
        <f>1798/2</f>
        <v>899</v>
      </c>
      <c r="BB32" s="94">
        <f>'Planning de pâturage'!IE$13</f>
        <v>48</v>
      </c>
      <c r="BC32" s="14">
        <f t="shared" si="8"/>
        <v>18.729166666666668</v>
      </c>
      <c r="BD32" s="95" t="s">
        <v>482</v>
      </c>
      <c r="BE32" s="124"/>
      <c r="BF32" s="66" t="s">
        <v>365</v>
      </c>
      <c r="BG32" s="6">
        <v>41903</v>
      </c>
      <c r="BH32" s="24">
        <f>1753/2</f>
        <v>876.5</v>
      </c>
      <c r="BI32" s="94">
        <f>'Planning de pâturage'!JG$13</f>
        <v>48</v>
      </c>
      <c r="BJ32" s="14">
        <f t="shared" si="9"/>
        <v>18.260416666666668</v>
      </c>
      <c r="BK32" s="95" t="s">
        <v>481</v>
      </c>
      <c r="BL32" s="124"/>
      <c r="BM32" s="66" t="s">
        <v>393</v>
      </c>
      <c r="BN32" s="6">
        <v>41931</v>
      </c>
      <c r="BO32" s="24"/>
      <c r="BP32" s="94">
        <f>'Planning de pâturage'!KI$13</f>
        <v>49</v>
      </c>
      <c r="BQ32" s="14" t="str">
        <f t="shared" si="10"/>
        <v/>
      </c>
      <c r="BR32" s="95" t="s">
        <v>478</v>
      </c>
      <c r="BS32" s="124"/>
      <c r="BT32" s="66" t="s">
        <v>428</v>
      </c>
      <c r="BU32" s="6">
        <v>41966</v>
      </c>
      <c r="BV32" s="24"/>
      <c r="BW32" s="94">
        <f>'Planning de pâturage'!LR$13</f>
        <v>0</v>
      </c>
      <c r="BX32" s="14" t="str">
        <f t="shared" si="11"/>
        <v/>
      </c>
      <c r="BY32" s="95" t="str">
        <f>IF(BV32="","",'Planning de pâturage'!AG63)</f>
        <v/>
      </c>
      <c r="BZ32" s="124"/>
      <c r="CA32" s="66" t="s">
        <v>456</v>
      </c>
      <c r="CB32" s="6">
        <v>41994</v>
      </c>
      <c r="CC32" s="24"/>
      <c r="CD32" s="94">
        <f>'Planning de pâturage'!MT$13</f>
        <v>0</v>
      </c>
      <c r="CE32" s="14" t="str">
        <f t="shared" si="12"/>
        <v/>
      </c>
      <c r="CF32" s="95" t="str">
        <f>IF(CC32="","",'Planning de pâturage'!AJ63)</f>
        <v/>
      </c>
    </row>
    <row r="33" spans="1:84" x14ac:dyDescent="0.25">
      <c r="A33" s="124" t="s">
        <v>73</v>
      </c>
      <c r="B33" s="66" t="s">
        <v>121</v>
      </c>
      <c r="C33" s="6">
        <v>41659</v>
      </c>
      <c r="D33" s="24"/>
      <c r="E33" s="94">
        <f>'Planning de pâturage'!W$13</f>
        <v>0</v>
      </c>
      <c r="F33" s="14" t="str">
        <f t="shared" si="0"/>
        <v/>
      </c>
      <c r="G33" s="95" t="str">
        <f>IF(D33="","",'Planning de pâturage'!C64)</f>
        <v/>
      </c>
      <c r="H33" s="126" t="s">
        <v>27</v>
      </c>
      <c r="I33" s="66" t="s">
        <v>156</v>
      </c>
      <c r="J33" s="6">
        <v>41694</v>
      </c>
      <c r="K33" s="24"/>
      <c r="L33" s="94">
        <f>'Planning de pâturage'!BF$13</f>
        <v>0</v>
      </c>
      <c r="M33" s="14" t="str">
        <f t="shared" si="1"/>
        <v/>
      </c>
      <c r="N33" s="95" t="str">
        <f>IF(K33="","",'Planning de pâturage'!F64)</f>
        <v/>
      </c>
      <c r="O33" s="124" t="s">
        <v>31</v>
      </c>
      <c r="P33" s="66" t="s">
        <v>184</v>
      </c>
      <c r="Q33" s="6">
        <v>41722</v>
      </c>
      <c r="R33" s="24">
        <f t="shared" ref="R33:R34" si="29">2761/3</f>
        <v>920.33333333333337</v>
      </c>
      <c r="S33" s="94">
        <f>'Planning de pâturage'!CH$13</f>
        <v>43</v>
      </c>
      <c r="T33" s="14">
        <f t="shared" si="2"/>
        <v>21.403100775193799</v>
      </c>
      <c r="U33" s="95" t="str">
        <f ca="1">'Planning de pâturage'!I64</f>
        <v>j</v>
      </c>
      <c r="V33" s="124" t="s">
        <v>36</v>
      </c>
      <c r="W33" s="66" t="s">
        <v>219</v>
      </c>
      <c r="X33" s="6">
        <v>41757</v>
      </c>
      <c r="Y33" s="24">
        <f>3260/3</f>
        <v>1086.6666666666667</v>
      </c>
      <c r="Z33" s="94">
        <f>'Planning de pâturage'!DQ$13</f>
        <v>49</v>
      </c>
      <c r="AA33" s="14">
        <f t="shared" si="4"/>
        <v>22.176870748299322</v>
      </c>
      <c r="AB33" s="95" t="s">
        <v>481</v>
      </c>
      <c r="AC33" s="124" t="s">
        <v>40</v>
      </c>
      <c r="AD33" s="66" t="s">
        <v>247</v>
      </c>
      <c r="AE33" s="6">
        <v>41785</v>
      </c>
      <c r="AF33" s="24">
        <f t="shared" ref="AF33:AF34" si="30">3078/3</f>
        <v>1026</v>
      </c>
      <c r="AG33" s="94">
        <f>'Planning de pâturage'!ES$13</f>
        <v>50</v>
      </c>
      <c r="AH33" s="14">
        <f t="shared" si="5"/>
        <v>20.52</v>
      </c>
      <c r="AI33" s="95" t="s">
        <v>490</v>
      </c>
      <c r="AJ33" s="124" t="s">
        <v>44</v>
      </c>
      <c r="AK33" s="66" t="s">
        <v>275</v>
      </c>
      <c r="AL33" s="6">
        <v>41813</v>
      </c>
      <c r="AM33" s="24">
        <f>1792/2</f>
        <v>896</v>
      </c>
      <c r="AN33" s="94">
        <f>'Planning de pâturage'!FU$13</f>
        <v>45</v>
      </c>
      <c r="AO33" s="14">
        <f t="shared" si="6"/>
        <v>19.911111111111111</v>
      </c>
      <c r="AP33" s="95" t="str">
        <f ca="1">'Planning de pâturage'!R64</f>
        <v>o</v>
      </c>
      <c r="AQ33" s="124" t="s">
        <v>48</v>
      </c>
      <c r="AR33" s="66" t="s">
        <v>303</v>
      </c>
      <c r="AS33" s="6">
        <v>41841</v>
      </c>
      <c r="AT33" s="24">
        <f>1755/2</f>
        <v>877.5</v>
      </c>
      <c r="AU33" s="94">
        <f>'Planning de pâturage'!GW$13</f>
        <v>50</v>
      </c>
      <c r="AV33" s="14">
        <f t="shared" si="7"/>
        <v>17.55</v>
      </c>
      <c r="AW33" s="95" t="s">
        <v>483</v>
      </c>
      <c r="AX33" s="124" t="s">
        <v>53</v>
      </c>
      <c r="AY33" s="66" t="s">
        <v>338</v>
      </c>
      <c r="AZ33" s="6">
        <v>41876</v>
      </c>
      <c r="BA33" s="24">
        <f>1802/2</f>
        <v>901</v>
      </c>
      <c r="BB33" s="94">
        <f>'Planning de pâturage'!IF$13</f>
        <v>48</v>
      </c>
      <c r="BC33" s="14">
        <f t="shared" si="8"/>
        <v>18.770833333333332</v>
      </c>
      <c r="BD33" s="95" t="s">
        <v>482</v>
      </c>
      <c r="BE33" s="124" t="s">
        <v>57</v>
      </c>
      <c r="BF33" s="66" t="s">
        <v>366</v>
      </c>
      <c r="BG33" s="6">
        <v>41904</v>
      </c>
      <c r="BH33" s="24">
        <f>1721/2</f>
        <v>860.5</v>
      </c>
      <c r="BI33" s="94">
        <f>'Planning de pâturage'!JH$13</f>
        <v>48</v>
      </c>
      <c r="BJ33" s="14">
        <f t="shared" si="9"/>
        <v>17.927083333333332</v>
      </c>
      <c r="BK33" s="95" t="s">
        <v>481</v>
      </c>
      <c r="BL33" s="124" t="s">
        <v>61</v>
      </c>
      <c r="BM33" s="66" t="s">
        <v>394</v>
      </c>
      <c r="BN33" s="6">
        <v>41932</v>
      </c>
      <c r="BO33" s="24"/>
      <c r="BP33" s="94">
        <f>'Planning de pâturage'!KJ$13</f>
        <v>49</v>
      </c>
      <c r="BQ33" s="14" t="str">
        <f t="shared" si="10"/>
        <v/>
      </c>
      <c r="BR33" s="95" t="s">
        <v>481</v>
      </c>
      <c r="BS33" s="124" t="s">
        <v>66</v>
      </c>
      <c r="BT33" s="66" t="s">
        <v>429</v>
      </c>
      <c r="BU33" s="6">
        <v>41967</v>
      </c>
      <c r="BV33" s="24"/>
      <c r="BW33" s="94">
        <f>'Planning de pâturage'!LS$13</f>
        <v>0</v>
      </c>
      <c r="BX33" s="14" t="str">
        <f t="shared" si="11"/>
        <v/>
      </c>
      <c r="BY33" s="95" t="str">
        <f>IF(BV33="","",'Planning de pâturage'!AG64)</f>
        <v/>
      </c>
      <c r="BZ33" s="124" t="s">
        <v>78</v>
      </c>
      <c r="CA33" s="66" t="s">
        <v>457</v>
      </c>
      <c r="CB33" s="6">
        <v>41995</v>
      </c>
      <c r="CC33" s="24"/>
      <c r="CD33" s="94">
        <f>'Planning de pâturage'!MU$13</f>
        <v>0</v>
      </c>
      <c r="CE33" s="14" t="str">
        <f t="shared" si="12"/>
        <v/>
      </c>
      <c r="CF33" s="95" t="str">
        <f>IF(CC33="","",'Planning de pâturage'!AJ64)</f>
        <v/>
      </c>
    </row>
    <row r="34" spans="1:84" x14ac:dyDescent="0.25">
      <c r="A34" s="124"/>
      <c r="B34" s="66" t="s">
        <v>122</v>
      </c>
      <c r="C34" s="6">
        <v>41660</v>
      </c>
      <c r="D34" s="24"/>
      <c r="E34" s="94">
        <f>'Planning de pâturage'!X$13</f>
        <v>0</v>
      </c>
      <c r="F34" s="14" t="str">
        <f t="shared" si="0"/>
        <v/>
      </c>
      <c r="G34" s="95" t="str">
        <f>IF(D34="","",'Planning de pâturage'!C65)</f>
        <v/>
      </c>
      <c r="H34" s="126"/>
      <c r="I34" s="66" t="s">
        <v>157</v>
      </c>
      <c r="J34" s="6">
        <v>41695</v>
      </c>
      <c r="K34" s="24"/>
      <c r="L34" s="94">
        <f>'Planning de pâturage'!BG$13</f>
        <v>0</v>
      </c>
      <c r="M34" s="14" t="str">
        <f t="shared" si="1"/>
        <v/>
      </c>
      <c r="N34" s="95" t="str">
        <f>IF(K34="","",'Planning de pâturage'!F65)</f>
        <v/>
      </c>
      <c r="O34" s="124"/>
      <c r="P34" s="66" t="s">
        <v>185</v>
      </c>
      <c r="Q34" s="6">
        <v>41723</v>
      </c>
      <c r="R34" s="24">
        <f t="shared" si="29"/>
        <v>920.33333333333337</v>
      </c>
      <c r="S34" s="94">
        <f>'Planning de pâturage'!CI$13</f>
        <v>43</v>
      </c>
      <c r="T34" s="14">
        <f t="shared" si="2"/>
        <v>21.403100775193799</v>
      </c>
      <c r="U34" s="95" t="str">
        <f ca="1">'Planning de pâturage'!I65</f>
        <v>j</v>
      </c>
      <c r="V34" s="124"/>
      <c r="W34" s="66" t="s">
        <v>220</v>
      </c>
      <c r="X34" s="6">
        <v>41758</v>
      </c>
      <c r="Y34" s="24">
        <f>3260/3</f>
        <v>1086.6666666666667</v>
      </c>
      <c r="Z34" s="94">
        <f>'Planning de pâturage'!DR$13</f>
        <v>49</v>
      </c>
      <c r="AA34" s="14">
        <f t="shared" si="4"/>
        <v>22.176870748299322</v>
      </c>
      <c r="AB34" s="95" t="s">
        <v>481</v>
      </c>
      <c r="AC34" s="124"/>
      <c r="AD34" s="66" t="s">
        <v>248</v>
      </c>
      <c r="AE34" s="6">
        <v>41786</v>
      </c>
      <c r="AF34" s="24">
        <f t="shared" si="30"/>
        <v>1026</v>
      </c>
      <c r="AG34" s="94">
        <f>'Planning de pâturage'!ET$13</f>
        <v>50</v>
      </c>
      <c r="AH34" s="14">
        <f t="shared" si="5"/>
        <v>20.52</v>
      </c>
      <c r="AI34" s="95" t="s">
        <v>490</v>
      </c>
      <c r="AJ34" s="124"/>
      <c r="AK34" s="66" t="s">
        <v>276</v>
      </c>
      <c r="AL34" s="6">
        <v>41814</v>
      </c>
      <c r="AM34" s="24">
        <f>1672/2</f>
        <v>836</v>
      </c>
      <c r="AN34" s="94">
        <f>'Planning de pâturage'!FV$13</f>
        <v>45</v>
      </c>
      <c r="AO34" s="14">
        <f t="shared" si="6"/>
        <v>18.577777777777779</v>
      </c>
      <c r="AP34" s="95" t="str">
        <f ca="1">'Planning de pâturage'!R65</f>
        <v>p</v>
      </c>
      <c r="AQ34" s="124"/>
      <c r="AR34" s="66" t="s">
        <v>304</v>
      </c>
      <c r="AS34" s="6">
        <v>41842</v>
      </c>
      <c r="AT34" s="24">
        <f>1757/2</f>
        <v>878.5</v>
      </c>
      <c r="AU34" s="94">
        <f>'Planning de pâturage'!GX$13</f>
        <v>50</v>
      </c>
      <c r="AV34" s="14">
        <f>IF(AT34="","",AT34/AU34)</f>
        <v>17.57</v>
      </c>
      <c r="AW34" s="95" t="s">
        <v>483</v>
      </c>
      <c r="AX34" s="124"/>
      <c r="AY34" s="66" t="s">
        <v>339</v>
      </c>
      <c r="AZ34" s="6">
        <v>41877</v>
      </c>
      <c r="BA34" s="24">
        <f>1802/2</f>
        <v>901</v>
      </c>
      <c r="BB34" s="94">
        <f>'Planning de pâturage'!IG$13</f>
        <v>48</v>
      </c>
      <c r="BC34" s="14">
        <f t="shared" si="8"/>
        <v>18.770833333333332</v>
      </c>
      <c r="BD34" s="95" t="s">
        <v>483</v>
      </c>
      <c r="BE34" s="124"/>
      <c r="BF34" s="66" t="s">
        <v>367</v>
      </c>
      <c r="BG34" s="6">
        <v>41905</v>
      </c>
      <c r="BH34" s="24">
        <f>1721/2</f>
        <v>860.5</v>
      </c>
      <c r="BI34" s="94">
        <f>'Planning de pâturage'!JI$13</f>
        <v>48</v>
      </c>
      <c r="BJ34" s="14">
        <f t="shared" si="9"/>
        <v>17.927083333333332</v>
      </c>
      <c r="BK34" s="95" t="s">
        <v>481</v>
      </c>
      <c r="BL34" s="124"/>
      <c r="BM34" s="66" t="s">
        <v>395</v>
      </c>
      <c r="BN34" s="6">
        <v>41933</v>
      </c>
      <c r="BO34" s="24"/>
      <c r="BP34" s="94">
        <f>'Planning de pâturage'!KK$13</f>
        <v>49</v>
      </c>
      <c r="BQ34" s="14" t="str">
        <f t="shared" si="10"/>
        <v/>
      </c>
      <c r="BR34" s="95" t="s">
        <v>481</v>
      </c>
      <c r="BS34" s="124"/>
      <c r="BT34" s="66" t="s">
        <v>430</v>
      </c>
      <c r="BU34" s="6">
        <v>41968</v>
      </c>
      <c r="BV34" s="24"/>
      <c r="BW34" s="94">
        <f>'Planning de pâturage'!LT$13</f>
        <v>0</v>
      </c>
      <c r="BX34" s="14" t="str">
        <f t="shared" si="11"/>
        <v/>
      </c>
      <c r="BY34" s="95" t="str">
        <f>IF(BV34="","",'Planning de pâturage'!AG65)</f>
        <v/>
      </c>
      <c r="BZ34" s="124"/>
      <c r="CA34" s="66" t="s">
        <v>458</v>
      </c>
      <c r="CB34" s="6">
        <v>41996</v>
      </c>
      <c r="CC34" s="24"/>
      <c r="CD34" s="94">
        <f>'Planning de pâturage'!MV$13</f>
        <v>0</v>
      </c>
      <c r="CE34" s="14" t="str">
        <f t="shared" si="12"/>
        <v/>
      </c>
      <c r="CF34" s="95" t="str">
        <f>IF(CC34="","",'Planning de pâturage'!AJ65)</f>
        <v/>
      </c>
    </row>
    <row r="35" spans="1:84" x14ac:dyDescent="0.25">
      <c r="A35" s="124"/>
      <c r="B35" s="66" t="s">
        <v>123</v>
      </c>
      <c r="C35" s="6">
        <v>41661</v>
      </c>
      <c r="D35" s="24"/>
      <c r="E35" s="94">
        <f>'Planning de pâturage'!Y$13</f>
        <v>0</v>
      </c>
      <c r="F35" s="14" t="str">
        <f t="shared" si="0"/>
        <v/>
      </c>
      <c r="G35" s="95" t="str">
        <f>IF(D35="","",'Planning de pâturage'!C66)</f>
        <v/>
      </c>
      <c r="H35" s="126"/>
      <c r="I35" s="66" t="s">
        <v>158</v>
      </c>
      <c r="J35" s="6">
        <v>41696</v>
      </c>
      <c r="K35" s="24"/>
      <c r="L35" s="94">
        <f>'Planning de pâturage'!BH$13</f>
        <v>0</v>
      </c>
      <c r="M35" s="14" t="str">
        <f t="shared" si="1"/>
        <v/>
      </c>
      <c r="N35" s="95" t="str">
        <f>IF(K35="","",'Planning de pâturage'!F66)</f>
        <v/>
      </c>
      <c r="O35" s="124"/>
      <c r="P35" s="66" t="s">
        <v>186</v>
      </c>
      <c r="Q35" s="6">
        <v>41724</v>
      </c>
      <c r="R35" s="24">
        <f>2898/3</f>
        <v>966</v>
      </c>
      <c r="S35" s="94">
        <f>'Planning de pâturage'!CJ$13</f>
        <v>43</v>
      </c>
      <c r="T35" s="14">
        <f t="shared" si="2"/>
        <v>22.465116279069768</v>
      </c>
      <c r="U35" s="95" t="str">
        <f ca="1">'Planning de pâturage'!I66</f>
        <v>j</v>
      </c>
      <c r="V35" s="124"/>
      <c r="W35" s="66" t="s">
        <v>221</v>
      </c>
      <c r="X35" s="6">
        <v>41759</v>
      </c>
      <c r="Y35" s="24">
        <f>3260/3</f>
        <v>1086.6666666666667</v>
      </c>
      <c r="Z35" s="94">
        <f>'Planning de pâturage'!DS$13</f>
        <v>49</v>
      </c>
      <c r="AA35" s="14">
        <f t="shared" si="4"/>
        <v>22.176870748299322</v>
      </c>
      <c r="AB35" s="95" t="str">
        <f ca="1">'Planning de pâturage'!L66</f>
        <v>e</v>
      </c>
      <c r="AC35" s="124"/>
      <c r="AD35" s="66" t="s">
        <v>249</v>
      </c>
      <c r="AE35" s="6">
        <v>41787</v>
      </c>
      <c r="AF35" s="24">
        <f>3219/3</f>
        <v>1073</v>
      </c>
      <c r="AG35" s="94">
        <f>'Planning de pâturage'!EU$13</f>
        <v>50</v>
      </c>
      <c r="AH35" s="14">
        <f t="shared" si="5"/>
        <v>21.46</v>
      </c>
      <c r="AI35" s="95" t="s">
        <v>490</v>
      </c>
      <c r="AJ35" s="124"/>
      <c r="AK35" s="66" t="s">
        <v>277</v>
      </c>
      <c r="AL35" s="6">
        <v>41815</v>
      </c>
      <c r="AM35" s="24">
        <f>1672/2</f>
        <v>836</v>
      </c>
      <c r="AN35" s="94">
        <f>'Planning de pâturage'!FW$13</f>
        <v>45</v>
      </c>
      <c r="AO35" s="14">
        <f t="shared" si="6"/>
        <v>18.577777777777779</v>
      </c>
      <c r="AP35" s="95" t="str">
        <f ca="1">'Planning de pâturage'!R66</f>
        <v>p</v>
      </c>
      <c r="AQ35" s="124"/>
      <c r="AR35" s="66" t="s">
        <v>305</v>
      </c>
      <c r="AS35" s="6">
        <v>41843</v>
      </c>
      <c r="AT35" s="24">
        <f>1757/2</f>
        <v>878.5</v>
      </c>
      <c r="AU35" s="94">
        <f>'Planning de pâturage'!GY$13</f>
        <v>50</v>
      </c>
      <c r="AV35" s="14">
        <f>IF(AT35="","",AT35/AU35)</f>
        <v>17.57</v>
      </c>
      <c r="AW35" s="95" t="s">
        <v>483</v>
      </c>
      <c r="AX35" s="124"/>
      <c r="AY35" s="66" t="s">
        <v>340</v>
      </c>
      <c r="AZ35" s="6">
        <v>41878</v>
      </c>
      <c r="BA35" s="24">
        <f>1765/2</f>
        <v>882.5</v>
      </c>
      <c r="BB35" s="94">
        <f>'Planning de pâturage'!IH$13</f>
        <v>48</v>
      </c>
      <c r="BC35" s="14">
        <f t="shared" si="8"/>
        <v>18.385416666666668</v>
      </c>
      <c r="BD35" s="95" t="s">
        <v>483</v>
      </c>
      <c r="BE35" s="124"/>
      <c r="BF35" s="66" t="s">
        <v>368</v>
      </c>
      <c r="BG35" s="6">
        <v>41906</v>
      </c>
      <c r="BH35" s="24">
        <f>1666/2</f>
        <v>833</v>
      </c>
      <c r="BI35" s="94">
        <f>'Planning de pâturage'!JJ$13</f>
        <v>48</v>
      </c>
      <c r="BJ35" s="14">
        <f t="shared" si="9"/>
        <v>17.354166666666668</v>
      </c>
      <c r="BK35" s="95" t="s">
        <v>481</v>
      </c>
      <c r="BL35" s="124"/>
      <c r="BM35" s="66" t="s">
        <v>396</v>
      </c>
      <c r="BN35" s="6">
        <v>41934</v>
      </c>
      <c r="BO35" s="24"/>
      <c r="BP35" s="94">
        <f>'Planning de pâturage'!KL$13</f>
        <v>49</v>
      </c>
      <c r="BQ35" s="14" t="str">
        <f t="shared" si="10"/>
        <v/>
      </c>
      <c r="BR35" s="95" t="s">
        <v>479</v>
      </c>
      <c r="BS35" s="124"/>
      <c r="BT35" s="66" t="s">
        <v>431</v>
      </c>
      <c r="BU35" s="6">
        <v>41969</v>
      </c>
      <c r="BV35" s="24"/>
      <c r="BW35" s="94">
        <f>'Planning de pâturage'!LU$13</f>
        <v>0</v>
      </c>
      <c r="BX35" s="14" t="str">
        <f t="shared" si="11"/>
        <v/>
      </c>
      <c r="BY35" s="95" t="str">
        <f>IF(BV35="","",'Planning de pâturage'!AG66)</f>
        <v/>
      </c>
      <c r="BZ35" s="124"/>
      <c r="CA35" s="66" t="s">
        <v>459</v>
      </c>
      <c r="CB35" s="6">
        <v>41997</v>
      </c>
      <c r="CC35" s="24"/>
      <c r="CD35" s="94">
        <f>'Planning de pâturage'!MW$13</f>
        <v>0</v>
      </c>
      <c r="CE35" s="14" t="str">
        <f t="shared" si="12"/>
        <v/>
      </c>
      <c r="CF35" s="95" t="str">
        <f>IF(CC35="","",'Planning de pâturage'!AJ66)</f>
        <v/>
      </c>
    </row>
    <row r="36" spans="1:84" x14ac:dyDescent="0.25">
      <c r="A36" s="124"/>
      <c r="B36" s="66" t="s">
        <v>124</v>
      </c>
      <c r="C36" s="6">
        <v>41662</v>
      </c>
      <c r="D36" s="24"/>
      <c r="E36" s="94">
        <f>'Planning de pâturage'!Z$13</f>
        <v>0</v>
      </c>
      <c r="F36" s="14" t="str">
        <f t="shared" si="0"/>
        <v/>
      </c>
      <c r="G36" s="95" t="str">
        <f>IF(D36="","",'Planning de pâturage'!C67)</f>
        <v/>
      </c>
      <c r="H36" s="126"/>
      <c r="I36" s="66" t="s">
        <v>159</v>
      </c>
      <c r="J36" s="6">
        <v>41697</v>
      </c>
      <c r="K36" s="24"/>
      <c r="L36" s="94">
        <f>'Planning de pâturage'!BI$13</f>
        <v>0</v>
      </c>
      <c r="M36" s="14" t="str">
        <f t="shared" si="1"/>
        <v/>
      </c>
      <c r="N36" s="95" t="str">
        <f>IF(K36="","",'Planning de pâturage'!F67)</f>
        <v/>
      </c>
      <c r="O36" s="124"/>
      <c r="P36" s="66" t="s">
        <v>187</v>
      </c>
      <c r="Q36" s="6">
        <v>41725</v>
      </c>
      <c r="R36" s="24">
        <f t="shared" ref="R36:R37" si="31">2898/3</f>
        <v>966</v>
      </c>
      <c r="S36" s="94">
        <f>'Planning de pâturage'!CK$13</f>
        <v>43</v>
      </c>
      <c r="T36" s="14">
        <f t="shared" si="2"/>
        <v>22.465116279069768</v>
      </c>
      <c r="U36" s="95" t="str">
        <f ca="1">'Planning de pâturage'!I67</f>
        <v>e</v>
      </c>
      <c r="V36" s="124"/>
      <c r="W36" s="66" t="s">
        <v>222</v>
      </c>
      <c r="X36" s="6">
        <v>41760</v>
      </c>
      <c r="Y36" s="24">
        <f>3293/3</f>
        <v>1097.6666666666667</v>
      </c>
      <c r="Z36" s="94">
        <f>'Planning de pâturage'!DT$13</f>
        <v>49</v>
      </c>
      <c r="AA36" s="14">
        <f t="shared" si="4"/>
        <v>22.401360544217688</v>
      </c>
      <c r="AB36" s="95" t="str">
        <f ca="1">'Planning de pâturage'!L67</f>
        <v>e</v>
      </c>
      <c r="AC36" s="124"/>
      <c r="AD36" s="66" t="s">
        <v>250</v>
      </c>
      <c r="AE36" s="6">
        <v>41788</v>
      </c>
      <c r="AF36" s="24">
        <f t="shared" ref="AF36:AF37" si="32">3219/3</f>
        <v>1073</v>
      </c>
      <c r="AG36" s="94">
        <f>'Planning de pâturage'!EV$13</f>
        <v>50</v>
      </c>
      <c r="AH36" s="14">
        <f t="shared" si="5"/>
        <v>21.46</v>
      </c>
      <c r="AI36" s="95" t="s">
        <v>490</v>
      </c>
      <c r="AJ36" s="124"/>
      <c r="AK36" s="66" t="s">
        <v>278</v>
      </c>
      <c r="AL36" s="6">
        <v>41816</v>
      </c>
      <c r="AM36" s="24">
        <f>1974/2</f>
        <v>987</v>
      </c>
      <c r="AN36" s="94">
        <f>'Planning de pâturage'!FX$13</f>
        <v>45</v>
      </c>
      <c r="AO36" s="14">
        <f t="shared" si="6"/>
        <v>21.933333333333334</v>
      </c>
      <c r="AP36" s="95" t="str">
        <f ca="1">'Planning de pâturage'!R67</f>
        <v>m</v>
      </c>
      <c r="AQ36" s="124"/>
      <c r="AR36" s="66" t="s">
        <v>306</v>
      </c>
      <c r="AS36" s="6">
        <v>41844</v>
      </c>
      <c r="AT36" s="24">
        <f>1811/2</f>
        <v>905.5</v>
      </c>
      <c r="AU36" s="94">
        <f>'Planning de pâturage'!GZ$13</f>
        <v>50</v>
      </c>
      <c r="AV36" s="14">
        <f t="shared" si="7"/>
        <v>18.11</v>
      </c>
      <c r="AW36" s="95" t="s">
        <v>484</v>
      </c>
      <c r="AX36" s="124"/>
      <c r="AY36" s="66" t="s">
        <v>341</v>
      </c>
      <c r="AZ36" s="6">
        <v>41879</v>
      </c>
      <c r="BA36" s="24">
        <f>1765/2</f>
        <v>882.5</v>
      </c>
      <c r="BB36" s="94">
        <f>'Planning de pâturage'!II$13</f>
        <v>48</v>
      </c>
      <c r="BC36" s="14">
        <f t="shared" si="8"/>
        <v>18.385416666666668</v>
      </c>
      <c r="BD36" s="95" t="s">
        <v>483</v>
      </c>
      <c r="BE36" s="124"/>
      <c r="BF36" s="66" t="s">
        <v>369</v>
      </c>
      <c r="BG36" s="6">
        <v>41907</v>
      </c>
      <c r="BH36" s="24">
        <f>1666/2</f>
        <v>833</v>
      </c>
      <c r="BI36" s="94">
        <f>'Planning de pâturage'!JK$13</f>
        <v>49</v>
      </c>
      <c r="BJ36" s="14">
        <f t="shared" si="9"/>
        <v>17</v>
      </c>
      <c r="BK36" s="95" t="s">
        <v>480</v>
      </c>
      <c r="BL36" s="124"/>
      <c r="BM36" s="66" t="s">
        <v>397</v>
      </c>
      <c r="BN36" s="6">
        <v>41935</v>
      </c>
      <c r="BO36" s="24"/>
      <c r="BP36" s="94">
        <f>'Planning de pâturage'!KM$13</f>
        <v>49</v>
      </c>
      <c r="BQ36" s="14" t="str">
        <f t="shared" si="10"/>
        <v/>
      </c>
      <c r="BR36" s="95" t="s">
        <v>479</v>
      </c>
      <c r="BS36" s="124"/>
      <c r="BT36" s="66" t="s">
        <v>432</v>
      </c>
      <c r="BU36" s="6">
        <v>41970</v>
      </c>
      <c r="BV36" s="24"/>
      <c r="BW36" s="94">
        <f>'Planning de pâturage'!LV$13</f>
        <v>0</v>
      </c>
      <c r="BX36" s="14" t="str">
        <f t="shared" si="11"/>
        <v/>
      </c>
      <c r="BY36" s="95" t="str">
        <f>IF(BV36="","",'Planning de pâturage'!AG67)</f>
        <v/>
      </c>
      <c r="BZ36" s="124"/>
      <c r="CA36" s="66" t="s">
        <v>460</v>
      </c>
      <c r="CB36" s="6">
        <v>41998</v>
      </c>
      <c r="CC36" s="24"/>
      <c r="CD36" s="94">
        <f>'Planning de pâturage'!MX$13</f>
        <v>0</v>
      </c>
      <c r="CE36" s="14" t="str">
        <f t="shared" si="12"/>
        <v/>
      </c>
      <c r="CF36" s="95" t="str">
        <f>IF(CC36="","",'Planning de pâturage'!AJ67)</f>
        <v/>
      </c>
    </row>
    <row r="37" spans="1:84" x14ac:dyDescent="0.25">
      <c r="A37" s="124"/>
      <c r="B37" s="66" t="s">
        <v>125</v>
      </c>
      <c r="C37" s="6">
        <v>41663</v>
      </c>
      <c r="D37" s="24"/>
      <c r="E37" s="94">
        <f>'Planning de pâturage'!AA$13</f>
        <v>0</v>
      </c>
      <c r="F37" s="14" t="str">
        <f t="shared" si="0"/>
        <v/>
      </c>
      <c r="G37" s="95" t="str">
        <f>IF(D37="","",'Planning de pâturage'!C68)</f>
        <v/>
      </c>
      <c r="H37" s="126"/>
      <c r="I37" s="66" t="s">
        <v>160</v>
      </c>
      <c r="J37" s="6">
        <v>41698</v>
      </c>
      <c r="K37" s="24"/>
      <c r="L37" s="94">
        <f>'Planning de pâturage'!BJ$13</f>
        <v>0</v>
      </c>
      <c r="M37" s="14" t="str">
        <f t="shared" si="1"/>
        <v/>
      </c>
      <c r="N37" s="95" t="str">
        <f>IF(K37="","",'Planning de pâturage'!F68)</f>
        <v/>
      </c>
      <c r="O37" s="124"/>
      <c r="P37" s="66" t="s">
        <v>188</v>
      </c>
      <c r="Q37" s="6">
        <v>41726</v>
      </c>
      <c r="R37" s="24">
        <f t="shared" si="31"/>
        <v>966</v>
      </c>
      <c r="S37" s="94">
        <f>'Planning de pâturage'!CL$13</f>
        <v>43</v>
      </c>
      <c r="T37" s="14">
        <f t="shared" si="2"/>
        <v>22.465116279069768</v>
      </c>
      <c r="U37" s="95" t="str">
        <f ca="1">'Planning de pâturage'!I68</f>
        <v>f</v>
      </c>
      <c r="V37" s="124"/>
      <c r="W37" s="66" t="s">
        <v>223</v>
      </c>
      <c r="X37" s="6">
        <v>41761</v>
      </c>
      <c r="Y37" s="24">
        <f t="shared" ref="Y37:Y38" si="33">3293/3</f>
        <v>1097.6666666666667</v>
      </c>
      <c r="Z37" s="94">
        <f>'Planning de pâturage'!DU$13</f>
        <v>49</v>
      </c>
      <c r="AA37" s="14">
        <f t="shared" si="4"/>
        <v>22.401360544217688</v>
      </c>
      <c r="AB37" s="95" t="s">
        <v>481</v>
      </c>
      <c r="AC37" s="124"/>
      <c r="AD37" s="66" t="s">
        <v>251</v>
      </c>
      <c r="AE37" s="6">
        <v>41789</v>
      </c>
      <c r="AF37" s="24">
        <f t="shared" si="32"/>
        <v>1073</v>
      </c>
      <c r="AG37" s="94">
        <f>'Planning de pâturage'!EW$13</f>
        <v>50</v>
      </c>
      <c r="AH37" s="14">
        <f t="shared" si="5"/>
        <v>21.46</v>
      </c>
      <c r="AI37" s="95" t="s">
        <v>490</v>
      </c>
      <c r="AJ37" s="124"/>
      <c r="AK37" s="66" t="s">
        <v>279</v>
      </c>
      <c r="AL37" s="6">
        <v>41817</v>
      </c>
      <c r="AM37" s="24">
        <f>1974/2</f>
        <v>987</v>
      </c>
      <c r="AN37" s="94">
        <f>'Planning de pâturage'!FY$13</f>
        <v>48</v>
      </c>
      <c r="AO37" s="14">
        <f t="shared" si="6"/>
        <v>20.5625</v>
      </c>
      <c r="AP37" s="95" t="str">
        <f ca="1">'Planning de pâturage'!R68</f>
        <v>m</v>
      </c>
      <c r="AQ37" s="124"/>
      <c r="AR37" s="66" t="s">
        <v>307</v>
      </c>
      <c r="AS37" s="6">
        <v>41845</v>
      </c>
      <c r="AT37" s="24">
        <f>1811/2</f>
        <v>905.5</v>
      </c>
      <c r="AU37" s="94">
        <f>'Planning de pâturage'!HA$13</f>
        <v>50</v>
      </c>
      <c r="AV37" s="14">
        <f t="shared" si="7"/>
        <v>18.11</v>
      </c>
      <c r="AW37" s="95" t="s">
        <v>484</v>
      </c>
      <c r="AX37" s="124"/>
      <c r="AY37" s="66" t="s">
        <v>342</v>
      </c>
      <c r="AZ37" s="6">
        <v>41880</v>
      </c>
      <c r="BA37" s="24">
        <f>1694/2</f>
        <v>847</v>
      </c>
      <c r="BB37" s="94">
        <f>'Planning de pâturage'!IJ$13</f>
        <v>48</v>
      </c>
      <c r="BC37" s="14">
        <f t="shared" si="8"/>
        <v>17.645833333333332</v>
      </c>
      <c r="BD37" s="95" t="s">
        <v>485</v>
      </c>
      <c r="BE37" s="124"/>
      <c r="BF37" s="66" t="s">
        <v>370</v>
      </c>
      <c r="BG37" s="6">
        <v>41908</v>
      </c>
      <c r="BH37" s="24">
        <f>1707/2</f>
        <v>853.5</v>
      </c>
      <c r="BI37" s="94">
        <f>'Planning de pâturage'!JL$13</f>
        <v>49</v>
      </c>
      <c r="BJ37" s="14">
        <f t="shared" si="9"/>
        <v>17.418367346938776</v>
      </c>
      <c r="BK37" s="95" t="s">
        <v>480</v>
      </c>
      <c r="BL37" s="124"/>
      <c r="BM37" s="66" t="s">
        <v>398</v>
      </c>
      <c r="BN37" s="6">
        <v>41936</v>
      </c>
      <c r="BO37" s="24"/>
      <c r="BP37" s="94">
        <f>'Planning de pâturage'!KN$13</f>
        <v>49</v>
      </c>
      <c r="BQ37" s="14" t="str">
        <f t="shared" si="10"/>
        <v/>
      </c>
      <c r="BR37" s="95" t="s">
        <v>481</v>
      </c>
      <c r="BS37" s="124"/>
      <c r="BT37" s="66" t="s">
        <v>433</v>
      </c>
      <c r="BU37" s="6">
        <v>41971</v>
      </c>
      <c r="BV37" s="24"/>
      <c r="BW37" s="94">
        <f>'Planning de pâturage'!LW$13</f>
        <v>0</v>
      </c>
      <c r="BX37" s="14" t="str">
        <f t="shared" si="11"/>
        <v/>
      </c>
      <c r="BY37" s="95" t="str">
        <f>IF(BV37="","",'Planning de pâturage'!AG68)</f>
        <v/>
      </c>
      <c r="BZ37" s="124"/>
      <c r="CA37" s="66" t="s">
        <v>461</v>
      </c>
      <c r="CB37" s="6">
        <v>41999</v>
      </c>
      <c r="CC37" s="24"/>
      <c r="CD37" s="94">
        <f>'Planning de pâturage'!MY$13</f>
        <v>0</v>
      </c>
      <c r="CE37" s="14" t="str">
        <f t="shared" si="12"/>
        <v/>
      </c>
      <c r="CF37" s="95" t="str">
        <f>IF(CC37="","",'Planning de pâturage'!AJ68)</f>
        <v/>
      </c>
    </row>
    <row r="38" spans="1:84" x14ac:dyDescent="0.25">
      <c r="A38" s="124"/>
      <c r="B38" s="66" t="s">
        <v>126</v>
      </c>
      <c r="C38" s="6">
        <v>41664</v>
      </c>
      <c r="D38" s="24"/>
      <c r="E38" s="94">
        <f>'Planning de pâturage'!AB$13</f>
        <v>0</v>
      </c>
      <c r="F38" s="14" t="str">
        <f t="shared" si="0"/>
        <v/>
      </c>
      <c r="G38" s="95" t="str">
        <f>IF(D38="","",'Planning de pâturage'!C69)</f>
        <v/>
      </c>
      <c r="H38" s="126"/>
      <c r="I38" s="66" t="s">
        <v>161</v>
      </c>
      <c r="J38" s="6">
        <v>41699</v>
      </c>
      <c r="K38" s="24"/>
      <c r="L38" s="94">
        <f>'Planning de pâturage'!BK$13</f>
        <v>0</v>
      </c>
      <c r="M38" s="14" t="str">
        <f t="shared" si="1"/>
        <v/>
      </c>
      <c r="N38" s="95" t="str">
        <f>IF(K38="","",'Planning de pâturage'!F69)</f>
        <v/>
      </c>
      <c r="O38" s="124"/>
      <c r="P38" s="66" t="s">
        <v>189</v>
      </c>
      <c r="Q38" s="6">
        <v>41727</v>
      </c>
      <c r="R38" s="24">
        <f>2923/3</f>
        <v>974.33333333333337</v>
      </c>
      <c r="S38" s="94">
        <f>'Planning de pâturage'!CM$13</f>
        <v>43</v>
      </c>
      <c r="T38" s="14">
        <f t="shared" si="2"/>
        <v>22.65891472868217</v>
      </c>
      <c r="U38" s="95" t="str">
        <f ca="1">'Planning de pâturage'!I69</f>
        <v>g</v>
      </c>
      <c r="V38" s="124"/>
      <c r="W38" s="66" t="s">
        <v>224</v>
      </c>
      <c r="X38" s="6">
        <v>41762</v>
      </c>
      <c r="Y38" s="24">
        <f t="shared" si="33"/>
        <v>1097.6666666666667</v>
      </c>
      <c r="Z38" s="94">
        <f>'Planning de pâturage'!DV$13</f>
        <v>49</v>
      </c>
      <c r="AA38" s="14">
        <f t="shared" si="4"/>
        <v>22.401360544217688</v>
      </c>
      <c r="AB38" s="95" t="s">
        <v>481</v>
      </c>
      <c r="AC38" s="124"/>
      <c r="AD38" s="66" t="s">
        <v>252</v>
      </c>
      <c r="AE38" s="6">
        <v>41790</v>
      </c>
      <c r="AF38" s="24">
        <f>1512/2</f>
        <v>756</v>
      </c>
      <c r="AG38" s="94">
        <f>'Planning de pâturage'!EX$13</f>
        <v>50</v>
      </c>
      <c r="AH38" s="14">
        <f t="shared" si="5"/>
        <v>15.12</v>
      </c>
      <c r="AI38" s="95" t="s">
        <v>490</v>
      </c>
      <c r="AJ38" s="124"/>
      <c r="AK38" s="66" t="s">
        <v>280</v>
      </c>
      <c r="AL38" s="6">
        <v>41818</v>
      </c>
      <c r="AM38" s="24">
        <f>1705/2</f>
        <v>852.5</v>
      </c>
      <c r="AN38" s="94">
        <f>'Planning de pâturage'!FZ$13</f>
        <v>48</v>
      </c>
      <c r="AO38" s="14">
        <f t="shared" si="6"/>
        <v>17.760416666666668</v>
      </c>
      <c r="AP38" s="95" t="str">
        <f ca="1">'Planning de pâturage'!R69</f>
        <v>m</v>
      </c>
      <c r="AQ38" s="124"/>
      <c r="AR38" s="66" t="s">
        <v>308</v>
      </c>
      <c r="AS38" s="6">
        <v>41846</v>
      </c>
      <c r="AT38" s="24">
        <f>1757/2</f>
        <v>878.5</v>
      </c>
      <c r="AU38" s="94">
        <f>'Planning de pâturage'!HB$13</f>
        <v>50</v>
      </c>
      <c r="AV38" s="14">
        <f t="shared" si="7"/>
        <v>17.57</v>
      </c>
      <c r="AW38" s="95" t="s">
        <v>484</v>
      </c>
      <c r="AX38" s="124"/>
      <c r="AY38" s="66" t="s">
        <v>343</v>
      </c>
      <c r="AZ38" s="6">
        <v>41881</v>
      </c>
      <c r="BA38" s="24">
        <f>1694/2</f>
        <v>847</v>
      </c>
      <c r="BB38" s="94">
        <f>'Planning de pâturage'!IK$13</f>
        <v>48</v>
      </c>
      <c r="BC38" s="14">
        <f t="shared" si="8"/>
        <v>17.645833333333332</v>
      </c>
      <c r="BD38" s="95" t="s">
        <v>485</v>
      </c>
      <c r="BE38" s="124"/>
      <c r="BF38" s="66" t="s">
        <v>371</v>
      </c>
      <c r="BG38" s="6">
        <v>41909</v>
      </c>
      <c r="BH38" s="24">
        <f>1707/2</f>
        <v>853.5</v>
      </c>
      <c r="BI38" s="94">
        <f>'Planning de pâturage'!JM$13</f>
        <v>49</v>
      </c>
      <c r="BJ38" s="14">
        <f t="shared" si="9"/>
        <v>17.418367346938776</v>
      </c>
      <c r="BK38" s="95" t="s">
        <v>480</v>
      </c>
      <c r="BL38" s="124"/>
      <c r="BM38" s="66" t="s">
        <v>399</v>
      </c>
      <c r="BN38" s="6">
        <v>41937</v>
      </c>
      <c r="BO38" s="24"/>
      <c r="BP38" s="94">
        <f>'Planning de pâturage'!KO$13</f>
        <v>49</v>
      </c>
      <c r="BQ38" s="14" t="str">
        <f t="shared" si="10"/>
        <v/>
      </c>
      <c r="BR38" s="95" t="s">
        <v>481</v>
      </c>
      <c r="BS38" s="124"/>
      <c r="BT38" s="66" t="s">
        <v>434</v>
      </c>
      <c r="BU38" s="6">
        <v>41972</v>
      </c>
      <c r="BV38" s="24"/>
      <c r="BW38" s="94">
        <f>'Planning de pâturage'!LX$13</f>
        <v>0</v>
      </c>
      <c r="BX38" s="14" t="str">
        <f t="shared" si="11"/>
        <v/>
      </c>
      <c r="BY38" s="95" t="str">
        <f>IF(BV38="","",'Planning de pâturage'!AG69)</f>
        <v/>
      </c>
      <c r="BZ38" s="124"/>
      <c r="CA38" s="66" t="s">
        <v>462</v>
      </c>
      <c r="CB38" s="6">
        <v>42000</v>
      </c>
      <c r="CC38" s="24"/>
      <c r="CD38" s="94">
        <f>'Planning de pâturage'!MZ$13</f>
        <v>0</v>
      </c>
      <c r="CE38" s="14" t="str">
        <f t="shared" si="12"/>
        <v/>
      </c>
      <c r="CF38" s="95" t="str">
        <f>IF(CC38="","",'Planning de pâturage'!AJ69)</f>
        <v/>
      </c>
    </row>
    <row r="39" spans="1:84" ht="15.75" thickBot="1" x14ac:dyDescent="0.3">
      <c r="A39" s="124"/>
      <c r="B39" s="66" t="s">
        <v>127</v>
      </c>
      <c r="C39" s="6">
        <v>41665</v>
      </c>
      <c r="D39" s="24"/>
      <c r="E39" s="94">
        <f>'Planning de pâturage'!AC$13</f>
        <v>0</v>
      </c>
      <c r="F39" s="14" t="str">
        <f t="shared" si="0"/>
        <v/>
      </c>
      <c r="G39" s="95" t="str">
        <f>IF(D39="","",'Planning de pâturage'!C70)</f>
        <v/>
      </c>
      <c r="H39" s="127"/>
      <c r="I39" s="67" t="s">
        <v>162</v>
      </c>
      <c r="J39" s="6">
        <v>41700</v>
      </c>
      <c r="K39" s="24"/>
      <c r="L39" s="94">
        <f>'Planning de pâturage'!BL$13</f>
        <v>0</v>
      </c>
      <c r="M39" s="14" t="str">
        <f t="shared" si="1"/>
        <v/>
      </c>
      <c r="N39" s="96" t="str">
        <f>IF(K39="","",'Planning de pâturage'!F70)</f>
        <v/>
      </c>
      <c r="O39" s="124"/>
      <c r="P39" s="66" t="s">
        <v>190</v>
      </c>
      <c r="Q39" s="6">
        <v>41728</v>
      </c>
      <c r="R39" s="24">
        <f t="shared" ref="R39:R40" si="34">2923/3</f>
        <v>974.33333333333337</v>
      </c>
      <c r="S39" s="94">
        <f>'Planning de pâturage'!CN$13</f>
        <v>43</v>
      </c>
      <c r="T39" s="14">
        <f t="shared" si="2"/>
        <v>22.65891472868217</v>
      </c>
      <c r="U39" s="95" t="str">
        <f ca="1">'Planning de pâturage'!I70</f>
        <v>h</v>
      </c>
      <c r="V39" s="125"/>
      <c r="W39" s="67" t="s">
        <v>225</v>
      </c>
      <c r="X39" s="6">
        <v>41763</v>
      </c>
      <c r="Y39" s="24">
        <f>3483/3</f>
        <v>1161</v>
      </c>
      <c r="Z39" s="94">
        <f>'Planning de pâturage'!DW$13</f>
        <v>49</v>
      </c>
      <c r="AA39" s="14">
        <f t="shared" si="4"/>
        <v>23.693877551020407</v>
      </c>
      <c r="AB39" s="96" t="str">
        <f ca="1">'Planning de pâturage'!L70</f>
        <v>f</v>
      </c>
      <c r="AC39" s="125"/>
      <c r="AD39" s="67" t="s">
        <v>253</v>
      </c>
      <c r="AE39" s="6">
        <v>41791</v>
      </c>
      <c r="AF39" s="24">
        <f>1512/2</f>
        <v>756</v>
      </c>
      <c r="AG39" s="94">
        <f>'Planning de pâturage'!EY$13</f>
        <v>50</v>
      </c>
      <c r="AH39" s="14">
        <f t="shared" si="5"/>
        <v>15.12</v>
      </c>
      <c r="AI39" s="96" t="s">
        <v>490</v>
      </c>
      <c r="AJ39" s="125"/>
      <c r="AK39" s="67" t="s">
        <v>281</v>
      </c>
      <c r="AL39" s="6">
        <v>41819</v>
      </c>
      <c r="AM39" s="24">
        <f>1705/2</f>
        <v>852.5</v>
      </c>
      <c r="AN39" s="94">
        <f>'Planning de pâturage'!GA$13</f>
        <v>48</v>
      </c>
      <c r="AO39" s="14">
        <f t="shared" si="6"/>
        <v>17.760416666666668</v>
      </c>
      <c r="AP39" s="96" t="str">
        <f ca="1">'Planning de pâturage'!R70</f>
        <v>m</v>
      </c>
      <c r="AQ39" s="124"/>
      <c r="AR39" s="66" t="s">
        <v>309</v>
      </c>
      <c r="AS39" s="6">
        <v>41847</v>
      </c>
      <c r="AT39" s="24">
        <f>1757/2</f>
        <v>878.5</v>
      </c>
      <c r="AU39" s="94">
        <f>'Planning de pâturage'!HC$13</f>
        <v>50</v>
      </c>
      <c r="AV39" s="14">
        <f t="shared" si="7"/>
        <v>17.57</v>
      </c>
      <c r="AW39" s="95" t="s">
        <v>484</v>
      </c>
      <c r="AX39" s="125"/>
      <c r="AY39" s="67" t="s">
        <v>344</v>
      </c>
      <c r="AZ39" s="6">
        <v>41882</v>
      </c>
      <c r="BA39" s="24">
        <f>1852/2</f>
        <v>926</v>
      </c>
      <c r="BB39" s="94">
        <f>'Planning de pâturage'!IL$13</f>
        <v>48</v>
      </c>
      <c r="BC39" s="14">
        <f t="shared" si="8"/>
        <v>19.291666666666668</v>
      </c>
      <c r="BD39" s="96" t="str">
        <f ca="1">'Planning de pâturage'!X70</f>
        <v>p</v>
      </c>
      <c r="BE39" s="125"/>
      <c r="BF39" s="67" t="s">
        <v>372</v>
      </c>
      <c r="BG39" s="6">
        <v>41910</v>
      </c>
      <c r="BH39" s="24">
        <f>1717/2</f>
        <v>858.5</v>
      </c>
      <c r="BI39" s="94">
        <f>'Planning de pâturage'!JN$13</f>
        <v>49</v>
      </c>
      <c r="BJ39" s="14">
        <f t="shared" si="9"/>
        <v>17.520408163265305</v>
      </c>
      <c r="BK39" s="96" t="s">
        <v>480</v>
      </c>
      <c r="BL39" s="124"/>
      <c r="BM39" s="66" t="s">
        <v>400</v>
      </c>
      <c r="BN39" s="6">
        <v>41938</v>
      </c>
      <c r="BO39" s="24"/>
      <c r="BP39" s="94">
        <f>'Planning de pâturage'!KP$13</f>
        <v>49</v>
      </c>
      <c r="BQ39" s="14" t="str">
        <f t="shared" si="10"/>
        <v/>
      </c>
      <c r="BR39" s="95" t="s">
        <v>483</v>
      </c>
      <c r="BS39" s="125"/>
      <c r="BT39" s="67" t="s">
        <v>435</v>
      </c>
      <c r="BU39" s="6">
        <v>41973</v>
      </c>
      <c r="BV39" s="24"/>
      <c r="BW39" s="94">
        <f>'Planning de pâturage'!LY$13</f>
        <v>0</v>
      </c>
      <c r="BX39" s="14" t="str">
        <f t="shared" si="11"/>
        <v/>
      </c>
      <c r="BY39" s="96" t="str">
        <f>IF(BV39="","",'Planning de pâturage'!AG70)</f>
        <v/>
      </c>
      <c r="BZ39" s="124"/>
      <c r="CA39" s="66" t="s">
        <v>463</v>
      </c>
      <c r="CB39" s="6">
        <v>42001</v>
      </c>
      <c r="CC39" s="24"/>
      <c r="CD39" s="94">
        <f>'Planning de pâturage'!NA$13</f>
        <v>0</v>
      </c>
      <c r="CE39" s="14" t="str">
        <f t="shared" si="12"/>
        <v/>
      </c>
      <c r="CF39" s="95" t="str">
        <f>IF(CC39="","",'Planning de pâturage'!AJ70)</f>
        <v/>
      </c>
    </row>
    <row r="40" spans="1:84" ht="15.75" thickBot="1" x14ac:dyDescent="0.3">
      <c r="A40" s="124" t="s">
        <v>23</v>
      </c>
      <c r="B40" s="66" t="s">
        <v>128</v>
      </c>
      <c r="C40" s="6">
        <v>41666</v>
      </c>
      <c r="D40" s="24"/>
      <c r="E40" s="94">
        <f>'Planning de pâturage'!AD$13</f>
        <v>0</v>
      </c>
      <c r="F40" s="14" t="str">
        <f t="shared" si="0"/>
        <v/>
      </c>
      <c r="G40" s="95" t="str">
        <f>IF(D40="","",'Planning de pâturage'!C71)</f>
        <v/>
      </c>
      <c r="J40" s="68" t="s">
        <v>82</v>
      </c>
      <c r="K40" s="69">
        <f>SUM(K5:K39)</f>
        <v>0</v>
      </c>
      <c r="L40" s="70" t="s">
        <v>81</v>
      </c>
      <c r="M40" s="71" t="str">
        <f>IF(SUM(M12:M39)=0,"",AVERAGE(M12:M39))</f>
        <v/>
      </c>
      <c r="N40" s="28"/>
      <c r="O40" s="124" t="s">
        <v>32</v>
      </c>
      <c r="P40" s="66" t="s">
        <v>191</v>
      </c>
      <c r="Q40" s="6">
        <v>41729</v>
      </c>
      <c r="R40" s="24">
        <f t="shared" si="34"/>
        <v>974.33333333333337</v>
      </c>
      <c r="S40" s="94">
        <f>'Planning de pâturage'!CO$13</f>
        <v>43</v>
      </c>
      <c r="T40" s="14">
        <f t="shared" si="2"/>
        <v>22.65891472868217</v>
      </c>
      <c r="U40" s="95" t="str">
        <f ca="1">'Planning de pâturage'!I71</f>
        <v>m</v>
      </c>
      <c r="X40" s="68" t="s">
        <v>82</v>
      </c>
      <c r="Y40" s="69">
        <f>SUM(Y5:Y39)</f>
        <v>30624.000000000007</v>
      </c>
      <c r="Z40" s="70" t="s">
        <v>81</v>
      </c>
      <c r="AA40" s="115">
        <f>IF(SUM(AA12:AA39)=0,"",AVERAGE(AA12:AA39))</f>
        <v>22.320699708454811</v>
      </c>
      <c r="AB40" s="28"/>
      <c r="AE40" s="68" t="s">
        <v>82</v>
      </c>
      <c r="AF40" s="69">
        <f>SUM(AF5:AF39)</f>
        <v>30066</v>
      </c>
      <c r="AG40" s="70" t="s">
        <v>81</v>
      </c>
      <c r="AH40" s="115">
        <f>IF(SUM(AH12:AH39)=0,"",AVERAGE(AH12:AH39))</f>
        <v>21.722730806608364</v>
      </c>
      <c r="AI40" s="28"/>
      <c r="AL40" s="68" t="s">
        <v>82</v>
      </c>
      <c r="AM40" s="69">
        <f>SUM(AM5:AM39)</f>
        <v>27063</v>
      </c>
      <c r="AN40" s="70" t="s">
        <v>81</v>
      </c>
      <c r="AO40" s="71">
        <f>IF(SUM(AO12:AO39)=0,"",AVERAGE(AO12:AO39))</f>
        <v>19.890913508260443</v>
      </c>
      <c r="AP40" s="28"/>
      <c r="AQ40" s="124" t="s">
        <v>49</v>
      </c>
      <c r="AR40" s="66" t="s">
        <v>310</v>
      </c>
      <c r="AS40" s="6">
        <v>41848</v>
      </c>
      <c r="AT40" s="24">
        <f>1863/2</f>
        <v>931.5</v>
      </c>
      <c r="AU40" s="94">
        <f>'Planning de pâturage'!HD$13</f>
        <v>50</v>
      </c>
      <c r="AV40" s="14">
        <f t="shared" si="7"/>
        <v>18.63</v>
      </c>
      <c r="AW40" s="95" t="s">
        <v>484</v>
      </c>
      <c r="AZ40" s="68" t="s">
        <v>82</v>
      </c>
      <c r="BA40" s="69">
        <f>SUM(BA5:BA39)</f>
        <v>24909.5</v>
      </c>
      <c r="BB40" s="70" t="s">
        <v>81</v>
      </c>
      <c r="BC40" s="71">
        <f>IF(SUM(BC12:BC39)=0,"",AVERAGE(BC12:BC39))</f>
        <v>18.350297619047616</v>
      </c>
      <c r="BD40" s="28"/>
      <c r="BG40" s="68" t="s">
        <v>82</v>
      </c>
      <c r="BH40" s="69">
        <f>SUM(BH5:BH39)</f>
        <v>24331.5</v>
      </c>
      <c r="BI40" s="70" t="s">
        <v>81</v>
      </c>
      <c r="BJ40" s="71">
        <f>IF(SUM(BJ12:BJ39)=0,"",AVERAGE(BJ12:BJ39))</f>
        <v>18.052189625850342</v>
      </c>
      <c r="BK40" s="28"/>
      <c r="BL40" s="124" t="s">
        <v>62</v>
      </c>
      <c r="BM40" s="66" t="s">
        <v>401</v>
      </c>
      <c r="BN40" s="6">
        <v>41939</v>
      </c>
      <c r="BO40" s="24"/>
      <c r="BP40" s="94">
        <f>'Planning de pâturage'!KQ$13</f>
        <v>49</v>
      </c>
      <c r="BQ40" s="14" t="str">
        <f t="shared" si="10"/>
        <v/>
      </c>
      <c r="BR40" s="95" t="s">
        <v>483</v>
      </c>
      <c r="BU40" s="68" t="s">
        <v>82</v>
      </c>
      <c r="BV40" s="69">
        <f>SUM(BV5:BV39)</f>
        <v>0</v>
      </c>
      <c r="BW40" s="70" t="s">
        <v>81</v>
      </c>
      <c r="BX40" s="71" t="str">
        <f>IF(SUM(BX12:BX39)=0,"",AVERAGE(BX12:BX39))</f>
        <v/>
      </c>
      <c r="BY40" s="28"/>
      <c r="BZ40" s="124" t="s">
        <v>75</v>
      </c>
      <c r="CA40" s="66" t="s">
        <v>464</v>
      </c>
      <c r="CB40" s="6">
        <v>42002</v>
      </c>
      <c r="CC40" s="24"/>
      <c r="CD40" s="94">
        <f>'Planning de pâturage'!NB$13</f>
        <v>0</v>
      </c>
      <c r="CE40" s="14" t="str">
        <f t="shared" si="12"/>
        <v/>
      </c>
      <c r="CF40" s="95" t="str">
        <f>IF(CC40="","",'Planning de pâturage'!AJ71)</f>
        <v/>
      </c>
    </row>
    <row r="41" spans="1:84" x14ac:dyDescent="0.25">
      <c r="A41" s="124"/>
      <c r="B41" s="66" t="s">
        <v>129</v>
      </c>
      <c r="C41" s="6">
        <v>41667</v>
      </c>
      <c r="D41" s="24"/>
      <c r="E41" s="94">
        <f>'Planning de pâturage'!AE$13</f>
        <v>0</v>
      </c>
      <c r="F41" s="14" t="str">
        <f t="shared" si="0"/>
        <v/>
      </c>
      <c r="G41" s="95" t="str">
        <f>IF(D41="","",'Planning de pâturage'!C72)</f>
        <v/>
      </c>
      <c r="O41" s="124"/>
      <c r="P41" s="66" t="s">
        <v>192</v>
      </c>
      <c r="Q41" s="6">
        <v>41730</v>
      </c>
      <c r="R41" s="24">
        <f>2955/3</f>
        <v>985</v>
      </c>
      <c r="S41" s="94">
        <f>'Planning de pâturage'!CP$13</f>
        <v>49</v>
      </c>
      <c r="T41" s="14">
        <f t="shared" si="2"/>
        <v>20.102040816326532</v>
      </c>
      <c r="U41" s="95" t="str">
        <f ca="1">'Planning de pâturage'!I72</f>
        <v>m</v>
      </c>
      <c r="AQ41" s="124"/>
      <c r="AR41" s="66" t="s">
        <v>311</v>
      </c>
      <c r="AS41" s="6">
        <v>41849</v>
      </c>
      <c r="AT41" s="24">
        <f>1863/2</f>
        <v>931.5</v>
      </c>
      <c r="AU41" s="94">
        <f>'Planning de pâturage'!HE$13</f>
        <v>50</v>
      </c>
      <c r="AV41" s="14">
        <f t="shared" si="7"/>
        <v>18.63</v>
      </c>
      <c r="AW41" s="95" t="s">
        <v>484</v>
      </c>
      <c r="BL41" s="124"/>
      <c r="BM41" s="66" t="s">
        <v>402</v>
      </c>
      <c r="BN41" s="6">
        <v>41940</v>
      </c>
      <c r="BO41" s="24"/>
      <c r="BP41" s="94">
        <f>'Planning de pâturage'!KR$13</f>
        <v>0</v>
      </c>
      <c r="BQ41" s="14" t="str">
        <f t="shared" si="10"/>
        <v/>
      </c>
      <c r="BR41" s="95" t="str">
        <f ca="1">'Planning de pâturage'!AD72</f>
        <v>v</v>
      </c>
      <c r="BZ41" s="124"/>
      <c r="CA41" s="66" t="s">
        <v>465</v>
      </c>
      <c r="CB41" s="6">
        <v>42003</v>
      </c>
      <c r="CC41" s="24"/>
      <c r="CD41" s="94">
        <f>'Planning de pâturage'!NC$13</f>
        <v>0</v>
      </c>
      <c r="CE41" s="14" t="str">
        <f t="shared" si="12"/>
        <v/>
      </c>
      <c r="CF41" s="95" t="str">
        <f>IF(CC41="","",'Planning de pâturage'!AJ72)</f>
        <v/>
      </c>
    </row>
    <row r="42" spans="1:84" x14ac:dyDescent="0.25">
      <c r="A42" s="124"/>
      <c r="B42" s="66" t="s">
        <v>130</v>
      </c>
      <c r="C42" s="6">
        <v>41668</v>
      </c>
      <c r="D42" s="24"/>
      <c r="E42" s="94">
        <f>'Planning de pâturage'!AF$13</f>
        <v>0</v>
      </c>
      <c r="F42" s="14" t="str">
        <f t="shared" si="0"/>
        <v/>
      </c>
      <c r="G42" s="95" t="str">
        <f>IF(D42="","",'Planning de pâturage'!C73)</f>
        <v/>
      </c>
      <c r="O42" s="124"/>
      <c r="P42" s="66" t="s">
        <v>193</v>
      </c>
      <c r="Q42" s="6">
        <v>41731</v>
      </c>
      <c r="R42" s="24">
        <f>2955/3</f>
        <v>985</v>
      </c>
      <c r="S42" s="94">
        <f>'Planning de pâturage'!CQ$13</f>
        <v>49</v>
      </c>
      <c r="T42" s="14">
        <f t="shared" si="2"/>
        <v>20.102040816326532</v>
      </c>
      <c r="U42" s="95" t="str">
        <f ca="1">'Planning de pâturage'!I73</f>
        <v>k</v>
      </c>
      <c r="AQ42" s="124"/>
      <c r="AR42" s="66" t="s">
        <v>312</v>
      </c>
      <c r="AS42" s="6">
        <v>41850</v>
      </c>
      <c r="AT42" s="24">
        <f>1763/2</f>
        <v>881.5</v>
      </c>
      <c r="AU42" s="94">
        <f>'Planning de pâturage'!HF$13</f>
        <v>50</v>
      </c>
      <c r="AV42" s="14">
        <f t="shared" si="7"/>
        <v>17.63</v>
      </c>
      <c r="AW42" s="95" t="s">
        <v>485</v>
      </c>
      <c r="BL42" s="124"/>
      <c r="BM42" s="66" t="s">
        <v>403</v>
      </c>
      <c r="BN42" s="6">
        <v>41941</v>
      </c>
      <c r="BO42" s="24"/>
      <c r="BP42" s="94">
        <f>'Planning de pâturage'!KS$13</f>
        <v>0</v>
      </c>
      <c r="BQ42" s="14" t="str">
        <f t="shared" si="10"/>
        <v/>
      </c>
      <c r="BR42" s="95" t="str">
        <f ca="1">'Planning de pâturage'!AD73</f>
        <v>v</v>
      </c>
      <c r="BZ42" s="124"/>
      <c r="CA42" s="66" t="s">
        <v>466</v>
      </c>
      <c r="CB42" s="6">
        <v>42004</v>
      </c>
      <c r="CC42" s="24"/>
      <c r="CD42" s="94">
        <f>'Planning de pâturage'!ND$13</f>
        <v>0</v>
      </c>
      <c r="CE42" s="14" t="str">
        <f t="shared" si="12"/>
        <v/>
      </c>
      <c r="CF42" s="95" t="str">
        <f>IF(CC42="","",'Planning de pâturage'!AJ73)</f>
        <v/>
      </c>
    </row>
    <row r="43" spans="1:84" x14ac:dyDescent="0.25">
      <c r="A43" s="124"/>
      <c r="B43" s="66" t="s">
        <v>131</v>
      </c>
      <c r="C43" s="6">
        <v>41669</v>
      </c>
      <c r="D43" s="24"/>
      <c r="E43" s="94">
        <f>'Planning de pâturage'!AG$13</f>
        <v>0</v>
      </c>
      <c r="F43" s="14" t="str">
        <f t="shared" si="0"/>
        <v/>
      </c>
      <c r="G43" s="95" t="str">
        <f>IF(D43="","",'Planning de pâturage'!C74)</f>
        <v/>
      </c>
      <c r="O43" s="124"/>
      <c r="P43" s="66" t="s">
        <v>194</v>
      </c>
      <c r="Q43" s="6">
        <v>41732</v>
      </c>
      <c r="R43" s="24">
        <f>2955/3</f>
        <v>985</v>
      </c>
      <c r="S43" s="94">
        <f>'Planning de pâturage'!CR$13</f>
        <v>49</v>
      </c>
      <c r="T43" s="14">
        <f t="shared" si="2"/>
        <v>20.102040816326532</v>
      </c>
      <c r="U43" s="95" t="str">
        <f ca="1">'Planning de pâturage'!I74</f>
        <v>k</v>
      </c>
      <c r="AQ43" s="124"/>
      <c r="AR43" s="66" t="s">
        <v>313</v>
      </c>
      <c r="AS43" s="6">
        <v>41851</v>
      </c>
      <c r="AT43" s="24">
        <f>1763/2</f>
        <v>881.5</v>
      </c>
      <c r="AU43" s="94">
        <f>'Planning de pâturage'!HG$13</f>
        <v>50</v>
      </c>
      <c r="AV43" s="14">
        <f t="shared" si="7"/>
        <v>17.63</v>
      </c>
      <c r="AW43" s="95" t="s">
        <v>485</v>
      </c>
      <c r="BL43" s="124"/>
      <c r="BM43" s="66" t="s">
        <v>404</v>
      </c>
      <c r="BN43" s="6">
        <v>41942</v>
      </c>
      <c r="BO43" s="24"/>
      <c r="BP43" s="94">
        <f>'Planning de pâturage'!KT$13</f>
        <v>0</v>
      </c>
      <c r="BQ43" s="14" t="str">
        <f t="shared" si="10"/>
        <v/>
      </c>
      <c r="BR43" s="95" t="str">
        <f>IF(BO43="","",'Planning de pâturage'!AD74)</f>
        <v/>
      </c>
      <c r="BZ43" s="124"/>
      <c r="CA43" s="66" t="s">
        <v>467</v>
      </c>
      <c r="CB43" s="6">
        <v>42005</v>
      </c>
      <c r="CC43" s="24"/>
      <c r="CD43" s="94">
        <f>'Planning de pâturage'!NE$13</f>
        <v>0</v>
      </c>
      <c r="CE43" s="14" t="str">
        <f t="shared" si="12"/>
        <v/>
      </c>
      <c r="CF43" s="95" t="str">
        <f>IF(CC43="","",'Planning de pâturage'!AJ74)</f>
        <v/>
      </c>
    </row>
    <row r="44" spans="1:84" x14ac:dyDescent="0.25">
      <c r="A44" s="124"/>
      <c r="B44" s="66" t="s">
        <v>132</v>
      </c>
      <c r="C44" s="6">
        <v>41670</v>
      </c>
      <c r="D44" s="24"/>
      <c r="E44" s="94">
        <f>'Planning de pâturage'!AH$13</f>
        <v>0</v>
      </c>
      <c r="F44" s="14" t="str">
        <f t="shared" si="0"/>
        <v/>
      </c>
      <c r="G44" s="95" t="str">
        <f>IF(D44="","",'Planning de pâturage'!C75)</f>
        <v/>
      </c>
      <c r="O44" s="124"/>
      <c r="P44" s="66" t="s">
        <v>195</v>
      </c>
      <c r="Q44" s="6">
        <v>41733</v>
      </c>
      <c r="R44" s="24">
        <f>3015/3</f>
        <v>1005</v>
      </c>
      <c r="S44" s="94">
        <f>'Planning de pâturage'!CS$13</f>
        <v>49</v>
      </c>
      <c r="T44" s="14">
        <f t="shared" si="2"/>
        <v>20.510204081632654</v>
      </c>
      <c r="U44" s="95" t="str">
        <f ca="1">'Planning de pâturage'!I75</f>
        <v>l</v>
      </c>
      <c r="AQ44" s="124"/>
      <c r="AR44" s="66" t="s">
        <v>314</v>
      </c>
      <c r="AS44" s="6">
        <v>41852</v>
      </c>
      <c r="AT44" s="24">
        <f>1747/2</f>
        <v>873.5</v>
      </c>
      <c r="AU44" s="94">
        <f>'Planning de pâturage'!HH$13</f>
        <v>50</v>
      </c>
      <c r="AV44" s="14">
        <f t="shared" si="7"/>
        <v>17.47</v>
      </c>
      <c r="AW44" s="95" t="s">
        <v>485</v>
      </c>
      <c r="BL44" s="124"/>
      <c r="BM44" s="66" t="s">
        <v>405</v>
      </c>
      <c r="BN44" s="6">
        <v>41943</v>
      </c>
      <c r="BO44" s="24"/>
      <c r="BP44" s="94">
        <f>'Planning de pâturage'!KU$13</f>
        <v>0</v>
      </c>
      <c r="BQ44" s="14" t="str">
        <f t="shared" si="10"/>
        <v/>
      </c>
      <c r="BR44" s="95" t="str">
        <f>IF(BO44="","",'Planning de pâturage'!AD75)</f>
        <v/>
      </c>
      <c r="BZ44" s="124"/>
      <c r="CA44" s="66" t="s">
        <v>468</v>
      </c>
      <c r="CB44" s="6">
        <v>42006</v>
      </c>
      <c r="CC44" s="97"/>
      <c r="CD44" s="94">
        <f>'Planning de pâturage'!NF$13</f>
        <v>0</v>
      </c>
      <c r="CE44" s="14" t="str">
        <f t="shared" si="12"/>
        <v/>
      </c>
      <c r="CF44" s="95" t="str">
        <f>IF(CC44="","",'Planning de pâturage'!AJ75)</f>
        <v/>
      </c>
    </row>
    <row r="45" spans="1:84" x14ac:dyDescent="0.25">
      <c r="A45" s="124"/>
      <c r="B45" s="66" t="s">
        <v>133</v>
      </c>
      <c r="C45" s="6">
        <v>41671</v>
      </c>
      <c r="D45" s="24"/>
      <c r="E45" s="94">
        <f>'Planning de pâturage'!AI$13</f>
        <v>0</v>
      </c>
      <c r="F45" s="14" t="str">
        <f t="shared" si="0"/>
        <v/>
      </c>
      <c r="G45" s="95" t="str">
        <f>IF(D45="","",'Planning de pâturage'!C76)</f>
        <v/>
      </c>
      <c r="O45" s="124"/>
      <c r="P45" s="66" t="s">
        <v>196</v>
      </c>
      <c r="Q45" s="6">
        <v>41734</v>
      </c>
      <c r="R45" s="24">
        <f t="shared" ref="R45:R46" si="35">3015/3</f>
        <v>1005</v>
      </c>
      <c r="S45" s="94">
        <f>'Planning de pâturage'!CT$13</f>
        <v>49</v>
      </c>
      <c r="T45" s="14">
        <f t="shared" si="2"/>
        <v>20.510204081632654</v>
      </c>
      <c r="U45" s="95" t="str">
        <f ca="1">'Planning de pâturage'!I76</f>
        <v>l</v>
      </c>
      <c r="AQ45" s="124"/>
      <c r="AR45" s="66" t="s">
        <v>315</v>
      </c>
      <c r="AS45" s="6">
        <v>41853</v>
      </c>
      <c r="AT45" s="24">
        <f>1747/2</f>
        <v>873.5</v>
      </c>
      <c r="AU45" s="94">
        <f>'Planning de pâturage'!HI$13</f>
        <v>50</v>
      </c>
      <c r="AV45" s="14">
        <f t="shared" si="7"/>
        <v>17.47</v>
      </c>
      <c r="AW45" s="95" t="s">
        <v>487</v>
      </c>
      <c r="BL45" s="124"/>
      <c r="BM45" s="66" t="s">
        <v>406</v>
      </c>
      <c r="BN45" s="6">
        <v>41944</v>
      </c>
      <c r="BO45" s="24"/>
      <c r="BP45" s="94">
        <f>'Planning de pâturage'!KV$13</f>
        <v>0</v>
      </c>
      <c r="BQ45" s="14" t="str">
        <f t="shared" si="10"/>
        <v/>
      </c>
      <c r="BR45" s="95" t="str">
        <f>IF(BO45="","",'Planning de pâturage'!AD76)</f>
        <v/>
      </c>
      <c r="BZ45" s="124"/>
      <c r="CA45" s="66" t="s">
        <v>469</v>
      </c>
      <c r="CB45" s="6">
        <v>42007</v>
      </c>
      <c r="CC45" s="97"/>
      <c r="CD45" s="94">
        <f>'Planning de pâturage'!NG$13</f>
        <v>0</v>
      </c>
      <c r="CE45" s="14" t="str">
        <f t="shared" si="12"/>
        <v/>
      </c>
      <c r="CF45" s="95" t="str">
        <f>IF(CC45="","",'Planning de pâturage'!AJ76)</f>
        <v/>
      </c>
    </row>
    <row r="46" spans="1:84" ht="15.75" thickBot="1" x14ac:dyDescent="0.3">
      <c r="A46" s="125"/>
      <c r="B46" s="67" t="s">
        <v>134</v>
      </c>
      <c r="C46" s="6">
        <v>41672</v>
      </c>
      <c r="D46" s="24"/>
      <c r="E46" s="94">
        <f>'Planning de pâturage'!AJ$13</f>
        <v>0</v>
      </c>
      <c r="F46" s="14" t="str">
        <f t="shared" si="0"/>
        <v/>
      </c>
      <c r="G46" s="96" t="str">
        <f>IF(D46="","",'Planning de pâturage'!C77)</f>
        <v/>
      </c>
      <c r="O46" s="125"/>
      <c r="P46" s="67" t="s">
        <v>197</v>
      </c>
      <c r="Q46" s="6">
        <v>41735</v>
      </c>
      <c r="R46" s="24">
        <f t="shared" si="35"/>
        <v>1005</v>
      </c>
      <c r="S46" s="94">
        <f>'Planning de pâturage'!CU$13</f>
        <v>49</v>
      </c>
      <c r="T46" s="14">
        <f t="shared" si="2"/>
        <v>20.510204081632654</v>
      </c>
      <c r="U46" s="96" t="str">
        <f ca="1">'Planning de pâturage'!I77</f>
        <v>l</v>
      </c>
      <c r="AQ46" s="125"/>
      <c r="AR46" s="67" t="s">
        <v>316</v>
      </c>
      <c r="AS46" s="6">
        <v>41854</v>
      </c>
      <c r="AT46" s="24">
        <f>1889/2</f>
        <v>944.5</v>
      </c>
      <c r="AU46" s="94">
        <f>'Planning de pâturage'!HJ$13</f>
        <v>50</v>
      </c>
      <c r="AV46" s="14">
        <f t="shared" si="7"/>
        <v>18.89</v>
      </c>
      <c r="AW46" s="96" t="s">
        <v>485</v>
      </c>
      <c r="BL46" s="125"/>
      <c r="BM46" s="67" t="s">
        <v>407</v>
      </c>
      <c r="BN46" s="6">
        <v>41945</v>
      </c>
      <c r="BO46" s="24"/>
      <c r="BP46" s="94">
        <f>'Planning de pâturage'!KW$13</f>
        <v>0</v>
      </c>
      <c r="BQ46" s="14" t="str">
        <f t="shared" si="10"/>
        <v/>
      </c>
      <c r="BR46" s="96" t="str">
        <f>IF(BO46="","",'Planning de pâturage'!AD77)</f>
        <v/>
      </c>
      <c r="BZ46" s="125"/>
      <c r="CA46" s="67" t="s">
        <v>470</v>
      </c>
      <c r="CB46" s="6">
        <v>42008</v>
      </c>
      <c r="CC46" s="97"/>
      <c r="CD46" s="94">
        <f>'Planning de pâturage'!NH$13</f>
        <v>0</v>
      </c>
      <c r="CE46" s="14" t="str">
        <f t="shared" si="12"/>
        <v/>
      </c>
      <c r="CF46" s="96" t="str">
        <f>IF(CC46="","",'Planning de pâturage'!AJ77)</f>
        <v/>
      </c>
    </row>
    <row r="47" spans="1:84" ht="15.75" thickBot="1" x14ac:dyDescent="0.3">
      <c r="C47" s="68" t="s">
        <v>82</v>
      </c>
      <c r="D47" s="69">
        <f>SUM(D12:D46)</f>
        <v>0</v>
      </c>
      <c r="E47" s="70" t="s">
        <v>81</v>
      </c>
      <c r="F47" s="71" t="str">
        <f>IF(SUM(F12:F46)=0,"",AVERAGE(F12:F46))</f>
        <v/>
      </c>
      <c r="G47" s="28"/>
      <c r="O47" s="5"/>
      <c r="P47" s="5"/>
      <c r="Q47" s="68" t="s">
        <v>82</v>
      </c>
      <c r="R47" s="69">
        <f>SUM(R12:R46)</f>
        <v>29130.999999999993</v>
      </c>
      <c r="S47" s="70" t="s">
        <v>81</v>
      </c>
      <c r="T47" s="71">
        <f>IF(SUM(T12:T46)=0,"",AVERAGE(T12:T46))</f>
        <v>20.549016625677755</v>
      </c>
      <c r="U47" s="114"/>
      <c r="AS47" s="68" t="s">
        <v>82</v>
      </c>
      <c r="AT47" s="69">
        <f>SUM(AT12:AT46)</f>
        <v>31989.5</v>
      </c>
      <c r="AU47" s="70" t="s">
        <v>81</v>
      </c>
      <c r="AV47" s="71">
        <f>IF(SUM(AV12:AV46)=0,"",AVERAGE(AV12:AV46))</f>
        <v>18.279714285714288</v>
      </c>
      <c r="AW47" s="28"/>
      <c r="BN47" s="68" t="s">
        <v>82</v>
      </c>
      <c r="BO47" s="72">
        <f>SUM(BO12:BO46)</f>
        <v>0</v>
      </c>
      <c r="BP47" s="70" t="s">
        <v>81</v>
      </c>
      <c r="BQ47" s="73" t="str">
        <f>IF(SUM(BQ12:BQ46)=0,"",AVERAGE(BQ12:BQ46))</f>
        <v/>
      </c>
      <c r="BR47" s="18"/>
      <c r="CB47" s="68" t="s">
        <v>82</v>
      </c>
      <c r="CC47" s="69">
        <f>SUM(CC9:CC46)</f>
        <v>0</v>
      </c>
      <c r="CD47" s="70" t="s">
        <v>81</v>
      </c>
      <c r="CE47" s="71" t="str">
        <f>IF(SUM(CE12:CE46)=0,"",AVERAGE(CE12:CE46))</f>
        <v/>
      </c>
    </row>
    <row r="48" spans="1:84" s="12" customFormat="1" ht="15.75" thickBot="1" x14ac:dyDescent="0.3">
      <c r="C48" s="16"/>
      <c r="D48" s="17"/>
      <c r="E48" s="16"/>
      <c r="F48" s="18"/>
      <c r="G48" s="18"/>
      <c r="O48" s="19"/>
      <c r="P48" s="19"/>
      <c r="Q48" s="16"/>
      <c r="R48" s="17"/>
      <c r="S48" s="16"/>
      <c r="T48" s="18"/>
      <c r="U48" s="18"/>
      <c r="AS48" s="16"/>
      <c r="AT48" s="17"/>
      <c r="AU48" s="16"/>
      <c r="AV48" s="18"/>
      <c r="AW48" s="18"/>
      <c r="BN48" s="16"/>
      <c r="BO48" s="17"/>
      <c r="BP48" s="16"/>
      <c r="BQ48" s="18"/>
      <c r="BR48" s="18"/>
    </row>
    <row r="49" spans="1:70" s="12" customFormat="1" ht="15.75" x14ac:dyDescent="0.25">
      <c r="A49" s="133" t="s">
        <v>87</v>
      </c>
      <c r="B49" s="134"/>
      <c r="C49" s="134"/>
      <c r="D49" s="134"/>
      <c r="E49" s="25">
        <f>SUM(D47,K40,R47,Y40,AF40,AM40,AT47,BA40,BH40,BO47,BV40,CC47)</f>
        <v>198114.5</v>
      </c>
      <c r="F49" s="18"/>
      <c r="G49" s="18"/>
      <c r="O49" s="19"/>
      <c r="P49" s="19"/>
      <c r="Q49" s="16"/>
      <c r="R49" s="17"/>
      <c r="S49" s="16"/>
      <c r="T49" s="18"/>
      <c r="U49" s="18"/>
      <c r="AS49" s="16"/>
      <c r="AT49" s="17"/>
      <c r="AU49" s="16"/>
      <c r="AV49" s="18"/>
      <c r="AW49" s="18"/>
      <c r="BN49" s="16"/>
      <c r="BO49" s="17"/>
      <c r="BP49" s="16"/>
      <c r="BQ49" s="18"/>
      <c r="BR49" s="18"/>
    </row>
    <row r="50" spans="1:70" ht="16.5" thickBot="1" x14ac:dyDescent="0.3">
      <c r="A50" s="135" t="s">
        <v>86</v>
      </c>
      <c r="B50" s="136"/>
      <c r="C50" s="136"/>
      <c r="D50" s="136"/>
      <c r="E50" s="26">
        <f>IF(SUM(F47,M40,T47,AA40,AH40,AO40,AV47,BC40,BJ40,BQ47,BX40,CE47)=0,"",AVERAGE(F47,M40,T47,AA40,AH40,AO40,AV47,BC40,BJ40,BQ47,BX40,CE47))</f>
        <v>19.880794597087657</v>
      </c>
      <c r="F50" s="15"/>
      <c r="G50" s="29"/>
      <c r="O50" s="5"/>
      <c r="P50" s="5"/>
    </row>
    <row r="51" spans="1:70" x14ac:dyDescent="0.25">
      <c r="O51" s="5"/>
      <c r="P51" s="5"/>
    </row>
    <row r="52" spans="1:70" ht="15.75" x14ac:dyDescent="0.25">
      <c r="A52" s="130" t="s">
        <v>83</v>
      </c>
      <c r="B52" s="131"/>
      <c r="C52" s="131"/>
      <c r="D52" s="131"/>
      <c r="E52" s="131"/>
      <c r="F52" s="132"/>
      <c r="G52" s="30"/>
      <c r="O52" s="5"/>
      <c r="P52" s="5"/>
    </row>
    <row r="53" spans="1:70" x14ac:dyDescent="0.25">
      <c r="A53" s="74"/>
      <c r="B53" s="75"/>
      <c r="C53" s="137" t="s">
        <v>84</v>
      </c>
      <c r="D53" s="137"/>
      <c r="E53" s="128" t="s">
        <v>85</v>
      </c>
      <c r="F53" s="129"/>
      <c r="G53" s="31"/>
      <c r="O53" s="5"/>
      <c r="P53" s="5"/>
    </row>
    <row r="54" spans="1:70" x14ac:dyDescent="0.25">
      <c r="A54" s="76" t="s">
        <v>70</v>
      </c>
      <c r="B54" s="77"/>
      <c r="C54" s="78">
        <f>SUM(D12:D18)</f>
        <v>0</v>
      </c>
      <c r="D54" s="78"/>
      <c r="E54" s="79" t="str">
        <f>IF(SUM(F12:F18)=0,"",AVERAGE(F12:F18))</f>
        <v/>
      </c>
      <c r="F54" s="80"/>
      <c r="G54" s="28"/>
      <c r="O54" s="5"/>
      <c r="P54" s="5"/>
    </row>
    <row r="55" spans="1:70" x14ac:dyDescent="0.25">
      <c r="A55" s="76" t="s">
        <v>71</v>
      </c>
      <c r="B55" s="77"/>
      <c r="C55" s="78">
        <f>SUM(D19:D25)</f>
        <v>0</v>
      </c>
      <c r="D55" s="78"/>
      <c r="E55" s="79" t="str">
        <f>IF(SUM(F19:F25)=0,"",AVERAGE(F19:F25))</f>
        <v/>
      </c>
      <c r="F55" s="80"/>
      <c r="G55" s="28"/>
      <c r="O55" s="5"/>
      <c r="P55" s="5"/>
    </row>
    <row r="56" spans="1:70" x14ac:dyDescent="0.25">
      <c r="A56" s="76" t="s">
        <v>72</v>
      </c>
      <c r="B56" s="77"/>
      <c r="C56" s="78">
        <f>SUM(D26:D32)</f>
        <v>0</v>
      </c>
      <c r="D56" s="78"/>
      <c r="E56" s="79" t="str">
        <f>IF(SUM(F26:F32)=0,"",AVERAGE(F26:F32))</f>
        <v/>
      </c>
      <c r="F56" s="80"/>
      <c r="G56" s="28"/>
    </row>
    <row r="57" spans="1:70" x14ac:dyDescent="0.25">
      <c r="A57" s="76" t="s">
        <v>73</v>
      </c>
      <c r="B57" s="77"/>
      <c r="C57" s="78">
        <f>SUM(D33:D39)</f>
        <v>0</v>
      </c>
      <c r="D57" s="78"/>
      <c r="E57" s="79" t="str">
        <f>IF(SUM(F33:F39)=0,"",AVERAGE(F33:F39))</f>
        <v/>
      </c>
      <c r="F57" s="80"/>
      <c r="G57" s="28"/>
    </row>
    <row r="58" spans="1:70" x14ac:dyDescent="0.25">
      <c r="A58" s="76" t="s">
        <v>23</v>
      </c>
      <c r="B58" s="77"/>
      <c r="C58" s="78">
        <f>SUM(D40:D46)</f>
        <v>0</v>
      </c>
      <c r="D58" s="78"/>
      <c r="E58" s="79" t="str">
        <f>IF(SUM(F40:F46)=0,"",AVERAGE(F40:F46))</f>
        <v/>
      </c>
      <c r="F58" s="80"/>
      <c r="G58" s="28"/>
    </row>
    <row r="59" spans="1:70" x14ac:dyDescent="0.25">
      <c r="A59" s="76" t="s">
        <v>24</v>
      </c>
      <c r="B59" s="77"/>
      <c r="C59" s="78">
        <f>SUM(K12:K18)</f>
        <v>0</v>
      </c>
      <c r="D59" s="78"/>
      <c r="E59" s="79" t="str">
        <f>IF(SUM(M12:M18)=0,"",AVERAGE(M12:M18))</f>
        <v/>
      </c>
      <c r="F59" s="80"/>
      <c r="G59" s="28"/>
    </row>
    <row r="60" spans="1:70" x14ac:dyDescent="0.25">
      <c r="A60" s="76" t="s">
        <v>25</v>
      </c>
      <c r="B60" s="77"/>
      <c r="C60" s="78">
        <f>SUM(K19:K25)</f>
        <v>0</v>
      </c>
      <c r="D60" s="78"/>
      <c r="E60" s="79" t="str">
        <f>IF(SUM(M19:M25)=0,"",AVERAGE(M19:M25))</f>
        <v/>
      </c>
      <c r="F60" s="80"/>
      <c r="G60" s="28"/>
    </row>
    <row r="61" spans="1:70" x14ac:dyDescent="0.25">
      <c r="A61" s="76" t="s">
        <v>26</v>
      </c>
      <c r="B61" s="77"/>
      <c r="C61" s="78">
        <f t="shared" ref="C61:C67" si="36">SUM(K20:K26)</f>
        <v>0</v>
      </c>
      <c r="D61" s="78"/>
      <c r="E61" s="79" t="str">
        <f>IF(SUM(M20:M26)=0,"",AVERAGE(M20:M26))</f>
        <v/>
      </c>
      <c r="F61" s="80"/>
      <c r="G61" s="28"/>
    </row>
    <row r="62" spans="1:70" x14ac:dyDescent="0.25">
      <c r="A62" s="76" t="s">
        <v>27</v>
      </c>
      <c r="B62" s="77"/>
      <c r="C62" s="78">
        <f t="shared" si="36"/>
        <v>0</v>
      </c>
      <c r="D62" s="78"/>
      <c r="E62" s="79" t="str">
        <f>IF(SUM(M21:M27)=0,"",AVERAGE(M21:M27))</f>
        <v/>
      </c>
      <c r="F62" s="80"/>
      <c r="G62" s="28"/>
    </row>
    <row r="63" spans="1:70" x14ac:dyDescent="0.25">
      <c r="A63" s="76" t="s">
        <v>28</v>
      </c>
      <c r="B63" s="77"/>
      <c r="C63" s="78">
        <f t="shared" si="36"/>
        <v>0</v>
      </c>
      <c r="D63" s="78"/>
      <c r="E63" s="79">
        <f>IF(SUM(T12:T18)=0,"",AVERAGE(T12:T18))</f>
        <v>18.186666666666667</v>
      </c>
      <c r="F63" s="80"/>
      <c r="G63" s="28"/>
    </row>
    <row r="64" spans="1:70" x14ac:dyDescent="0.25">
      <c r="A64" s="76" t="s">
        <v>29</v>
      </c>
      <c r="B64" s="77"/>
      <c r="C64" s="78">
        <f t="shared" si="36"/>
        <v>0</v>
      </c>
      <c r="D64" s="78"/>
      <c r="E64" s="79">
        <f>IF(SUM(T19:T25)=0,"",AVERAGE(T19:T25))</f>
        <v>20.170238095238094</v>
      </c>
      <c r="F64" s="80"/>
      <c r="G64" s="28"/>
    </row>
    <row r="65" spans="1:7" x14ac:dyDescent="0.25">
      <c r="A65" s="76" t="s">
        <v>30</v>
      </c>
      <c r="B65" s="77"/>
      <c r="C65" s="78">
        <f t="shared" si="36"/>
        <v>0</v>
      </c>
      <c r="D65" s="78"/>
      <c r="E65" s="79">
        <f>IF(SUM(T26:T32)=0,"",AVERAGE(T26:T32))</f>
        <v>20.853931339977851</v>
      </c>
      <c r="F65" s="80"/>
      <c r="G65" s="28"/>
    </row>
    <row r="66" spans="1:7" x14ac:dyDescent="0.25">
      <c r="A66" s="76" t="s">
        <v>31</v>
      </c>
      <c r="B66" s="77"/>
      <c r="C66" s="78">
        <f t="shared" si="36"/>
        <v>0</v>
      </c>
      <c r="D66" s="78"/>
      <c r="E66" s="79">
        <f>IF(SUM(T33:T39)=0,"",AVERAGE(T33:T39))</f>
        <v>22.217054263565892</v>
      </c>
      <c r="F66" s="80"/>
      <c r="G66" s="28"/>
    </row>
    <row r="67" spans="1:7" x14ac:dyDescent="0.25">
      <c r="A67" s="76" t="s">
        <v>32</v>
      </c>
      <c r="B67" s="77"/>
      <c r="C67" s="78">
        <f t="shared" si="36"/>
        <v>0</v>
      </c>
      <c r="D67" s="78"/>
      <c r="E67" s="79">
        <f>IF(SUM(T40:T46)=0,"",AVERAGE(T40:T46))</f>
        <v>20.642235631794247</v>
      </c>
      <c r="F67" s="80"/>
      <c r="G67" s="28"/>
    </row>
    <row r="68" spans="1:7" x14ac:dyDescent="0.25">
      <c r="A68" s="76" t="s">
        <v>33</v>
      </c>
      <c r="B68" s="77"/>
      <c r="C68" s="78">
        <f>SUM(Y12:Y18)</f>
        <v>7414.6666666666661</v>
      </c>
      <c r="D68" s="78"/>
      <c r="E68" s="79">
        <f>IF(SUM(AA12:AA18)=0,"",AVERAGE(AA12:AA18))</f>
        <v>21.617103984450921</v>
      </c>
      <c r="F68" s="80"/>
      <c r="G68" s="28"/>
    </row>
    <row r="69" spans="1:7" x14ac:dyDescent="0.25">
      <c r="A69" s="76" t="s">
        <v>34</v>
      </c>
      <c r="B69" s="77"/>
      <c r="C69" s="78">
        <f>SUM(Y19:Y25)</f>
        <v>7914.3333333333339</v>
      </c>
      <c r="D69" s="78"/>
      <c r="E69" s="79">
        <f>IF(SUM(AA19:AA25)=0,"",AVERAGE(AA19:AA25))</f>
        <v>23.073858114674444</v>
      </c>
      <c r="F69" s="80"/>
      <c r="G69" s="28"/>
    </row>
    <row r="70" spans="1:7" x14ac:dyDescent="0.25">
      <c r="A70" s="76" t="s">
        <v>35</v>
      </c>
      <c r="B70" s="77"/>
      <c r="C70" s="78">
        <f>SUM(Y26:Y32)</f>
        <v>7581</v>
      </c>
      <c r="D70" s="78"/>
      <c r="E70" s="79">
        <f>IF(SUM(AA26:AA32)=0,"",AVERAGE(AA26:AA32))</f>
        <v>22.102040816326529</v>
      </c>
      <c r="F70" s="80"/>
      <c r="G70" s="28"/>
    </row>
    <row r="71" spans="1:7" x14ac:dyDescent="0.25">
      <c r="A71" s="76" t="s">
        <v>36</v>
      </c>
      <c r="B71" s="77"/>
      <c r="C71" s="78">
        <f>SUM(Y33:Y39)</f>
        <v>7714.0000000000009</v>
      </c>
      <c r="D71" s="78"/>
      <c r="E71" s="79">
        <f>IF(SUM(AA33:AA39)=0,"",AVERAGE(AA33:AA39))</f>
        <v>22.489795918367349</v>
      </c>
      <c r="F71" s="80"/>
      <c r="G71" s="28"/>
    </row>
    <row r="72" spans="1:7" x14ac:dyDescent="0.25">
      <c r="A72" s="76" t="s">
        <v>37</v>
      </c>
      <c r="B72" s="77"/>
      <c r="C72" s="78">
        <f>SUM(AF12:AF18)</f>
        <v>8057.9999999999991</v>
      </c>
      <c r="D72" s="78"/>
      <c r="E72" s="79">
        <f>IF(SUM(AH12:AH18)=0,"",AVERAGE(AH12:AH18))</f>
        <v>23.492711370262391</v>
      </c>
      <c r="F72" s="80"/>
      <c r="G72" s="28"/>
    </row>
    <row r="73" spans="1:7" x14ac:dyDescent="0.25">
      <c r="A73" s="76" t="s">
        <v>38</v>
      </c>
      <c r="B73" s="77"/>
      <c r="C73" s="78">
        <f>SUM(AF19:AF25)</f>
        <v>7791.0000000000009</v>
      </c>
      <c r="D73" s="78"/>
      <c r="E73" s="79">
        <f>IF(SUM(AH19:AH25)=0,"",AVERAGE(AH19:AH25))</f>
        <v>22.714285714285715</v>
      </c>
      <c r="F73" s="80"/>
      <c r="G73" s="28"/>
    </row>
    <row r="74" spans="1:7" x14ac:dyDescent="0.25">
      <c r="A74" s="76" t="s">
        <v>39</v>
      </c>
      <c r="B74" s="77"/>
      <c r="C74" s="78">
        <f>SUM(AF26:AF32)</f>
        <v>7434.0000000000009</v>
      </c>
      <c r="D74" s="78"/>
      <c r="E74" s="79">
        <f>IF(SUM(AH26:AH32)=0,"",AVERAGE(AH26:AH32))</f>
        <v>21.303926141885324</v>
      </c>
      <c r="F74" s="80"/>
      <c r="G74" s="28"/>
    </row>
    <row r="75" spans="1:7" x14ac:dyDescent="0.25">
      <c r="A75" s="76" t="s">
        <v>40</v>
      </c>
      <c r="B75" s="77"/>
      <c r="C75" s="78">
        <f>SUM(AF33:AF39)</f>
        <v>6783</v>
      </c>
      <c r="D75" s="78"/>
      <c r="E75" s="79">
        <f>IF(SUM(AH33:AH39)=0,"",AVERAGE(AH33:AH39))</f>
        <v>19.380000000000003</v>
      </c>
      <c r="F75" s="80"/>
      <c r="G75" s="28"/>
    </row>
    <row r="76" spans="1:7" x14ac:dyDescent="0.25">
      <c r="A76" s="76" t="s">
        <v>41</v>
      </c>
      <c r="B76" s="77"/>
      <c r="C76" s="78">
        <f>SUM(AM12:AM18)</f>
        <v>7237.5</v>
      </c>
      <c r="D76" s="78"/>
      <c r="E76" s="79">
        <f>IF(SUM(AO12:AO18)=0,"",AVERAGE(AO12:AO18))</f>
        <v>20.678571428571427</v>
      </c>
      <c r="F76" s="80"/>
      <c r="G76" s="28"/>
    </row>
    <row r="77" spans="1:7" x14ac:dyDescent="0.25">
      <c r="A77" s="76" t="s">
        <v>42</v>
      </c>
      <c r="B77" s="77"/>
      <c r="C77" s="78">
        <f>SUM(AM19:AM25)</f>
        <v>7086.5</v>
      </c>
      <c r="D77" s="78"/>
      <c r="E77" s="79">
        <f>IF(SUM(AO19:AO25)=0,"",AVERAGE(AO19:AO25))</f>
        <v>20.660349854227405</v>
      </c>
      <c r="F77" s="80"/>
      <c r="G77" s="28"/>
    </row>
    <row r="78" spans="1:7" x14ac:dyDescent="0.25">
      <c r="A78" s="76" t="s">
        <v>43</v>
      </c>
      <c r="B78" s="77"/>
      <c r="C78" s="78">
        <f>SUM(AM26:AM32)</f>
        <v>6492</v>
      </c>
      <c r="D78" s="78"/>
      <c r="E78" s="79">
        <f>IF(SUM(AO26:AO32)=0,"",AVERAGE(AO26:AO32))</f>
        <v>18.927113702623906</v>
      </c>
      <c r="F78" s="80"/>
      <c r="G78" s="28"/>
    </row>
    <row r="79" spans="1:7" x14ac:dyDescent="0.25">
      <c r="A79" s="76" t="s">
        <v>44</v>
      </c>
      <c r="B79" s="77"/>
      <c r="C79" s="78">
        <f>SUM(AM33:AM39)</f>
        <v>6247</v>
      </c>
      <c r="D79" s="78"/>
      <c r="E79" s="79">
        <f>IF(SUM(AO33:AO39)=0,"",AVERAGE(AO33:AO39))</f>
        <v>19.297619047619047</v>
      </c>
      <c r="F79" s="80"/>
      <c r="G79" s="28"/>
    </row>
    <row r="80" spans="1:7" x14ac:dyDescent="0.25">
      <c r="A80" s="76" t="s">
        <v>45</v>
      </c>
      <c r="B80" s="77"/>
      <c r="C80" s="78">
        <f>SUM(AT12:AT18)</f>
        <v>6267.5</v>
      </c>
      <c r="D80" s="78"/>
      <c r="E80" s="79">
        <f>IF(SUM(AV12:AV18)=0,"",AVERAGE(AV12:AV18))</f>
        <v>17.907142857142858</v>
      </c>
      <c r="F80" s="80"/>
      <c r="G80" s="28"/>
    </row>
    <row r="81" spans="1:7" x14ac:dyDescent="0.25">
      <c r="A81" s="76" t="s">
        <v>46</v>
      </c>
      <c r="B81" s="77"/>
      <c r="C81" s="78">
        <f>SUM(AT19:AT25)</f>
        <v>6643.5</v>
      </c>
      <c r="D81" s="78"/>
      <c r="E81" s="79">
        <f>IF(SUM(AV19:AV25)=0,"",AVERAGE(AV19:AV25))</f>
        <v>18.981428571428573</v>
      </c>
      <c r="F81" s="80"/>
      <c r="G81" s="28"/>
    </row>
    <row r="82" spans="1:7" x14ac:dyDescent="0.25">
      <c r="A82" s="76" t="s">
        <v>47</v>
      </c>
      <c r="B82" s="77"/>
      <c r="C82" s="78">
        <f>SUM(AT26:AT32)</f>
        <v>6558.5</v>
      </c>
      <c r="D82" s="78"/>
      <c r="E82" s="79">
        <f>IF(SUM(AV26:AV32)=0,"",AVERAGE(AV26:AV32))</f>
        <v>18.738571428571429</v>
      </c>
      <c r="F82" s="80"/>
      <c r="G82" s="28"/>
    </row>
    <row r="83" spans="1:7" x14ac:dyDescent="0.25">
      <c r="A83" s="76" t="s">
        <v>48</v>
      </c>
      <c r="B83" s="77"/>
      <c r="C83" s="78">
        <f>SUM(AT33:AT39)</f>
        <v>6202.5</v>
      </c>
      <c r="D83" s="78"/>
      <c r="E83" s="79">
        <f>IF(SUM(AV33:AV39)=0,"",AVERAGE(AV33:AV39))</f>
        <v>17.721428571428572</v>
      </c>
      <c r="F83" s="80"/>
      <c r="G83" s="28"/>
    </row>
    <row r="84" spans="1:7" x14ac:dyDescent="0.25">
      <c r="A84" s="76" t="s">
        <v>49</v>
      </c>
      <c r="B84" s="77"/>
      <c r="C84" s="78">
        <f>SUM(AT40:AT46)</f>
        <v>6317.5</v>
      </c>
      <c r="D84" s="78"/>
      <c r="E84" s="79">
        <f>IF(SUM(AV40:AV46)=0,"",AVERAGE(AV40:AV46))</f>
        <v>18.05</v>
      </c>
      <c r="F84" s="80"/>
      <c r="G84" s="28"/>
    </row>
    <row r="85" spans="1:7" x14ac:dyDescent="0.25">
      <c r="A85" s="76" t="s">
        <v>50</v>
      </c>
      <c r="B85" s="77"/>
      <c r="C85" s="78">
        <f>SUM(BA12:BA18)</f>
        <v>6167.5</v>
      </c>
      <c r="D85" s="78"/>
      <c r="E85" s="79">
        <f>IF(SUM(BC12:BC18)=0,"",AVERAGE(BC12:BC18))</f>
        <v>17.621428571428574</v>
      </c>
      <c r="F85" s="80"/>
      <c r="G85" s="28"/>
    </row>
    <row r="86" spans="1:7" x14ac:dyDescent="0.25">
      <c r="A86" s="76" t="s">
        <v>51</v>
      </c>
      <c r="B86" s="77"/>
      <c r="C86" s="78">
        <f>SUM(BA19:BA25)</f>
        <v>6064.5</v>
      </c>
      <c r="D86" s="78"/>
      <c r="E86" s="79">
        <f>IF(SUM(BC19:BC25)=0,"",AVERAGE(BC19:BC25))</f>
        <v>18.049107142857146</v>
      </c>
      <c r="F86" s="80"/>
      <c r="G86" s="28"/>
    </row>
    <row r="87" spans="1:7" x14ac:dyDescent="0.25">
      <c r="A87" s="76" t="s">
        <v>52</v>
      </c>
      <c r="B87" s="77"/>
      <c r="C87" s="78">
        <f>SUM(BA26:BA32)</f>
        <v>6490.5</v>
      </c>
      <c r="D87" s="78"/>
      <c r="E87" s="79">
        <f>IF(SUM(BC26:BC32)=0,"",AVERAGE(BC26:BC32))</f>
        <v>19.316964285714285</v>
      </c>
      <c r="F87" s="80"/>
      <c r="G87" s="28"/>
    </row>
    <row r="88" spans="1:7" x14ac:dyDescent="0.25">
      <c r="A88" s="76" t="s">
        <v>53</v>
      </c>
      <c r="B88" s="77"/>
      <c r="C88" s="78">
        <f>SUM(BA33:BA39)</f>
        <v>6187</v>
      </c>
      <c r="D88" s="78"/>
      <c r="E88" s="79">
        <f>IF(SUM(BC33:BC39)=0,"",AVERAGE(BC33:BC39))</f>
        <v>18.413690476190474</v>
      </c>
      <c r="F88" s="80"/>
      <c r="G88" s="28"/>
    </row>
    <row r="89" spans="1:7" x14ac:dyDescent="0.25">
      <c r="A89" s="76" t="s">
        <v>54</v>
      </c>
      <c r="B89" s="77"/>
      <c r="C89" s="78">
        <f>SUM(BH12:BH18)</f>
        <v>5870</v>
      </c>
      <c r="D89" s="78"/>
      <c r="E89" s="79">
        <f>IF(SUM(BJ12:BJ18)=0,"",AVERAGE(BJ12:BJ18))</f>
        <v>17.470238095238095</v>
      </c>
      <c r="F89" s="80"/>
      <c r="G89" s="28"/>
    </row>
    <row r="90" spans="1:7" x14ac:dyDescent="0.25">
      <c r="A90" s="76" t="s">
        <v>55</v>
      </c>
      <c r="B90" s="77"/>
      <c r="C90" s="78">
        <f>SUM(BH19:BH25)</f>
        <v>6167.5</v>
      </c>
      <c r="D90" s="78"/>
      <c r="E90" s="79">
        <f>IF(SUM(BJ19:BJ25)=0,"",AVERAGE(BJ19:BJ25))</f>
        <v>18.355654761904763</v>
      </c>
      <c r="F90" s="80"/>
      <c r="G90" s="28"/>
    </row>
    <row r="91" spans="1:7" x14ac:dyDescent="0.25">
      <c r="A91" s="76" t="s">
        <v>56</v>
      </c>
      <c r="B91" s="77"/>
      <c r="C91" s="78">
        <f>SUM(BH26:BH32)</f>
        <v>6341.5</v>
      </c>
      <c r="D91" s="78"/>
      <c r="E91" s="79">
        <f>IF(SUM(BJ26:BJ32)=0,"",AVERAGE(BJ26:BJ32))</f>
        <v>18.873511904761905</v>
      </c>
      <c r="F91" s="80"/>
      <c r="G91" s="28"/>
    </row>
    <row r="92" spans="1:7" x14ac:dyDescent="0.25">
      <c r="A92" s="76" t="s">
        <v>57</v>
      </c>
      <c r="B92" s="77"/>
      <c r="C92" s="78">
        <f>SUM(BH33:BH39)</f>
        <v>5952.5</v>
      </c>
      <c r="D92" s="78"/>
      <c r="E92" s="79">
        <f>IF(SUM(BJ33:BJ39)=0,"",AVERAGE(BJ33:BJ39))</f>
        <v>17.5093537414966</v>
      </c>
      <c r="F92" s="80"/>
      <c r="G92" s="28"/>
    </row>
    <row r="93" spans="1:7" x14ac:dyDescent="0.25">
      <c r="A93" s="76" t="s">
        <v>58</v>
      </c>
      <c r="B93" s="77"/>
      <c r="C93" s="78">
        <f>SUM(BO12:BO18)</f>
        <v>0</v>
      </c>
      <c r="D93" s="78"/>
      <c r="E93" s="79" t="str">
        <f>IF(SUM(BQ12:BQ18)=0,"",AVERAGE(BQ12:BQ18))</f>
        <v/>
      </c>
      <c r="F93" s="80"/>
      <c r="G93" s="28"/>
    </row>
    <row r="94" spans="1:7" x14ac:dyDescent="0.25">
      <c r="A94" s="76" t="s">
        <v>59</v>
      </c>
      <c r="B94" s="77"/>
      <c r="C94" s="78">
        <f>SUM(BO19:BO25)</f>
        <v>0</v>
      </c>
      <c r="D94" s="78"/>
      <c r="E94" s="79" t="str">
        <f>IF(SUM(BQ19:BQ25)=0,"",AVERAGE(BQ19:BQ25))</f>
        <v/>
      </c>
      <c r="F94" s="80"/>
      <c r="G94" s="28"/>
    </row>
    <row r="95" spans="1:7" x14ac:dyDescent="0.25">
      <c r="A95" s="76" t="s">
        <v>60</v>
      </c>
      <c r="B95" s="77"/>
      <c r="C95" s="78">
        <f>SUM(BO26:BO32)</f>
        <v>0</v>
      </c>
      <c r="D95" s="78"/>
      <c r="E95" s="79" t="str">
        <f>IF(SUM(BQ26:BQ32)=0,"",AVERAGE(BQ26:BQ32))</f>
        <v/>
      </c>
      <c r="F95" s="80"/>
      <c r="G95" s="28"/>
    </row>
    <row r="96" spans="1:7" x14ac:dyDescent="0.25">
      <c r="A96" s="76" t="s">
        <v>61</v>
      </c>
      <c r="B96" s="77"/>
      <c r="C96" s="78">
        <f>SUM(BO33:BO39)</f>
        <v>0</v>
      </c>
      <c r="D96" s="78"/>
      <c r="E96" s="79" t="str">
        <f>IF(SUM(BQ33:BQ39)=0,"",AVERAGE(BQ33:BQ39))</f>
        <v/>
      </c>
      <c r="F96" s="80"/>
      <c r="G96" s="28"/>
    </row>
    <row r="97" spans="1:7" x14ac:dyDescent="0.25">
      <c r="A97" s="76" t="s">
        <v>62</v>
      </c>
      <c r="B97" s="77"/>
      <c r="C97" s="78">
        <f>SUM(BO40:BO46)</f>
        <v>0</v>
      </c>
      <c r="D97" s="78"/>
      <c r="E97" s="79" t="str">
        <f>IF(SUM(BQ40:BQ46)=0,"",AVERAGE(BQ40:BQ46))</f>
        <v/>
      </c>
      <c r="F97" s="80"/>
      <c r="G97" s="28"/>
    </row>
    <row r="98" spans="1:7" x14ac:dyDescent="0.25">
      <c r="A98" s="76" t="s">
        <v>63</v>
      </c>
      <c r="B98" s="77"/>
      <c r="C98" s="78">
        <f>SUM(BV12:BV18)</f>
        <v>0</v>
      </c>
      <c r="D98" s="78"/>
      <c r="E98" s="79" t="str">
        <f>IF(SUM(BX12:BX18)=0,"",AVERAGE(BX12:BX18))</f>
        <v/>
      </c>
      <c r="F98" s="80"/>
      <c r="G98" s="28"/>
    </row>
    <row r="99" spans="1:7" x14ac:dyDescent="0.25">
      <c r="A99" s="76" t="s">
        <v>64</v>
      </c>
      <c r="B99" s="77"/>
      <c r="C99" s="78">
        <f>SUM(BV19:BV25)</f>
        <v>0</v>
      </c>
      <c r="D99" s="78"/>
      <c r="E99" s="79" t="str">
        <f>IF(SUM(BX19:BX25)=0,"",AVERAGE(BX19:BX25))</f>
        <v/>
      </c>
      <c r="F99" s="80"/>
      <c r="G99" s="28"/>
    </row>
    <row r="100" spans="1:7" x14ac:dyDescent="0.25">
      <c r="A100" s="76" t="s">
        <v>65</v>
      </c>
      <c r="B100" s="77"/>
      <c r="C100" s="78">
        <f>SUM(BV26:BV32)</f>
        <v>0</v>
      </c>
      <c r="D100" s="78"/>
      <c r="E100" s="79" t="str">
        <f>IF(SUM(BX26:BX32)=0,"",AVERAGE(BX26:BX32))</f>
        <v/>
      </c>
      <c r="F100" s="80"/>
      <c r="G100" s="28"/>
    </row>
    <row r="101" spans="1:7" x14ac:dyDescent="0.25">
      <c r="A101" s="76" t="s">
        <v>66</v>
      </c>
      <c r="B101" s="77"/>
      <c r="C101" s="78">
        <f>SUM(BV33:BV39)</f>
        <v>0</v>
      </c>
      <c r="D101" s="78"/>
      <c r="E101" s="79" t="str">
        <f>IF(SUM(BX33:BX39)=0,"",AVERAGE(BX33:BX39))</f>
        <v/>
      </c>
      <c r="F101" s="80"/>
      <c r="G101" s="28"/>
    </row>
    <row r="102" spans="1:7" x14ac:dyDescent="0.25">
      <c r="A102" s="76" t="s">
        <v>67</v>
      </c>
      <c r="B102" s="77"/>
      <c r="C102" s="78">
        <f>SUM(CC12:CC18)</f>
        <v>0</v>
      </c>
      <c r="D102" s="78"/>
      <c r="E102" s="79" t="str">
        <f>IF(SUM(CE12:CE18)=0,"",AVERAGE(CE12:CE18))</f>
        <v/>
      </c>
      <c r="F102" s="80"/>
      <c r="G102" s="28"/>
    </row>
    <row r="103" spans="1:7" x14ac:dyDescent="0.25">
      <c r="A103" s="76" t="s">
        <v>76</v>
      </c>
      <c r="B103" s="77"/>
      <c r="C103" s="78">
        <f>SUM(CC19:CC25)</f>
        <v>0</v>
      </c>
      <c r="D103" s="78"/>
      <c r="E103" s="79" t="str">
        <f>IF(SUM(CE19:CE25)=0,"",AVERAGE(CE19:CE25))</f>
        <v/>
      </c>
      <c r="F103" s="80"/>
      <c r="G103" s="28"/>
    </row>
    <row r="104" spans="1:7" x14ac:dyDescent="0.25">
      <c r="A104" s="76" t="s">
        <v>77</v>
      </c>
      <c r="B104" s="77"/>
      <c r="C104" s="78">
        <f>SUM(CC26:CC32)</f>
        <v>0</v>
      </c>
      <c r="D104" s="78"/>
      <c r="E104" s="79" t="str">
        <f>IF(SUM(CE26:CE32)=0,"",AVERAGE(CE26:CE32))</f>
        <v/>
      </c>
      <c r="F104" s="80"/>
      <c r="G104" s="28"/>
    </row>
    <row r="105" spans="1:7" x14ac:dyDescent="0.25">
      <c r="A105" s="76" t="s">
        <v>78</v>
      </c>
      <c r="B105" s="77"/>
      <c r="C105" s="78">
        <f>SUM(CC33:CC40)</f>
        <v>0</v>
      </c>
      <c r="D105" s="78"/>
      <c r="E105" s="79" t="str">
        <f>IF(SUM(CE33:CE39)=0,"",AVERAGE(CE33:CE39))</f>
        <v/>
      </c>
      <c r="F105" s="80"/>
      <c r="G105" s="28"/>
    </row>
    <row r="106" spans="1:7" x14ac:dyDescent="0.25">
      <c r="A106" s="81" t="s">
        <v>75</v>
      </c>
      <c r="B106" s="82"/>
      <c r="C106" s="83">
        <f>SUM(CC40:CC46)</f>
        <v>0</v>
      </c>
      <c r="D106" s="83"/>
      <c r="E106" s="84" t="str">
        <f>IF(SUM(CE40:CE46)=0,"",AVERAGE(CE40:CE46))</f>
        <v/>
      </c>
      <c r="F106" s="85"/>
      <c r="G106" s="28"/>
    </row>
    <row r="107" spans="1:7" ht="15.75" thickBot="1" x14ac:dyDescent="0.3"/>
    <row r="108" spans="1:7" ht="15.75" x14ac:dyDescent="0.25">
      <c r="A108" s="133" t="s">
        <v>88</v>
      </c>
      <c r="B108" s="134"/>
      <c r="C108" s="134"/>
      <c r="D108" s="134"/>
      <c r="E108" s="25">
        <f>MAX(C54:C106)</f>
        <v>8057.9999999999991</v>
      </c>
    </row>
    <row r="109" spans="1:7" ht="16.5" thickBot="1" x14ac:dyDescent="0.3">
      <c r="A109" s="135" t="s">
        <v>89</v>
      </c>
      <c r="B109" s="136"/>
      <c r="C109" s="136"/>
      <c r="D109" s="136"/>
      <c r="E109" s="26">
        <f>MAX(E54:E106)</f>
        <v>23.492711370262391</v>
      </c>
    </row>
    <row r="110" spans="1:7" ht="15.75" thickBot="1" x14ac:dyDescent="0.3"/>
    <row r="111" spans="1:7" ht="15.75" x14ac:dyDescent="0.25">
      <c r="A111" s="133" t="s">
        <v>90</v>
      </c>
      <c r="B111" s="134"/>
      <c r="C111" s="134"/>
      <c r="D111" s="134"/>
      <c r="E111" s="25">
        <f>MIN(C54:C106)</f>
        <v>0</v>
      </c>
    </row>
    <row r="112" spans="1:7" ht="16.5" thickBot="1" x14ac:dyDescent="0.3">
      <c r="A112" s="135" t="s">
        <v>91</v>
      </c>
      <c r="B112" s="136"/>
      <c r="C112" s="136"/>
      <c r="D112" s="136"/>
      <c r="E112" s="26">
        <f>MIN(E54:E106)</f>
        <v>17.470238095238095</v>
      </c>
    </row>
  </sheetData>
  <mergeCells count="74">
    <mergeCell ref="BS10:BY10"/>
    <mergeCell ref="BZ10:CF10"/>
    <mergeCell ref="A10:G10"/>
    <mergeCell ref="H10:N10"/>
    <mergeCell ref="O10:U10"/>
    <mergeCell ref="V10:AB10"/>
    <mergeCell ref="AC10:AI10"/>
    <mergeCell ref="AJ10:AP10"/>
    <mergeCell ref="AQ10:AW10"/>
    <mergeCell ref="AX10:BD10"/>
    <mergeCell ref="BE10:BK10"/>
    <mergeCell ref="BL10:BR10"/>
    <mergeCell ref="A108:D108"/>
    <mergeCell ref="A109:D109"/>
    <mergeCell ref="A111:D111"/>
    <mergeCell ref="A112:D112"/>
    <mergeCell ref="A12:A18"/>
    <mergeCell ref="C53:D53"/>
    <mergeCell ref="A33:A39"/>
    <mergeCell ref="A19:A25"/>
    <mergeCell ref="A26:A32"/>
    <mergeCell ref="E53:F53"/>
    <mergeCell ref="A52:F52"/>
    <mergeCell ref="A49:D49"/>
    <mergeCell ref="A50:D50"/>
    <mergeCell ref="O40:O46"/>
    <mergeCell ref="A40:A46"/>
    <mergeCell ref="H33:H39"/>
    <mergeCell ref="AC12:AC18"/>
    <mergeCell ref="AC19:AC25"/>
    <mergeCell ref="AC26:AC32"/>
    <mergeCell ref="AC33:AC39"/>
    <mergeCell ref="H19:H25"/>
    <mergeCell ref="H26:H32"/>
    <mergeCell ref="H12:H18"/>
    <mergeCell ref="V12:V18"/>
    <mergeCell ref="V19:V25"/>
    <mergeCell ref="V26:V32"/>
    <mergeCell ref="V33:V39"/>
    <mergeCell ref="O12:O18"/>
    <mergeCell ref="O19:O25"/>
    <mergeCell ref="O26:O32"/>
    <mergeCell ref="O33:O39"/>
    <mergeCell ref="AJ26:AJ32"/>
    <mergeCell ref="AJ33:AJ39"/>
    <mergeCell ref="AQ12:AQ18"/>
    <mergeCell ref="AQ19:AQ25"/>
    <mergeCell ref="AQ26:AQ32"/>
    <mergeCell ref="AQ33:AQ39"/>
    <mergeCell ref="AJ12:AJ18"/>
    <mergeCell ref="AJ19:AJ25"/>
    <mergeCell ref="BS12:BS18"/>
    <mergeCell ref="BS19:BS25"/>
    <mergeCell ref="AQ40:AQ46"/>
    <mergeCell ref="BZ12:BZ18"/>
    <mergeCell ref="BS26:BS32"/>
    <mergeCell ref="BS33:BS39"/>
    <mergeCell ref="BE12:BE18"/>
    <mergeCell ref="BE19:BE25"/>
    <mergeCell ref="BE26:BE32"/>
    <mergeCell ref="BE33:BE39"/>
    <mergeCell ref="AX12:AX18"/>
    <mergeCell ref="AX19:AX25"/>
    <mergeCell ref="AX26:AX32"/>
    <mergeCell ref="AX33:AX39"/>
    <mergeCell ref="BL12:BL18"/>
    <mergeCell ref="BL19:BL25"/>
    <mergeCell ref="BZ19:BZ25"/>
    <mergeCell ref="BZ26:BZ32"/>
    <mergeCell ref="BZ33:BZ39"/>
    <mergeCell ref="BZ40:BZ46"/>
    <mergeCell ref="BL40:BL46"/>
    <mergeCell ref="BL26:BL32"/>
    <mergeCell ref="BL33:BL39"/>
  </mergeCell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2:AJ75"/>
  <sheetViews>
    <sheetView topLeftCell="M33" workbookViewId="0">
      <selection activeCell="T45" sqref="T45:U75"/>
    </sheetView>
  </sheetViews>
  <sheetFormatPr baseColWidth="10" defaultRowHeight="15" x14ac:dyDescent="0.25"/>
  <cols>
    <col min="1" max="1" width="25.42578125" customWidth="1"/>
    <col min="2" max="2" width="16.42578125" customWidth="1"/>
    <col min="3" max="3" width="17.85546875" customWidth="1"/>
    <col min="4" max="4" width="17.140625" customWidth="1"/>
    <col min="5" max="5" width="16.85546875" customWidth="1"/>
    <col min="6" max="6" width="19.85546875" customWidth="1"/>
    <col min="7" max="7" width="18" customWidth="1"/>
    <col min="8" max="8" width="18.85546875" customWidth="1"/>
    <col min="9" max="9" width="16.28515625" customWidth="1"/>
    <col min="10" max="10" width="16.140625" customWidth="1"/>
    <col min="11" max="11" width="17.28515625" customWidth="1"/>
    <col min="12" max="12" width="14.42578125" customWidth="1"/>
    <col min="13" max="13" width="15.5703125" customWidth="1"/>
    <col min="15" max="15" width="16.42578125" customWidth="1"/>
    <col min="17" max="17" width="18.7109375" customWidth="1"/>
    <col min="18" max="18" width="12.7109375" customWidth="1"/>
    <col min="19" max="19" width="16.7109375" customWidth="1"/>
    <col min="21" max="21" width="17.140625" customWidth="1"/>
    <col min="23" max="23" width="17.42578125" customWidth="1"/>
    <col min="25" max="25" width="15.85546875" customWidth="1"/>
  </cols>
  <sheetData>
    <row r="2" spans="1:3" s="21" customFormat="1" ht="36" x14ac:dyDescent="0.25">
      <c r="A2" s="86" t="s">
        <v>92</v>
      </c>
      <c r="B2" s="87" t="s">
        <v>93</v>
      </c>
      <c r="C2" s="88" t="s">
        <v>94</v>
      </c>
    </row>
    <row r="3" spans="1:3" x14ac:dyDescent="0.25">
      <c r="A3" s="56" t="s">
        <v>476</v>
      </c>
      <c r="B3" s="90">
        <f ca="1">SUM(B46,D46,F46,H46,J46,L46,N46,P46,R46,T46,V46,X46)</f>
        <v>5872.166666666667</v>
      </c>
      <c r="C3" s="98" t="e">
        <f ca="1">AVERAGE(C46,E46,G46,I46,K46,M46,O46,Q46,S46,U46,W46,Y46)</f>
        <v>#VALUE!</v>
      </c>
    </row>
    <row r="4" spans="1:3" x14ac:dyDescent="0.25">
      <c r="A4" s="56" t="s">
        <v>477</v>
      </c>
      <c r="B4" s="90">
        <f t="shared" ref="B4:B27" ca="1" si="0">SUM(B47,D47,F47,H47,J47,L47,N47,P47,R47,T47,V47,X47)</f>
        <v>6695.8333333333339</v>
      </c>
      <c r="C4" s="98" t="e">
        <f t="shared" ref="C4:C27" ca="1" si="1">AVERAGE(C47,E47,G47,I47,K47,M47,O47,Q47,S47,U47,W47,Y47)</f>
        <v>#VALUE!</v>
      </c>
    </row>
    <row r="5" spans="1:3" x14ac:dyDescent="0.25">
      <c r="A5" s="56" t="s">
        <v>478</v>
      </c>
      <c r="B5" s="90">
        <f t="shared" ca="1" si="0"/>
        <v>6310.6666666666661</v>
      </c>
      <c r="C5" s="98" t="e">
        <f t="shared" ca="1" si="1"/>
        <v>#VALUE!</v>
      </c>
    </row>
    <row r="6" spans="1:3" x14ac:dyDescent="0.25">
      <c r="A6" s="56" t="s">
        <v>480</v>
      </c>
      <c r="B6" s="90">
        <f t="shared" ca="1" si="0"/>
        <v>12696.833333333332</v>
      </c>
      <c r="C6" s="98" t="e">
        <f t="shared" ca="1" si="1"/>
        <v>#VALUE!</v>
      </c>
    </row>
    <row r="7" spans="1:3" x14ac:dyDescent="0.25">
      <c r="A7" s="56" t="s">
        <v>479</v>
      </c>
      <c r="B7" s="90">
        <f t="shared" ca="1" si="0"/>
        <v>12622.833333333334</v>
      </c>
      <c r="C7" s="98" t="e">
        <f t="shared" ca="1" si="1"/>
        <v>#VALUE!</v>
      </c>
    </row>
    <row r="8" spans="1:3" x14ac:dyDescent="0.25">
      <c r="A8" s="56" t="s">
        <v>481</v>
      </c>
      <c r="B8" s="90">
        <f t="shared" ca="1" si="0"/>
        <v>16863.166666666668</v>
      </c>
      <c r="C8" s="98" t="e">
        <f t="shared" ca="1" si="1"/>
        <v>#VALUE!</v>
      </c>
    </row>
    <row r="9" spans="1:3" x14ac:dyDescent="0.25">
      <c r="A9" s="56" t="s">
        <v>482</v>
      </c>
      <c r="B9" s="90">
        <f t="shared" ca="1" si="0"/>
        <v>9149.1666666666661</v>
      </c>
      <c r="C9" s="98" t="e">
        <f t="shared" ca="1" si="1"/>
        <v>#VALUE!</v>
      </c>
    </row>
    <row r="10" spans="1:3" x14ac:dyDescent="0.25">
      <c r="A10" s="56" t="s">
        <v>483</v>
      </c>
      <c r="B10" s="90">
        <f t="shared" ca="1" si="0"/>
        <v>17586.833333333336</v>
      </c>
      <c r="C10" s="98" t="e">
        <f t="shared" ca="1" si="1"/>
        <v>#VALUE!</v>
      </c>
    </row>
    <row r="11" spans="1:3" x14ac:dyDescent="0.25">
      <c r="A11" s="56" t="s">
        <v>484</v>
      </c>
      <c r="B11" s="90">
        <f t="shared" ca="1" si="0"/>
        <v>8982.5</v>
      </c>
      <c r="C11" s="98" t="e">
        <f t="shared" ca="1" si="1"/>
        <v>#VALUE!</v>
      </c>
    </row>
    <row r="12" spans="1:3" x14ac:dyDescent="0.25">
      <c r="A12" s="56" t="s">
        <v>485</v>
      </c>
      <c r="B12" s="90">
        <f t="shared" ca="1" si="0"/>
        <v>31164.333333333332</v>
      </c>
      <c r="C12" s="98" t="e">
        <f t="shared" ca="1" si="1"/>
        <v>#VALUE!</v>
      </c>
    </row>
    <row r="13" spans="1:3" x14ac:dyDescent="0.25">
      <c r="A13" s="56" t="s">
        <v>486</v>
      </c>
      <c r="B13" s="90">
        <f t="shared" ca="1" si="0"/>
        <v>11739.833333333332</v>
      </c>
      <c r="C13" s="98" t="e">
        <f t="shared" ca="1" si="1"/>
        <v>#VALUE!</v>
      </c>
    </row>
    <row r="14" spans="1:3" x14ac:dyDescent="0.25">
      <c r="A14" s="56" t="s">
        <v>487</v>
      </c>
      <c r="B14" s="90">
        <f t="shared" ca="1" si="0"/>
        <v>12350.5</v>
      </c>
      <c r="C14" s="98" t="e">
        <f t="shared" ca="1" si="1"/>
        <v>#VALUE!</v>
      </c>
    </row>
    <row r="15" spans="1:3" x14ac:dyDescent="0.25">
      <c r="A15" s="56" t="s">
        <v>488</v>
      </c>
      <c r="B15" s="90">
        <f t="shared" ca="1" si="0"/>
        <v>14816.833333333334</v>
      </c>
      <c r="C15" s="98" t="e">
        <f t="shared" ca="1" si="1"/>
        <v>#VALUE!</v>
      </c>
    </row>
    <row r="16" spans="1:3" x14ac:dyDescent="0.25">
      <c r="A16" s="56" t="s">
        <v>489</v>
      </c>
      <c r="B16" s="90">
        <f t="shared" ca="1" si="0"/>
        <v>0</v>
      </c>
      <c r="C16" s="98" t="e">
        <f t="shared" ca="1" si="1"/>
        <v>#DIV/0!</v>
      </c>
    </row>
    <row r="17" spans="1:3" x14ac:dyDescent="0.25">
      <c r="A17" s="56" t="s">
        <v>490</v>
      </c>
      <c r="B17" s="90">
        <f t="shared" ca="1" si="0"/>
        <v>12764.333333333334</v>
      </c>
      <c r="C17" s="98">
        <f t="shared" ca="1" si="1"/>
        <v>19.894575774754347</v>
      </c>
    </row>
    <row r="18" spans="1:3" x14ac:dyDescent="0.25">
      <c r="A18" s="56" t="s">
        <v>491</v>
      </c>
      <c r="B18" s="90">
        <f t="shared" ca="1" si="0"/>
        <v>9681.6666666666679</v>
      </c>
      <c r="C18" s="98">
        <f t="shared" ca="1" si="1"/>
        <v>19.740555555555559</v>
      </c>
    </row>
    <row r="19" spans="1:3" x14ac:dyDescent="0.25">
      <c r="A19" s="56" t="s">
        <v>492</v>
      </c>
      <c r="B19" s="90">
        <f t="shared" ca="1" si="0"/>
        <v>0</v>
      </c>
      <c r="C19" s="98" t="e">
        <f t="shared" ca="1" si="1"/>
        <v>#VALUE!</v>
      </c>
    </row>
    <row r="20" spans="1:3" x14ac:dyDescent="0.25">
      <c r="A20" s="56" t="s">
        <v>493</v>
      </c>
      <c r="B20" s="90">
        <f t="shared" ca="1" si="0"/>
        <v>8817</v>
      </c>
      <c r="C20" s="98" t="e">
        <f t="shared" ca="1" si="1"/>
        <v>#VALUE!</v>
      </c>
    </row>
    <row r="21" spans="1:3" x14ac:dyDescent="0.25">
      <c r="A21" s="56" t="s">
        <v>494</v>
      </c>
      <c r="B21" s="90">
        <f t="shared" ca="1" si="0"/>
        <v>0</v>
      </c>
      <c r="C21" s="98" t="e">
        <f t="shared" ca="1" si="1"/>
        <v>#DIV/0!</v>
      </c>
    </row>
    <row r="22" spans="1:3" x14ac:dyDescent="0.25">
      <c r="A22" s="56" t="s">
        <v>495</v>
      </c>
      <c r="B22" s="90">
        <f t="shared" ca="1" si="0"/>
        <v>0</v>
      </c>
      <c r="C22" s="98" t="e">
        <f t="shared" ca="1" si="1"/>
        <v>#DIV/0!</v>
      </c>
    </row>
    <row r="23" spans="1:3" x14ac:dyDescent="0.25">
      <c r="A23" s="56" t="s">
        <v>496</v>
      </c>
      <c r="B23" s="90">
        <f t="shared" ca="1" si="0"/>
        <v>0</v>
      </c>
      <c r="C23" s="98" t="e">
        <f t="shared" ca="1" si="1"/>
        <v>#DIV/0!</v>
      </c>
    </row>
    <row r="24" spans="1:3" x14ac:dyDescent="0.25">
      <c r="A24" s="56" t="s">
        <v>497</v>
      </c>
      <c r="B24" s="90">
        <f t="shared" ca="1" si="0"/>
        <v>0</v>
      </c>
      <c r="C24" s="98" t="e">
        <f t="shared" ca="1" si="1"/>
        <v>#VALUE!</v>
      </c>
    </row>
    <row r="25" spans="1:3" x14ac:dyDescent="0.25">
      <c r="A25" s="56" t="s">
        <v>498</v>
      </c>
      <c r="B25" s="90">
        <f t="shared" ca="1" si="0"/>
        <v>0</v>
      </c>
      <c r="C25" s="98" t="e">
        <f t="shared" ca="1" si="1"/>
        <v>#DIV/0!</v>
      </c>
    </row>
    <row r="26" spans="1:3" x14ac:dyDescent="0.25">
      <c r="A26" s="89"/>
      <c r="B26" s="90">
        <f t="shared" ca="1" si="0"/>
        <v>0</v>
      </c>
      <c r="C26" s="98" t="e">
        <f t="shared" ca="1" si="1"/>
        <v>#DIV/0!</v>
      </c>
    </row>
    <row r="27" spans="1:3" x14ac:dyDescent="0.25">
      <c r="A27" s="91"/>
      <c r="B27" s="92">
        <f t="shared" ca="1" si="0"/>
        <v>0</v>
      </c>
      <c r="C27" s="93" t="e">
        <f t="shared" ca="1" si="1"/>
        <v>#DIV/0!</v>
      </c>
    </row>
    <row r="43" spans="1:32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</row>
    <row r="44" spans="1:32" s="104" customFormat="1" x14ac:dyDescent="0.25">
      <c r="B44" s="147" t="s">
        <v>69</v>
      </c>
      <c r="C44" s="147"/>
      <c r="D44" s="146" t="s">
        <v>9</v>
      </c>
      <c r="E44" s="146"/>
      <c r="F44" s="146" t="s">
        <v>0</v>
      </c>
      <c r="G44" s="146"/>
      <c r="H44" s="146" t="s">
        <v>1</v>
      </c>
      <c r="I44" s="146"/>
      <c r="J44" s="146" t="s">
        <v>2</v>
      </c>
      <c r="K44" s="146"/>
      <c r="L44" s="146" t="s">
        <v>3</v>
      </c>
      <c r="M44" s="146"/>
      <c r="N44" s="146" t="s">
        <v>4</v>
      </c>
      <c r="O44" s="146"/>
      <c r="P44" s="146" t="s">
        <v>5</v>
      </c>
      <c r="Q44" s="146"/>
      <c r="R44" s="146" t="s">
        <v>6</v>
      </c>
      <c r="S44" s="146"/>
      <c r="T44" s="146" t="s">
        <v>7</v>
      </c>
      <c r="U44" s="146"/>
      <c r="V44" s="146" t="s">
        <v>8</v>
      </c>
      <c r="W44" s="146"/>
      <c r="X44" s="146" t="s">
        <v>74</v>
      </c>
      <c r="Y44" s="146"/>
    </row>
    <row r="45" spans="1:32" s="36" customFormat="1" ht="44.25" customHeight="1" x14ac:dyDescent="0.2">
      <c r="A45" s="111" t="s">
        <v>92</v>
      </c>
      <c r="B45" s="112" t="s">
        <v>93</v>
      </c>
      <c r="C45" s="112" t="s">
        <v>94</v>
      </c>
      <c r="D45" s="112" t="s">
        <v>93</v>
      </c>
      <c r="E45" s="112" t="s">
        <v>94</v>
      </c>
      <c r="F45" s="112" t="s">
        <v>93</v>
      </c>
      <c r="G45" s="156" t="s">
        <v>94</v>
      </c>
      <c r="H45" s="112" t="s">
        <v>93</v>
      </c>
      <c r="I45" s="112" t="s">
        <v>94</v>
      </c>
      <c r="J45" s="112" t="s">
        <v>93</v>
      </c>
      <c r="K45" s="112" t="s">
        <v>94</v>
      </c>
      <c r="L45" s="112" t="s">
        <v>93</v>
      </c>
      <c r="M45" s="112" t="s">
        <v>94</v>
      </c>
      <c r="N45" s="112" t="s">
        <v>93</v>
      </c>
      <c r="O45" s="112" t="s">
        <v>94</v>
      </c>
      <c r="P45" s="112" t="s">
        <v>93</v>
      </c>
      <c r="Q45" s="112" t="s">
        <v>94</v>
      </c>
      <c r="R45" s="112" t="s">
        <v>93</v>
      </c>
      <c r="S45" s="112" t="s">
        <v>94</v>
      </c>
      <c r="T45" s="156" t="s">
        <v>93</v>
      </c>
      <c r="U45" s="156" t="s">
        <v>94</v>
      </c>
      <c r="V45" s="112" t="s">
        <v>93</v>
      </c>
      <c r="W45" s="112" t="s">
        <v>94</v>
      </c>
      <c r="X45" s="112" t="s">
        <v>93</v>
      </c>
      <c r="Y45" s="112" t="s">
        <v>94</v>
      </c>
      <c r="Z45" s="105"/>
      <c r="AA45" s="105"/>
      <c r="AB45" s="105"/>
      <c r="AC45" s="105"/>
      <c r="AD45" s="105"/>
      <c r="AE45" s="105"/>
      <c r="AF45" s="105"/>
    </row>
    <row r="46" spans="1:32" s="34" customFormat="1" x14ac:dyDescent="0.25">
      <c r="A46" s="113" t="str">
        <f t="shared" ref="A46:A70" si="2">A3</f>
        <v>a</v>
      </c>
      <c r="B46" s="110">
        <f>SUMPRODUCT(('Production laitière'!$D$12:$D$46)*('Production laitière'!$G$12:$G$46='Synthèse des paddocks'!A46))</f>
        <v>0</v>
      </c>
      <c r="C46" s="109" t="str">
        <f>IF(SUMPRODUCT(--('Production laitière'!$G$12:$G$46='Synthèse des paddocks'!A46))=0,"",(SUMPRODUCT(('Production laitière'!$F$12:$F$46)*('Production laitière'!$G$12:$G$46='Synthèse des paddocks'!A46))/SUMPRODUCT(--('Production laitière'!$G$12:$G$46='Synthèse des paddocks'!A46))))</f>
        <v/>
      </c>
      <c r="D46" s="110">
        <f>SUMPRODUCT(('Production laitière'!$K$12:$K$39)*('Production laitière'!$N$12:$N$39='Synthèse des paddocks'!A46))</f>
        <v>0</v>
      </c>
      <c r="E46" s="109" t="str">
        <f>IF(SUMPRODUCT(--('Production laitière'!$N$12:$N$39='Synthèse des paddocks'!A46))=0,"",SUMPRODUCT(('Production laitière'!$M$12:$M$39)*('Production laitière'!$N$12:$N$39='Synthèse des paddocks'!A46))/SUMPRODUCT(--('Production laitière'!$N$12:$N$39='Synthèse des paddocks'!A46)))</f>
        <v/>
      </c>
      <c r="F46" s="110">
        <f t="array" aca="1" ref="F46" ca="1">SUMPRODUCT(('Production laitière'!$R$12:$R$46)*('Production laitière'!$U$12:$U$46='Synthèse des paddocks'!A46))</f>
        <v>713.33333333333337</v>
      </c>
      <c r="G46" s="157" t="e">
        <f t="array" aca="1" ref="G46" ca="1">IF(SUMPRODUCT(--('Production laitière'!$U$12:$U$46='Synthèse des paddocks'!A46))=0,"",SUMPRODUCT(('Production laitière'!$T$12:$T$39)*('Production laitière'!$U$12:$U$39='Synthèse des paddocks'!C46))/SUMPRODUCT(--('Production laitière'!$U$12:$U$39='Synthèse des paddocks'!C46)))</f>
        <v>#VALUE!</v>
      </c>
      <c r="H46" s="110">
        <f ca="1">SUMPRODUCT(('Production laitière'!$Y$12:$Y$39)*('Production laitière'!$AB$12:$AB$39='Synthèse des paddocks'!A46))</f>
        <v>2145.3333333333335</v>
      </c>
      <c r="I46" s="109">
        <f ca="1">IF(SUMPRODUCT(--('Production laitière'!$AB$12:$AB$39='Synthèse des paddocks'!A46))=0,"",SUMPRODUCT(('Production laitière'!$AA$12:$AA$39)*('Production laitière'!$AB$12:$AB$39='Synthèse des paddocks'!A46))/SUMPRODUCT(--('Production laitière'!$AB$12:$AB$39='Synthèse des paddocks'!A46)))</f>
        <v>21.891156462585034</v>
      </c>
      <c r="J46" s="110">
        <f ca="1">SUMPRODUCT(('Production laitière'!$AF$12:$AF$39)*('Production laitière'!$AI$12:$AI$39='Synthèse des paddocks'!A46))</f>
        <v>0</v>
      </c>
      <c r="K46" s="109" t="str">
        <f ca="1">IF(SUMPRODUCT(--('Production laitière'!$AI$12:$AI$39='Synthèse des paddocks'!A46))=0,"",SUMPRODUCT(('Production laitière'!$AH$12:$AH$39)*('Production laitière'!$AI$12:$AI$39='Synthèse des paddocks'!A46))/SUMPRODUCT(--('Production laitière'!$AI$12:$AI$39='Synthèse des paddocks'!A46)))</f>
        <v/>
      </c>
      <c r="L46" s="110">
        <f ca="1">SUMPRODUCT(('Production laitière'!$AM$12:$AM$39)*('Production laitière'!$AP$12:$AP$39='Synthèse des paddocks'!A46))</f>
        <v>3013.5</v>
      </c>
      <c r="M46" s="109">
        <f ca="1">IF(SUMPRODUCT(--('Production laitière'!$AP$12:$AP$39='Synthèse des paddocks'!A46))=0,"",SUMPRODUCT(('Production laitière'!$AO$12:$AO$39)*('Production laitière'!$AP$12:$AP$39='Synthèse des paddocks'!A46))/SUMPRODUCT(--('Production laitière'!$AP$12:$AP$39='Synthèse des paddocks'!A46)))</f>
        <v>20.5</v>
      </c>
      <c r="N46" s="110">
        <f ca="1">SUMPRODUCT(('Production laitière'!$AT$12:$AT$46)*('Production laitière'!$AW$12:$AW$46='Synthèse des paddocks'!A46))</f>
        <v>0</v>
      </c>
      <c r="O46" s="109" t="str">
        <f ca="1">IF(SUMPRODUCT(--('Production laitière'!$AW$12:$AW$46='Synthèse des paddocks'!A46))=0,"",SUMPRODUCT(('Production laitière'!$AV$12:$AV$46)*('Production laitière'!$AW$12:$AW$46='Synthèse des paddocks'!A46))/SUMPRODUCT(--('Production laitière'!$AW$12:$AW$46='Synthèse des paddocks'!A46)))</f>
        <v/>
      </c>
      <c r="P46" s="110">
        <f ca="1">SUMPRODUCT(('Production laitière'!$BA$12:$BA$39)*('Production laitière'!$BD$12:$BD$39='Synthèse des paddocks'!A46))</f>
        <v>0</v>
      </c>
      <c r="Q46" s="109" t="str">
        <f ca="1">IF(SUMPRODUCT(--('Production laitière'!$BD$12:$BD$39='Synthèse des paddocks'!A46))=0,"",SUMPRODUCT(('Production laitière'!$BC$12:$BC$39)*('Production laitière'!$BD$12:$BD$39='Synthèse des paddocks'!A46))/SUMPRODUCT(--('Production laitière'!$BD$12:$BD$39='Synthèse des paddocks'!A46)))</f>
        <v/>
      </c>
      <c r="R46" s="110">
        <f ca="1">SUMPRODUCT(('Production laitière'!$BH$12:$BH$39)*('Production laitière'!$BK$12:$BK$39='Synthèse des paddocks'!A46))</f>
        <v>0</v>
      </c>
      <c r="S46" s="109" t="str">
        <f ca="1">IF(SUMPRODUCT(--('Production laitière'!$BK$12:$BK$39='Synthèse des paddocks'!A46))=0,"",SUMPRODUCT(('Production laitière'!$BJ$12:$BJ$39)*('Production laitière'!$BK$12:$BK$39='Synthèse des paddocks'!A46))/SUMPRODUCT(--('Production laitière'!$BK$12:$BK$39='Synthèse des paddocks'!A46)))</f>
        <v/>
      </c>
      <c r="T46" s="158">
        <f ca="1">SUMPRODUCT(('Production laitière'!$BO$12:$BO$46)*('Production laitière'!$BR$12:$BR$46='Synthèse des paddocks'!A46))</f>
        <v>0</v>
      </c>
      <c r="U46" s="157" t="e">
        <f ca="1">IF(SUMPRODUCT(--('Production laitière'!$BR$12:$BR$46='Synthèse des paddocks'!A46))=0,"",SUMPRODUCT(('Production laitière'!$BQ$12:$BQ$46)*('Production laitière'!$BR$12:$BR$46='Synthèse des paddocks'!A46))/SUMPRODUCT(--('Production laitière'!$BR$12:$BR$46='Synthèse des paddocks'!A46)))</f>
        <v>#VALUE!</v>
      </c>
      <c r="V46" s="110">
        <f>SUMPRODUCT(('Production laitière'!$BV$12:$BV$39)*('Production laitière'!$BY$12:$BY$39='Synthèse des paddocks'!A46))</f>
        <v>0</v>
      </c>
      <c r="W46" s="109" t="str">
        <f>IF(SUMPRODUCT(--('Production laitière'!$BY$12:$BY$39='Synthèse des paddocks'!A46))=0,"",SUMPRODUCT(('Production laitière'!$BX$12:$BX$39)*('Production laitière'!$BY$12:$BY$39='Synthèse des paddocks'!A46))/SUMPRODUCT(--('Production laitière'!$BY$12:$BY$39='Synthèse des paddocks'!A46)))</f>
        <v/>
      </c>
      <c r="X46" s="110">
        <f>SUMPRODUCT(('Production laitière'!$CC$12:$CC$43)*('Production laitière'!$CF$12:$CF$43='Synthèse des paddocks'!A46))</f>
        <v>0</v>
      </c>
      <c r="Y46" s="109" t="str">
        <f>IF(SUMPRODUCT(--('Production laitière'!$CF$12:$CF$43='Synthèse des paddocks'!A46))=0,"",SUMPRODUCT(('Production laitière'!$CE$12:$CE$43)*('Production laitière'!$CF$12:$CF$43='Synthèse des paddocks'!A46))/SUMPRODUCT(--('Production laitière'!$CF$12:$CF$43='Synthèse des paddocks'!A46)))</f>
        <v/>
      </c>
      <c r="Z46" s="104"/>
      <c r="AA46" s="104"/>
      <c r="AB46" s="104"/>
      <c r="AC46" s="104"/>
      <c r="AD46" s="104"/>
      <c r="AE46" s="104"/>
      <c r="AF46" s="104"/>
    </row>
    <row r="47" spans="1:32" s="34" customFormat="1" x14ac:dyDescent="0.25">
      <c r="A47" s="113" t="str">
        <f t="shared" si="2"/>
        <v>b</v>
      </c>
      <c r="B47" s="110">
        <f>SUMPRODUCT(('Production laitière'!$D$12:$D$46)*('Production laitière'!$G$12:$G$46='Synthèse des paddocks'!A47))</f>
        <v>0</v>
      </c>
      <c r="C47" s="109" t="str">
        <f>IF(SUMPRODUCT(--('Production laitière'!$G$12:$G$46='Synthèse des paddocks'!A47))=0,"",(SUMPRODUCT(('Production laitière'!$F$12:$F$46)*('Production laitière'!$G$12:$G$46='Synthèse des paddocks'!A47))/SUMPRODUCT(--('Production laitière'!$G$12:$G$46='Synthèse des paddocks'!A47))))</f>
        <v/>
      </c>
      <c r="D47" s="110">
        <f>SUMPRODUCT(('Production laitière'!$K$12:$K$39)*('Production laitière'!$N$12:$N$39='Synthèse des paddocks'!A47))</f>
        <v>0</v>
      </c>
      <c r="E47" s="109" t="str">
        <f>IF(SUMPRODUCT(--('Production laitière'!$N$12:$N$39='Synthèse des paddocks'!A47))=0,"",SUMPRODUCT(('Production laitière'!$M$12:$M$39)*('Production laitière'!$N$12:$N$39='Synthèse des paddocks'!A47))/SUMPRODUCT(--('Production laitière'!$N$12:$N$39='Synthèse des paddocks'!A47)))</f>
        <v/>
      </c>
      <c r="F47" s="110">
        <f ca="1">SUMPRODUCT(('Production laitière'!$R$12:$R$46)*('Production laitière'!$U$12:$U$46='Synthèse des paddocks'!A47))</f>
        <v>713.33333333333337</v>
      </c>
      <c r="G47" s="157" t="e">
        <f t="array" aca="1" ref="G47" ca="1">IF(SUMPRODUCT(--('Production laitière'!$U$12:$U$46='Synthèse des paddocks'!A47))=0,"",SUMPRODUCT(('Production laitière'!$T$12:$T$46)*('Production laitière'!$U$12:$U$46='Synthèse des paddocks'!A47))/SUMPRODUCT(--('Production laitière'!$U$12:$U$46='Synthèse des paddocks'!A47)))</f>
        <v>#VALUE!</v>
      </c>
      <c r="H47" s="110">
        <f ca="1">SUMPRODUCT(('Production laitière'!$Y$12:$Y$39)*('Production laitière'!$AB$12:$AB$39='Synthèse des paddocks'!A47))</f>
        <v>2104.3333333333335</v>
      </c>
      <c r="I47" s="109">
        <f ca="1">IF(SUMPRODUCT(--('Production laitière'!$AB$12:$AB$39='Synthèse des paddocks'!A47))=0,"",SUMPRODUCT(('Production laitière'!$AA$12:$AA$39)*('Production laitière'!$AB$12:$AB$39='Synthèse des paddocks'!A47))/SUMPRODUCT(--('Production laitière'!$AB$12:$AB$39='Synthèse des paddocks'!A47)))</f>
        <v>21.472789115646258</v>
      </c>
      <c r="J47" s="110">
        <f ca="1">SUMPRODUCT(('Production laitière'!$AF$12:$AF$39)*('Production laitière'!$AI$12:$AI$39='Synthèse des paddocks'!A47))</f>
        <v>2065.666666666667</v>
      </c>
      <c r="K47" s="109">
        <f ca="1">IF(SUMPRODUCT(--('Production laitière'!$AI$12:$AI$39='Synthèse des paddocks'!A47))=0,"",SUMPRODUCT(('Production laitière'!$AH$12:$AH$39)*('Production laitière'!$AI$12:$AI$39='Synthèse des paddocks'!A47))/SUMPRODUCT(--('Production laitière'!$AI$12:$AI$39='Synthèse des paddocks'!A47)))</f>
        <v>20.656666666666666</v>
      </c>
      <c r="L47" s="110">
        <f ca="1">SUMPRODUCT(('Production laitière'!$AM$12:$AM$39)*('Production laitière'!$AP$12:$AP$39='Synthèse des paddocks'!A47))</f>
        <v>0</v>
      </c>
      <c r="M47" s="109" t="str">
        <f ca="1">IF(SUMPRODUCT(--('Production laitière'!$AP$12:$AP$39='Synthèse des paddocks'!A47))=0,"",SUMPRODUCT(('Production laitière'!$AO$12:$AO$39)*('Production laitière'!$AP$12:$AP$39='Synthèse des paddocks'!A47))/SUMPRODUCT(--('Production laitière'!$AP$12:$AP$39='Synthèse des paddocks'!A47)))</f>
        <v/>
      </c>
      <c r="N47" s="110">
        <f ca="1">SUMPRODUCT(('Production laitière'!$AT$12:$AT$46)*('Production laitière'!$AW$12:$AW$46='Synthèse des paddocks'!A47))</f>
        <v>1812.5</v>
      </c>
      <c r="O47" s="109">
        <f ca="1">IF(SUMPRODUCT(--('Production laitière'!$AW$12:$AW$46='Synthèse des paddocks'!A47))=0,"",SUMPRODUCT(('Production laitière'!$AV$12:$AV$46)*('Production laitière'!$AW$12:$AW$46='Synthèse des paddocks'!A47))/SUMPRODUCT(--('Production laitière'!$AW$12:$AW$46='Synthèse des paddocks'!A47)))</f>
        <v>18.125</v>
      </c>
      <c r="P47" s="110">
        <f ca="1">SUMPRODUCT(('Production laitière'!$BA$12:$BA$39)*('Production laitière'!$BD$12:$BD$39='Synthèse des paddocks'!A47))</f>
        <v>0</v>
      </c>
      <c r="Q47" s="109" t="str">
        <f ca="1">IF(SUMPRODUCT(--('Production laitière'!$BD$12:$BD$39='Synthèse des paddocks'!A47))=0,"",SUMPRODUCT(('Production laitière'!$BC$12:$BC$39)*('Production laitière'!$BD$12:$BD$39='Synthèse des paddocks'!A47))/SUMPRODUCT(--('Production laitière'!$BD$12:$BD$39='Synthèse des paddocks'!A47)))</f>
        <v/>
      </c>
      <c r="R47" s="110">
        <f ca="1">SUMPRODUCT(('Production laitière'!$BH$12:$BH$39)*('Production laitière'!$BK$12:$BK$39='Synthèse des paddocks'!A47))</f>
        <v>0</v>
      </c>
      <c r="S47" s="109" t="str">
        <f ca="1">IF(SUMPRODUCT(--('Production laitière'!$BK$12:$BK$39='Synthèse des paddocks'!A47))=0,"",SUMPRODUCT(('Production laitière'!$BJ$12:$BJ$39)*('Production laitière'!$BK$12:$BK$39='Synthèse des paddocks'!A47))/SUMPRODUCT(--('Production laitière'!$BK$12:$BK$39='Synthèse des paddocks'!A47)))</f>
        <v/>
      </c>
      <c r="T47" s="158">
        <f ca="1">SUMPRODUCT(('Production laitière'!$BO$12:$BO$46)*('Production laitière'!$BR$12:$BR$46='Synthèse des paddocks'!A47))</f>
        <v>0</v>
      </c>
      <c r="U47" s="157" t="e">
        <f ca="1">IF(SUMPRODUCT(--('Production laitière'!$BR$12:$BR$46='Synthèse des paddocks'!A47))=0,"",SUMPRODUCT(('Production laitière'!$BQ$12:$BQ$46)*('Production laitière'!$BR$12:$BR$46='Synthèse des paddocks'!A47))/SUMPRODUCT(--('Production laitière'!$BR$12:$BR$46='Synthèse des paddocks'!A47)))</f>
        <v>#VALUE!</v>
      </c>
      <c r="V47" s="110">
        <f>SUMPRODUCT(('Production laitière'!$BV$12:$BV$39)*('Production laitière'!$BY$12:$BY$39='Synthèse des paddocks'!A47))</f>
        <v>0</v>
      </c>
      <c r="W47" s="109" t="str">
        <f>IF(SUMPRODUCT(--('Production laitière'!$BY$12:$BY$39='Synthèse des paddocks'!A47))=0,"",SUMPRODUCT(('Production laitière'!$BX$12:$BX$39)*('Production laitière'!$BY$12:$BY$39='Synthèse des paddocks'!A47))/SUMPRODUCT(--('Production laitière'!$BY$12:$BY$39='Synthèse des paddocks'!A47)))</f>
        <v/>
      </c>
      <c r="X47" s="110">
        <f>SUMPRODUCT(('Production laitière'!$CC$12:$CC$43)*('Production laitière'!$CF$12:$CF$43='Synthèse des paddocks'!A47))</f>
        <v>0</v>
      </c>
      <c r="Y47" s="109" t="str">
        <f>IF(SUMPRODUCT(--('Production laitière'!$CF$12:$CF$43='Synthèse des paddocks'!A47))=0,"",SUMPRODUCT(('Production laitière'!$CE$12:$CE$43)*('Production laitière'!$CF$12:$CF$43='Synthèse des paddocks'!A47))/SUMPRODUCT(--('Production laitière'!$CF$12:$CF$43='Synthèse des paddocks'!A47)))</f>
        <v/>
      </c>
      <c r="Z47" s="104"/>
      <c r="AA47" s="104"/>
      <c r="AB47" s="104"/>
      <c r="AC47" s="104"/>
      <c r="AD47" s="104"/>
      <c r="AE47" s="104"/>
      <c r="AF47" s="104"/>
    </row>
    <row r="48" spans="1:32" s="34" customFormat="1" x14ac:dyDescent="0.25">
      <c r="A48" s="113" t="str">
        <f t="shared" si="2"/>
        <v>c</v>
      </c>
      <c r="B48" s="110">
        <f>SUMPRODUCT(('Production laitière'!$D$12:$D$46)*('Production laitière'!$G$12:$G$46='Synthèse des paddocks'!A48))</f>
        <v>0</v>
      </c>
      <c r="C48" s="109" t="str">
        <f>IF(SUMPRODUCT(--('Production laitière'!$G$12:$G$46='Synthèse des paddocks'!A48))=0,"",(SUMPRODUCT(('Production laitière'!$F$12:$F$46)*('Production laitière'!$G$12:$G$46='Synthèse des paddocks'!A48))/SUMPRODUCT(--('Production laitière'!$G$12:$G$46='Synthèse des paddocks'!A48))))</f>
        <v/>
      </c>
      <c r="D48" s="110">
        <f>SUMPRODUCT(('Production laitière'!$K$12:$K$39)*('Production laitière'!$N$12:$N$39='Synthèse des paddocks'!A48))</f>
        <v>0</v>
      </c>
      <c r="E48" s="109" t="str">
        <f>IF(SUMPRODUCT(--('Production laitière'!$N$12:$N$39='Synthèse des paddocks'!A48))=0,"",SUMPRODUCT(('Production laitière'!$M$12:$M$39)*('Production laitière'!$N$12:$N$39='Synthèse des paddocks'!A48))/SUMPRODUCT(--('Production laitière'!$N$12:$N$39='Synthèse des paddocks'!A48)))</f>
        <v/>
      </c>
      <c r="F48" s="110">
        <f ca="1">SUMPRODUCT(('Production laitière'!$R$12:$R$46)*('Production laitière'!$U$12:$U$46='Synthèse des paddocks'!A48))</f>
        <v>0</v>
      </c>
      <c r="G48" s="157" t="str">
        <f t="array" aca="1" ref="G48" ca="1">IF(SUMPRODUCT(--('Production laitière'!$U$12:$U$46='Synthèse des paddocks'!A48))=0,"",SUMPRODUCT(('Production laitière'!$T$12:$T$46)*('Production laitière'!$U$12:$U$46='Synthèse des paddocks'!A48))/SUMPRODUCT(--('Production laitière'!$U$12:$U$46='Synthèse des paddocks'!A48)))</f>
        <v/>
      </c>
      <c r="H48" s="110">
        <f ca="1">SUMPRODUCT(('Production laitière'!$Y$12:$Y$39)*('Production laitière'!$AB$12:$AB$39='Synthèse des paddocks'!A48))</f>
        <v>4486.6666666666661</v>
      </c>
      <c r="I48" s="109">
        <f ca="1">IF(SUMPRODUCT(--('Production laitière'!$AB$12:$AB$39='Synthèse des paddocks'!A48))=0,"",SUMPRODUCT(('Production laitière'!$AA$12:$AA$39)*('Production laitière'!$AB$12:$AB$39='Synthèse des paddocks'!A48))/SUMPRODUCT(--('Production laitière'!$AB$12:$AB$39='Synthèse des paddocks'!A48)))</f>
        <v>22.891156462585034</v>
      </c>
      <c r="J48" s="110">
        <f ca="1">SUMPRODUCT(('Production laitière'!$AF$12:$AF$39)*('Production laitière'!$AI$12:$AI$39='Synthèse des paddocks'!A48))</f>
        <v>0</v>
      </c>
      <c r="K48" s="109" t="str">
        <f ca="1">IF(SUMPRODUCT(--('Production laitière'!$AI$12:$AI$39='Synthèse des paddocks'!A48))=0,"",SUMPRODUCT(('Production laitière'!$AH$12:$AH$39)*('Production laitière'!$AI$12:$AI$39='Synthèse des paddocks'!A48))/SUMPRODUCT(--('Production laitière'!$AI$12:$AI$39='Synthèse des paddocks'!A48)))</f>
        <v/>
      </c>
      <c r="L48" s="110">
        <f ca="1">SUMPRODUCT(('Production laitière'!$AM$12:$AM$39)*('Production laitière'!$AP$12:$AP$39='Synthèse des paddocks'!A48))</f>
        <v>1824</v>
      </c>
      <c r="M48" s="109">
        <f ca="1">IF(SUMPRODUCT(--('Production laitière'!$AP$12:$AP$39='Synthèse des paddocks'!A48))=0,"",SUMPRODUCT(('Production laitière'!$AO$12:$AO$39)*('Production laitière'!$AP$12:$AP$39='Synthèse des paddocks'!A48))/SUMPRODUCT(--('Production laitière'!$AP$12:$AP$39='Synthèse des paddocks'!A48)))</f>
        <v>18.612244897959183</v>
      </c>
      <c r="N48" s="110">
        <f ca="1">SUMPRODUCT(('Production laitière'!$AT$12:$AT$46)*('Production laitière'!$AW$12:$AW$46='Synthèse des paddocks'!A48))</f>
        <v>0</v>
      </c>
      <c r="O48" s="109" t="str">
        <f ca="1">IF(SUMPRODUCT(--('Production laitière'!$AW$12:$AW$46='Synthèse des paddocks'!A48))=0,"",SUMPRODUCT(('Production laitière'!$AV$12:$AV$46)*('Production laitière'!$AW$12:$AW$46='Synthèse des paddocks'!A48))/SUMPRODUCT(--('Production laitière'!$AW$12:$AW$46='Synthèse des paddocks'!A48)))</f>
        <v/>
      </c>
      <c r="P48" s="110">
        <f ca="1">SUMPRODUCT(('Production laitière'!$BA$12:$BA$39)*('Production laitière'!$BD$12:$BD$39='Synthèse des paddocks'!A48))</f>
        <v>0</v>
      </c>
      <c r="Q48" s="109" t="str">
        <f ca="1">IF(SUMPRODUCT(--('Production laitière'!$BD$12:$BD$39='Synthèse des paddocks'!A48))=0,"",SUMPRODUCT(('Production laitière'!$BC$12:$BC$39)*('Production laitière'!$BD$12:$BD$39='Synthèse des paddocks'!A48))/SUMPRODUCT(--('Production laitière'!$BD$12:$BD$39='Synthèse des paddocks'!A48)))</f>
        <v/>
      </c>
      <c r="R48" s="110">
        <f ca="1">SUMPRODUCT(('Production laitière'!$BH$12:$BH$39)*('Production laitière'!$BK$12:$BK$39='Synthèse des paddocks'!A48))</f>
        <v>0</v>
      </c>
      <c r="S48" s="109" t="str">
        <f ca="1">IF(SUMPRODUCT(--('Production laitière'!$BK$12:$BK$39='Synthèse des paddocks'!A48))=0,"",SUMPRODUCT(('Production laitière'!$BJ$12:$BJ$39)*('Production laitière'!$BK$12:$BK$39='Synthèse des paddocks'!A48))/SUMPRODUCT(--('Production laitière'!$BK$12:$BK$39='Synthèse des paddocks'!A48)))</f>
        <v/>
      </c>
      <c r="T48" s="158">
        <f ca="1">SUMPRODUCT(('Production laitière'!$BO$12:$BO$46)*('Production laitière'!$BR$12:$BR$46='Synthèse des paddocks'!A48))</f>
        <v>0</v>
      </c>
      <c r="U48" s="157" t="e">
        <f ca="1">IF(SUMPRODUCT(--('Production laitière'!$BR$12:$BR$46='Synthèse des paddocks'!A48))=0,"",SUMPRODUCT(('Production laitière'!$BQ$12:$BQ$46)*('Production laitière'!$BR$12:$BR$46='Synthèse des paddocks'!A48))/SUMPRODUCT(--('Production laitière'!$BR$12:$BR$46='Synthèse des paddocks'!A48)))</f>
        <v>#VALUE!</v>
      </c>
      <c r="V48" s="110">
        <f>SUMPRODUCT(('Production laitière'!$BV$12:$BV$39)*('Production laitière'!$BY$12:$BY$39='Synthèse des paddocks'!A48))</f>
        <v>0</v>
      </c>
      <c r="W48" s="109" t="str">
        <f>IF(SUMPRODUCT(--('Production laitière'!$BY$12:$BY$39='Synthèse des paddocks'!A48))=0,"",SUMPRODUCT(('Production laitière'!$BX$12:$BX$39)*('Production laitière'!$BY$12:$BY$39='Synthèse des paddocks'!A48))/SUMPRODUCT(--('Production laitière'!$BY$12:$BY$39='Synthèse des paddocks'!A48)))</f>
        <v/>
      </c>
      <c r="X48" s="110">
        <f>SUMPRODUCT(('Production laitière'!$CC$12:$CC$43)*('Production laitière'!$CF$12:$CF$43='Synthèse des paddocks'!A48))</f>
        <v>0</v>
      </c>
      <c r="Y48" s="109" t="str">
        <f>IF(SUMPRODUCT(--('Production laitière'!$CF$12:$CF$43='Synthèse des paddocks'!A48))=0,"",SUMPRODUCT(('Production laitière'!$CE$12:$CE$43)*('Production laitière'!$CF$12:$CF$43='Synthèse des paddocks'!A48))/SUMPRODUCT(--('Production laitière'!$CF$12:$CF$43='Synthèse des paddocks'!A48)))</f>
        <v/>
      </c>
      <c r="Z48" s="104"/>
      <c r="AA48" s="104"/>
      <c r="AB48" s="104"/>
      <c r="AC48" s="104"/>
      <c r="AD48" s="104"/>
      <c r="AE48" s="104"/>
      <c r="AF48" s="104"/>
    </row>
    <row r="49" spans="1:36" s="34" customFormat="1" x14ac:dyDescent="0.25">
      <c r="A49" s="113" t="str">
        <f t="shared" si="2"/>
        <v>d</v>
      </c>
      <c r="B49" s="110">
        <f>SUMPRODUCT(('Production laitière'!$D$12:$D$46)*('Production laitière'!$G$12:$G$46='Synthèse des paddocks'!A49))</f>
        <v>0</v>
      </c>
      <c r="C49" s="109" t="str">
        <f>IF(SUMPRODUCT(--('Production laitière'!$G$12:$G$46='Synthèse des paddocks'!A49))=0,"",(SUMPRODUCT(('Production laitière'!$F$12:$F$46)*('Production laitière'!$G$12:$G$46='Synthèse des paddocks'!A49))/SUMPRODUCT(--('Production laitière'!$G$12:$G$46='Synthèse des paddocks'!A49))))</f>
        <v/>
      </c>
      <c r="D49" s="110">
        <f>SUMPRODUCT(('Production laitière'!$K$12:$K$39)*('Production laitière'!$N$12:$N$39='Synthèse des paddocks'!A49))</f>
        <v>0</v>
      </c>
      <c r="E49" s="109" t="str">
        <f>IF(SUMPRODUCT(--('Production laitière'!$N$12:$N$39='Synthèse des paddocks'!A49))=0,"",SUMPRODUCT(('Production laitière'!$M$12:$M$39)*('Production laitière'!$N$12:$N$39='Synthèse des paddocks'!A49))/SUMPRODUCT(--('Production laitière'!$N$12:$N$39='Synthèse des paddocks'!A49)))</f>
        <v/>
      </c>
      <c r="F49" s="110">
        <f ca="1">SUMPRODUCT(('Production laitière'!$R$12:$R$46)*('Production laitière'!$U$12:$U$46='Synthèse des paddocks'!A49))</f>
        <v>713.33333333333337</v>
      </c>
      <c r="G49" s="157" t="e">
        <f t="array" aca="1" ref="G49" ca="1">IF(SUMPRODUCT(--('Production laitière'!$U$12:$U$46='Synthèse des paddocks'!A49))=0,"",SUMPRODUCT(('Production laitière'!$T$12:$T$46)*('Production laitière'!$U$12:$U$46='Synthèse des paddocks'!A49))/SUMPRODUCT(--('Production laitière'!$U$12:$U$46='Synthèse des paddocks'!A49)))</f>
        <v>#VALUE!</v>
      </c>
      <c r="H49" s="110">
        <f ca="1">SUMPRODUCT(('Production laitière'!$Y$12:$Y$39)*('Production laitière'!$AB$12:$AB$39='Synthèse des paddocks'!A49))</f>
        <v>4460</v>
      </c>
      <c r="I49" s="109">
        <f ca="1">IF(SUMPRODUCT(--('Production laitière'!$AB$12:$AB$39='Synthèse des paddocks'!A49))=0,"",SUMPRODUCT(('Production laitière'!$AA$12:$AA$39)*('Production laitière'!$AB$12:$AB$39='Synthèse des paddocks'!A49))/SUMPRODUCT(--('Production laitière'!$AB$12:$AB$39='Synthèse des paddocks'!A49)))</f>
        <v>22.755102040816325</v>
      </c>
      <c r="J49" s="110">
        <f ca="1">SUMPRODUCT(('Production laitière'!$AF$12:$AF$39)*('Production laitière'!$AI$12:$AI$39='Synthèse des paddocks'!A49))</f>
        <v>0</v>
      </c>
      <c r="K49" s="109" t="str">
        <f ca="1">IF(SUMPRODUCT(--('Production laitière'!$AI$12:$AI$39='Synthèse des paddocks'!A49))=0,"",SUMPRODUCT(('Production laitière'!$AH$12:$AH$39)*('Production laitière'!$AI$12:$AI$39='Synthèse des paddocks'!A49))/SUMPRODUCT(--('Production laitière'!$AI$12:$AI$39='Synthèse des paddocks'!A49)))</f>
        <v/>
      </c>
      <c r="L49" s="110">
        <f ca="1">SUMPRODUCT(('Production laitière'!$AM$12:$AM$39)*('Production laitière'!$AP$12:$AP$39='Synthèse des paddocks'!A49))</f>
        <v>4125</v>
      </c>
      <c r="M49" s="109">
        <f ca="1">IF(SUMPRODUCT(--('Production laitière'!$AP$12:$AP$39='Synthèse des paddocks'!A49))=0,"",SUMPRODUCT(('Production laitière'!$AO$12:$AO$39)*('Production laitière'!$AP$12:$AP$39='Synthèse des paddocks'!A49))/SUMPRODUCT(--('Production laitière'!$AP$12:$AP$39='Synthèse des paddocks'!A49)))</f>
        <v>20.625</v>
      </c>
      <c r="N49" s="110">
        <f ca="1">SUMPRODUCT(('Production laitière'!$AT$12:$AT$46)*('Production laitière'!$AW$12:$AW$46='Synthèse des paddocks'!A49))</f>
        <v>0</v>
      </c>
      <c r="O49" s="109" t="str">
        <f ca="1">IF(SUMPRODUCT(--('Production laitière'!$AW$12:$AW$46='Synthèse des paddocks'!A49))=0,"",SUMPRODUCT(('Production laitière'!$AV$12:$AV$46)*('Production laitière'!$AW$12:$AW$46='Synthèse des paddocks'!A49))/SUMPRODUCT(--('Production laitière'!$AW$12:$AW$46='Synthèse des paddocks'!A49)))</f>
        <v/>
      </c>
      <c r="P49" s="110">
        <f ca="1">SUMPRODUCT(('Production laitière'!$BA$12:$BA$39)*('Production laitière'!$BD$12:$BD$39='Synthèse des paddocks'!A49))</f>
        <v>0</v>
      </c>
      <c r="Q49" s="109" t="str">
        <f ca="1">IF(SUMPRODUCT(--('Production laitière'!$BD$12:$BD$39='Synthèse des paddocks'!A49))=0,"",SUMPRODUCT(('Production laitière'!$BC$12:$BC$39)*('Production laitière'!$BD$12:$BD$39='Synthèse des paddocks'!A49))/SUMPRODUCT(--('Production laitière'!$BD$12:$BD$39='Synthèse des paddocks'!A49)))</f>
        <v/>
      </c>
      <c r="R49" s="110">
        <f ca="1">SUMPRODUCT(('Production laitière'!$BH$12:$BH$39)*('Production laitière'!$BK$12:$BK$39='Synthèse des paddocks'!A49))</f>
        <v>3398.5</v>
      </c>
      <c r="S49" s="109">
        <f ca="1">IF(SUMPRODUCT(--('Production laitière'!$BK$12:$BK$39='Synthèse des paddocks'!A49))=0,"",SUMPRODUCT(('Production laitière'!$BJ$12:$BJ$39)*('Production laitière'!$BK$12:$BK$39='Synthèse des paddocks'!A49))/SUMPRODUCT(--('Production laitière'!$BK$12:$BK$39='Synthèse des paddocks'!A49)))</f>
        <v>17.339285714285715</v>
      </c>
      <c r="T49" s="158">
        <f ca="1">SUMPRODUCT(('Production laitière'!$BO$12:$BO$46)*('Production laitière'!$BR$12:$BR$46='Synthèse des paddocks'!A49))</f>
        <v>0</v>
      </c>
      <c r="U49" s="157" t="e">
        <f ca="1">IF(SUMPRODUCT(--('Production laitière'!$BR$12:$BR$46='Synthèse des paddocks'!A49))=0,"",SUMPRODUCT(('Production laitière'!$BQ$12:$BQ$46)*('Production laitière'!$BR$12:$BR$46='Synthèse des paddocks'!A49))/SUMPRODUCT(--('Production laitière'!$BR$12:$BR$46='Synthèse des paddocks'!A49)))</f>
        <v>#VALUE!</v>
      </c>
      <c r="V49" s="110">
        <f>SUMPRODUCT(('Production laitière'!$BV$12:$BV$39)*('Production laitière'!$BY$12:$BY$39='Synthèse des paddocks'!A49))</f>
        <v>0</v>
      </c>
      <c r="W49" s="109" t="str">
        <f>IF(SUMPRODUCT(--('Production laitière'!$BY$12:$BY$39='Synthèse des paddocks'!A49))=0,"",SUMPRODUCT(('Production laitière'!$BX$12:$BX$39)*('Production laitière'!$BY$12:$BY$39='Synthèse des paddocks'!A49))/SUMPRODUCT(--('Production laitière'!$BY$12:$BY$39='Synthèse des paddocks'!A49)))</f>
        <v/>
      </c>
      <c r="X49" s="110">
        <f>SUMPRODUCT(('Production laitière'!$CC$12:$CC$43)*('Production laitière'!$CF$12:$CF$43='Synthèse des paddocks'!A49))</f>
        <v>0</v>
      </c>
      <c r="Y49" s="109" t="str">
        <f>IF(SUMPRODUCT(--('Production laitière'!$CF$12:$CF$43='Synthèse des paddocks'!A49))=0,"",SUMPRODUCT(('Production laitière'!$CE$12:$CE$43)*('Production laitière'!$CF$12:$CF$43='Synthèse des paddocks'!A49))/SUMPRODUCT(--('Production laitière'!$CF$12:$CF$43='Synthèse des paddocks'!A49)))</f>
        <v/>
      </c>
      <c r="Z49" s="104"/>
      <c r="AA49" s="104"/>
      <c r="AB49" s="104"/>
      <c r="AC49" s="104"/>
      <c r="AD49" s="104"/>
      <c r="AE49" s="104"/>
      <c r="AF49" s="104"/>
    </row>
    <row r="50" spans="1:36" s="34" customFormat="1" x14ac:dyDescent="0.25">
      <c r="A50" s="113" t="str">
        <f t="shared" si="2"/>
        <v>e</v>
      </c>
      <c r="B50" s="110">
        <f>SUMPRODUCT(('Production laitière'!$D$12:$D$46)*('Production laitière'!$G$12:$G$46='Synthèse des paddocks'!A50))</f>
        <v>0</v>
      </c>
      <c r="C50" s="109" t="str">
        <f>IF(SUMPRODUCT(--('Production laitière'!$G$12:$G$46='Synthèse des paddocks'!A50))=0,"",(SUMPRODUCT(('Production laitière'!$F$12:$F$46)*('Production laitière'!$G$12:$G$46='Synthèse des paddocks'!A50))/SUMPRODUCT(--('Production laitière'!$G$12:$G$46='Synthèse des paddocks'!A50))))</f>
        <v/>
      </c>
      <c r="D50" s="110">
        <f>SUMPRODUCT(('Production laitière'!$K$12:$K$39)*('Production laitière'!$N$12:$N$39='Synthèse des paddocks'!A50))</f>
        <v>0</v>
      </c>
      <c r="E50" s="109" t="str">
        <f>IF(SUMPRODUCT(--('Production laitière'!$N$12:$N$39='Synthèse des paddocks'!A50))=0,"",SUMPRODUCT(('Production laitière'!$M$12:$M$39)*('Production laitière'!$N$12:$N$39='Synthèse des paddocks'!A50))/SUMPRODUCT(--('Production laitière'!$N$12:$N$39='Synthèse des paddocks'!A50)))</f>
        <v/>
      </c>
      <c r="F50" s="110">
        <f ca="1">SUMPRODUCT(('Production laitière'!$R$12:$R$46)*('Production laitière'!$U$12:$U$46='Synthèse des paddocks'!A50))</f>
        <v>966</v>
      </c>
      <c r="G50" s="157" t="e">
        <f t="array" aca="1" ref="G50" ca="1">IF(SUMPRODUCT(--('Production laitière'!$U$12:$U$46='Synthèse des paddocks'!A50))=0,"",SUMPRODUCT(('Production laitière'!$T$12:$T$46)*('Production laitière'!$U$12:$U$46='Synthèse des paddocks'!A50))/SUMPRODUCT(--('Production laitière'!$U$12:$U$46='Synthèse des paddocks'!A50)))</f>
        <v>#VALUE!</v>
      </c>
      <c r="H50" s="110">
        <f ca="1">SUMPRODUCT(('Production laitière'!$Y$12:$Y$39)*('Production laitière'!$AB$12:$AB$39='Synthèse des paddocks'!A50))</f>
        <v>4488.3333333333339</v>
      </c>
      <c r="I50" s="109">
        <f ca="1">IF(SUMPRODUCT(--('Production laitière'!$AB$12:$AB$39='Synthèse des paddocks'!A50))=0,"",SUMPRODUCT(('Production laitière'!$AA$12:$AA$39)*('Production laitière'!$AB$12:$AB$39='Synthèse des paddocks'!A50))/SUMPRODUCT(--('Production laitière'!$AB$12:$AB$39='Synthèse des paddocks'!A50)))</f>
        <v>22.89965986394558</v>
      </c>
      <c r="J50" s="110">
        <f ca="1">SUMPRODUCT(('Production laitière'!$AF$12:$AF$39)*('Production laitière'!$AI$12:$AI$39='Synthèse des paddocks'!A50))</f>
        <v>0</v>
      </c>
      <c r="K50" s="109" t="str">
        <f ca="1">IF(SUMPRODUCT(--('Production laitière'!$AI$12:$AI$39='Synthèse des paddocks'!A50))=0,"",SUMPRODUCT(('Production laitière'!$AH$12:$AH$39)*('Production laitière'!$AI$12:$AI$39='Synthèse des paddocks'!A50))/SUMPRODUCT(--('Production laitière'!$AI$12:$AI$39='Synthèse des paddocks'!A50)))</f>
        <v/>
      </c>
      <c r="L50" s="110">
        <f ca="1">SUMPRODUCT(('Production laitière'!$AM$12:$AM$39)*('Production laitière'!$AP$12:$AP$39='Synthèse des paddocks'!A50))</f>
        <v>7168.5</v>
      </c>
      <c r="M50" s="109">
        <f ca="1">IF(SUMPRODUCT(--('Production laitière'!$AP$12:$AP$39='Synthèse des paddocks'!A50))=0,"",SUMPRODUCT(('Production laitière'!$AO$12:$AO$39)*('Production laitière'!$AP$12:$AP$39='Synthèse des paddocks'!A50))/SUMPRODUCT(--('Production laitière'!$AP$12:$AP$39='Synthèse des paddocks'!A50)))</f>
        <v>20.77918367346939</v>
      </c>
      <c r="N50" s="110">
        <f ca="1">SUMPRODUCT(('Production laitière'!$AT$12:$AT$46)*('Production laitière'!$AW$12:$AW$46='Synthèse des paddocks'!A50))</f>
        <v>0</v>
      </c>
      <c r="O50" s="109" t="str">
        <f ca="1">IF(SUMPRODUCT(--('Production laitière'!$AW$12:$AW$46='Synthèse des paddocks'!A50))=0,"",SUMPRODUCT(('Production laitière'!$AV$12:$AV$46)*('Production laitière'!$AW$12:$AW$46='Synthèse des paddocks'!A50))/SUMPRODUCT(--('Production laitière'!$AW$12:$AW$46='Synthèse des paddocks'!A50)))</f>
        <v/>
      </c>
      <c r="P50" s="110">
        <f ca="1">SUMPRODUCT(('Production laitière'!$BA$12:$BA$39)*('Production laitière'!$BD$12:$BD$39='Synthèse des paddocks'!A50))</f>
        <v>0</v>
      </c>
      <c r="Q50" s="109" t="str">
        <f ca="1">IF(SUMPRODUCT(--('Production laitière'!$BD$12:$BD$39='Synthèse des paddocks'!A50))=0,"",SUMPRODUCT(('Production laitière'!$BC$12:$BC$39)*('Production laitière'!$BD$12:$BD$39='Synthèse des paddocks'!A50))/SUMPRODUCT(--('Production laitière'!$BD$12:$BD$39='Synthèse des paddocks'!A50)))</f>
        <v/>
      </c>
      <c r="R50" s="110">
        <f ca="1">SUMPRODUCT(('Production laitière'!$BH$12:$BH$39)*('Production laitière'!$BK$12:$BK$39='Synthèse des paddocks'!A50))</f>
        <v>0</v>
      </c>
      <c r="S50" s="109" t="str">
        <f ca="1">IF(SUMPRODUCT(--('Production laitière'!$BK$12:$BK$39='Synthèse des paddocks'!A50))=0,"",SUMPRODUCT(('Production laitière'!$BJ$12:$BJ$39)*('Production laitière'!$BK$12:$BK$39='Synthèse des paddocks'!A50))/SUMPRODUCT(--('Production laitière'!$BK$12:$BK$39='Synthèse des paddocks'!A50)))</f>
        <v/>
      </c>
      <c r="T50" s="158">
        <f ca="1">SUMPRODUCT(('Production laitière'!$BO$12:$BO$46)*('Production laitière'!$BR$12:$BR$46='Synthèse des paddocks'!A50))</f>
        <v>0</v>
      </c>
      <c r="U50" s="157" t="e">
        <f ca="1">IF(SUMPRODUCT(--('Production laitière'!$BR$12:$BR$46='Synthèse des paddocks'!A50))=0,"",SUMPRODUCT(('Production laitière'!$BQ$12:$BQ$46)*('Production laitière'!$BR$12:$BR$46='Synthèse des paddocks'!A50))/SUMPRODUCT(--('Production laitière'!$BR$12:$BR$46='Synthèse des paddocks'!A50)))</f>
        <v>#VALUE!</v>
      </c>
      <c r="V50" s="110">
        <f>SUMPRODUCT(('Production laitière'!$BV$12:$BV$39)*('Production laitière'!$BY$12:$BY$39='Synthèse des paddocks'!A50))</f>
        <v>0</v>
      </c>
      <c r="W50" s="109" t="str">
        <f>IF(SUMPRODUCT(--('Production laitière'!$BY$12:$BY$39='Synthèse des paddocks'!A50))=0,"",SUMPRODUCT(('Production laitière'!$BX$12:$BX$39)*('Production laitière'!$BY$12:$BY$39='Synthèse des paddocks'!A50))/SUMPRODUCT(--('Production laitière'!$BY$12:$BY$39='Synthèse des paddocks'!A50)))</f>
        <v/>
      </c>
      <c r="X50" s="110">
        <f>SUMPRODUCT(('Production laitière'!$CC$12:$CC$43)*('Production laitière'!$CF$12:$CF$43='Synthèse des paddocks'!A50))</f>
        <v>0</v>
      </c>
      <c r="Y50" s="109" t="str">
        <f>IF(SUMPRODUCT(--('Production laitière'!$CF$12:$CF$43='Synthèse des paddocks'!A50))=0,"",SUMPRODUCT(('Production laitière'!$CE$12:$CE$43)*('Production laitière'!$CF$12:$CF$43='Synthèse des paddocks'!A50))/SUMPRODUCT(--('Production laitière'!$CF$12:$CF$43='Synthèse des paddocks'!A50)))</f>
        <v/>
      </c>
      <c r="Z50" s="104"/>
      <c r="AA50" s="104"/>
      <c r="AB50" s="104"/>
      <c r="AC50" s="104"/>
      <c r="AD50" s="104"/>
      <c r="AE50" s="104"/>
      <c r="AF50" s="104"/>
    </row>
    <row r="51" spans="1:36" s="34" customFormat="1" x14ac:dyDescent="0.25">
      <c r="A51" s="113" t="str">
        <f t="shared" si="2"/>
        <v>f</v>
      </c>
      <c r="B51" s="110">
        <f>SUMPRODUCT(('Production laitière'!$D$12:$D$46)*('Production laitière'!$G$12:$G$46='Synthèse des paddocks'!A51))</f>
        <v>0</v>
      </c>
      <c r="C51" s="109" t="str">
        <f>IF(SUMPRODUCT(--('Production laitière'!$G$12:$G$46='Synthèse des paddocks'!A51))=0,"",(SUMPRODUCT(('Production laitière'!$F$12:$F$46)*('Production laitière'!$G$12:$G$46='Synthèse des paddocks'!A51))/SUMPRODUCT(--('Production laitière'!$G$12:$G$46='Synthèse des paddocks'!A51))))</f>
        <v/>
      </c>
      <c r="D51" s="110">
        <f>SUMPRODUCT(('Production laitière'!$K$12:$K$39)*('Production laitière'!$N$12:$N$39='Synthèse des paddocks'!A51))</f>
        <v>0</v>
      </c>
      <c r="E51" s="109" t="str">
        <f>IF(SUMPRODUCT(--('Production laitière'!$N$12:$N$39='Synthèse des paddocks'!A51))=0,"",SUMPRODUCT(('Production laitière'!$M$12:$M$39)*('Production laitière'!$N$12:$N$39='Synthèse des paddocks'!A51))/SUMPRODUCT(--('Production laitière'!$N$12:$N$39='Synthèse des paddocks'!A51)))</f>
        <v/>
      </c>
      <c r="F51" s="110">
        <f ca="1">SUMPRODUCT(('Production laitière'!$R$12:$R$46)*('Production laitière'!$U$12:$U$46='Synthèse des paddocks'!A51))</f>
        <v>966</v>
      </c>
      <c r="G51" s="157" t="e">
        <f t="array" aca="1" ref="G51" ca="1">IF(SUMPRODUCT(--('Production laitière'!$U$12:$U$46='Synthèse des paddocks'!A51))=0,"",SUMPRODUCT(('Production laitière'!$T$12:$T$46)*('Production laitière'!$U$12:$U$46='Synthèse des paddocks'!A51))/SUMPRODUCT(--('Production laitière'!$U$12:$U$46='Synthèse des paddocks'!A51)))</f>
        <v>#VALUE!</v>
      </c>
      <c r="H51" s="110">
        <f ca="1">SUMPRODUCT(('Production laitière'!$Y$12:$Y$39)*('Production laitière'!$AB$12:$AB$39='Synthèse des paddocks'!A51))</f>
        <v>9821.6666666666679</v>
      </c>
      <c r="I51" s="109">
        <f ca="1">IF(SUMPRODUCT(--('Production laitière'!$AB$12:$AB$39='Synthèse des paddocks'!A51))=0,"",SUMPRODUCT(('Production laitière'!$AA$12:$AA$39)*('Production laitière'!$AB$12:$AB$39='Synthèse des paddocks'!A51))/SUMPRODUCT(--('Production laitière'!$AB$12:$AB$39='Synthèse des paddocks'!A51)))</f>
        <v>22.2713529856387</v>
      </c>
      <c r="J51" s="110">
        <f ca="1">SUMPRODUCT(('Production laitière'!$AF$12:$AF$39)*('Production laitière'!$AI$12:$AI$39='Synthèse des paddocks'!A51))</f>
        <v>0</v>
      </c>
      <c r="K51" s="109" t="str">
        <f ca="1">IF(SUMPRODUCT(--('Production laitière'!$AI$12:$AI$39='Synthèse des paddocks'!A51))=0,"",SUMPRODUCT(('Production laitière'!$AH$12:$AH$39)*('Production laitière'!$AI$12:$AI$39='Synthèse des paddocks'!A51))/SUMPRODUCT(--('Production laitière'!$AI$12:$AI$39='Synthèse des paddocks'!A51)))</f>
        <v/>
      </c>
      <c r="L51" s="110">
        <f ca="1">SUMPRODUCT(('Production laitière'!$AM$12:$AM$39)*('Production laitière'!$AP$12:$AP$39='Synthèse des paddocks'!A51))</f>
        <v>0</v>
      </c>
      <c r="M51" s="109" t="str">
        <f ca="1">IF(SUMPRODUCT(--('Production laitière'!$AP$12:$AP$39='Synthèse des paddocks'!A51))=0,"",SUMPRODUCT(('Production laitière'!$AO$12:$AO$39)*('Production laitière'!$AP$12:$AP$39='Synthèse des paddocks'!A51))/SUMPRODUCT(--('Production laitière'!$AP$12:$AP$39='Synthèse des paddocks'!A51)))</f>
        <v/>
      </c>
      <c r="N51" s="110">
        <f ca="1">SUMPRODUCT(('Production laitière'!$AT$12:$AT$46)*('Production laitière'!$AW$12:$AW$46='Synthèse des paddocks'!A51))</f>
        <v>1768.5</v>
      </c>
      <c r="O51" s="109">
        <f ca="1">IF(SUMPRODUCT(--('Production laitière'!$AW$12:$AW$46='Synthèse des paddocks'!A51))=0,"",SUMPRODUCT(('Production laitière'!$AV$12:$AV$46)*('Production laitière'!$AW$12:$AW$46='Synthèse des paddocks'!A51))/SUMPRODUCT(--('Production laitière'!$AW$12:$AW$46='Synthèse des paddocks'!A51)))</f>
        <v>17.685000000000002</v>
      </c>
      <c r="P51" s="110">
        <f ca="1">SUMPRODUCT(('Production laitière'!$BA$12:$BA$39)*('Production laitière'!$BD$12:$BD$39='Synthèse des paddocks'!A51))</f>
        <v>0</v>
      </c>
      <c r="Q51" s="109" t="str">
        <f ca="1">IF(SUMPRODUCT(--('Production laitière'!$BD$12:$BD$39='Synthèse des paddocks'!A51))=0,"",SUMPRODUCT(('Production laitière'!$BC$12:$BC$39)*('Production laitière'!$BD$12:$BD$39='Synthèse des paddocks'!A51))/SUMPRODUCT(--('Production laitière'!$BD$12:$BD$39='Synthèse des paddocks'!A51)))</f>
        <v/>
      </c>
      <c r="R51" s="110">
        <f ca="1">SUMPRODUCT(('Production laitière'!$BH$12:$BH$39)*('Production laitière'!$BK$12:$BK$39='Synthèse des paddocks'!A51))</f>
        <v>4307</v>
      </c>
      <c r="S51" s="109">
        <f ca="1">IF(SUMPRODUCT(--('Production laitière'!$BK$12:$BK$39='Synthèse des paddocks'!A51))=0,"",SUMPRODUCT(('Production laitière'!$BJ$12:$BJ$39)*('Production laitière'!$BK$12:$BK$39='Synthèse des paddocks'!A51))/SUMPRODUCT(--('Production laitière'!$BK$12:$BK$39='Synthèse des paddocks'!A51)))</f>
        <v>17.945833333333333</v>
      </c>
      <c r="T51" s="158">
        <f ca="1">SUMPRODUCT(('Production laitière'!$BO$12:$BO$46)*('Production laitière'!$BR$12:$BR$46='Synthèse des paddocks'!A51))</f>
        <v>0</v>
      </c>
      <c r="U51" s="157" t="e">
        <f ca="1">IF(SUMPRODUCT(--('Production laitière'!$BR$12:$BR$46='Synthèse des paddocks'!A51))=0,"",SUMPRODUCT(('Production laitière'!$BQ$12:$BQ$46)*('Production laitière'!$BR$12:$BR$46='Synthèse des paddocks'!A51))/SUMPRODUCT(--('Production laitière'!$BR$12:$BR$46='Synthèse des paddocks'!A51)))</f>
        <v>#VALUE!</v>
      </c>
      <c r="V51" s="110">
        <f>SUMPRODUCT(('Production laitière'!$BV$12:$BV$39)*('Production laitière'!$BY$12:$BY$39='Synthèse des paddocks'!A51))</f>
        <v>0</v>
      </c>
      <c r="W51" s="109" t="str">
        <f>IF(SUMPRODUCT(--('Production laitière'!$BY$12:$BY$39='Synthèse des paddocks'!A51))=0,"",SUMPRODUCT(('Production laitière'!$BX$12:$BX$39)*('Production laitière'!$BY$12:$BY$39='Synthèse des paddocks'!A51))/SUMPRODUCT(--('Production laitière'!$BY$12:$BY$39='Synthèse des paddocks'!A51)))</f>
        <v/>
      </c>
      <c r="X51" s="110">
        <f>SUMPRODUCT(('Production laitière'!$CC$12:$CC$43)*('Production laitière'!$CF$12:$CF$43='Synthèse des paddocks'!A51))</f>
        <v>0</v>
      </c>
      <c r="Y51" s="109" t="str">
        <f>IF(SUMPRODUCT(--('Production laitière'!$CF$12:$CF$43='Synthèse des paddocks'!A51))=0,"",SUMPRODUCT(('Production laitière'!$CE$12:$CE$43)*('Production laitière'!$CF$12:$CF$43='Synthèse des paddocks'!A51))/SUMPRODUCT(--('Production laitière'!$CF$12:$CF$43='Synthèse des paddocks'!A51)))</f>
        <v/>
      </c>
      <c r="Z51" s="104"/>
      <c r="AA51" s="104"/>
      <c r="AB51" s="104"/>
      <c r="AC51" s="104"/>
      <c r="AD51" s="104"/>
      <c r="AE51" s="104"/>
      <c r="AF51" s="104"/>
    </row>
    <row r="52" spans="1:36" s="34" customFormat="1" x14ac:dyDescent="0.25">
      <c r="A52" s="113" t="str">
        <f t="shared" si="2"/>
        <v>g</v>
      </c>
      <c r="B52" s="110">
        <f>SUMPRODUCT(('Production laitière'!$D$12:$D$46)*('Production laitière'!$G$12:$G$46='Synthèse des paddocks'!A52))</f>
        <v>0</v>
      </c>
      <c r="C52" s="109" t="str">
        <f>IF(SUMPRODUCT(--('Production laitière'!$G$12:$G$46='Synthèse des paddocks'!A52))=0,"",(SUMPRODUCT(('Production laitière'!$F$12:$F$46)*('Production laitière'!$G$12:$G$46='Synthèse des paddocks'!A52))/SUMPRODUCT(--('Production laitière'!$G$12:$G$46='Synthèse des paddocks'!A52))))</f>
        <v/>
      </c>
      <c r="D52" s="110">
        <f>SUMPRODUCT(('Production laitière'!$K$12:$K$39)*('Production laitière'!$N$12:$N$39='Synthèse des paddocks'!A52))</f>
        <v>0</v>
      </c>
      <c r="E52" s="109" t="str">
        <f>IF(SUMPRODUCT(--('Production laitière'!$N$12:$N$39='Synthèse des paddocks'!A52))=0,"",SUMPRODUCT(('Production laitière'!$M$12:$M$39)*('Production laitière'!$N$12:$N$39='Synthèse des paddocks'!A52))/SUMPRODUCT(--('Production laitière'!$N$12:$N$39='Synthèse des paddocks'!A52)))</f>
        <v/>
      </c>
      <c r="F52" s="110">
        <f ca="1">SUMPRODUCT(('Production laitière'!$R$12:$R$46)*('Production laitière'!$U$12:$U$46='Synthèse des paddocks'!A52))</f>
        <v>974.33333333333337</v>
      </c>
      <c r="G52" s="157" t="e">
        <f t="array" aca="1" ref="G52" ca="1">IF(SUMPRODUCT(--('Production laitière'!$U$12:$U$46='Synthèse des paddocks'!A52))=0,"",SUMPRODUCT(('Production laitière'!$T$12:$T$46)*('Production laitière'!$U$12:$U$46='Synthèse des paddocks'!A52))/SUMPRODUCT(--('Production laitière'!$U$12:$U$46='Synthèse des paddocks'!A52)))</f>
        <v>#VALUE!</v>
      </c>
      <c r="H52" s="110">
        <f ca="1">SUMPRODUCT(('Production laitière'!$Y$12:$Y$39)*('Production laitière'!$AB$12:$AB$39='Synthèse des paddocks'!A52))</f>
        <v>1054.3333333333333</v>
      </c>
      <c r="I52" s="109">
        <f ca="1">IF(SUMPRODUCT(--('Production laitière'!$AB$12:$AB$39='Synthèse des paddocks'!A52))=0,"",SUMPRODUCT(('Production laitière'!$AA$12:$AA$39)*('Production laitière'!$AB$12:$AB$39='Synthèse des paddocks'!A52))/SUMPRODUCT(--('Production laitière'!$AB$12:$AB$39='Synthèse des paddocks'!A52)))</f>
        <v>21.517006802721088</v>
      </c>
      <c r="J52" s="110">
        <f ca="1">SUMPRODUCT(('Production laitière'!$AF$12:$AF$39)*('Production laitière'!$AI$12:$AI$39='Synthèse des paddocks'!A52))</f>
        <v>0</v>
      </c>
      <c r="K52" s="109" t="str">
        <f ca="1">IF(SUMPRODUCT(--('Production laitière'!$AI$12:$AI$39='Synthèse des paddocks'!A52))=0,"",SUMPRODUCT(('Production laitière'!$AH$12:$AH$39)*('Production laitière'!$AI$12:$AI$39='Synthèse des paddocks'!A52))/SUMPRODUCT(--('Production laitière'!$AI$12:$AI$39='Synthèse des paddocks'!A52)))</f>
        <v/>
      </c>
      <c r="L52" s="110">
        <f ca="1">SUMPRODUCT(('Production laitière'!$AM$12:$AM$39)*('Production laitière'!$AP$12:$AP$39='Synthèse des paddocks'!A52))</f>
        <v>0</v>
      </c>
      <c r="M52" s="109" t="str">
        <f ca="1">IF(SUMPRODUCT(--('Production laitière'!$AP$12:$AP$39='Synthèse des paddocks'!A52))=0,"",SUMPRODUCT(('Production laitière'!$AO$12:$AO$39)*('Production laitière'!$AP$12:$AP$39='Synthèse des paddocks'!A52))/SUMPRODUCT(--('Production laitière'!$AP$12:$AP$39='Synthèse des paddocks'!A52)))</f>
        <v/>
      </c>
      <c r="N52" s="110">
        <f ca="1">SUMPRODUCT(('Production laitière'!$AT$12:$AT$46)*('Production laitière'!$AW$12:$AW$46='Synthèse des paddocks'!A52))</f>
        <v>1818</v>
      </c>
      <c r="O52" s="109">
        <f ca="1">IF(SUMPRODUCT(--('Production laitière'!$AW$12:$AW$46='Synthèse des paddocks'!A52))=0,"",SUMPRODUCT(('Production laitière'!$AV$12:$AV$46)*('Production laitière'!$AW$12:$AW$46='Synthèse des paddocks'!A52))/SUMPRODUCT(--('Production laitière'!$AW$12:$AW$46='Synthèse des paddocks'!A52)))</f>
        <v>18.18</v>
      </c>
      <c r="P52" s="110">
        <f ca="1">SUMPRODUCT(('Production laitière'!$BA$12:$BA$39)*('Production laitière'!$BD$12:$BD$39='Synthèse des paddocks'!A52))</f>
        <v>5302.5</v>
      </c>
      <c r="Q52" s="109">
        <f ca="1">IF(SUMPRODUCT(--('Production laitière'!$BD$12:$BD$39='Synthèse des paddocks'!A52))=0,"",SUMPRODUCT(('Production laitière'!$BC$12:$BC$39)*('Production laitière'!$BD$12:$BD$39='Synthèse des paddocks'!A52))/SUMPRODUCT(--('Production laitière'!$BD$12:$BD$39='Synthèse des paddocks'!A52)))</f>
        <v>18.04986111111111</v>
      </c>
      <c r="R52" s="110">
        <f ca="1">SUMPRODUCT(('Production laitière'!$BH$12:$BH$39)*('Production laitière'!$BK$12:$BK$39='Synthèse des paddocks'!A52))</f>
        <v>0</v>
      </c>
      <c r="S52" s="109" t="str">
        <f ca="1">IF(SUMPRODUCT(--('Production laitière'!$BK$12:$BK$39='Synthèse des paddocks'!A52))=0,"",SUMPRODUCT(('Production laitière'!$BJ$12:$BJ$39)*('Production laitière'!$BK$12:$BK$39='Synthèse des paddocks'!A52))/SUMPRODUCT(--('Production laitière'!$BK$12:$BK$39='Synthèse des paddocks'!A52)))</f>
        <v/>
      </c>
      <c r="T52" s="158">
        <f ca="1">SUMPRODUCT(('Production laitière'!$BO$12:$BO$46)*('Production laitière'!$BR$12:$BR$46='Synthèse des paddocks'!A52))</f>
        <v>0</v>
      </c>
      <c r="U52" s="157" t="e">
        <f ca="1">IF(SUMPRODUCT(--('Production laitière'!$BR$12:$BR$46='Synthèse des paddocks'!A52))=0,"",SUMPRODUCT(('Production laitière'!$BQ$12:$BQ$46)*('Production laitière'!$BR$12:$BR$46='Synthèse des paddocks'!A52))/SUMPRODUCT(--('Production laitière'!$BR$12:$BR$46='Synthèse des paddocks'!A52)))</f>
        <v>#VALUE!</v>
      </c>
      <c r="V52" s="110">
        <f>SUMPRODUCT(('Production laitière'!$BV$12:$BV$39)*('Production laitière'!$BY$12:$BY$39='Synthèse des paddocks'!A52))</f>
        <v>0</v>
      </c>
      <c r="W52" s="109" t="str">
        <f>IF(SUMPRODUCT(--('Production laitière'!$BY$12:$BY$39='Synthèse des paddocks'!A52))=0,"",SUMPRODUCT(('Production laitière'!$BX$12:$BX$39)*('Production laitière'!$BY$12:$BY$39='Synthèse des paddocks'!A52))/SUMPRODUCT(--('Production laitière'!$BY$12:$BY$39='Synthèse des paddocks'!A52)))</f>
        <v/>
      </c>
      <c r="X52" s="110">
        <f>SUMPRODUCT(('Production laitière'!$CC$12:$CC$43)*('Production laitière'!$CF$12:$CF$43='Synthèse des paddocks'!A52))</f>
        <v>0</v>
      </c>
      <c r="Y52" s="109" t="str">
        <f>IF(SUMPRODUCT(--('Production laitière'!$CF$12:$CF$43='Synthèse des paddocks'!A52))=0,"",SUMPRODUCT(('Production laitière'!$CE$12:$CE$43)*('Production laitière'!$CF$12:$CF$43='Synthèse des paddocks'!A52))/SUMPRODUCT(--('Production laitière'!$CF$12:$CF$43='Synthèse des paddocks'!A52)))</f>
        <v/>
      </c>
      <c r="Z52" s="104"/>
      <c r="AA52" s="104"/>
      <c r="AB52" s="104"/>
      <c r="AC52" s="104"/>
      <c r="AD52" s="104"/>
      <c r="AE52" s="104"/>
      <c r="AF52" s="104"/>
    </row>
    <row r="53" spans="1:36" s="34" customFormat="1" x14ac:dyDescent="0.25">
      <c r="A53" s="113" t="str">
        <f t="shared" si="2"/>
        <v>h</v>
      </c>
      <c r="B53" s="110">
        <f>SUMPRODUCT(('Production laitière'!$D$12:$D$46)*('Production laitière'!$G$12:$G$46='Synthèse des paddocks'!A53))</f>
        <v>0</v>
      </c>
      <c r="C53" s="109" t="str">
        <f>IF(SUMPRODUCT(--('Production laitière'!$G$12:$G$46='Synthèse des paddocks'!A53))=0,"",(SUMPRODUCT(('Production laitière'!$F$12:$F$46)*('Production laitière'!$G$12:$G$46='Synthèse des paddocks'!A53))/SUMPRODUCT(--('Production laitière'!$G$12:$G$46='Synthèse des paddocks'!A53))))</f>
        <v/>
      </c>
      <c r="D53" s="110">
        <f>SUMPRODUCT(('Production laitière'!$K$12:$K$39)*('Production laitière'!$N$12:$N$39='Synthèse des paddocks'!A53))</f>
        <v>0</v>
      </c>
      <c r="E53" s="109" t="str">
        <f>IF(SUMPRODUCT(--('Production laitière'!$N$12:$N$39='Synthèse des paddocks'!A53))=0,"",SUMPRODUCT(('Production laitière'!$M$12:$M$39)*('Production laitière'!$N$12:$N$39='Synthèse des paddocks'!A53))/SUMPRODUCT(--('Production laitière'!$N$12:$N$39='Synthèse des paddocks'!A53)))</f>
        <v/>
      </c>
      <c r="F53" s="110">
        <f ca="1">SUMPRODUCT(('Production laitière'!$R$12:$R$46)*('Production laitière'!$U$12:$U$46='Synthèse des paddocks'!A53))</f>
        <v>974.33333333333337</v>
      </c>
      <c r="G53" s="157" t="e">
        <f t="array" aca="1" ref="G53" ca="1">IF(SUMPRODUCT(--('Production laitière'!$U$12:$U$46='Synthèse des paddocks'!A53))=0,"",SUMPRODUCT(('Production laitière'!$T$12:$T$46)*('Production laitière'!$U$12:$U$46='Synthèse des paddocks'!A53))/SUMPRODUCT(--('Production laitière'!$U$12:$U$46='Synthèse des paddocks'!A53)))</f>
        <v>#VALUE!</v>
      </c>
      <c r="H53" s="110">
        <f ca="1">SUMPRODUCT(('Production laitière'!$Y$12:$Y$39)*('Production laitière'!$AB$12:$AB$39='Synthèse des paddocks'!A53))</f>
        <v>0</v>
      </c>
      <c r="I53" s="109" t="str">
        <f ca="1">IF(SUMPRODUCT(--('Production laitière'!$AB$12:$AB$39='Synthèse des paddocks'!A53))=0,"",SUMPRODUCT(('Production laitière'!$AA$12:$AA$39)*('Production laitière'!$AB$12:$AB$39='Synthèse des paddocks'!A53))/SUMPRODUCT(--('Production laitière'!$AB$12:$AB$39='Synthèse des paddocks'!A53)))</f>
        <v/>
      </c>
      <c r="J53" s="110">
        <f ca="1">SUMPRODUCT(('Production laitière'!$AF$12:$AF$39)*('Production laitière'!$AI$12:$AI$39='Synthèse des paddocks'!A53))</f>
        <v>1161</v>
      </c>
      <c r="K53" s="109">
        <f ca="1">IF(SUMPRODUCT(--('Production laitière'!$AI$12:$AI$39='Synthèse des paddocks'!A53))=0,"",SUMPRODUCT(('Production laitière'!$AH$12:$AH$39)*('Production laitière'!$AI$12:$AI$39='Synthèse des paddocks'!A53))/SUMPRODUCT(--('Production laitière'!$AI$12:$AI$39='Synthèse des paddocks'!A53)))</f>
        <v>23.693877551020407</v>
      </c>
      <c r="L53" s="110">
        <f ca="1">SUMPRODUCT(('Production laitière'!$AM$12:$AM$39)*('Production laitière'!$AP$12:$AP$39='Synthèse des paddocks'!A53))</f>
        <v>2738.5</v>
      </c>
      <c r="M53" s="109">
        <f ca="1">IF(SUMPRODUCT(--('Production laitière'!$AP$12:$AP$39='Synthèse des paddocks'!A53))=0,"",SUMPRODUCT(('Production laitière'!$AO$12:$AO$39)*('Production laitière'!$AP$12:$AP$39='Synthèse des paddocks'!A53))/SUMPRODUCT(--('Production laitière'!$AP$12:$AP$39='Synthèse des paddocks'!A53)))</f>
        <v>18.629251700680271</v>
      </c>
      <c r="N53" s="110">
        <f ca="1">SUMPRODUCT(('Production laitière'!$AT$12:$AT$46)*('Production laitière'!$AW$12:$AW$46='Synthèse des paddocks'!A53))</f>
        <v>2634.5</v>
      </c>
      <c r="O53" s="109">
        <f ca="1">IF(SUMPRODUCT(--('Production laitière'!$AW$12:$AW$46='Synthèse des paddocks'!A53))=0,"",SUMPRODUCT(('Production laitière'!$AV$12:$AV$46)*('Production laitière'!$AW$12:$AW$46='Synthèse des paddocks'!A53))/SUMPRODUCT(--('Production laitière'!$AW$12:$AW$46='Synthèse des paddocks'!A53)))</f>
        <v>17.563333333333336</v>
      </c>
      <c r="P53" s="110">
        <f ca="1">SUMPRODUCT(('Production laitière'!$BA$12:$BA$39)*('Production laitière'!$BD$12:$BD$39='Synthèse des paddocks'!A53))</f>
        <v>8280.5</v>
      </c>
      <c r="Q53" s="109">
        <f ca="1">IF(SUMPRODUCT(--('Production laitière'!$BD$12:$BD$39='Synthèse des paddocks'!A53))=0,"",SUMPRODUCT(('Production laitière'!$BC$12:$BC$39)*('Production laitière'!$BD$12:$BD$39='Synthèse des paddocks'!A53))/SUMPRODUCT(--('Production laitière'!$BD$12:$BD$39='Synthèse des paddocks'!A53)))</f>
        <v>18.916203703703705</v>
      </c>
      <c r="R53" s="110">
        <f ca="1">SUMPRODUCT(('Production laitière'!$BH$12:$BH$39)*('Production laitière'!$BK$12:$BK$39='Synthèse des paddocks'!A53))</f>
        <v>1798</v>
      </c>
      <c r="S53" s="109">
        <f ca="1">IF(SUMPRODUCT(--('Production laitière'!$BK$12:$BK$39='Synthèse des paddocks'!A53))=0,"",SUMPRODUCT(('Production laitière'!$BJ$12:$BJ$39)*('Production laitière'!$BK$12:$BK$39='Synthèse des paddocks'!A53))/SUMPRODUCT(--('Production laitière'!$BK$12:$BK$39='Synthèse des paddocks'!A53)))</f>
        <v>18.729166666666668</v>
      </c>
      <c r="T53" s="158">
        <f ca="1">SUMPRODUCT(('Production laitière'!$BO$12:$BO$46)*('Production laitière'!$BR$12:$BR$46='Synthèse des paddocks'!A53))</f>
        <v>0</v>
      </c>
      <c r="U53" s="157" t="e">
        <f ca="1">IF(SUMPRODUCT(--('Production laitière'!$BR$12:$BR$46='Synthèse des paddocks'!A53))=0,"",SUMPRODUCT(('Production laitière'!$BQ$12:$BQ$46)*('Production laitière'!$BR$12:$BR$46='Synthèse des paddocks'!A53))/SUMPRODUCT(--('Production laitière'!$BR$12:$BR$46='Synthèse des paddocks'!A53)))</f>
        <v>#VALUE!</v>
      </c>
      <c r="V53" s="110">
        <f>SUMPRODUCT(('Production laitière'!$BV$12:$BV$39)*('Production laitière'!$BY$12:$BY$39='Synthèse des paddocks'!A53))</f>
        <v>0</v>
      </c>
      <c r="W53" s="109" t="str">
        <f>IF(SUMPRODUCT(--('Production laitière'!$BY$12:$BY$39='Synthèse des paddocks'!A53))=0,"",SUMPRODUCT(('Production laitière'!$BX$12:$BX$39)*('Production laitière'!$BY$12:$BY$39='Synthèse des paddocks'!A53))/SUMPRODUCT(--('Production laitière'!$BY$12:$BY$39='Synthèse des paddocks'!A53)))</f>
        <v/>
      </c>
      <c r="X53" s="110">
        <f>SUMPRODUCT(('Production laitière'!$CC$12:$CC$43)*('Production laitière'!$CF$12:$CF$43='Synthèse des paddocks'!A53))</f>
        <v>0</v>
      </c>
      <c r="Y53" s="109" t="str">
        <f>IF(SUMPRODUCT(--('Production laitière'!$CF$12:$CF$43='Synthèse des paddocks'!A53))=0,"",SUMPRODUCT(('Production laitière'!$CE$12:$CE$43)*('Production laitière'!$CF$12:$CF$43='Synthèse des paddocks'!A53))/SUMPRODUCT(--('Production laitière'!$CF$12:$CF$43='Synthèse des paddocks'!A53)))</f>
        <v/>
      </c>
      <c r="Z53" s="104"/>
      <c r="AA53" s="104"/>
      <c r="AB53" s="104"/>
      <c r="AC53" s="104"/>
      <c r="AD53" s="104"/>
      <c r="AE53" s="104"/>
      <c r="AF53" s="104"/>
    </row>
    <row r="54" spans="1:36" s="34" customFormat="1" x14ac:dyDescent="0.25">
      <c r="A54" s="113" t="str">
        <f t="shared" si="2"/>
        <v>i</v>
      </c>
      <c r="B54" s="110">
        <f>SUMPRODUCT(('Production laitière'!$D$12:$D$46)*('Production laitière'!$G$12:$G$46='Synthèse des paddocks'!A54))</f>
        <v>0</v>
      </c>
      <c r="C54" s="109" t="str">
        <f>IF(SUMPRODUCT(--('Production laitière'!$G$12:$G$46='Synthèse des paddocks'!A54))=0,"",(SUMPRODUCT(('Production laitière'!$F$12:$F$46)*('Production laitière'!$G$12:$G$46='Synthèse des paddocks'!A54))/SUMPRODUCT(--('Production laitière'!$G$12:$G$46='Synthèse des paddocks'!A54))))</f>
        <v/>
      </c>
      <c r="D54" s="110">
        <f>SUMPRODUCT(('Production laitière'!$K$12:$K$39)*('Production laitière'!$N$12:$N$39='Synthèse des paddocks'!A54))</f>
        <v>0</v>
      </c>
      <c r="E54" s="109" t="str">
        <f>IF(SUMPRODUCT(--('Production laitière'!$N$12:$N$39='Synthèse des paddocks'!A54))=0,"",SUMPRODUCT(('Production laitière'!$M$12:$M$39)*('Production laitière'!$N$12:$N$39='Synthèse des paddocks'!A54))/SUMPRODUCT(--('Production laitière'!$N$12:$N$39='Synthèse des paddocks'!A54)))</f>
        <v/>
      </c>
      <c r="F54" s="110">
        <f ca="1">SUMPRODUCT(('Production laitière'!$R$12:$R$46)*('Production laitière'!$U$12:$U$46='Synthèse des paddocks'!A54))</f>
        <v>836</v>
      </c>
      <c r="G54" s="157" t="e">
        <f ca="1">IF(SUMPRODUCT(--('Production laitière'!$U$12:$U$46='Synthèse des paddocks'!A54))=0,"",SUMPRODUCT(('Production laitière'!$T$12:$T$46)*('Production laitière'!$U$12:$U$46='Synthèse des paddocks'!A54))/SUMPRODUCT(--('Production laitière'!$U$12:$U$46='Synthèse des paddocks'!A54)))</f>
        <v>#VALUE!</v>
      </c>
      <c r="H54" s="110">
        <f ca="1">SUMPRODUCT(('Production laitière'!$Y$12:$Y$39)*('Production laitière'!$AB$12:$AB$39='Synthèse des paddocks'!A54))</f>
        <v>0</v>
      </c>
      <c r="I54" s="109" t="str">
        <f ca="1">IF(SUMPRODUCT(--('Production laitière'!$AB$12:$AB$39='Synthèse des paddocks'!A54))=0,"",SUMPRODUCT(('Production laitière'!$AA$12:$AA$39)*('Production laitière'!$AB$12:$AB$39='Synthèse des paddocks'!A54))/SUMPRODUCT(--('Production laitière'!$AB$12:$AB$39='Synthèse des paddocks'!A54)))</f>
        <v/>
      </c>
      <c r="J54" s="110">
        <f ca="1">SUMPRODUCT(('Production laitière'!$AF$12:$AF$39)*('Production laitière'!$AI$12:$AI$39='Synthèse des paddocks'!A54))</f>
        <v>0</v>
      </c>
      <c r="K54" s="109" t="str">
        <f ca="1">IF(SUMPRODUCT(--('Production laitière'!$AI$12:$AI$39='Synthèse des paddocks'!A54))=0,"",SUMPRODUCT(('Production laitière'!$AH$12:$AH$39)*('Production laitière'!$AI$12:$AI$39='Synthèse des paddocks'!A54))/SUMPRODUCT(--('Production laitière'!$AI$12:$AI$39='Synthèse des paddocks'!A54)))</f>
        <v/>
      </c>
      <c r="L54" s="110">
        <f ca="1">SUMPRODUCT(('Production laitière'!$AM$12:$AM$39)*('Production laitière'!$AP$12:$AP$39='Synthèse des paddocks'!A54))</f>
        <v>0</v>
      </c>
      <c r="M54" s="109" t="str">
        <f ca="1">IF(SUMPRODUCT(--('Production laitière'!$AP$12:$AP$39='Synthèse des paddocks'!A54))=0,"",SUMPRODUCT(('Production laitière'!$AO$12:$AO$39)*('Production laitière'!$AP$12:$AP$39='Synthèse des paddocks'!A54))/SUMPRODUCT(--('Production laitière'!$AP$12:$AP$39='Synthèse des paddocks'!A54)))</f>
        <v/>
      </c>
      <c r="N54" s="110">
        <f ca="1">SUMPRODUCT(('Production laitière'!$AT$12:$AT$46)*('Production laitière'!$AW$12:$AW$46='Synthèse des paddocks'!A54))</f>
        <v>8146.5</v>
      </c>
      <c r="O54" s="109">
        <f ca="1">IF(SUMPRODUCT(--('Production laitière'!$AW$12:$AW$46='Synthèse des paddocks'!A54))=0,"",SUMPRODUCT(('Production laitière'!$AV$12:$AV$46)*('Production laitière'!$AW$12:$AW$46='Synthèse des paddocks'!A54))/SUMPRODUCT(--('Production laitière'!$AW$12:$AW$46='Synthèse des paddocks'!A54)))</f>
        <v>18.103333333333332</v>
      </c>
      <c r="P54" s="110">
        <f ca="1">SUMPRODUCT(('Production laitière'!$BA$12:$BA$39)*('Production laitière'!$BD$12:$BD$39='Synthèse des paddocks'!A54))</f>
        <v>0</v>
      </c>
      <c r="Q54" s="109" t="str">
        <f ca="1">IF(SUMPRODUCT(--('Production laitière'!$BD$12:$BD$39='Synthèse des paddocks'!A54))=0,"",SUMPRODUCT(('Production laitière'!$BC$12:$BC$39)*('Production laitière'!$BD$12:$BD$39='Synthèse des paddocks'!A54))/SUMPRODUCT(--('Production laitière'!$BD$12:$BD$39='Synthèse des paddocks'!A54)))</f>
        <v/>
      </c>
      <c r="R54" s="110">
        <f ca="1">SUMPRODUCT(('Production laitière'!$BH$12:$BH$39)*('Production laitière'!$BK$12:$BK$39='Synthèse des paddocks'!A54))</f>
        <v>0</v>
      </c>
      <c r="S54" s="109" t="str">
        <f ca="1">IF(SUMPRODUCT(--('Production laitière'!$BK$12:$BK$39='Synthèse des paddocks'!A54))=0,"",SUMPRODUCT(('Production laitière'!$BJ$12:$BJ$39)*('Production laitière'!$BK$12:$BK$39='Synthèse des paddocks'!A54))/SUMPRODUCT(--('Production laitière'!$BK$12:$BK$39='Synthèse des paddocks'!A54)))</f>
        <v/>
      </c>
      <c r="T54" s="158">
        <f ca="1">SUMPRODUCT(('Production laitière'!$BO$12:$BO$46)*('Production laitière'!$BR$12:$BR$46='Synthèse des paddocks'!A54))</f>
        <v>0</v>
      </c>
      <c r="U54" s="157" t="str">
        <f ca="1">IF(SUMPRODUCT(--('Production laitière'!$BR$12:$BR$46='Synthèse des paddocks'!A54))=0,"",SUMPRODUCT(('Production laitière'!$BQ$12:$BQ$46)*('Production laitière'!$BR$12:$BR$46='Synthèse des paddocks'!A54))/SUMPRODUCT(--('Production laitière'!$BR$12:$BR$46='Synthèse des paddocks'!A54)))</f>
        <v/>
      </c>
      <c r="V54" s="110">
        <f>SUMPRODUCT(('Production laitière'!$BV$12:$BV$39)*('Production laitière'!$BY$12:$BY$39='Synthèse des paddocks'!A54))</f>
        <v>0</v>
      </c>
      <c r="W54" s="109" t="str">
        <f>IF(SUMPRODUCT(--('Production laitière'!$BY$12:$BY$39='Synthèse des paddocks'!A54))=0,"",SUMPRODUCT(('Production laitière'!$BX$12:$BX$39)*('Production laitière'!$BY$12:$BY$39='Synthèse des paddocks'!A54))/SUMPRODUCT(--('Production laitière'!$BY$12:$BY$39='Synthèse des paddocks'!A54)))</f>
        <v/>
      </c>
      <c r="X54" s="110">
        <f>SUMPRODUCT(('Production laitière'!$CC$12:$CC$43)*('Production laitière'!$CF$12:$CF$43='Synthèse des paddocks'!A54))</f>
        <v>0</v>
      </c>
      <c r="Y54" s="109" t="str">
        <f>IF(SUMPRODUCT(--('Production laitière'!$CF$12:$CF$43='Synthèse des paddocks'!A54))=0,"",SUMPRODUCT(('Production laitière'!$CE$12:$CE$43)*('Production laitière'!$CF$12:$CF$43='Synthèse des paddocks'!A54))/SUMPRODUCT(--('Production laitière'!$CF$12:$CF$43='Synthèse des paddocks'!A54)))</f>
        <v/>
      </c>
      <c r="Z54" s="104"/>
      <c r="AA54" s="104"/>
      <c r="AB54" s="104"/>
      <c r="AC54" s="104"/>
      <c r="AD54" s="104"/>
      <c r="AE54" s="104"/>
      <c r="AF54" s="104"/>
    </row>
    <row r="55" spans="1:36" s="34" customFormat="1" x14ac:dyDescent="0.25">
      <c r="A55" s="113" t="str">
        <f t="shared" si="2"/>
        <v>j</v>
      </c>
      <c r="B55" s="110">
        <f>SUMPRODUCT(('Production laitière'!$D$12:$D$46)*('Production laitière'!$G$12:$G$46='Synthèse des paddocks'!A55))</f>
        <v>0</v>
      </c>
      <c r="C55" s="109" t="str">
        <f>IF(SUMPRODUCT(--('Production laitière'!$G$12:$G$46='Synthèse des paddocks'!A55))=0,"",(SUMPRODUCT(('Production laitière'!$F$12:$F$46)*('Production laitière'!$G$12:$G$46='Synthèse des paddocks'!A55))/SUMPRODUCT(--('Production laitière'!$G$12:$G$46='Synthèse des paddocks'!A55))))</f>
        <v/>
      </c>
      <c r="D55" s="110">
        <f>SUMPRODUCT(('Production laitière'!$K$12:$K$39)*('Production laitière'!$N$12:$N$39='Synthèse des paddocks'!A55))</f>
        <v>0</v>
      </c>
      <c r="E55" s="109" t="str">
        <f>IF(SUMPRODUCT(--('Production laitière'!$N$12:$N$39='Synthèse des paddocks'!A55))=0,"",SUMPRODUCT(('Production laitière'!$M$12:$M$39)*('Production laitière'!$N$12:$N$39='Synthèse des paddocks'!A55))/SUMPRODUCT(--('Production laitière'!$N$12:$N$39='Synthèse des paddocks'!A55)))</f>
        <v/>
      </c>
      <c r="F55" s="110">
        <f ca="1">SUMPRODUCT(('Production laitière'!$R$12:$R$46)*('Production laitière'!$U$12:$U$46='Synthèse des paddocks'!A55))</f>
        <v>6513</v>
      </c>
      <c r="G55" s="157" t="e">
        <f t="array" aca="1" ref="G55" ca="1">IF(SUMPRODUCT(--('Production laitière'!$U$12:$U$46='Synthèse des paddocks'!A55))=0,"",SUMPRODUCT(('Production laitière'!$T$12:$T$46)*('Production laitière'!$U$12:$U$46='Synthèse des paddocks'!A55))/SUMPRODUCT(--('Production laitière'!$U$12:$U$46='Synthèse des paddocks'!A55)))</f>
        <v>#VALUE!</v>
      </c>
      <c r="H55" s="110">
        <f ca="1">SUMPRODUCT(('Production laitière'!$Y$12:$Y$39)*('Production laitière'!$AB$12:$AB$39='Synthèse des paddocks'!A55))</f>
        <v>0</v>
      </c>
      <c r="I55" s="109" t="str">
        <f ca="1">IF(SUMPRODUCT(--('Production laitière'!$AB$12:$AB$39='Synthèse des paddocks'!A55))=0,"",SUMPRODUCT(('Production laitière'!$AA$12:$AA$39)*('Production laitière'!$AB$12:$AB$39='Synthèse des paddocks'!A55))/SUMPRODUCT(--('Production laitière'!$AB$12:$AB$39='Synthèse des paddocks'!A55)))</f>
        <v/>
      </c>
      <c r="J55" s="110">
        <f ca="1">SUMPRODUCT(('Production laitière'!$AF$12:$AF$39)*('Production laitière'!$AI$12:$AI$39='Synthèse des paddocks'!A55))</f>
        <v>6851.333333333333</v>
      </c>
      <c r="K55" s="109">
        <f ca="1">IF(SUMPRODUCT(--('Production laitière'!$AI$12:$AI$39='Synthèse des paddocks'!A55))=0,"",SUMPRODUCT(('Production laitière'!$AH$12:$AH$39)*('Production laitière'!$AI$12:$AI$39='Synthèse des paddocks'!A55))/SUMPRODUCT(--('Production laitière'!$AI$12:$AI$39='Synthèse des paddocks'!A55)))</f>
        <v>23.303854875283449</v>
      </c>
      <c r="L55" s="110">
        <f ca="1">SUMPRODUCT(('Production laitière'!$AM$12:$AM$39)*('Production laitière'!$AP$12:$AP$39='Synthèse des paddocks'!A55))</f>
        <v>1050.5</v>
      </c>
      <c r="M55" s="109">
        <f ca="1">IF(SUMPRODUCT(--('Production laitière'!$AP$12:$AP$39='Synthèse des paddocks'!A55))=0,"",SUMPRODUCT(('Production laitière'!$AO$12:$AO$39)*('Production laitière'!$AP$12:$AP$39='Synthèse des paddocks'!A55))/SUMPRODUCT(--('Production laitière'!$AP$12:$AP$39='Synthèse des paddocks'!A55)))</f>
        <v>21.01</v>
      </c>
      <c r="N55" s="110">
        <f ca="1">SUMPRODUCT(('Production laitière'!$AT$12:$AT$46)*('Production laitière'!$AW$12:$AW$46='Synthèse des paddocks'!A55))</f>
        <v>4573</v>
      </c>
      <c r="O55" s="109">
        <f ca="1">IF(SUMPRODUCT(--('Production laitière'!$AW$12:$AW$46='Synthèse des paddocks'!A55))=0,"",SUMPRODUCT(('Production laitière'!$AV$12:$AV$46)*('Production laitière'!$AW$12:$AW$46='Synthèse des paddocks'!A55))/SUMPRODUCT(--('Production laitière'!$AW$12:$AW$46='Synthèse des paddocks'!A55)))</f>
        <v>18.291999999999998</v>
      </c>
      <c r="P55" s="110">
        <f ca="1">SUMPRODUCT(('Production laitière'!$BA$12:$BA$39)*('Production laitière'!$BD$12:$BD$39='Synthèse des paddocks'!A55))</f>
        <v>10400.5</v>
      </c>
      <c r="Q55" s="109">
        <f ca="1">IF(SUMPRODUCT(--('Production laitière'!$BD$12:$BD$39='Synthèse des paddocks'!A55))=0,"",SUMPRODUCT(('Production laitière'!$BC$12:$BC$39)*('Production laitière'!$BD$12:$BD$39='Synthèse des paddocks'!A55))/SUMPRODUCT(--('Production laitière'!$BD$12:$BD$39='Synthèse des paddocks'!A55)))</f>
        <v>17.99763888888889</v>
      </c>
      <c r="R55" s="110">
        <f ca="1">SUMPRODUCT(('Production laitière'!$BH$12:$BH$39)*('Production laitière'!$BK$12:$BK$39='Synthèse des paddocks'!A55))</f>
        <v>1776</v>
      </c>
      <c r="S55" s="109">
        <f ca="1">IF(SUMPRODUCT(--('Production laitière'!$BK$12:$BK$39='Synthèse des paddocks'!A55))=0,"",SUMPRODUCT(('Production laitière'!$BJ$12:$BJ$39)*('Production laitière'!$BK$12:$BK$39='Synthèse des paddocks'!A55))/SUMPRODUCT(--('Production laitière'!$BK$12:$BK$39='Synthèse des paddocks'!A55)))</f>
        <v>18.5</v>
      </c>
      <c r="T55" s="158">
        <f ca="1">SUMPRODUCT(('Production laitière'!$BO$12:$BO$46)*('Production laitière'!$BR$12:$BR$46='Synthèse des paddocks'!A55))</f>
        <v>0</v>
      </c>
      <c r="U55" s="157" t="str">
        <f ca="1">IF(SUMPRODUCT(--('Production laitière'!$BR$12:$BR$46='Synthèse des paddocks'!A55))=0,"",SUMPRODUCT(('Production laitière'!$BQ$12:$BQ$46)*('Production laitière'!$BR$12:$BR$46='Synthèse des paddocks'!A55))/SUMPRODUCT(--('Production laitière'!$BR$12:$BR$46='Synthèse des paddocks'!A55)))</f>
        <v/>
      </c>
      <c r="V55" s="110">
        <f>SUMPRODUCT(('Production laitière'!$BV$12:$BV$39)*('Production laitière'!$BY$12:$BY$39='Synthèse des paddocks'!A55))</f>
        <v>0</v>
      </c>
      <c r="W55" s="109" t="str">
        <f>IF(SUMPRODUCT(--('Production laitière'!$BY$12:$BY$39='Synthèse des paddocks'!A55))=0,"",SUMPRODUCT(('Production laitière'!$BX$12:$BX$39)*('Production laitière'!$BY$12:$BY$39='Synthèse des paddocks'!A55))/SUMPRODUCT(--('Production laitière'!$BY$12:$BY$39='Synthèse des paddocks'!A55)))</f>
        <v/>
      </c>
      <c r="X55" s="110">
        <f>SUMPRODUCT(('Production laitière'!$CC$12:$CC$43)*('Production laitière'!$CF$12:$CF$43='Synthèse des paddocks'!A55))</f>
        <v>0</v>
      </c>
      <c r="Y55" s="109" t="str">
        <f>IF(SUMPRODUCT(--('Production laitière'!$CF$12:$CF$43='Synthèse des paddocks'!A55))=0,"",SUMPRODUCT(('Production laitière'!$CE$12:$CE$43)*('Production laitière'!$CF$12:$CF$43='Synthèse des paddocks'!A55))/SUMPRODUCT(--('Production laitière'!$CF$12:$CF$43='Synthèse des paddocks'!A55)))</f>
        <v/>
      </c>
      <c r="Z55" s="104"/>
      <c r="AA55" s="104"/>
      <c r="AB55" s="104"/>
      <c r="AC55" s="104"/>
      <c r="AD55" s="104"/>
      <c r="AE55" s="104"/>
      <c r="AF55" s="104"/>
    </row>
    <row r="56" spans="1:36" s="34" customFormat="1" x14ac:dyDescent="0.25">
      <c r="A56" s="113" t="str">
        <f t="shared" si="2"/>
        <v>k</v>
      </c>
      <c r="B56" s="110">
        <f>SUMPRODUCT(('Production laitière'!$D$12:$D$46)*('Production laitière'!$G$12:$G$46='Synthèse des paddocks'!A56))</f>
        <v>0</v>
      </c>
      <c r="C56" s="109" t="str">
        <f>IF(SUMPRODUCT(--('Production laitière'!$G$12:$G$46='Synthèse des paddocks'!A56))=0,"",(SUMPRODUCT(('Production laitière'!$F$12:$F$46)*('Production laitière'!$G$12:$G$46='Synthèse des paddocks'!A56))/SUMPRODUCT(--('Production laitière'!$G$12:$G$46='Synthèse des paddocks'!A56))))</f>
        <v/>
      </c>
      <c r="D56" s="110">
        <f>SUMPRODUCT(('Production laitière'!$K$12:$K$39)*('Production laitière'!$N$12:$N$39='Synthèse des paddocks'!A56))</f>
        <v>0</v>
      </c>
      <c r="E56" s="109" t="str">
        <f>IF(SUMPRODUCT(--('Production laitière'!$N$12:$N$39='Synthèse des paddocks'!A56))=0,"",SUMPRODUCT(('Production laitière'!$M$12:$M$39)*('Production laitière'!$N$12:$N$39='Synthèse des paddocks'!A56))/SUMPRODUCT(--('Production laitière'!$N$12:$N$39='Synthèse des paddocks'!A56)))</f>
        <v/>
      </c>
      <c r="F56" s="110">
        <f ca="1">SUMPRODUCT(('Production laitière'!$R$12:$R$46)*('Production laitière'!$U$12:$U$46='Synthèse des paddocks'!A56))</f>
        <v>1970</v>
      </c>
      <c r="G56" s="157" t="e">
        <f t="array" aca="1" ref="G56" ca="1">IF(SUMPRODUCT(--('Production laitière'!$U$12:$U$46='Synthèse des paddocks'!A56))=0,"",SUMPRODUCT(('Production laitière'!$T$12:$T$46)*('Production laitière'!$U$12:$U$46='Synthèse des paddocks'!A56))/SUMPRODUCT(--('Production laitière'!$U$12:$U$46='Synthèse des paddocks'!A56)))</f>
        <v>#VALUE!</v>
      </c>
      <c r="H56" s="110">
        <f ca="1">SUMPRODUCT(('Production laitière'!$Y$12:$Y$39)*('Production laitière'!$AB$12:$AB$39='Synthèse des paddocks'!A56))</f>
        <v>0</v>
      </c>
      <c r="I56" s="109" t="str">
        <f ca="1">IF(SUMPRODUCT(--('Production laitière'!$AB$12:$AB$39='Synthèse des paddocks'!A56))=0,"",SUMPRODUCT(('Production laitière'!$AA$12:$AA$39)*('Production laitière'!$AB$12:$AB$39='Synthèse des paddocks'!A56))/SUMPRODUCT(--('Production laitière'!$AB$12:$AB$39='Synthèse des paddocks'!A56)))</f>
        <v/>
      </c>
      <c r="J56" s="110">
        <f ca="1">SUMPRODUCT(('Production laitière'!$AF$12:$AF$39)*('Production laitière'!$AI$12:$AI$39='Synthèse des paddocks'!A56))</f>
        <v>2277.333333333333</v>
      </c>
      <c r="K56" s="109">
        <f ca="1">IF(SUMPRODUCT(--('Production laitière'!$AI$12:$AI$39='Synthèse des paddocks'!A56))=0,"",SUMPRODUCT(('Production laitière'!$AH$12:$AH$39)*('Production laitière'!$AI$12:$AI$39='Synthèse des paddocks'!A56))/SUMPRODUCT(--('Production laitière'!$AI$12:$AI$39='Synthèse des paddocks'!A56)))</f>
        <v>23.238095238095241</v>
      </c>
      <c r="L56" s="110">
        <f ca="1">SUMPRODUCT(('Production laitière'!$AM$12:$AM$39)*('Production laitière'!$AP$12:$AP$39='Synthèse des paddocks'!A56))</f>
        <v>0</v>
      </c>
      <c r="M56" s="109" t="str">
        <f ca="1">IF(SUMPRODUCT(--('Production laitière'!$AP$12:$AP$39='Synthèse des paddocks'!A56))=0,"",SUMPRODUCT(('Production laitière'!$AO$12:$AO$39)*('Production laitière'!$AP$12:$AP$39='Synthèse des paddocks'!A56))/SUMPRODUCT(--('Production laitière'!$AP$12:$AP$39='Synthèse des paddocks'!A56)))</f>
        <v/>
      </c>
      <c r="N56" s="110">
        <f ca="1">SUMPRODUCT(('Production laitière'!$AT$12:$AT$46)*('Production laitière'!$AW$12:$AW$46='Synthèse des paddocks'!A56))</f>
        <v>4899</v>
      </c>
      <c r="O56" s="109">
        <f ca="1">IF(SUMPRODUCT(--('Production laitière'!$AW$12:$AW$46='Synthèse des paddocks'!A56))=0,"",SUMPRODUCT(('Production laitière'!$AV$12:$AV$46)*('Production laitière'!$AW$12:$AW$46='Synthèse des paddocks'!A56))/SUMPRODUCT(--('Production laitière'!$AW$12:$AW$46='Synthèse des paddocks'!A56)))</f>
        <v>19.595999999999997</v>
      </c>
      <c r="P56" s="110">
        <f ca="1">SUMPRODUCT(('Production laitière'!$BA$12:$BA$39)*('Production laitière'!$BD$12:$BD$39='Synthèse des paddocks'!A56))</f>
        <v>0</v>
      </c>
      <c r="Q56" s="109" t="str">
        <f ca="1">IF(SUMPRODUCT(--('Production laitière'!$BD$12:$BD$39='Synthèse des paddocks'!A56))=0,"",SUMPRODUCT(('Production laitière'!$BC$12:$BC$39)*('Production laitière'!$BD$12:$BD$39='Synthèse des paddocks'!A56))/SUMPRODUCT(--('Production laitière'!$BD$12:$BD$39='Synthèse des paddocks'!A56)))</f>
        <v/>
      </c>
      <c r="R56" s="110">
        <f ca="1">SUMPRODUCT(('Production laitière'!$BH$12:$BH$39)*('Production laitière'!$BK$12:$BK$39='Synthèse des paddocks'!A56))</f>
        <v>2593.5</v>
      </c>
      <c r="S56" s="109">
        <f ca="1">IF(SUMPRODUCT(--('Production laitière'!$BK$12:$BK$39='Synthèse des paddocks'!A56))=0,"",SUMPRODUCT(('Production laitière'!$BJ$12:$BJ$39)*('Production laitière'!$BK$12:$BK$39='Synthèse des paddocks'!A56))/SUMPRODUCT(--('Production laitière'!$BK$12:$BK$39='Synthèse des paddocks'!A56)))</f>
        <v>18.010416666666668</v>
      </c>
      <c r="T56" s="158">
        <f ca="1">SUMPRODUCT(('Production laitière'!$BO$12:$BO$46)*('Production laitière'!$BR$12:$BR$46='Synthèse des paddocks'!A56))</f>
        <v>0</v>
      </c>
      <c r="U56" s="157" t="str">
        <f ca="1">IF(SUMPRODUCT(--('Production laitière'!$BR$12:$BR$46='Synthèse des paddocks'!A56))=0,"",SUMPRODUCT(('Production laitière'!$BQ$12:$BQ$46)*('Production laitière'!$BR$12:$BR$46='Synthèse des paddocks'!A56))/SUMPRODUCT(--('Production laitière'!$BR$12:$BR$46='Synthèse des paddocks'!A56)))</f>
        <v/>
      </c>
      <c r="V56" s="110">
        <f>SUMPRODUCT(('Production laitière'!$BV$12:$BV$39)*('Production laitière'!$BY$12:$BY$39='Synthèse des paddocks'!A56))</f>
        <v>0</v>
      </c>
      <c r="W56" s="109" t="str">
        <f>IF(SUMPRODUCT(--('Production laitière'!$BY$12:$BY$39='Synthèse des paddocks'!A56))=0,"",SUMPRODUCT(('Production laitière'!$BX$12:$BX$39)*('Production laitière'!$BY$12:$BY$39='Synthèse des paddocks'!A56))/SUMPRODUCT(--('Production laitière'!$BY$12:$BY$39='Synthèse des paddocks'!A56)))</f>
        <v/>
      </c>
      <c r="X56" s="110">
        <f>SUMPRODUCT(('Production laitière'!$CC$12:$CC$43)*('Production laitière'!$CF$12:$CF$43='Synthèse des paddocks'!A56))</f>
        <v>0</v>
      </c>
      <c r="Y56" s="109" t="str">
        <f>IF(SUMPRODUCT(--('Production laitière'!$CF$12:$CF$43='Synthèse des paddocks'!A56))=0,"",SUMPRODUCT(('Production laitière'!$CE$12:$CE$43)*('Production laitière'!$CF$12:$CF$43='Synthèse des paddocks'!A56))/SUMPRODUCT(--('Production laitière'!$CF$12:$CF$43='Synthèse des paddocks'!A56)))</f>
        <v/>
      </c>
      <c r="Z56" s="104"/>
      <c r="AA56" s="104"/>
      <c r="AB56" s="104"/>
      <c r="AC56" s="104"/>
      <c r="AD56" s="104"/>
      <c r="AE56" s="104"/>
      <c r="AF56" s="104"/>
    </row>
    <row r="57" spans="1:36" s="34" customFormat="1" x14ac:dyDescent="0.25">
      <c r="A57" s="113" t="str">
        <f t="shared" si="2"/>
        <v>l</v>
      </c>
      <c r="B57" s="110">
        <f>SUMPRODUCT(('Production laitière'!$D$12:$D$46)*('Production laitière'!$G$12:$G$46='Synthèse des paddocks'!A57))</f>
        <v>0</v>
      </c>
      <c r="C57" s="109" t="str">
        <f>IF(SUMPRODUCT(--('Production laitière'!$G$12:$G$46='Synthèse des paddocks'!A57))=0,"",(SUMPRODUCT(('Production laitière'!$F$12:$F$46)*('Production laitière'!$G$12:$G$46='Synthèse des paddocks'!A57))/SUMPRODUCT(--('Production laitière'!$G$12:$G$46='Synthèse des paddocks'!A57))))</f>
        <v/>
      </c>
      <c r="D57" s="110">
        <f>SUMPRODUCT(('Production laitière'!$K$12:$K$39)*('Production laitière'!$N$12:$N$39='Synthèse des paddocks'!A57))</f>
        <v>0</v>
      </c>
      <c r="E57" s="109" t="str">
        <f>IF(SUMPRODUCT(--('Production laitière'!$N$12:$N$39='Synthèse des paddocks'!A57))=0,"",SUMPRODUCT(('Production laitière'!$M$12:$M$39)*('Production laitière'!$N$12:$N$39='Synthèse des paddocks'!A57))/SUMPRODUCT(--('Production laitière'!$N$12:$N$39='Synthèse des paddocks'!A57)))</f>
        <v/>
      </c>
      <c r="F57" s="110">
        <f ca="1">SUMPRODUCT(('Production laitière'!$R$12:$R$46)*('Production laitière'!$U$12:$U$46='Synthèse des paddocks'!A57))</f>
        <v>3015</v>
      </c>
      <c r="G57" s="157" t="e">
        <f t="array" aca="1" ref="G57" ca="1">IF(SUMPRODUCT(--('Production laitière'!$U$12:$U$46='Synthèse des paddocks'!A57))=0,"",SUMPRODUCT(('Production laitière'!$T$12:$T$46)*('Production laitière'!$U$12:$U$46='Synthèse des paddocks'!A57))/SUMPRODUCT(--('Production laitière'!$U$12:$U$46='Synthèse des paddocks'!A57)))</f>
        <v>#VALUE!</v>
      </c>
      <c r="H57" s="110">
        <f ca="1">SUMPRODUCT(('Production laitière'!$Y$12:$Y$39)*('Production laitière'!$AB$12:$AB$39='Synthèse des paddocks'!A57))</f>
        <v>0</v>
      </c>
      <c r="I57" s="109" t="str">
        <f ca="1">IF(SUMPRODUCT(--('Production laitière'!$AB$12:$AB$39='Synthèse des paddocks'!A57))=0,"",SUMPRODUCT(('Production laitière'!$AA$12:$AA$39)*('Production laitière'!$AB$12:$AB$39='Synthèse des paddocks'!A57))/SUMPRODUCT(--('Production laitière'!$AB$12:$AB$39='Synthèse des paddocks'!A57)))</f>
        <v/>
      </c>
      <c r="J57" s="110">
        <f ca="1">SUMPRODUCT(('Production laitière'!$AF$12:$AF$39)*('Production laitière'!$AI$12:$AI$39='Synthèse des paddocks'!A57))</f>
        <v>1096</v>
      </c>
      <c r="K57" s="109">
        <f ca="1">IF(SUMPRODUCT(--('Production laitière'!$AI$12:$AI$39='Synthèse des paddocks'!A57))=0,"",SUMPRODUCT(('Production laitière'!$AH$12:$AH$39)*('Production laitière'!$AI$12:$AI$39='Synthèse des paddocks'!A57))/SUMPRODUCT(--('Production laitière'!$AI$12:$AI$39='Synthèse des paddocks'!A57)))</f>
        <v>22.367346938775512</v>
      </c>
      <c r="L57" s="110">
        <f ca="1">SUMPRODUCT(('Production laitière'!$AM$12:$AM$39)*('Production laitière'!$AP$12:$AP$39='Synthèse des paddocks'!A57))</f>
        <v>0</v>
      </c>
      <c r="M57" s="109" t="str">
        <f ca="1">IF(SUMPRODUCT(--('Production laitière'!$AP$12:$AP$39='Synthèse des paddocks'!A57))=0,"",SUMPRODUCT(('Production laitière'!$AO$12:$AO$39)*('Production laitière'!$AP$12:$AP$39='Synthèse des paddocks'!A57))/SUMPRODUCT(--('Production laitière'!$AP$12:$AP$39='Synthèse des paddocks'!A57)))</f>
        <v/>
      </c>
      <c r="N57" s="110">
        <f ca="1">SUMPRODUCT(('Production laitière'!$AT$12:$AT$46)*('Production laitière'!$AW$12:$AW$46='Synthèse des paddocks'!A57))</f>
        <v>3651</v>
      </c>
      <c r="O57" s="109">
        <f ca="1">IF(SUMPRODUCT(--('Production laitière'!$AW$12:$AW$46='Synthèse des paddocks'!A57))=0,"",SUMPRODUCT(('Production laitière'!$AV$12:$AV$46)*('Production laitière'!$AW$12:$AW$46='Synthèse des paddocks'!A57))/SUMPRODUCT(--('Production laitière'!$AW$12:$AW$46='Synthèse des paddocks'!A57)))</f>
        <v>18.254999999999999</v>
      </c>
      <c r="P57" s="110">
        <f ca="1">SUMPRODUCT(('Production laitière'!$BA$12:$BA$39)*('Production laitière'!$BD$12:$BD$39='Synthèse des paddocks'!A57))</f>
        <v>0</v>
      </c>
      <c r="Q57" s="109" t="str">
        <f ca="1">IF(SUMPRODUCT(--('Production laitière'!$BD$12:$BD$39='Synthèse des paddocks'!A57))=0,"",SUMPRODUCT(('Production laitière'!$BC$12:$BC$39)*('Production laitière'!$BD$12:$BD$39='Synthèse des paddocks'!A57))/SUMPRODUCT(--('Production laitière'!$BD$12:$BD$39='Synthèse des paddocks'!A57)))</f>
        <v/>
      </c>
      <c r="R57" s="110">
        <f ca="1">SUMPRODUCT(('Production laitière'!$BH$12:$BH$39)*('Production laitière'!$BK$12:$BK$39='Synthèse des paddocks'!A57))</f>
        <v>4588.5</v>
      </c>
      <c r="S57" s="109">
        <f ca="1">IF(SUMPRODUCT(--('Production laitière'!$BK$12:$BK$39='Synthèse des paddocks'!A57))=0,"",SUMPRODUCT(('Production laitière'!$BJ$12:$BJ$39)*('Production laitière'!$BK$12:$BK$39='Synthèse des paddocks'!A57))/SUMPRODUCT(--('Production laitière'!$BK$12:$BK$39='Synthèse des paddocks'!A57)))</f>
        <v>19.118749999999999</v>
      </c>
      <c r="T57" s="158">
        <f ca="1">SUMPRODUCT(('Production laitière'!$BO$12:$BO$46)*('Production laitière'!$BR$12:$BR$46='Synthèse des paddocks'!A57))</f>
        <v>0</v>
      </c>
      <c r="U57" s="157" t="str">
        <f ca="1">IF(SUMPRODUCT(--('Production laitière'!$BR$12:$BR$46='Synthèse des paddocks'!A57))=0,"",SUMPRODUCT(('Production laitière'!$BQ$12:$BQ$46)*('Production laitière'!$BR$12:$BR$46='Synthèse des paddocks'!A57))/SUMPRODUCT(--('Production laitière'!$BR$12:$BR$46='Synthèse des paddocks'!A57)))</f>
        <v/>
      </c>
      <c r="V57" s="110">
        <f>SUMPRODUCT(('Production laitière'!$BV$12:$BV$39)*('Production laitière'!$BY$12:$BY$39='Synthèse des paddocks'!A57))</f>
        <v>0</v>
      </c>
      <c r="W57" s="109" t="str">
        <f>IF(SUMPRODUCT(--('Production laitière'!$BY$12:$BY$39='Synthèse des paddocks'!A57))=0,"",SUMPRODUCT(('Production laitière'!$BX$12:$BX$39)*('Production laitière'!$BY$12:$BY$39='Synthèse des paddocks'!A57))/SUMPRODUCT(--('Production laitière'!$BY$12:$BY$39='Synthèse des paddocks'!A57)))</f>
        <v/>
      </c>
      <c r="X57" s="110">
        <f>SUMPRODUCT(('Production laitière'!$CC$12:$CC$43)*('Production laitière'!$CF$12:$CF$43='Synthèse des paddocks'!A57))</f>
        <v>0</v>
      </c>
      <c r="Y57" s="109" t="str">
        <f>IF(SUMPRODUCT(--('Production laitière'!$CF$12:$CF$43='Synthèse des paddocks'!A57))=0,"",SUMPRODUCT(('Production laitière'!$CE$12:$CE$43)*('Production laitière'!$CF$12:$CF$43='Synthèse des paddocks'!A57))/SUMPRODUCT(--('Production laitière'!$CF$12:$CF$43='Synthèse des paddocks'!A57)))</f>
        <v/>
      </c>
      <c r="Z57" s="104"/>
      <c r="AA57" s="104"/>
      <c r="AB57" s="104"/>
      <c r="AC57" s="104"/>
      <c r="AD57" s="104"/>
      <c r="AE57" s="104"/>
      <c r="AF57" s="104"/>
    </row>
    <row r="58" spans="1:36" s="34" customFormat="1" x14ac:dyDescent="0.25">
      <c r="A58" s="113" t="str">
        <f t="shared" si="2"/>
        <v>m</v>
      </c>
      <c r="B58" s="110">
        <f>SUMPRODUCT(('Production laitière'!$D$12:$D$46)*('Production laitière'!$G$12:$G$46='Synthèse des paddocks'!A58))</f>
        <v>0</v>
      </c>
      <c r="C58" s="109" t="str">
        <f>IF(SUMPRODUCT(--('Production laitière'!$G$12:$G$46='Synthèse des paddocks'!A58))=0,"",(SUMPRODUCT(('Production laitière'!$F$12:$F$46)*('Production laitière'!$G$12:$G$46='Synthèse des paddocks'!A58))/SUMPRODUCT(--('Production laitière'!$G$12:$G$46='Synthèse des paddocks'!A58))))</f>
        <v/>
      </c>
      <c r="D58" s="110">
        <f>SUMPRODUCT(('Production laitière'!$K$12:$K$39)*('Production laitière'!$N$12:$N$39='Synthèse des paddocks'!A58))</f>
        <v>0</v>
      </c>
      <c r="E58" s="109" t="str">
        <f>IF(SUMPRODUCT(--('Production laitière'!$N$12:$N$39='Synthèse des paddocks'!A58))=0,"",SUMPRODUCT(('Production laitière'!$M$12:$M$39)*('Production laitière'!$N$12:$N$39='Synthèse des paddocks'!A58))/SUMPRODUCT(--('Production laitière'!$N$12:$N$39='Synthèse des paddocks'!A58)))</f>
        <v/>
      </c>
      <c r="F58" s="110">
        <f ca="1">SUMPRODUCT(('Production laitière'!$R$12:$R$46)*('Production laitière'!$U$12:$U$46='Synthèse des paddocks'!A58))</f>
        <v>1959.3333333333335</v>
      </c>
      <c r="G58" s="157" t="e">
        <f t="array" aca="1" ref="G58" ca="1">IF(SUMPRODUCT(--('Production laitière'!$U$12:$U$46='Synthèse des paddocks'!A58))=0,"",SUMPRODUCT(('Production laitière'!$T$12:$T$46)*('Production laitière'!$U$12:$U$46='Synthèse des paddocks'!A58))/SUMPRODUCT(--('Production laitière'!$U$12:$U$46='Synthèse des paddocks'!A58)))</f>
        <v>#VALUE!</v>
      </c>
      <c r="H58" s="110">
        <f ca="1">SUMPRODUCT(('Production laitière'!$Y$12:$Y$39)*('Production laitière'!$AB$12:$AB$39='Synthèse des paddocks'!A58))</f>
        <v>0</v>
      </c>
      <c r="I58" s="109" t="str">
        <f ca="1">IF(SUMPRODUCT(--('Production laitière'!$AB$12:$AB$39='Synthèse des paddocks'!A58))=0,"",SUMPRODUCT(('Production laitière'!$AA$12:$AA$39)*('Production laitière'!$AB$12:$AB$39='Synthèse des paddocks'!A58))/SUMPRODUCT(--('Production laitière'!$AB$12:$AB$39='Synthèse des paddocks'!A58)))</f>
        <v/>
      </c>
      <c r="J58" s="110">
        <f ca="1">SUMPRODUCT(('Production laitière'!$AF$12:$AF$39)*('Production laitière'!$AI$12:$AI$39='Synthèse des paddocks'!A58))</f>
        <v>6492</v>
      </c>
      <c r="K58" s="109">
        <f ca="1">IF(SUMPRODUCT(--('Production laitière'!$AI$12:$AI$39='Synthèse des paddocks'!A58))=0,"",SUMPRODUCT(('Production laitière'!$AH$12:$AH$39)*('Production laitière'!$AI$12:$AI$39='Synthèse des paddocks'!A58))/SUMPRODUCT(--('Production laitière'!$AI$12:$AI$39='Synthèse des paddocks'!A58)))</f>
        <v>21.791020408163263</v>
      </c>
      <c r="L58" s="110">
        <f ca="1">SUMPRODUCT(('Production laitière'!$AM$12:$AM$39)*('Production laitière'!$AP$12:$AP$39='Synthèse des paddocks'!A58))</f>
        <v>3679</v>
      </c>
      <c r="M58" s="109">
        <f ca="1">IF(SUMPRODUCT(--('Production laitière'!$AP$12:$AP$39='Synthèse des paddocks'!A58))=0,"",SUMPRODUCT(('Production laitière'!$AO$12:$AO$39)*('Production laitière'!$AP$12:$AP$39='Synthèse des paddocks'!A58))/SUMPRODUCT(--('Production laitière'!$AP$12:$AP$39='Synthèse des paddocks'!A58)))</f>
        <v>19.50416666666667</v>
      </c>
      <c r="N58" s="110">
        <f ca="1">SUMPRODUCT(('Production laitière'!$AT$12:$AT$46)*('Production laitière'!$AW$12:$AW$46='Synthèse des paddocks'!A58))</f>
        <v>2686.5</v>
      </c>
      <c r="O58" s="109">
        <f ca="1">IF(SUMPRODUCT(--('Production laitière'!$AW$12:$AW$46='Synthèse des paddocks'!A58))=0,"",SUMPRODUCT(('Production laitière'!$AV$12:$AV$46)*('Production laitière'!$AW$12:$AW$46='Synthèse des paddocks'!A58))/SUMPRODUCT(--('Production laitière'!$AW$12:$AW$46='Synthèse des paddocks'!A58)))</f>
        <v>17.91</v>
      </c>
      <c r="P58" s="110">
        <f ca="1">SUMPRODUCT(('Production laitière'!$BA$12:$BA$39)*('Production laitière'!$BD$12:$BD$39='Synthèse des paddocks'!A58))</f>
        <v>0</v>
      </c>
      <c r="Q58" s="109" t="str">
        <f ca="1">IF(SUMPRODUCT(--('Production laitière'!$BD$12:$BD$39='Synthèse des paddocks'!A58))=0,"",SUMPRODUCT(('Production laitière'!$BC$12:$BC$39)*('Production laitière'!$BD$12:$BD$39='Synthèse des paddocks'!A58))/SUMPRODUCT(--('Production laitière'!$BD$12:$BD$39='Synthèse des paddocks'!A58)))</f>
        <v/>
      </c>
      <c r="R58" s="110">
        <f ca="1">SUMPRODUCT(('Production laitière'!$BH$12:$BH$39)*('Production laitière'!$BK$12:$BK$39='Synthèse des paddocks'!A58))</f>
        <v>0</v>
      </c>
      <c r="S58" s="109" t="str">
        <f ca="1">IF(SUMPRODUCT(--('Production laitière'!$BK$12:$BK$39='Synthèse des paddocks'!A58))=0,"",SUMPRODUCT(('Production laitière'!$BJ$12:$BJ$39)*('Production laitière'!$BK$12:$BK$39='Synthèse des paddocks'!A58))/SUMPRODUCT(--('Production laitière'!$BK$12:$BK$39='Synthèse des paddocks'!A58)))</f>
        <v/>
      </c>
      <c r="T58" s="158">
        <f ca="1">SUMPRODUCT(('Production laitière'!$BO$12:$BO$46)*('Production laitière'!$BR$12:$BR$46='Synthèse des paddocks'!A58))</f>
        <v>0</v>
      </c>
      <c r="U58" s="157" t="str">
        <f ca="1">IF(SUMPRODUCT(--('Production laitière'!$BR$12:$BR$46='Synthèse des paddocks'!A58))=0,"",SUMPRODUCT(('Production laitière'!$BQ$12:$BQ$46)*('Production laitière'!$BR$12:$BR$46='Synthèse des paddocks'!A58))/SUMPRODUCT(--('Production laitière'!$BR$12:$BR$46='Synthèse des paddocks'!A58)))</f>
        <v/>
      </c>
      <c r="V58" s="110">
        <f>SUMPRODUCT(('Production laitière'!$BV$12:$BV$39)*('Production laitière'!$BY$12:$BY$39='Synthèse des paddocks'!A58))</f>
        <v>0</v>
      </c>
      <c r="W58" s="109" t="str">
        <f>IF(SUMPRODUCT(--('Production laitière'!$BY$12:$BY$39='Synthèse des paddocks'!A58))=0,"",SUMPRODUCT(('Production laitière'!$BX$12:$BX$39)*('Production laitière'!$BY$12:$BY$39='Synthèse des paddocks'!A58))/SUMPRODUCT(--('Production laitière'!$BY$12:$BY$39='Synthèse des paddocks'!A58)))</f>
        <v/>
      </c>
      <c r="X58" s="110">
        <f>SUMPRODUCT(('Production laitière'!$CC$12:$CC$43)*('Production laitière'!$CF$12:$CF$43='Synthèse des paddocks'!A58))</f>
        <v>0</v>
      </c>
      <c r="Y58" s="109" t="str">
        <f>IF(SUMPRODUCT(--('Production laitière'!$CF$12:$CF$43='Synthèse des paddocks'!A58))=0,"",SUMPRODUCT(('Production laitière'!$CE$12:$CE$43)*('Production laitière'!$CF$12:$CF$43='Synthèse des paddocks'!A58))/SUMPRODUCT(--('Production laitière'!$CF$12:$CF$43='Synthèse des paddocks'!A58)))</f>
        <v/>
      </c>
      <c r="Z58" s="104"/>
      <c r="AA58" s="104"/>
      <c r="AB58" s="104"/>
      <c r="AC58" s="104"/>
      <c r="AD58" s="104"/>
      <c r="AE58" s="104"/>
      <c r="AF58" s="104"/>
    </row>
    <row r="59" spans="1:36" s="34" customFormat="1" x14ac:dyDescent="0.25">
      <c r="A59" s="113" t="str">
        <f t="shared" si="2"/>
        <v>n</v>
      </c>
      <c r="B59" s="110">
        <f>SUMPRODUCT(('Production laitière'!$D$12:$D$46)*('Production laitière'!$G$12:$G$46='Synthèse des paddocks'!A59))</f>
        <v>0</v>
      </c>
      <c r="C59" s="109" t="str">
        <f>IF(SUMPRODUCT(--('Production laitière'!$G$12:$G$46='Synthèse des paddocks'!A59))=0,"",(SUMPRODUCT(('Production laitière'!$F$12:$F$46)*('Production laitière'!$G$12:$G$46='Synthèse des paddocks'!A59))/SUMPRODUCT(--('Production laitière'!$G$12:$G$46='Synthèse des paddocks'!A59))))</f>
        <v/>
      </c>
      <c r="D59" s="110">
        <f>SUMPRODUCT(('Production laitière'!$K$12:$K$39)*('Production laitière'!$N$12:$N$39='Synthèse des paddocks'!A59))</f>
        <v>0</v>
      </c>
      <c r="E59" s="109" t="str">
        <f>IF(SUMPRODUCT(--('Production laitière'!$N$12:$N$39='Synthèse des paddocks'!A59))=0,"",SUMPRODUCT(('Production laitière'!$M$12:$M$39)*('Production laitière'!$N$12:$N$39='Synthèse des paddocks'!A59))/SUMPRODUCT(--('Production laitière'!$N$12:$N$39='Synthèse des paddocks'!A59)))</f>
        <v/>
      </c>
      <c r="F59" s="110">
        <f ca="1">SUMPRODUCT(('Production laitière'!$R$12:$R$46)*('Production laitière'!$U$12:$U$46='Synthèse des paddocks'!A59))</f>
        <v>0</v>
      </c>
      <c r="G59" s="157" t="str">
        <f t="array" aca="1" ref="G59" ca="1">IF(SUMPRODUCT(--('Production laitière'!$U$12:$U$46='Synthèse des paddocks'!A59))=0,"",SUMPRODUCT(('Production laitière'!$T$12:$T$46)*('Production laitière'!$U$12:$U$46='Synthèse des paddocks'!A59))/SUMPRODUCT(--('Production laitière'!$U$12:$U$46='Synthèse des paddocks'!A59)))</f>
        <v/>
      </c>
      <c r="H59" s="110">
        <f ca="1">SUMPRODUCT(('Production laitière'!$Y$12:$Y$39)*('Production laitière'!$AB$12:$AB$39='Synthèse des paddocks'!A59))</f>
        <v>0</v>
      </c>
      <c r="I59" s="109" t="str">
        <f ca="1">IF(SUMPRODUCT(--('Production laitière'!$AB$12:$AB$39='Synthèse des paddocks'!A59))=0,"",SUMPRODUCT(('Production laitière'!$AA$12:$AA$39)*('Production laitière'!$AB$12:$AB$39='Synthèse des paddocks'!A59))/SUMPRODUCT(--('Production laitière'!$AB$12:$AB$39='Synthèse des paddocks'!A59)))</f>
        <v/>
      </c>
      <c r="J59" s="110">
        <f ca="1">SUMPRODUCT(('Production laitière'!$AF$12:$AF$39)*('Production laitière'!$AI$12:$AI$39='Synthèse des paddocks'!A59))</f>
        <v>0</v>
      </c>
      <c r="K59" s="109" t="str">
        <f ca="1">IF(SUMPRODUCT(--('Production laitière'!$AI$12:$AI$39='Synthèse des paddocks'!A59))=0,"",SUMPRODUCT(('Production laitière'!$AH$12:$AH$39)*('Production laitière'!$AI$12:$AI$39='Synthèse des paddocks'!A59))/SUMPRODUCT(--('Production laitière'!$AI$12:$AI$39='Synthèse des paddocks'!A59)))</f>
        <v/>
      </c>
      <c r="L59" s="110">
        <f ca="1">SUMPRODUCT(('Production laitière'!$AM$12:$AM$39)*('Production laitière'!$AP$12:$AP$39='Synthèse des paddocks'!A59))</f>
        <v>0</v>
      </c>
      <c r="M59" s="109" t="str">
        <f ca="1">IF(SUMPRODUCT(--('Production laitière'!$AP$12:$AP$39='Synthèse des paddocks'!A59))=0,"",SUMPRODUCT(('Production laitière'!$AO$12:$AO$39)*('Production laitière'!$AP$12:$AP$39='Synthèse des paddocks'!A59))/SUMPRODUCT(--('Production laitière'!$AP$12:$AP$39='Synthèse des paddocks'!A59)))</f>
        <v/>
      </c>
      <c r="N59" s="110">
        <f ca="1">SUMPRODUCT(('Production laitière'!$AT$12:$AT$46)*('Production laitière'!$AW$12:$AW$46='Synthèse des paddocks'!A59))</f>
        <v>0</v>
      </c>
      <c r="O59" s="109" t="str">
        <f ca="1">IF(SUMPRODUCT(--('Production laitière'!$AW$12:$AW$46='Synthèse des paddocks'!A59))=0,"",SUMPRODUCT(('Production laitière'!$AV$12:$AV$46)*('Production laitière'!$AW$12:$AW$46='Synthèse des paddocks'!A59))/SUMPRODUCT(--('Production laitière'!$AW$12:$AW$46='Synthèse des paddocks'!A59)))</f>
        <v/>
      </c>
      <c r="P59" s="110">
        <f ca="1">SUMPRODUCT(('Production laitière'!$BA$12:$BA$39)*('Production laitière'!$BD$12:$BD$39='Synthèse des paddocks'!A59))</f>
        <v>0</v>
      </c>
      <c r="Q59" s="109" t="str">
        <f ca="1">IF(SUMPRODUCT(--('Production laitière'!$BD$12:$BD$39='Synthèse des paddocks'!A59))=0,"",SUMPRODUCT(('Production laitière'!$BC$12:$BC$39)*('Production laitière'!$BD$12:$BD$39='Synthèse des paddocks'!A59))/SUMPRODUCT(--('Production laitière'!$BD$12:$BD$39='Synthèse des paddocks'!A59)))</f>
        <v/>
      </c>
      <c r="R59" s="110">
        <f ca="1">SUMPRODUCT(('Production laitière'!$BH$12:$BH$39)*('Production laitière'!$BK$12:$BK$39='Synthèse des paddocks'!A59))</f>
        <v>0</v>
      </c>
      <c r="S59" s="109" t="str">
        <f ca="1">IF(SUMPRODUCT(--('Production laitière'!$BK$12:$BK$39='Synthèse des paddocks'!A59))=0,"",SUMPRODUCT(('Production laitière'!$BJ$12:$BJ$39)*('Production laitière'!$BK$12:$BK$39='Synthèse des paddocks'!A59))/SUMPRODUCT(--('Production laitière'!$BK$12:$BK$39='Synthèse des paddocks'!A59)))</f>
        <v/>
      </c>
      <c r="T59" s="158">
        <f ca="1">SUMPRODUCT(('Production laitière'!$BO$12:$BO$46)*('Production laitière'!$BR$12:$BR$46='Synthèse des paddocks'!A59))</f>
        <v>0</v>
      </c>
      <c r="U59" s="157" t="str">
        <f ca="1">IF(SUMPRODUCT(--('Production laitière'!$BR$12:$BR$46='Synthèse des paddocks'!A59))=0,"",SUMPRODUCT(('Production laitière'!$BQ$12:$BQ$46)*('Production laitière'!$BR$12:$BR$46='Synthèse des paddocks'!A59))/SUMPRODUCT(--('Production laitière'!$BR$12:$BR$46='Synthèse des paddocks'!A59)))</f>
        <v/>
      </c>
      <c r="V59" s="110">
        <f>SUMPRODUCT(('Production laitière'!$BV$12:$BV$39)*('Production laitière'!$BY$12:$BY$39='Synthèse des paddocks'!A59))</f>
        <v>0</v>
      </c>
      <c r="W59" s="109" t="str">
        <f>IF(SUMPRODUCT(--('Production laitière'!$BY$12:$BY$39='Synthèse des paddocks'!A59))=0,"",SUMPRODUCT(('Production laitière'!$BX$12:$BX$39)*('Production laitière'!$BY$12:$BY$39='Synthèse des paddocks'!A59))/SUMPRODUCT(--('Production laitière'!$BY$12:$BY$39='Synthèse des paddocks'!A59)))</f>
        <v/>
      </c>
      <c r="X59" s="110">
        <f>SUMPRODUCT(('Production laitière'!$CC$12:$CC$43)*('Production laitière'!$CF$12:$CF$43='Synthèse des paddocks'!A59))</f>
        <v>0</v>
      </c>
      <c r="Y59" s="109" t="str">
        <f>IF(SUMPRODUCT(--('Production laitière'!$CF$12:$CF$43='Synthèse des paddocks'!A59))=0,"",SUMPRODUCT(('Production laitière'!$CE$12:$CE$43)*('Production laitière'!$CF$12:$CF$43='Synthèse des paddocks'!A59))/SUMPRODUCT(--('Production laitière'!$CF$12:$CF$43='Synthèse des paddocks'!A59)))</f>
        <v/>
      </c>
      <c r="Z59" s="104"/>
      <c r="AA59" s="104"/>
      <c r="AB59" s="104"/>
      <c r="AC59" s="104"/>
      <c r="AD59" s="104"/>
      <c r="AE59" s="104"/>
      <c r="AF59" s="104"/>
    </row>
    <row r="60" spans="1:36" s="34" customFormat="1" x14ac:dyDescent="0.25">
      <c r="A60" s="113" t="str">
        <f t="shared" si="2"/>
        <v>o</v>
      </c>
      <c r="B60" s="110">
        <f>SUMPRODUCT(('Production laitière'!$D$12:$D$46)*('Production laitière'!$G$12:$G$46='Synthèse des paddocks'!A60))</f>
        <v>0</v>
      </c>
      <c r="C60" s="109" t="str">
        <f>IF(SUMPRODUCT(--('Production laitière'!$G$12:$G$46='Synthèse des paddocks'!A60))=0,"",(SUMPRODUCT(('Production laitière'!$F$12:$F$46)*('Production laitière'!$G$12:$G$46='Synthèse des paddocks'!A60))/SUMPRODUCT(--('Production laitière'!$G$12:$G$46='Synthèse des paddocks'!A60))))</f>
        <v/>
      </c>
      <c r="D60" s="110">
        <f>SUMPRODUCT(('Production laitière'!$K$12:$K$39)*('Production laitière'!$N$12:$N$39='Synthèse des paddocks'!A60))</f>
        <v>0</v>
      </c>
      <c r="E60" s="109" t="str">
        <f>IF(SUMPRODUCT(--('Production laitière'!$N$12:$N$39='Synthèse des paddocks'!A60))=0,"",SUMPRODUCT(('Production laitière'!$M$12:$M$39)*('Production laitière'!$N$12:$N$39='Synthèse des paddocks'!A60))/SUMPRODUCT(--('Production laitière'!$N$12:$N$39='Synthèse des paddocks'!A60)))</f>
        <v/>
      </c>
      <c r="F60" s="110">
        <f ca="1">SUMPRODUCT(('Production laitière'!$R$12:$R$46)*('Production laitière'!$U$12:$U$46='Synthèse des paddocks'!A60))</f>
        <v>0</v>
      </c>
      <c r="G60" s="157" t="str">
        <f t="array" aca="1" ref="G60" ca="1">IF(SUMPRODUCT(--('Production laitière'!$U$12:$U$46='Synthèse des paddocks'!A60))=0,"",SUMPRODUCT(('Production laitière'!$T$12:$T$46)*('Production laitière'!$U$12:$U$46='Synthèse des paddocks'!A60))/SUMPRODUCT(--('Production laitière'!$U$12:$U$46='Synthèse des paddocks'!A60)))</f>
        <v/>
      </c>
      <c r="H60" s="110">
        <f ca="1">SUMPRODUCT(('Production laitière'!$Y$12:$Y$39)*('Production laitière'!$AB$12:$AB$39='Synthèse des paddocks'!A60))</f>
        <v>1031.6666666666667</v>
      </c>
      <c r="I60" s="109">
        <f ca="1">IF(SUMPRODUCT(--('Production laitière'!$AB$12:$AB$39='Synthèse des paddocks'!A60))=0,"",SUMPRODUCT(('Production laitière'!$AA$12:$AA$39)*('Production laitière'!$AB$12:$AB$39='Synthèse des paddocks'!A60))/SUMPRODUCT(--('Production laitière'!$AB$12:$AB$39='Synthèse des paddocks'!A60)))</f>
        <v>21.054421768707485</v>
      </c>
      <c r="J60" s="110">
        <f ca="1">SUMPRODUCT(('Production laitière'!$AF$12:$AF$39)*('Production laitière'!$AI$12:$AI$39='Synthèse des paddocks'!A60))</f>
        <v>9014.6666666666679</v>
      </c>
      <c r="K60" s="109">
        <f ca="1">IF(SUMPRODUCT(--('Production laitière'!$AI$12:$AI$39='Synthèse des paddocks'!A60))=0,"",SUMPRODUCT(('Production laitière'!$AH$12:$AH$39)*('Production laitière'!$AI$12:$AI$39='Synthèse des paddocks'!A60))/SUMPRODUCT(--('Production laitière'!$AI$12:$AI$39='Synthèse des paddocks'!A60)))</f>
        <v>20.133801965230539</v>
      </c>
      <c r="L60" s="110">
        <f ca="1">SUMPRODUCT(('Production laitière'!$AM$12:$AM$39)*('Production laitière'!$AP$12:$AP$39='Synthèse des paddocks'!A60))</f>
        <v>1792</v>
      </c>
      <c r="M60" s="109">
        <f ca="1">IF(SUMPRODUCT(--('Production laitière'!$AP$12:$AP$39='Synthèse des paddocks'!A60))=0,"",SUMPRODUCT(('Production laitière'!$AO$12:$AO$39)*('Production laitière'!$AP$12:$AP$39='Synthèse des paddocks'!A60))/SUMPRODUCT(--('Production laitière'!$AP$12:$AP$39='Synthèse des paddocks'!A60)))</f>
        <v>19.098412698412698</v>
      </c>
      <c r="N60" s="110">
        <f ca="1">SUMPRODUCT(('Production laitière'!$AT$12:$AT$46)*('Production laitière'!$AW$12:$AW$46='Synthèse des paddocks'!A60))</f>
        <v>0</v>
      </c>
      <c r="O60" s="109" t="str">
        <f ca="1">IF(SUMPRODUCT(--('Production laitière'!$AW$12:$AW$46='Synthèse des paddocks'!A60))=0,"",SUMPRODUCT(('Production laitière'!$AV$12:$AV$46)*('Production laitière'!$AW$12:$AW$46='Synthèse des paddocks'!A60))/SUMPRODUCT(--('Production laitière'!$AW$12:$AW$46='Synthèse des paddocks'!A60)))</f>
        <v/>
      </c>
      <c r="P60" s="110">
        <f ca="1">SUMPRODUCT(('Production laitière'!$BA$12:$BA$39)*('Production laitière'!$BD$12:$BD$39='Synthèse des paddocks'!A60))</f>
        <v>0</v>
      </c>
      <c r="Q60" s="109" t="str">
        <f ca="1">IF(SUMPRODUCT(--('Production laitière'!$BD$12:$BD$39='Synthèse des paddocks'!A60))=0,"",SUMPRODUCT(('Production laitière'!$BC$12:$BC$39)*('Production laitière'!$BD$12:$BD$39='Synthèse des paddocks'!A60))/SUMPRODUCT(--('Production laitière'!$BD$12:$BD$39='Synthèse des paddocks'!A60)))</f>
        <v/>
      </c>
      <c r="R60" s="110">
        <f ca="1">SUMPRODUCT(('Production laitière'!$BH$12:$BH$39)*('Production laitière'!$BK$12:$BK$39='Synthèse des paddocks'!A60))</f>
        <v>926</v>
      </c>
      <c r="S60" s="109">
        <f ca="1">IF(SUMPRODUCT(--('Production laitière'!$BK$12:$BK$39='Synthèse des paddocks'!A60))=0,"",SUMPRODUCT(('Production laitière'!$BJ$12:$BJ$39)*('Production laitière'!$BK$12:$BK$39='Synthèse des paddocks'!A60))/SUMPRODUCT(--('Production laitière'!$BK$12:$BK$39='Synthèse des paddocks'!A60)))</f>
        <v>19.291666666666668</v>
      </c>
      <c r="T60" s="158">
        <f ca="1">SUMPRODUCT(('Production laitière'!$BO$12:$BO$46)*('Production laitière'!$BR$12:$BR$46='Synthèse des paddocks'!A60))</f>
        <v>0</v>
      </c>
      <c r="U60" s="157" t="str">
        <f ca="1">IF(SUMPRODUCT(--('Production laitière'!$BR$12:$BR$46='Synthèse des paddocks'!A60))=0,"",SUMPRODUCT(('Production laitière'!$BQ$12:$BQ$46)*('Production laitière'!$BR$12:$BR$46='Synthèse des paddocks'!A60))/SUMPRODUCT(--('Production laitière'!$BR$12:$BR$46='Synthèse des paddocks'!A60)))</f>
        <v/>
      </c>
      <c r="V60" s="110">
        <f>SUMPRODUCT(('Production laitière'!$BV$12:$BV$39)*('Production laitière'!$BY$12:$BY$39='Synthèse des paddocks'!A60))</f>
        <v>0</v>
      </c>
      <c r="W60" s="109" t="str">
        <f>IF(SUMPRODUCT(--('Production laitière'!$BY$12:$BY$39='Synthèse des paddocks'!A60))=0,"",SUMPRODUCT(('Production laitière'!$BX$12:$BX$39)*('Production laitière'!$BY$12:$BY$39='Synthèse des paddocks'!A60))/SUMPRODUCT(--('Production laitière'!$BY$12:$BY$39='Synthèse des paddocks'!A60)))</f>
        <v/>
      </c>
      <c r="X60" s="110">
        <f>SUMPRODUCT(('Production laitière'!$CC$12:$CC$43)*('Production laitière'!$CF$12:$CF$43='Synthèse des paddocks'!A60))</f>
        <v>0</v>
      </c>
      <c r="Y60" s="109" t="str">
        <f>IF(SUMPRODUCT(--('Production laitière'!$CF$12:$CF$43='Synthèse des paddocks'!A60))=0,"",SUMPRODUCT(('Production laitière'!$CE$12:$CE$43)*('Production laitière'!$CF$12:$CF$43='Synthèse des paddocks'!A60))/SUMPRODUCT(--('Production laitière'!$CF$12:$CF$43='Synthèse des paddocks'!A60)))</f>
        <v/>
      </c>
      <c r="Z60" s="104"/>
      <c r="AA60" s="104"/>
      <c r="AB60" s="104"/>
      <c r="AC60" s="104"/>
      <c r="AD60" s="104"/>
      <c r="AE60" s="104"/>
      <c r="AF60" s="104"/>
    </row>
    <row r="61" spans="1:36" x14ac:dyDescent="0.25">
      <c r="A61" s="113" t="str">
        <f t="shared" si="2"/>
        <v>p</v>
      </c>
      <c r="B61" s="110">
        <f>SUMPRODUCT(('Production laitière'!$D$12:$D$46)*('Production laitière'!$G$12:$G$46='Synthèse des paddocks'!A61))</f>
        <v>0</v>
      </c>
      <c r="C61" s="109" t="str">
        <f>IF(SUMPRODUCT(--('Production laitière'!$G$12:$G$46='Synthèse des paddocks'!A61))=0,"",(SUMPRODUCT(('Production laitière'!$F$12:$F$46)*('Production laitière'!$G$12:$G$46='Synthèse des paddocks'!A61))/SUMPRODUCT(--('Production laitière'!$G$12:$G$46='Synthèse des paddocks'!A61))))</f>
        <v/>
      </c>
      <c r="D61" s="110">
        <f>SUMPRODUCT(('Production laitière'!$K$12:$K$39)*('Production laitière'!$N$12:$N$39='Synthèse des paddocks'!A61))</f>
        <v>0</v>
      </c>
      <c r="E61" s="109" t="str">
        <f>IF(SUMPRODUCT(--('Production laitière'!$N$12:$N$39='Synthèse des paddocks'!A61))=0,"",SUMPRODUCT(('Production laitière'!$M$12:$M$39)*('Production laitière'!$N$12:$N$39='Synthèse des paddocks'!A61))/SUMPRODUCT(--('Production laitière'!$N$12:$N$39='Synthèse des paddocks'!A61)))</f>
        <v/>
      </c>
      <c r="F61" s="110">
        <f ca="1">SUMPRODUCT(('Production laitière'!$R$12:$R$46)*('Production laitière'!$U$12:$U$46='Synthèse des paddocks'!A61))</f>
        <v>0</v>
      </c>
      <c r="G61" s="157" t="str">
        <f t="array" aca="1" ref="G61" ca="1">IF(SUMPRODUCT(--('Production laitière'!$U$12:$U$46='Synthèse des paddocks'!A61))=0,"",SUMPRODUCT(('Production laitière'!$T$12:$T$46)*('Production laitière'!$U$12:$U$46='Synthèse des paddocks'!A61))/SUMPRODUCT(--('Production laitière'!$U$12:$U$46='Synthèse des paddocks'!A61)))</f>
        <v/>
      </c>
      <c r="H61" s="110">
        <f ca="1">SUMPRODUCT(('Production laitière'!$Y$12:$Y$39)*('Production laitière'!$AB$12:$AB$39='Synthèse des paddocks'!A61))</f>
        <v>1031.6666666666667</v>
      </c>
      <c r="I61" s="109">
        <f ca="1">IF(SUMPRODUCT(--('Production laitière'!$AB$12:$AB$39='Synthèse des paddocks'!A61))=0,"",SUMPRODUCT(('Production laitière'!$AA$12:$AA$39)*('Production laitière'!$AB$12:$AB$39='Synthèse des paddocks'!A61))/SUMPRODUCT(--('Production laitière'!$AB$12:$AB$39='Synthèse des paddocks'!A61)))</f>
        <v>21.054421768707485</v>
      </c>
      <c r="J61" s="110">
        <f ca="1">SUMPRODUCT(('Production laitière'!$AF$12:$AF$39)*('Production laitière'!$AI$12:$AI$39='Synthèse des paddocks'!A61))</f>
        <v>1108</v>
      </c>
      <c r="K61" s="109">
        <f ca="1">IF(SUMPRODUCT(--('Production laitière'!$AI$12:$AI$39='Synthèse des paddocks'!A61))=0,"",SUMPRODUCT(('Production laitière'!$AH$12:$AH$39)*('Production laitière'!$AI$12:$AI$39='Synthèse des paddocks'!A61))/SUMPRODUCT(--('Production laitière'!$AI$12:$AI$39='Synthèse des paddocks'!A61)))</f>
        <v>22.612244897959183</v>
      </c>
      <c r="L61" s="110">
        <f ca="1">SUMPRODUCT(('Production laitière'!$AM$12:$AM$39)*('Production laitière'!$AP$12:$AP$39='Synthèse des paddocks'!A61))</f>
        <v>1672</v>
      </c>
      <c r="M61" s="109">
        <f ca="1">IF(SUMPRODUCT(--('Production laitière'!$AP$12:$AP$39='Synthèse des paddocks'!A61))=0,"",SUMPRODUCT(('Production laitière'!$AO$12:$AO$39)*('Production laitière'!$AP$12:$AP$39='Synthèse des paddocks'!A61))/SUMPRODUCT(--('Production laitière'!$AP$12:$AP$39='Synthèse des paddocks'!A61)))</f>
        <v>18.577777777777779</v>
      </c>
      <c r="N61" s="110">
        <f ca="1">SUMPRODUCT(('Production laitière'!$AT$12:$AT$46)*('Production laitière'!$AW$12:$AW$46='Synthèse des paddocks'!A61))</f>
        <v>0</v>
      </c>
      <c r="O61" s="109" t="str">
        <f ca="1">IF(SUMPRODUCT(--('Production laitière'!$AW$12:$AW$46='Synthèse des paddocks'!A61))=0,"",SUMPRODUCT(('Production laitière'!$AV$12:$AV$46)*('Production laitière'!$AW$12:$AW$46='Synthèse des paddocks'!A61))/SUMPRODUCT(--('Production laitière'!$AW$12:$AW$46='Synthèse des paddocks'!A61)))</f>
        <v/>
      </c>
      <c r="P61" s="110">
        <f ca="1">SUMPRODUCT(('Production laitière'!$BA$12:$BA$39)*('Production laitière'!$BD$12:$BD$39='Synthèse des paddocks'!A61))</f>
        <v>926</v>
      </c>
      <c r="Q61" s="109">
        <f ca="1">IF(SUMPRODUCT(--('Production laitière'!$BD$12:$BD$39='Synthèse des paddocks'!A61))=0,"",SUMPRODUCT(('Production laitière'!$BC$12:$BC$39)*('Production laitière'!$BD$12:$BD$39='Synthèse des paddocks'!A61))/SUMPRODUCT(--('Production laitière'!$BD$12:$BD$39='Synthèse des paddocks'!A61)))</f>
        <v>19.291666666666668</v>
      </c>
      <c r="R61" s="110">
        <f ca="1">SUMPRODUCT(('Production laitière'!$BH$12:$BH$39)*('Production laitière'!$BK$12:$BK$39='Synthèse des paddocks'!A61))</f>
        <v>4944</v>
      </c>
      <c r="S61" s="109">
        <f ca="1">IF(SUMPRODUCT(--('Production laitière'!$BK$12:$BK$39='Synthèse des paddocks'!A61))=0,"",SUMPRODUCT(('Production laitière'!$BJ$12:$BJ$39)*('Production laitière'!$BK$12:$BK$39='Synthèse des paddocks'!A61))/SUMPRODUCT(--('Production laitière'!$BK$12:$BK$39='Synthèse des paddocks'!A61)))</f>
        <v>17.166666666666668</v>
      </c>
      <c r="T61" s="158">
        <f ca="1">SUMPRODUCT(('Production laitière'!$BO$12:$BO$46)*('Production laitière'!$BR$12:$BR$46='Synthèse des paddocks'!A61))</f>
        <v>0</v>
      </c>
      <c r="U61" s="157" t="str">
        <f ca="1">IF(SUMPRODUCT(--('Production laitière'!$BR$12:$BR$46='Synthèse des paddocks'!A61))=0,"",SUMPRODUCT(('Production laitière'!$BQ$12:$BQ$46)*('Production laitière'!$BR$12:$BR$46='Synthèse des paddocks'!A61))/SUMPRODUCT(--('Production laitière'!$BR$12:$BR$46='Synthèse des paddocks'!A61)))</f>
        <v/>
      </c>
      <c r="V61" s="110">
        <f>SUMPRODUCT(('Production laitière'!$BV$12:$BV$39)*('Production laitière'!$BY$12:$BY$39='Synthèse des paddocks'!A61))</f>
        <v>0</v>
      </c>
      <c r="W61" s="109" t="str">
        <f>IF(SUMPRODUCT(--('Production laitière'!$BY$12:$BY$39='Synthèse des paddocks'!A61))=0,"",SUMPRODUCT(('Production laitière'!$BX$12:$BX$39)*('Production laitière'!$BY$12:$BY$39='Synthèse des paddocks'!A61))/SUMPRODUCT(--('Production laitière'!$BY$12:$BY$39='Synthèse des paddocks'!A61)))</f>
        <v/>
      </c>
      <c r="X61" s="110">
        <f>SUMPRODUCT(('Production laitière'!$CC$12:$CC$43)*('Production laitière'!$CF$12:$CF$43='Synthèse des paddocks'!A61))</f>
        <v>0</v>
      </c>
      <c r="Y61" s="109" t="str">
        <f>IF(SUMPRODUCT(--('Production laitière'!$CF$12:$CF$43='Synthèse des paddocks'!A61))=0,"",SUMPRODUCT(('Production laitière'!$CE$12:$CE$43)*('Production laitière'!$CF$12:$CF$43='Synthèse des paddocks'!A61))/SUMPRODUCT(--('Production laitière'!$CF$12:$CF$43='Synthèse des paddocks'!A61)))</f>
        <v/>
      </c>
      <c r="Z61" s="104"/>
      <c r="AA61" s="104"/>
      <c r="AB61" s="104"/>
      <c r="AC61" s="104"/>
      <c r="AD61" s="104"/>
      <c r="AE61" s="104"/>
      <c r="AF61" s="104"/>
      <c r="AG61" s="37"/>
      <c r="AH61" s="37"/>
      <c r="AI61" s="37"/>
      <c r="AJ61" s="37"/>
    </row>
    <row r="62" spans="1:36" x14ac:dyDescent="0.25">
      <c r="A62" s="113" t="str">
        <f t="shared" si="2"/>
        <v>q</v>
      </c>
      <c r="B62" s="110">
        <f>SUMPRODUCT(('Production laitière'!$D$12:$D$46)*('Production laitière'!$G$12:$G$46='Synthèse des paddocks'!A62))</f>
        <v>0</v>
      </c>
      <c r="C62" s="109" t="str">
        <f>IF(SUMPRODUCT(--('Production laitière'!$G$12:$G$46='Synthèse des paddocks'!A62))=0,"",(SUMPRODUCT(('Production laitière'!$F$12:$F$46)*('Production laitière'!$G$12:$G$46='Synthèse des paddocks'!A62))/SUMPRODUCT(--('Production laitière'!$G$12:$G$46='Synthèse des paddocks'!A62))))</f>
        <v/>
      </c>
      <c r="D62" s="110">
        <f>SUMPRODUCT(('Production laitière'!$K$12:$K$39)*('Production laitière'!$N$12:$N$39='Synthèse des paddocks'!A62))</f>
        <v>0</v>
      </c>
      <c r="E62" s="109" t="str">
        <f>IF(SUMPRODUCT(--('Production laitière'!$N$12:$N$39='Synthèse des paddocks'!A62))=0,"",SUMPRODUCT(('Production laitière'!$M$12:$M$39)*('Production laitière'!$N$12:$N$39='Synthèse des paddocks'!A62))/SUMPRODUCT(--('Production laitière'!$N$12:$N$39='Synthèse des paddocks'!A62)))</f>
        <v/>
      </c>
      <c r="F62" s="110">
        <f ca="1">SUMPRODUCT(('Production laitière'!$R$12:$R$46)*('Production laitière'!$U$12:$U$46='Synthèse des paddocks'!A62))</f>
        <v>0</v>
      </c>
      <c r="G62" s="157" t="str">
        <f t="array" aca="1" ref="G62" ca="1">IF(SUMPRODUCT(--('Production laitière'!$U$12:$U$46='Synthèse des paddocks'!A62))=0,"",SUMPRODUCT(('Production laitière'!$T$12:$T$46)*('Production laitière'!$U$12:$U$46='Synthèse des paddocks'!A62))/SUMPRODUCT(--('Production laitière'!$U$12:$U$46='Synthèse des paddocks'!A62)))</f>
        <v/>
      </c>
      <c r="H62" s="110">
        <f ca="1">SUMPRODUCT(('Production laitière'!$Y$12:$Y$39)*('Production laitière'!$AB$12:$AB$39='Synthèse des paddocks'!A62))</f>
        <v>0</v>
      </c>
      <c r="I62" s="109" t="str">
        <f ca="1">IF(SUMPRODUCT(--('Production laitière'!$AB$12:$AB$39='Synthèse des paddocks'!A62))=0,"",SUMPRODUCT(('Production laitière'!$AA$12:$AA$39)*('Production laitière'!$AB$12:$AB$39='Synthèse des paddocks'!A62))/SUMPRODUCT(--('Production laitière'!$AB$12:$AB$39='Synthèse des paddocks'!A62)))</f>
        <v/>
      </c>
      <c r="J62" s="110">
        <f ca="1">SUMPRODUCT(('Production laitière'!$AF$12:$AF$39)*('Production laitière'!$AI$12:$AI$39='Synthèse des paddocks'!A62))</f>
        <v>0</v>
      </c>
      <c r="K62" s="109" t="str">
        <f ca="1">IF(SUMPRODUCT(--('Production laitière'!$AI$12:$AI$39='Synthèse des paddocks'!A62))=0,"",SUMPRODUCT(('Production laitière'!$AH$12:$AH$39)*('Production laitière'!$AI$12:$AI$39='Synthèse des paddocks'!A62))/SUMPRODUCT(--('Production laitière'!$AI$12:$AI$39='Synthèse des paddocks'!A62)))</f>
        <v/>
      </c>
      <c r="L62" s="110">
        <f ca="1">SUMPRODUCT(('Production laitière'!$AM$12:$AM$39)*('Production laitière'!$AP$12:$AP$39='Synthèse des paddocks'!A62))</f>
        <v>0</v>
      </c>
      <c r="M62" s="109" t="str">
        <f ca="1">IF(SUMPRODUCT(--('Production laitière'!$AP$12:$AP$39='Synthèse des paddocks'!A62))=0,"",SUMPRODUCT(('Production laitière'!$AO$12:$AO$39)*('Production laitière'!$AP$12:$AP$39='Synthèse des paddocks'!A62))/SUMPRODUCT(--('Production laitière'!$AP$12:$AP$39='Synthèse des paddocks'!A62)))</f>
        <v/>
      </c>
      <c r="N62" s="110">
        <f ca="1">SUMPRODUCT(('Production laitière'!$AT$12:$AT$46)*('Production laitière'!$AW$12:$AW$46='Synthèse des paddocks'!A62))</f>
        <v>0</v>
      </c>
      <c r="O62" s="109" t="str">
        <f ca="1">IF(SUMPRODUCT(--('Production laitière'!$AW$12:$AW$46='Synthèse des paddocks'!A62))=0,"",SUMPRODUCT(('Production laitière'!$AV$12:$AV$46)*('Production laitière'!$AW$12:$AW$46='Synthèse des paddocks'!A62))/SUMPRODUCT(--('Production laitière'!$AW$12:$AW$46='Synthèse des paddocks'!A62)))</f>
        <v/>
      </c>
      <c r="P62" s="110">
        <f ca="1">SUMPRODUCT(('Production laitière'!$BA$12:$BA$39)*('Production laitière'!$BD$12:$BD$39='Synthèse des paddocks'!A62))</f>
        <v>0</v>
      </c>
      <c r="Q62" s="109" t="str">
        <f ca="1">IF(SUMPRODUCT(--('Production laitière'!$BD$12:$BD$39='Synthèse des paddocks'!A62))=0,"",SUMPRODUCT(('Production laitière'!$BC$12:$BC$39)*('Production laitière'!$BD$12:$BD$39='Synthèse des paddocks'!A62))/SUMPRODUCT(--('Production laitière'!$BD$12:$BD$39='Synthèse des paddocks'!A62)))</f>
        <v/>
      </c>
      <c r="R62" s="110">
        <f ca="1">SUMPRODUCT(('Production laitière'!$BH$12:$BH$39)*('Production laitière'!$BK$12:$BK$39='Synthèse des paddocks'!A62))</f>
        <v>0</v>
      </c>
      <c r="S62" s="109" t="str">
        <f ca="1">IF(SUMPRODUCT(--('Production laitière'!$BK$12:$BK$39='Synthèse des paddocks'!A62))=0,"",SUMPRODUCT(('Production laitière'!$BJ$12:$BJ$39)*('Production laitière'!$BK$12:$BK$39='Synthèse des paddocks'!A62))/SUMPRODUCT(--('Production laitière'!$BK$12:$BK$39='Synthèse des paddocks'!A62)))</f>
        <v/>
      </c>
      <c r="T62" s="158">
        <f ca="1">SUMPRODUCT(('Production laitière'!$BO$12:$BO$46)*('Production laitière'!$BR$12:$BR$46='Synthèse des paddocks'!A62))</f>
        <v>0</v>
      </c>
      <c r="U62" s="157" t="e">
        <f ca="1">IF(SUMPRODUCT(--('Production laitière'!$BR$12:$BR$46='Synthèse des paddocks'!A62))=0,"",SUMPRODUCT(('Production laitière'!$BQ$12:$BQ$46)*('Production laitière'!$BR$12:$BR$46='Synthèse des paddocks'!A62))/SUMPRODUCT(--('Production laitière'!$BR$12:$BR$46='Synthèse des paddocks'!A62)))</f>
        <v>#VALUE!</v>
      </c>
      <c r="V62" s="110">
        <f>SUMPRODUCT(('Production laitière'!$BV$12:$BV$39)*('Production laitière'!$BY$12:$BY$39='Synthèse des paddocks'!A62))</f>
        <v>0</v>
      </c>
      <c r="W62" s="109" t="str">
        <f>IF(SUMPRODUCT(--('Production laitière'!$BY$12:$BY$39='Synthèse des paddocks'!A62))=0,"",SUMPRODUCT(('Production laitière'!$BX$12:$BX$39)*('Production laitière'!$BY$12:$BY$39='Synthèse des paddocks'!A62))/SUMPRODUCT(--('Production laitière'!$BY$12:$BY$39='Synthèse des paddocks'!A62)))</f>
        <v/>
      </c>
      <c r="X62" s="110">
        <f>SUMPRODUCT(('Production laitière'!$CC$12:$CC$43)*('Production laitière'!$CF$12:$CF$43='Synthèse des paddocks'!A62))</f>
        <v>0</v>
      </c>
      <c r="Y62" s="109" t="str">
        <f>IF(SUMPRODUCT(--('Production laitière'!$CF$12:$CF$43='Synthèse des paddocks'!A62))=0,"",SUMPRODUCT(('Production laitière'!$CE$12:$CE$43)*('Production laitière'!$CF$12:$CF$43='Synthèse des paddocks'!A62))/SUMPRODUCT(--('Production laitière'!$CF$12:$CF$43='Synthèse des paddocks'!A62)))</f>
        <v/>
      </c>
      <c r="Z62" s="104"/>
      <c r="AA62" s="104"/>
      <c r="AB62" s="104"/>
      <c r="AC62" s="104"/>
      <c r="AD62" s="104"/>
      <c r="AE62" s="104"/>
      <c r="AF62" s="104"/>
    </row>
    <row r="63" spans="1:36" x14ac:dyDescent="0.25">
      <c r="A63" s="113" t="str">
        <f t="shared" si="2"/>
        <v>r</v>
      </c>
      <c r="B63" s="110">
        <f>SUMPRODUCT(('Production laitière'!$D$12:$D$46)*('Production laitière'!$G$12:$G$46='Synthèse des paddocks'!A63))</f>
        <v>0</v>
      </c>
      <c r="C63" s="109" t="str">
        <f>IF(SUMPRODUCT(--('Production laitière'!$G$12:$G$46='Synthèse des paddocks'!A63))=0,"",(SUMPRODUCT(('Production laitière'!$F$12:$F$46)*('Production laitière'!$G$12:$G$46='Synthèse des paddocks'!A63))/SUMPRODUCT(--('Production laitière'!$G$12:$G$46='Synthèse des paddocks'!A63))))</f>
        <v/>
      </c>
      <c r="D63" s="110">
        <f>SUMPRODUCT(('Production laitière'!$K$12:$K$39)*('Production laitière'!$N$12:$N$39='Synthèse des paddocks'!A63))</f>
        <v>0</v>
      </c>
      <c r="E63" s="109" t="str">
        <f>IF(SUMPRODUCT(--('Production laitière'!$N$12:$N$39='Synthèse des paddocks'!A63))=0,"",SUMPRODUCT(('Production laitière'!$M$12:$M$39)*('Production laitière'!$N$12:$N$39='Synthèse des paddocks'!A63))/SUMPRODUCT(--('Production laitière'!$N$12:$N$39='Synthèse des paddocks'!A63)))</f>
        <v/>
      </c>
      <c r="F63" s="110">
        <f ca="1">SUMPRODUCT(('Production laitière'!$R$12:$R$46)*('Production laitière'!$U$12:$U$46='Synthèse des paddocks'!A63))</f>
        <v>8817</v>
      </c>
      <c r="G63" s="157" t="e">
        <f t="array" aca="1" ref="G63" ca="1">IF(SUMPRODUCT(--('Production laitière'!$U$12:$U$46='Synthèse des paddocks'!A63))=0,"",SUMPRODUCT(('Production laitière'!$T$12:$T$46)*('Production laitière'!$U$12:$U$46='Synthèse des paddocks'!A63))/SUMPRODUCT(--('Production laitière'!$U$12:$U$46='Synthèse des paddocks'!A63)))</f>
        <v>#VALUE!</v>
      </c>
      <c r="H63" s="110">
        <f ca="1">SUMPRODUCT(('Production laitière'!$Y$12:$Y$39)*('Production laitière'!$AB$12:$AB$39='Synthèse des paddocks'!A63))</f>
        <v>0</v>
      </c>
      <c r="I63" s="109" t="str">
        <f ca="1">IF(SUMPRODUCT(--('Production laitière'!$AB$12:$AB$39='Synthèse des paddocks'!A63))=0,"",SUMPRODUCT(('Production laitière'!$AA$12:$AA$39)*('Production laitière'!$AB$12:$AB$39='Synthèse des paddocks'!A63))/SUMPRODUCT(--('Production laitière'!$AB$12:$AB$39='Synthèse des paddocks'!A63)))</f>
        <v/>
      </c>
      <c r="J63" s="110">
        <f ca="1">SUMPRODUCT(('Production laitière'!$AF$12:$AF$39)*('Production laitière'!$AI$12:$AI$39='Synthèse des paddocks'!A63))</f>
        <v>0</v>
      </c>
      <c r="K63" s="109" t="str">
        <f ca="1">IF(SUMPRODUCT(--('Production laitière'!$AI$12:$AI$39='Synthèse des paddocks'!A63))=0,"",SUMPRODUCT(('Production laitière'!$AH$12:$AH$39)*('Production laitière'!$AI$12:$AI$39='Synthèse des paddocks'!A63))/SUMPRODUCT(--('Production laitière'!$AI$12:$AI$39='Synthèse des paddocks'!A63)))</f>
        <v/>
      </c>
      <c r="L63" s="110">
        <f ca="1">SUMPRODUCT(('Production laitière'!$AM$12:$AM$39)*('Production laitière'!$AP$12:$AP$39='Synthèse des paddocks'!A63))</f>
        <v>0</v>
      </c>
      <c r="M63" s="109" t="str">
        <f ca="1">IF(SUMPRODUCT(--('Production laitière'!$AP$12:$AP$39='Synthèse des paddocks'!A63))=0,"",SUMPRODUCT(('Production laitière'!$AO$12:$AO$39)*('Production laitière'!$AP$12:$AP$39='Synthèse des paddocks'!A63))/SUMPRODUCT(--('Production laitière'!$AP$12:$AP$39='Synthèse des paddocks'!A63)))</f>
        <v/>
      </c>
      <c r="N63" s="110">
        <f ca="1">SUMPRODUCT(('Production laitière'!$AT$12:$AT$46)*('Production laitière'!$AW$12:$AW$46='Synthèse des paddocks'!A63))</f>
        <v>0</v>
      </c>
      <c r="O63" s="109" t="str">
        <f ca="1">IF(SUMPRODUCT(--('Production laitière'!$AW$12:$AW$46='Synthèse des paddocks'!A63))=0,"",SUMPRODUCT(('Production laitière'!$AV$12:$AV$46)*('Production laitière'!$AW$12:$AW$46='Synthèse des paddocks'!A63))/SUMPRODUCT(--('Production laitière'!$AW$12:$AW$46='Synthèse des paddocks'!A63)))</f>
        <v/>
      </c>
      <c r="P63" s="110">
        <f ca="1">SUMPRODUCT(('Production laitière'!$BA$12:$BA$39)*('Production laitière'!$BD$12:$BD$39='Synthèse des paddocks'!A63))</f>
        <v>0</v>
      </c>
      <c r="Q63" s="109" t="str">
        <f ca="1">IF(SUMPRODUCT(--('Production laitière'!$BD$12:$BD$39='Synthèse des paddocks'!A63))=0,"",SUMPRODUCT(('Production laitière'!$BC$12:$BC$39)*('Production laitière'!$BD$12:$BD$39='Synthèse des paddocks'!A63))/SUMPRODUCT(--('Production laitière'!$BD$12:$BD$39='Synthèse des paddocks'!A63)))</f>
        <v/>
      </c>
      <c r="R63" s="110">
        <f ca="1">SUMPRODUCT(('Production laitière'!$BH$12:$BH$39)*('Production laitière'!$BK$12:$BK$39='Synthèse des paddocks'!A63))</f>
        <v>0</v>
      </c>
      <c r="S63" s="109" t="str">
        <f ca="1">IF(SUMPRODUCT(--('Production laitière'!$BK$12:$BK$39='Synthèse des paddocks'!A63))=0,"",SUMPRODUCT(('Production laitière'!$BJ$12:$BJ$39)*('Production laitière'!$BK$12:$BK$39='Synthèse des paddocks'!A63))/SUMPRODUCT(--('Production laitière'!$BK$12:$BK$39='Synthèse des paddocks'!A63)))</f>
        <v/>
      </c>
      <c r="T63" s="158">
        <f ca="1">SUMPRODUCT(('Production laitière'!$BO$12:$BO$46)*('Production laitière'!$BR$12:$BR$46='Synthèse des paddocks'!A63))</f>
        <v>0</v>
      </c>
      <c r="U63" s="157" t="str">
        <f ca="1">IF(SUMPRODUCT(--('Production laitière'!$BR$12:$BR$46='Synthèse des paddocks'!A63))=0,"",SUMPRODUCT(('Production laitière'!$BQ$12:$BQ$46)*('Production laitière'!$BR$12:$BR$46='Synthèse des paddocks'!A63))/SUMPRODUCT(--('Production laitière'!$BR$12:$BR$46='Synthèse des paddocks'!A63)))</f>
        <v/>
      </c>
      <c r="V63" s="110">
        <f>SUMPRODUCT(('Production laitière'!$BV$12:$BV$39)*('Production laitière'!$BY$12:$BY$39='Synthèse des paddocks'!A63))</f>
        <v>0</v>
      </c>
      <c r="W63" s="109" t="str">
        <f>IF(SUMPRODUCT(--('Production laitière'!$BY$12:$BY$39='Synthèse des paddocks'!A63))=0,"",SUMPRODUCT(('Production laitière'!$BX$12:$BX$39)*('Production laitière'!$BY$12:$BY$39='Synthèse des paddocks'!A63))/SUMPRODUCT(--('Production laitière'!$BY$12:$BY$39='Synthèse des paddocks'!A63)))</f>
        <v/>
      </c>
      <c r="X63" s="110">
        <f>SUMPRODUCT(('Production laitière'!$CC$12:$CC$43)*('Production laitière'!$CF$12:$CF$43='Synthèse des paddocks'!A63))</f>
        <v>0</v>
      </c>
      <c r="Y63" s="109" t="str">
        <f>IF(SUMPRODUCT(--('Production laitière'!$CF$12:$CF$43='Synthèse des paddocks'!A63))=0,"",SUMPRODUCT(('Production laitière'!$CE$12:$CE$43)*('Production laitière'!$CF$12:$CF$43='Synthèse des paddocks'!A63))/SUMPRODUCT(--('Production laitière'!$CF$12:$CF$43='Synthèse des paddocks'!A63)))</f>
        <v/>
      </c>
      <c r="Z63" s="104"/>
    </row>
    <row r="64" spans="1:36" x14ac:dyDescent="0.25">
      <c r="A64" s="113" t="str">
        <f t="shared" si="2"/>
        <v>s</v>
      </c>
      <c r="B64" s="110">
        <f>SUMPRODUCT(('Production laitière'!$D$12:$D$46)*('Production laitière'!$G$12:$G$46='Synthèse des paddocks'!A64))</f>
        <v>0</v>
      </c>
      <c r="C64" s="109" t="str">
        <f>IF(SUMPRODUCT(--('Production laitière'!$G$12:$G$46='Synthèse des paddocks'!A64))=0,"",(SUMPRODUCT(('Production laitière'!$F$12:$F$46)*('Production laitière'!$G$12:$G$46='Synthèse des paddocks'!A64))/SUMPRODUCT(--('Production laitière'!$G$12:$G$46='Synthèse des paddocks'!A64))))</f>
        <v/>
      </c>
      <c r="D64" s="110">
        <f>SUMPRODUCT(('Production laitière'!$K$12:$K$39)*('Production laitière'!$N$12:$N$39='Synthèse des paddocks'!A64))</f>
        <v>0</v>
      </c>
      <c r="E64" s="109" t="str">
        <f>IF(SUMPRODUCT(--('Production laitière'!$N$12:$N$39='Synthèse des paddocks'!A64))=0,"",SUMPRODUCT(('Production laitière'!$M$12:$M$39)*('Production laitière'!$N$12:$N$39='Synthèse des paddocks'!A64))/SUMPRODUCT(--('Production laitière'!$N$12:$N$39='Synthèse des paddocks'!A64)))</f>
        <v/>
      </c>
      <c r="F64" s="110">
        <f ca="1">SUMPRODUCT(('Production laitière'!$R$12:$R$46)*('Production laitière'!$U$12:$U$46='Synthèse des paddocks'!A64))</f>
        <v>0</v>
      </c>
      <c r="G64" s="157" t="str">
        <f t="array" aca="1" ref="G64" ca="1">IF(SUMPRODUCT(--('Production laitière'!$U$12:$U$46='Synthèse des paddocks'!A64))=0,"",SUMPRODUCT(('Production laitière'!$T$12:$T$46)*('Production laitière'!$U$12:$U$46='Synthèse des paddocks'!A64))/SUMPRODUCT(--('Production laitière'!$U$12:$U$46='Synthèse des paddocks'!A64)))</f>
        <v/>
      </c>
      <c r="H64" s="110">
        <f ca="1">SUMPRODUCT(('Production laitière'!$Y$12:$Y$39)*('Production laitière'!$AB$12:$AB$39='Synthèse des paddocks'!A64))</f>
        <v>0</v>
      </c>
      <c r="I64" s="109" t="str">
        <f ca="1">IF(SUMPRODUCT(--('Production laitière'!$AB$12:$AB$39='Synthèse des paddocks'!A64))=0,"",SUMPRODUCT(('Production laitière'!$AA$12:$AA$39)*('Production laitière'!$AB$12:$AB$39='Synthèse des paddocks'!A64))/SUMPRODUCT(--('Production laitière'!$AB$12:$AB$39='Synthèse des paddocks'!A64)))</f>
        <v/>
      </c>
      <c r="J64" s="110">
        <f ca="1">SUMPRODUCT(('Production laitière'!$AF$12:$AF$39)*('Production laitière'!$AI$12:$AI$39='Synthèse des paddocks'!A64))</f>
        <v>0</v>
      </c>
      <c r="K64" s="109" t="str">
        <f ca="1">IF(SUMPRODUCT(--('Production laitière'!$AI$12:$AI$39='Synthèse des paddocks'!A64))=0,"",SUMPRODUCT(('Production laitière'!$AH$12:$AH$39)*('Production laitière'!$AI$12:$AI$39='Synthèse des paddocks'!A64))/SUMPRODUCT(--('Production laitière'!$AI$12:$AI$39='Synthèse des paddocks'!A64)))</f>
        <v/>
      </c>
      <c r="L64" s="110">
        <f ca="1">SUMPRODUCT(('Production laitière'!$AM$12:$AM$39)*('Production laitière'!$AP$12:$AP$39='Synthèse des paddocks'!A64))</f>
        <v>0</v>
      </c>
      <c r="M64" s="109" t="str">
        <f ca="1">IF(SUMPRODUCT(--('Production laitière'!$AP$12:$AP$39='Synthèse des paddocks'!A64))=0,"",SUMPRODUCT(('Production laitière'!$AO$12:$AO$39)*('Production laitière'!$AP$12:$AP$39='Synthèse des paddocks'!A64))/SUMPRODUCT(--('Production laitière'!$AP$12:$AP$39='Synthèse des paddocks'!A64)))</f>
        <v/>
      </c>
      <c r="N64" s="110">
        <f ca="1">SUMPRODUCT(('Production laitière'!$AT$12:$AT$46)*('Production laitière'!$AW$12:$AW$46='Synthèse des paddocks'!A64))</f>
        <v>0</v>
      </c>
      <c r="O64" s="109" t="str">
        <f ca="1">IF(SUMPRODUCT(--('Production laitière'!$AW$12:$AW$46='Synthèse des paddocks'!A64))=0,"",SUMPRODUCT(('Production laitière'!$AV$12:$AV$46)*('Production laitière'!$AW$12:$AW$46='Synthèse des paddocks'!A64))/SUMPRODUCT(--('Production laitière'!$AW$12:$AW$46='Synthèse des paddocks'!A64)))</f>
        <v/>
      </c>
      <c r="P64" s="110">
        <f ca="1">SUMPRODUCT(('Production laitière'!$BA$12:$BA$39)*('Production laitière'!$BD$12:$BD$39='Synthèse des paddocks'!A64))</f>
        <v>0</v>
      </c>
      <c r="Q64" s="109" t="str">
        <f ca="1">IF(SUMPRODUCT(--('Production laitière'!$BD$12:$BD$39='Synthèse des paddocks'!A64))=0,"",SUMPRODUCT(('Production laitière'!$BC$12:$BC$39)*('Production laitière'!$BD$12:$BD$39='Synthèse des paddocks'!A64))/SUMPRODUCT(--('Production laitière'!$BD$12:$BD$39='Synthèse des paddocks'!A64)))</f>
        <v/>
      </c>
      <c r="R64" s="110">
        <f ca="1">SUMPRODUCT(('Production laitière'!$BH$12:$BH$39)*('Production laitière'!$BK$12:$BK$39='Synthèse des paddocks'!A64))</f>
        <v>0</v>
      </c>
      <c r="S64" s="109" t="str">
        <f ca="1">IF(SUMPRODUCT(--('Production laitière'!$BK$12:$BK$39='Synthèse des paddocks'!A64))=0,"",SUMPRODUCT(('Production laitière'!$BJ$12:$BJ$39)*('Production laitière'!$BK$12:$BK$39='Synthèse des paddocks'!A64))/SUMPRODUCT(--('Production laitière'!$BK$12:$BK$39='Synthèse des paddocks'!A64)))</f>
        <v/>
      </c>
      <c r="T64" s="158">
        <f ca="1">SUMPRODUCT(('Production laitière'!$BO$12:$BO$46)*('Production laitière'!$BR$12:$BR$46='Synthèse des paddocks'!A64))</f>
        <v>0</v>
      </c>
      <c r="U64" s="157" t="str">
        <f ca="1">IF(SUMPRODUCT(--('Production laitière'!$BR$12:$BR$46='Synthèse des paddocks'!A64))=0,"",SUMPRODUCT(('Production laitière'!$BQ$12:$BQ$46)*('Production laitière'!$BR$12:$BR$46='Synthèse des paddocks'!A64))/SUMPRODUCT(--('Production laitière'!$BR$12:$BR$46='Synthèse des paddocks'!A64)))</f>
        <v/>
      </c>
      <c r="V64" s="110">
        <f>SUMPRODUCT(('Production laitière'!$BV$12:$BV$39)*('Production laitière'!$BY$12:$BY$39='Synthèse des paddocks'!A64))</f>
        <v>0</v>
      </c>
      <c r="W64" s="109" t="str">
        <f>IF(SUMPRODUCT(--('Production laitière'!$BY$12:$BY$39='Synthèse des paddocks'!A64))=0,"",SUMPRODUCT(('Production laitière'!$BX$12:$BX$39)*('Production laitière'!$BY$12:$BY$39='Synthèse des paddocks'!A64))/SUMPRODUCT(--('Production laitière'!$BY$12:$BY$39='Synthèse des paddocks'!A64)))</f>
        <v/>
      </c>
      <c r="X64" s="110">
        <f>SUMPRODUCT(('Production laitière'!$CC$12:$CC$43)*('Production laitière'!$CF$12:$CF$43='Synthèse des paddocks'!A64))</f>
        <v>0</v>
      </c>
      <c r="Y64" s="109" t="str">
        <f>IF(SUMPRODUCT(--('Production laitière'!$CF$12:$CF$43='Synthèse des paddocks'!A64))=0,"",SUMPRODUCT(('Production laitière'!$CE$12:$CE$43)*('Production laitière'!$CF$12:$CF$43='Synthèse des paddocks'!A64))/SUMPRODUCT(--('Production laitière'!$CF$12:$CF$43='Synthèse des paddocks'!A64)))</f>
        <v/>
      </c>
      <c r="Z64" s="104"/>
    </row>
    <row r="65" spans="1:26" x14ac:dyDescent="0.25">
      <c r="A65" s="113" t="str">
        <f t="shared" si="2"/>
        <v>t</v>
      </c>
      <c r="B65" s="110">
        <f>SUMPRODUCT(('Production laitière'!$D$12:$D$46)*('Production laitière'!$G$12:$G$46='Synthèse des paddocks'!A65))</f>
        <v>0</v>
      </c>
      <c r="C65" s="109" t="str">
        <f>IF(SUMPRODUCT(--('Production laitière'!$G$12:$G$46='Synthèse des paddocks'!A65))=0,"",(SUMPRODUCT(('Production laitière'!$F$12:$F$46)*('Production laitière'!$G$12:$G$46='Synthèse des paddocks'!A65))/SUMPRODUCT(--('Production laitière'!$G$12:$G$46='Synthèse des paddocks'!A65))))</f>
        <v/>
      </c>
      <c r="D65" s="110">
        <f>SUMPRODUCT(('Production laitière'!$K$12:$K$39)*('Production laitière'!$N$12:$N$39='Synthèse des paddocks'!A65))</f>
        <v>0</v>
      </c>
      <c r="E65" s="109" t="str">
        <f>IF(SUMPRODUCT(--('Production laitière'!$N$12:$N$39='Synthèse des paddocks'!A65))=0,"",SUMPRODUCT(('Production laitière'!$M$12:$M$39)*('Production laitière'!$N$12:$N$39='Synthèse des paddocks'!A65))/SUMPRODUCT(--('Production laitière'!$N$12:$N$39='Synthèse des paddocks'!A65)))</f>
        <v/>
      </c>
      <c r="F65" s="110">
        <f ca="1">SUMPRODUCT(('Production laitière'!$R$12:$R$46)*('Production laitière'!$U$12:$U$46='Synthèse des paddocks'!A65))</f>
        <v>0</v>
      </c>
      <c r="G65" s="157" t="str">
        <f t="array" aca="1" ref="G65" ca="1">IF(SUMPRODUCT(--('Production laitière'!$U$12:$U$46='Synthèse des paddocks'!A65))=0,"",SUMPRODUCT(('Production laitière'!$T$12:$T$46)*('Production laitière'!$U$12:$U$46='Synthèse des paddocks'!A65))/SUMPRODUCT(--('Production laitière'!$U$12:$U$46='Synthèse des paddocks'!A65)))</f>
        <v/>
      </c>
      <c r="H65" s="110">
        <f ca="1">SUMPRODUCT(('Production laitière'!$Y$12:$Y$39)*('Production laitière'!$AB$12:$AB$39='Synthèse des paddocks'!A65))</f>
        <v>0</v>
      </c>
      <c r="I65" s="109" t="str">
        <f ca="1">IF(SUMPRODUCT(--('Production laitière'!$AB$12:$AB$39='Synthèse des paddocks'!A65))=0,"",SUMPRODUCT(('Production laitière'!$AA$12:$AA$39)*('Production laitière'!$AB$12:$AB$39='Synthèse des paddocks'!A65))/SUMPRODUCT(--('Production laitière'!$AB$12:$AB$39='Synthèse des paddocks'!A65)))</f>
        <v/>
      </c>
      <c r="J65" s="110">
        <f ca="1">SUMPRODUCT(('Production laitière'!$AF$12:$AF$39)*('Production laitière'!$AI$12:$AI$39='Synthèse des paddocks'!A65))</f>
        <v>0</v>
      </c>
      <c r="K65" s="109" t="str">
        <f ca="1">IF(SUMPRODUCT(--('Production laitière'!$AI$12:$AI$39='Synthèse des paddocks'!A65))=0,"",SUMPRODUCT(('Production laitière'!$AH$12:$AH$39)*('Production laitière'!$AI$12:$AI$39='Synthèse des paddocks'!A65))/SUMPRODUCT(--('Production laitière'!$AI$12:$AI$39='Synthèse des paddocks'!A65)))</f>
        <v/>
      </c>
      <c r="L65" s="110">
        <f ca="1">SUMPRODUCT(('Production laitière'!$AM$12:$AM$39)*('Production laitière'!$AP$12:$AP$39='Synthèse des paddocks'!A65))</f>
        <v>0</v>
      </c>
      <c r="M65" s="109" t="str">
        <f ca="1">IF(SUMPRODUCT(--('Production laitière'!$AP$12:$AP$39='Synthèse des paddocks'!A65))=0,"",SUMPRODUCT(('Production laitière'!$AO$12:$AO$39)*('Production laitière'!$AP$12:$AP$39='Synthèse des paddocks'!A65))/SUMPRODUCT(--('Production laitière'!$AP$12:$AP$39='Synthèse des paddocks'!A65)))</f>
        <v/>
      </c>
      <c r="N65" s="110">
        <f ca="1">SUMPRODUCT(('Production laitière'!$AT$12:$AT$46)*('Production laitière'!$AW$12:$AW$46='Synthèse des paddocks'!A65))</f>
        <v>0</v>
      </c>
      <c r="O65" s="109" t="str">
        <f ca="1">IF(SUMPRODUCT(--('Production laitière'!$AW$12:$AW$46='Synthèse des paddocks'!A65))=0,"",SUMPRODUCT(('Production laitière'!$AV$12:$AV$46)*('Production laitière'!$AW$12:$AW$46='Synthèse des paddocks'!A65))/SUMPRODUCT(--('Production laitière'!$AW$12:$AW$46='Synthèse des paddocks'!A65)))</f>
        <v/>
      </c>
      <c r="P65" s="110">
        <f ca="1">SUMPRODUCT(('Production laitière'!$BA$12:$BA$39)*('Production laitière'!$BD$12:$BD$39='Synthèse des paddocks'!A65))</f>
        <v>0</v>
      </c>
      <c r="Q65" s="109" t="str">
        <f ca="1">IF(SUMPRODUCT(--('Production laitière'!$BD$12:$BD$39='Synthèse des paddocks'!A65))=0,"",SUMPRODUCT(('Production laitière'!$BC$12:$BC$39)*('Production laitière'!$BD$12:$BD$39='Synthèse des paddocks'!A65))/SUMPRODUCT(--('Production laitière'!$BD$12:$BD$39='Synthèse des paddocks'!A65)))</f>
        <v/>
      </c>
      <c r="R65" s="110">
        <f ca="1">SUMPRODUCT(('Production laitière'!$BH$12:$BH$39)*('Production laitière'!$BK$12:$BK$39='Synthèse des paddocks'!A65))</f>
        <v>0</v>
      </c>
      <c r="S65" s="109" t="str">
        <f ca="1">IF(SUMPRODUCT(--('Production laitière'!$BK$12:$BK$39='Synthèse des paddocks'!A65))=0,"",SUMPRODUCT(('Production laitière'!$BJ$12:$BJ$39)*('Production laitière'!$BK$12:$BK$39='Synthèse des paddocks'!A65))/SUMPRODUCT(--('Production laitière'!$BK$12:$BK$39='Synthèse des paddocks'!A65)))</f>
        <v/>
      </c>
      <c r="T65" s="158">
        <f ca="1">SUMPRODUCT(('Production laitière'!$BO$12:$BO$46)*('Production laitière'!$BR$12:$BR$46='Synthèse des paddocks'!A65))</f>
        <v>0</v>
      </c>
      <c r="U65" s="157" t="str">
        <f ca="1">IF(SUMPRODUCT(--('Production laitière'!$BR$12:$BR$46='Synthèse des paddocks'!A65))=0,"",SUMPRODUCT(('Production laitière'!$BQ$12:$BQ$46)*('Production laitière'!$BR$12:$BR$46='Synthèse des paddocks'!A65))/SUMPRODUCT(--('Production laitière'!$BR$12:$BR$46='Synthèse des paddocks'!A65)))</f>
        <v/>
      </c>
      <c r="V65" s="110">
        <f>SUMPRODUCT(('Production laitière'!$BV$12:$BV$39)*('Production laitière'!$BY$12:$BY$39='Synthèse des paddocks'!A65))</f>
        <v>0</v>
      </c>
      <c r="W65" s="109" t="str">
        <f>IF(SUMPRODUCT(--('Production laitière'!$BY$12:$BY$39='Synthèse des paddocks'!A65))=0,"",SUMPRODUCT(('Production laitière'!$BX$12:$BX$39)*('Production laitière'!$BY$12:$BY$39='Synthèse des paddocks'!A65))/SUMPRODUCT(--('Production laitière'!$BY$12:$BY$39='Synthèse des paddocks'!A65)))</f>
        <v/>
      </c>
      <c r="X65" s="110">
        <f>SUMPRODUCT(('Production laitière'!$CC$12:$CC$43)*('Production laitière'!$CF$12:$CF$43='Synthèse des paddocks'!A65))</f>
        <v>0</v>
      </c>
      <c r="Y65" s="109" t="str">
        <f>IF(SUMPRODUCT(--('Production laitière'!$CF$12:$CF$43='Synthèse des paddocks'!A65))=0,"",SUMPRODUCT(('Production laitière'!$CE$12:$CE$43)*('Production laitière'!$CF$12:$CF$43='Synthèse des paddocks'!A65))/SUMPRODUCT(--('Production laitière'!$CF$12:$CF$43='Synthèse des paddocks'!A65)))</f>
        <v/>
      </c>
      <c r="Z65" s="104"/>
    </row>
    <row r="66" spans="1:26" x14ac:dyDescent="0.25">
      <c r="A66" s="113" t="str">
        <f t="shared" si="2"/>
        <v>u</v>
      </c>
      <c r="B66" s="110">
        <f>SUMPRODUCT(('Production laitière'!$D$12:$D$46)*('Production laitière'!$G$12:$G$46='Synthèse des paddocks'!A66))</f>
        <v>0</v>
      </c>
      <c r="C66" s="109" t="str">
        <f>IF(SUMPRODUCT(--('Production laitière'!$G$12:$G$46='Synthèse des paddocks'!A66))=0,"",(SUMPRODUCT(('Production laitière'!$F$12:$F$46)*('Production laitière'!$G$12:$G$46='Synthèse des paddocks'!A66))/SUMPRODUCT(--('Production laitière'!$G$12:$G$46='Synthèse des paddocks'!A66))))</f>
        <v/>
      </c>
      <c r="D66" s="110">
        <f>SUMPRODUCT(('Production laitière'!$K$12:$K$39)*('Production laitière'!$N$12:$N$39='Synthèse des paddocks'!A66))</f>
        <v>0</v>
      </c>
      <c r="E66" s="109" t="str">
        <f>IF(SUMPRODUCT(--('Production laitière'!$N$12:$N$39='Synthèse des paddocks'!A66))=0,"",SUMPRODUCT(('Production laitière'!$M$12:$M$39)*('Production laitière'!$N$12:$N$39='Synthèse des paddocks'!A66))/SUMPRODUCT(--('Production laitière'!$N$12:$N$39='Synthèse des paddocks'!A66)))</f>
        <v/>
      </c>
      <c r="F66" s="110">
        <f ca="1">SUMPRODUCT(('Production laitière'!$R$12:$R$46)*('Production laitière'!$U$12:$U$46='Synthèse des paddocks'!A66))</f>
        <v>0</v>
      </c>
      <c r="G66" s="157" t="str">
        <f t="array" aca="1" ref="G66" ca="1">IF(SUMPRODUCT(--('Production laitière'!$U$12:$U$46='Synthèse des paddocks'!A66))=0,"",SUMPRODUCT(('Production laitière'!$T$12:$T$46)*('Production laitière'!$U$12:$U$46='Synthèse des paddocks'!A66))/SUMPRODUCT(--('Production laitière'!$U$12:$U$46='Synthèse des paddocks'!A66)))</f>
        <v/>
      </c>
      <c r="H66" s="110">
        <f ca="1">SUMPRODUCT(('Production laitière'!$Y$12:$Y$39)*('Production laitière'!$AB$12:$AB$39='Synthèse des paddocks'!A66))</f>
        <v>0</v>
      </c>
      <c r="I66" s="109" t="str">
        <f ca="1">IF(SUMPRODUCT(--('Production laitière'!$AB$12:$AB$39='Synthèse des paddocks'!A66))=0,"",SUMPRODUCT(('Production laitière'!$AA$12:$AA$39)*('Production laitière'!$AB$12:$AB$39='Synthèse des paddocks'!A66))/SUMPRODUCT(--('Production laitière'!$AB$12:$AB$39='Synthèse des paddocks'!A66)))</f>
        <v/>
      </c>
      <c r="J66" s="110">
        <f ca="1">SUMPRODUCT(('Production laitière'!$AF$12:$AF$39)*('Production laitière'!$AI$12:$AI$39='Synthèse des paddocks'!A66))</f>
        <v>0</v>
      </c>
      <c r="K66" s="109" t="str">
        <f ca="1">IF(SUMPRODUCT(--('Production laitière'!$AI$12:$AI$39='Synthèse des paddocks'!A66))=0,"",SUMPRODUCT(('Production laitière'!$AH$12:$AH$39)*('Production laitière'!$AI$12:$AI$39='Synthèse des paddocks'!A66))/SUMPRODUCT(--('Production laitière'!$AI$12:$AI$39='Synthèse des paddocks'!A66)))</f>
        <v/>
      </c>
      <c r="L66" s="110">
        <f ca="1">SUMPRODUCT(('Production laitière'!$AM$12:$AM$39)*('Production laitière'!$AP$12:$AP$39='Synthèse des paddocks'!A66))</f>
        <v>0</v>
      </c>
      <c r="M66" s="109" t="str">
        <f ca="1">IF(SUMPRODUCT(--('Production laitière'!$AP$12:$AP$39='Synthèse des paddocks'!A66))=0,"",SUMPRODUCT(('Production laitière'!$AO$12:$AO$39)*('Production laitière'!$AP$12:$AP$39='Synthèse des paddocks'!A66))/SUMPRODUCT(--('Production laitière'!$AP$12:$AP$39='Synthèse des paddocks'!A66)))</f>
        <v/>
      </c>
      <c r="N66" s="110">
        <f ca="1">SUMPRODUCT(('Production laitière'!$AT$12:$AT$46)*('Production laitière'!$AW$12:$AW$46='Synthèse des paddocks'!A66))</f>
        <v>0</v>
      </c>
      <c r="O66" s="109" t="str">
        <f ca="1">IF(SUMPRODUCT(--('Production laitière'!$AW$12:$AW$46='Synthèse des paddocks'!A66))=0,"",SUMPRODUCT(('Production laitière'!$AV$12:$AV$46)*('Production laitière'!$AW$12:$AW$46='Synthèse des paddocks'!A66))/SUMPRODUCT(--('Production laitière'!$AW$12:$AW$46='Synthèse des paddocks'!A66)))</f>
        <v/>
      </c>
      <c r="P66" s="110">
        <f ca="1">SUMPRODUCT(('Production laitière'!$BA$12:$BA$39)*('Production laitière'!$BD$12:$BD$39='Synthèse des paddocks'!A66))</f>
        <v>0</v>
      </c>
      <c r="Q66" s="109" t="str">
        <f ca="1">IF(SUMPRODUCT(--('Production laitière'!$BD$12:$BD$39='Synthèse des paddocks'!A66))=0,"",SUMPRODUCT(('Production laitière'!$BC$12:$BC$39)*('Production laitière'!$BD$12:$BD$39='Synthèse des paddocks'!A66))/SUMPRODUCT(--('Production laitière'!$BD$12:$BD$39='Synthèse des paddocks'!A66)))</f>
        <v/>
      </c>
      <c r="R66" s="110">
        <f ca="1">SUMPRODUCT(('Production laitière'!$BH$12:$BH$39)*('Production laitière'!$BK$12:$BK$39='Synthèse des paddocks'!A66))</f>
        <v>0</v>
      </c>
      <c r="S66" s="109" t="str">
        <f ca="1">IF(SUMPRODUCT(--('Production laitière'!$BK$12:$BK$39='Synthèse des paddocks'!A66))=0,"",SUMPRODUCT(('Production laitière'!$BJ$12:$BJ$39)*('Production laitière'!$BK$12:$BK$39='Synthèse des paddocks'!A66))/SUMPRODUCT(--('Production laitière'!$BK$12:$BK$39='Synthèse des paddocks'!A66)))</f>
        <v/>
      </c>
      <c r="T66" s="158">
        <f ca="1">SUMPRODUCT(('Production laitière'!$BO$12:$BO$46)*('Production laitière'!$BR$12:$BR$46='Synthèse des paddocks'!A66))</f>
        <v>0</v>
      </c>
      <c r="U66" s="157" t="str">
        <f ca="1">IF(SUMPRODUCT(--('Production laitière'!$BR$12:$BR$46='Synthèse des paddocks'!A66))=0,"",SUMPRODUCT(('Production laitière'!$BQ$12:$BQ$46)*('Production laitière'!$BR$12:$BR$46='Synthèse des paddocks'!A66))/SUMPRODUCT(--('Production laitière'!$BR$12:$BR$46='Synthèse des paddocks'!A66)))</f>
        <v/>
      </c>
      <c r="V66" s="110">
        <f>SUMPRODUCT(('Production laitière'!$BV$12:$BV$39)*('Production laitière'!$BY$12:$BY$39='Synthèse des paddocks'!A66))</f>
        <v>0</v>
      </c>
      <c r="W66" s="109" t="str">
        <f>IF(SUMPRODUCT(--('Production laitière'!$BY$12:$BY$39='Synthèse des paddocks'!A66))=0,"",SUMPRODUCT(('Production laitière'!$BX$12:$BX$39)*('Production laitière'!$BY$12:$BY$39='Synthèse des paddocks'!A66))/SUMPRODUCT(--('Production laitière'!$BY$12:$BY$39='Synthèse des paddocks'!A66)))</f>
        <v/>
      </c>
      <c r="X66" s="110">
        <f>SUMPRODUCT(('Production laitière'!$CC$12:$CC$43)*('Production laitière'!$CF$12:$CF$43='Synthèse des paddocks'!A66))</f>
        <v>0</v>
      </c>
      <c r="Y66" s="109" t="str">
        <f>IF(SUMPRODUCT(--('Production laitière'!$CF$12:$CF$43='Synthèse des paddocks'!A66))=0,"",SUMPRODUCT(('Production laitière'!$CE$12:$CE$43)*('Production laitière'!$CF$12:$CF$43='Synthèse des paddocks'!A66))/SUMPRODUCT(--('Production laitière'!$CF$12:$CF$43='Synthèse des paddocks'!A66)))</f>
        <v/>
      </c>
      <c r="Z66" s="104"/>
    </row>
    <row r="67" spans="1:26" x14ac:dyDescent="0.25">
      <c r="A67" s="113" t="str">
        <f t="shared" si="2"/>
        <v>v</v>
      </c>
      <c r="B67" s="110">
        <f>SUMPRODUCT(('Production laitière'!$D$12:$D$46)*('Production laitière'!$G$12:$G$46='Synthèse des paddocks'!A67))</f>
        <v>0</v>
      </c>
      <c r="C67" s="109" t="str">
        <f>IF(SUMPRODUCT(--('Production laitière'!$G$12:$G$46='Synthèse des paddocks'!A67))=0,"",(SUMPRODUCT(('Production laitière'!$F$12:$F$46)*('Production laitière'!$G$12:$G$46='Synthèse des paddocks'!A67))/SUMPRODUCT(--('Production laitière'!$G$12:$G$46='Synthèse des paddocks'!A67))))</f>
        <v/>
      </c>
      <c r="D67" s="110">
        <f>SUMPRODUCT(('Production laitière'!$K$12:$K$39)*('Production laitière'!$N$12:$N$39='Synthèse des paddocks'!A67))</f>
        <v>0</v>
      </c>
      <c r="E67" s="109" t="str">
        <f>IF(SUMPRODUCT(--('Production laitière'!$N$12:$N$39='Synthèse des paddocks'!A67))=0,"",SUMPRODUCT(('Production laitière'!$M$12:$M$39)*('Production laitière'!$N$12:$N$39='Synthèse des paddocks'!A67))/SUMPRODUCT(--('Production laitière'!$N$12:$N$39='Synthèse des paddocks'!A67)))</f>
        <v/>
      </c>
      <c r="F67" s="110">
        <f ca="1">SUMPRODUCT(('Production laitière'!$R$12:$R$46)*('Production laitière'!$U$12:$U$46='Synthèse des paddocks'!A67))</f>
        <v>0</v>
      </c>
      <c r="G67" s="157" t="str">
        <f t="array" aca="1" ref="G67" ca="1">IF(SUMPRODUCT(--('Production laitière'!$U$12:$U$46='Synthèse des paddocks'!A67))=0,"",SUMPRODUCT(('Production laitière'!$T$12:$T$46)*('Production laitière'!$U$12:$U$46='Synthèse des paddocks'!A67))/SUMPRODUCT(--('Production laitière'!$U$12:$U$46='Synthèse des paddocks'!A67)))</f>
        <v/>
      </c>
      <c r="H67" s="110">
        <f ca="1">SUMPRODUCT(('Production laitière'!$Y$12:$Y$39)*('Production laitière'!$AB$12:$AB$39='Synthèse des paddocks'!A67))</f>
        <v>0</v>
      </c>
      <c r="I67" s="109" t="str">
        <f ca="1">IF(SUMPRODUCT(--('Production laitière'!$AB$12:$AB$39='Synthèse des paddocks'!A67))=0,"",SUMPRODUCT(('Production laitière'!$AA$12:$AA$39)*('Production laitière'!$AB$12:$AB$39='Synthèse des paddocks'!A67))/SUMPRODUCT(--('Production laitière'!$AB$12:$AB$39='Synthèse des paddocks'!A67)))</f>
        <v/>
      </c>
      <c r="J67" s="110">
        <f ca="1">SUMPRODUCT(('Production laitière'!$AF$12:$AF$39)*('Production laitière'!$AI$12:$AI$39='Synthèse des paddocks'!A67))</f>
        <v>0</v>
      </c>
      <c r="K67" s="109" t="str">
        <f ca="1">IF(SUMPRODUCT(--('Production laitière'!$AI$12:$AI$39='Synthèse des paddocks'!A67))=0,"",SUMPRODUCT(('Production laitière'!$AH$12:$AH$39)*('Production laitière'!$AI$12:$AI$39='Synthèse des paddocks'!A67))/SUMPRODUCT(--('Production laitière'!$AI$12:$AI$39='Synthèse des paddocks'!A67)))</f>
        <v/>
      </c>
      <c r="L67" s="110">
        <f ca="1">SUMPRODUCT(('Production laitière'!$AM$12:$AM$39)*('Production laitière'!$AP$12:$AP$39='Synthèse des paddocks'!A67))</f>
        <v>0</v>
      </c>
      <c r="M67" s="109" t="str">
        <f ca="1">IF(SUMPRODUCT(--('Production laitière'!$AP$12:$AP$39='Synthèse des paddocks'!A67))=0,"",SUMPRODUCT(('Production laitière'!$AO$12:$AO$39)*('Production laitière'!$AP$12:$AP$39='Synthèse des paddocks'!A67))/SUMPRODUCT(--('Production laitière'!$AP$12:$AP$39='Synthèse des paddocks'!A67)))</f>
        <v/>
      </c>
      <c r="N67" s="110">
        <f ca="1">SUMPRODUCT(('Production laitière'!$AT$12:$AT$46)*('Production laitière'!$AW$12:$AW$46='Synthèse des paddocks'!A67))</f>
        <v>0</v>
      </c>
      <c r="O67" s="109" t="str">
        <f ca="1">IF(SUMPRODUCT(--('Production laitière'!$AW$12:$AW$46='Synthèse des paddocks'!A67))=0,"",SUMPRODUCT(('Production laitière'!$AV$12:$AV$46)*('Production laitière'!$AW$12:$AW$46='Synthèse des paddocks'!A67))/SUMPRODUCT(--('Production laitière'!$AW$12:$AW$46='Synthèse des paddocks'!A67)))</f>
        <v/>
      </c>
      <c r="P67" s="110">
        <f ca="1">SUMPRODUCT(('Production laitière'!$BA$12:$BA$39)*('Production laitière'!$BD$12:$BD$39='Synthèse des paddocks'!A67))</f>
        <v>0</v>
      </c>
      <c r="Q67" s="109" t="str">
        <f ca="1">IF(SUMPRODUCT(--('Production laitière'!$BD$12:$BD$39='Synthèse des paddocks'!A67))=0,"",SUMPRODUCT(('Production laitière'!$BC$12:$BC$39)*('Production laitière'!$BD$12:$BD$39='Synthèse des paddocks'!A67))/SUMPRODUCT(--('Production laitière'!$BD$12:$BD$39='Synthèse des paddocks'!A67)))</f>
        <v/>
      </c>
      <c r="R67" s="110">
        <f ca="1">SUMPRODUCT(('Production laitière'!$BH$12:$BH$39)*('Production laitière'!$BK$12:$BK$39='Synthèse des paddocks'!A67))</f>
        <v>0</v>
      </c>
      <c r="S67" s="109" t="str">
        <f ca="1">IF(SUMPRODUCT(--('Production laitière'!$BK$12:$BK$39='Synthèse des paddocks'!A67))=0,"",SUMPRODUCT(('Production laitière'!$BJ$12:$BJ$39)*('Production laitière'!$BK$12:$BK$39='Synthèse des paddocks'!A67))/SUMPRODUCT(--('Production laitière'!$BK$12:$BK$39='Synthèse des paddocks'!A67)))</f>
        <v/>
      </c>
      <c r="T67" s="158">
        <f ca="1">SUMPRODUCT(('Production laitière'!$BO$12:$BO$46)*('Production laitière'!$BR$12:$BR$46='Synthèse des paddocks'!A67))</f>
        <v>0</v>
      </c>
      <c r="U67" s="157" t="e">
        <f ca="1">IF(SUMPRODUCT(--('Production laitière'!$BR$12:$BR$46='Synthèse des paddocks'!A67))=0,"",SUMPRODUCT(('Production laitière'!$BQ$12:$BQ$46)*('Production laitière'!$BR$12:$BR$46='Synthèse des paddocks'!A67))/SUMPRODUCT(--('Production laitière'!$BR$12:$BR$46='Synthèse des paddocks'!A67)))</f>
        <v>#VALUE!</v>
      </c>
      <c r="V67" s="110">
        <f>SUMPRODUCT(('Production laitière'!$BV$12:$BV$39)*('Production laitière'!$BY$12:$BY$39='Synthèse des paddocks'!A67))</f>
        <v>0</v>
      </c>
      <c r="W67" s="109" t="str">
        <f>IF(SUMPRODUCT(--('Production laitière'!$BY$12:$BY$39='Synthèse des paddocks'!A67))=0,"",SUMPRODUCT(('Production laitière'!$BX$12:$BX$39)*('Production laitière'!$BY$12:$BY$39='Synthèse des paddocks'!A67))/SUMPRODUCT(--('Production laitière'!$BY$12:$BY$39='Synthèse des paddocks'!A67)))</f>
        <v/>
      </c>
      <c r="X67" s="110">
        <f>SUMPRODUCT(('Production laitière'!$CC$12:$CC$43)*('Production laitière'!$CF$12:$CF$43='Synthèse des paddocks'!A67))</f>
        <v>0</v>
      </c>
      <c r="Y67" s="109" t="str">
        <f>IF(SUMPRODUCT(--('Production laitière'!$CF$12:$CF$43='Synthèse des paddocks'!A67))=0,"",SUMPRODUCT(('Production laitière'!$CE$12:$CE$43)*('Production laitière'!$CF$12:$CF$43='Synthèse des paddocks'!A67))/SUMPRODUCT(--('Production laitière'!$CF$12:$CF$43='Synthèse des paddocks'!A67)))</f>
        <v/>
      </c>
      <c r="Z67" s="104"/>
    </row>
    <row r="68" spans="1:26" x14ac:dyDescent="0.25">
      <c r="A68" s="113" t="str">
        <f t="shared" si="2"/>
        <v>w</v>
      </c>
      <c r="B68" s="110">
        <f>SUMPRODUCT(('Production laitière'!$D$12:$D$46)*('Production laitière'!$G$12:$G$46='Synthèse des paddocks'!A68))</f>
        <v>0</v>
      </c>
      <c r="C68" s="109" t="str">
        <f>IF(SUMPRODUCT(--('Production laitière'!$G$12:$G$46='Synthèse des paddocks'!A68))=0,"",(SUMPRODUCT(('Production laitière'!$F$12:$F$46)*('Production laitière'!$G$12:$G$46='Synthèse des paddocks'!A68))/SUMPRODUCT(--('Production laitière'!$G$12:$G$46='Synthèse des paddocks'!A68))))</f>
        <v/>
      </c>
      <c r="D68" s="110">
        <f>SUMPRODUCT(('Production laitière'!$K$12:$K$39)*('Production laitière'!$N$12:$N$39='Synthèse des paddocks'!A68))</f>
        <v>0</v>
      </c>
      <c r="E68" s="109" t="str">
        <f>IF(SUMPRODUCT(--('Production laitière'!$N$12:$N$39='Synthèse des paddocks'!A68))=0,"",SUMPRODUCT(('Production laitière'!$M$12:$M$39)*('Production laitière'!$N$12:$N$39='Synthèse des paddocks'!A68))/SUMPRODUCT(--('Production laitière'!$N$12:$N$39='Synthèse des paddocks'!A68)))</f>
        <v/>
      </c>
      <c r="F68" s="110">
        <f ca="1">SUMPRODUCT(('Production laitière'!$R$12:$R$46)*('Production laitière'!$U$12:$U$46='Synthèse des paddocks'!A68))</f>
        <v>0</v>
      </c>
      <c r="G68" s="157" t="str">
        <f t="array" aca="1" ref="G68" ca="1">IF(SUMPRODUCT(--('Production laitière'!$U$12:$U$46='Synthèse des paddocks'!A68))=0,"",SUMPRODUCT(('Production laitière'!$T$12:$T$46)*('Production laitière'!$U$12:$U$46='Synthèse des paddocks'!A68))/SUMPRODUCT(--('Production laitière'!$U$12:$U$46='Synthèse des paddocks'!A68)))</f>
        <v/>
      </c>
      <c r="H68" s="110">
        <f ca="1">SUMPRODUCT(('Production laitière'!$Y$12:$Y$39)*('Production laitière'!$AB$12:$AB$39='Synthèse des paddocks'!A68))</f>
        <v>0</v>
      </c>
      <c r="I68" s="109" t="str">
        <f ca="1">IF(SUMPRODUCT(--('Production laitière'!$AB$12:$AB$39='Synthèse des paddocks'!A68))=0,"",SUMPRODUCT(('Production laitière'!$AA$12:$AA$39)*('Production laitière'!$AB$12:$AB$39='Synthèse des paddocks'!A68))/SUMPRODUCT(--('Production laitière'!$AB$12:$AB$39='Synthèse des paddocks'!A68)))</f>
        <v/>
      </c>
      <c r="J68" s="110">
        <f ca="1">SUMPRODUCT(('Production laitière'!$AF$12:$AF$39)*('Production laitière'!$AI$12:$AI$39='Synthèse des paddocks'!A68))</f>
        <v>0</v>
      </c>
      <c r="K68" s="109" t="str">
        <f ca="1">IF(SUMPRODUCT(--('Production laitière'!$AI$12:$AI$39='Synthèse des paddocks'!A68))=0,"",SUMPRODUCT(('Production laitière'!$AH$12:$AH$39)*('Production laitière'!$AI$12:$AI$39='Synthèse des paddocks'!A68))/SUMPRODUCT(--('Production laitière'!$AI$12:$AI$39='Synthèse des paddocks'!A68)))</f>
        <v/>
      </c>
      <c r="L68" s="110">
        <f ca="1">SUMPRODUCT(('Production laitière'!$AM$12:$AM$39)*('Production laitière'!$AP$12:$AP$39='Synthèse des paddocks'!A68))</f>
        <v>0</v>
      </c>
      <c r="M68" s="109" t="str">
        <f ca="1">IF(SUMPRODUCT(--('Production laitière'!$AP$12:$AP$39='Synthèse des paddocks'!A68))=0,"",SUMPRODUCT(('Production laitière'!$AO$12:$AO$39)*('Production laitière'!$AP$12:$AP$39='Synthèse des paddocks'!A68))/SUMPRODUCT(--('Production laitière'!$AP$12:$AP$39='Synthèse des paddocks'!A68)))</f>
        <v/>
      </c>
      <c r="N68" s="110">
        <f ca="1">SUMPRODUCT(('Production laitière'!$AT$12:$AT$46)*('Production laitière'!$AW$12:$AW$46='Synthèse des paddocks'!A68))</f>
        <v>0</v>
      </c>
      <c r="O68" s="109" t="str">
        <f ca="1">IF(SUMPRODUCT(--('Production laitière'!$AW$12:$AW$46='Synthèse des paddocks'!A68))=0,"",SUMPRODUCT(('Production laitière'!$AV$12:$AV$46)*('Production laitière'!$AW$12:$AW$46='Synthèse des paddocks'!A68))/SUMPRODUCT(--('Production laitière'!$AW$12:$AW$46='Synthèse des paddocks'!A68)))</f>
        <v/>
      </c>
      <c r="P68" s="110">
        <f ca="1">SUMPRODUCT(('Production laitière'!$BA$12:$BA$39)*('Production laitière'!$BD$12:$BD$39='Synthèse des paddocks'!A68))</f>
        <v>0</v>
      </c>
      <c r="Q68" s="109" t="str">
        <f ca="1">IF(SUMPRODUCT(--('Production laitière'!$BD$12:$BD$39='Synthèse des paddocks'!A68))=0,"",SUMPRODUCT(('Production laitière'!$BC$12:$BC$39)*('Production laitière'!$BD$12:$BD$39='Synthèse des paddocks'!A68))/SUMPRODUCT(--('Production laitière'!$BD$12:$BD$39='Synthèse des paddocks'!A68)))</f>
        <v/>
      </c>
      <c r="R68" s="110">
        <f ca="1">SUMPRODUCT(('Production laitière'!$BH$12:$BH$39)*('Production laitière'!$BK$12:$BK$39='Synthèse des paddocks'!A68))</f>
        <v>0</v>
      </c>
      <c r="S68" s="109" t="str">
        <f ca="1">IF(SUMPRODUCT(--('Production laitière'!$BK$12:$BK$39='Synthèse des paddocks'!A68))=0,"",SUMPRODUCT(('Production laitière'!$BJ$12:$BJ$39)*('Production laitière'!$BK$12:$BK$39='Synthèse des paddocks'!A68))/SUMPRODUCT(--('Production laitière'!$BK$12:$BK$39='Synthèse des paddocks'!A68)))</f>
        <v/>
      </c>
      <c r="T68" s="158">
        <f ca="1">SUMPRODUCT(('Production laitière'!$BO$12:$BO$46)*('Production laitière'!$BR$12:$BR$46='Synthèse des paddocks'!A68))</f>
        <v>0</v>
      </c>
      <c r="U68" s="157" t="str">
        <f ca="1">IF(SUMPRODUCT(--('Production laitière'!$BR$12:$BR$46='Synthèse des paddocks'!A68))=0,"",SUMPRODUCT(('Production laitière'!$BQ$12:$BQ$46)*('Production laitière'!$BR$12:$BR$46='Synthèse des paddocks'!A68))/SUMPRODUCT(--('Production laitière'!$BR$12:$BR$46='Synthèse des paddocks'!A68)))</f>
        <v/>
      </c>
      <c r="V68" s="110">
        <f>SUMPRODUCT(('Production laitière'!$BV$12:$BV$39)*('Production laitière'!$BY$12:$BY$39='Synthèse des paddocks'!A68))</f>
        <v>0</v>
      </c>
      <c r="W68" s="109" t="str">
        <f>IF(SUMPRODUCT(--('Production laitière'!$BY$12:$BY$39='Synthèse des paddocks'!A68))=0,"",SUMPRODUCT(('Production laitière'!$BX$12:$BX$39)*('Production laitière'!$BY$12:$BY$39='Synthèse des paddocks'!A68))/SUMPRODUCT(--('Production laitière'!$BY$12:$BY$39='Synthèse des paddocks'!A68)))</f>
        <v/>
      </c>
      <c r="X68" s="110">
        <f>SUMPRODUCT(('Production laitière'!$CC$12:$CC$43)*('Production laitière'!$CF$12:$CF$43='Synthèse des paddocks'!A68))</f>
        <v>0</v>
      </c>
      <c r="Y68" s="109" t="str">
        <f>IF(SUMPRODUCT(--('Production laitière'!$CF$12:$CF$43='Synthèse des paddocks'!A68))=0,"",SUMPRODUCT(('Production laitière'!$CE$12:$CE$43)*('Production laitière'!$CF$12:$CF$43='Synthèse des paddocks'!A68))/SUMPRODUCT(--('Production laitière'!$CF$12:$CF$43='Synthèse des paddocks'!A68)))</f>
        <v/>
      </c>
      <c r="Z68" s="104"/>
    </row>
    <row r="69" spans="1:26" x14ac:dyDescent="0.25">
      <c r="A69" s="113">
        <f t="shared" si="2"/>
        <v>0</v>
      </c>
      <c r="B69" s="110">
        <f>SUMPRODUCT(('Production laitière'!$D$12:$D$46)*('Production laitière'!$G$12:$G$46='Synthèse des paddocks'!A69))</f>
        <v>0</v>
      </c>
      <c r="C69" s="109" t="str">
        <f>IF(SUMPRODUCT(--('Production laitière'!$G$12:$G$46='Synthèse des paddocks'!A69))=0,"",(SUMPRODUCT(('Production laitière'!$F$12:$F$46)*('Production laitière'!$G$12:$G$46='Synthèse des paddocks'!A69))/SUMPRODUCT(--('Production laitière'!$G$12:$G$46='Synthèse des paddocks'!A69))))</f>
        <v/>
      </c>
      <c r="D69" s="110">
        <f>SUMPRODUCT(('Production laitière'!$K$12:$K$39)*('Production laitière'!$N$12:$N$39='Synthèse des paddocks'!A69))</f>
        <v>0</v>
      </c>
      <c r="E69" s="109" t="str">
        <f>IF(SUMPRODUCT(--('Production laitière'!$N$12:$N$39='Synthèse des paddocks'!A69))=0,"",SUMPRODUCT(('Production laitière'!$M$12:$M$39)*('Production laitière'!$N$12:$N$39='Synthèse des paddocks'!A69))/SUMPRODUCT(--('Production laitière'!$N$12:$N$39='Synthèse des paddocks'!A69)))</f>
        <v/>
      </c>
      <c r="F69" s="110">
        <f ca="1">SUMPRODUCT(('Production laitière'!$R$12:$R$46)*('Production laitière'!$U$12:$U$46='Synthèse des paddocks'!A69))</f>
        <v>0</v>
      </c>
      <c r="G69" s="157" t="str">
        <f t="array" aca="1" ref="G69" ca="1">IF(SUMPRODUCT(--('Production laitière'!$U$12:$U$46='Synthèse des paddocks'!A69))=0,"",SUMPRODUCT(('Production laitière'!$T$12:$T$46)*('Production laitière'!$U$12:$U$46='Synthèse des paddocks'!A69))/SUMPRODUCT(--('Production laitière'!$U$12:$U$46='Synthèse des paddocks'!A69)))</f>
        <v/>
      </c>
      <c r="H69" s="110">
        <f ca="1">SUMPRODUCT(('Production laitière'!$Y$12:$Y$39)*('Production laitière'!$AB$12:$AB$39='Synthèse des paddocks'!A69))</f>
        <v>0</v>
      </c>
      <c r="I69" s="109" t="str">
        <f ca="1">IF(SUMPRODUCT(--('Production laitière'!$AB$12:$AB$39='Synthèse des paddocks'!A69))=0,"",SUMPRODUCT(('Production laitière'!$AA$12:$AA$39)*('Production laitière'!$AB$12:$AB$39='Synthèse des paddocks'!A69))/SUMPRODUCT(--('Production laitière'!$AB$12:$AB$39='Synthèse des paddocks'!A69)))</f>
        <v/>
      </c>
      <c r="J69" s="110">
        <f ca="1">SUMPRODUCT(('Production laitière'!$AF$12:$AF$39)*('Production laitière'!$AI$12:$AI$39='Synthèse des paddocks'!A69))</f>
        <v>0</v>
      </c>
      <c r="K69" s="109" t="str">
        <f ca="1">IF(SUMPRODUCT(--('Production laitière'!$AI$12:$AI$39='Synthèse des paddocks'!A69))=0,"",SUMPRODUCT(('Production laitière'!$AH$12:$AH$39)*('Production laitière'!$AI$12:$AI$39='Synthèse des paddocks'!A69))/SUMPRODUCT(--('Production laitière'!$AI$12:$AI$39='Synthèse des paddocks'!A69)))</f>
        <v/>
      </c>
      <c r="L69" s="110">
        <f ca="1">SUMPRODUCT(('Production laitière'!$AM$12:$AM$39)*('Production laitière'!$AP$12:$AP$39='Synthèse des paddocks'!A69))</f>
        <v>0</v>
      </c>
      <c r="M69" s="109" t="str">
        <f ca="1">IF(SUMPRODUCT(--('Production laitière'!$AP$12:$AP$39='Synthèse des paddocks'!A69))=0,"",SUMPRODUCT(('Production laitière'!$AO$12:$AO$39)*('Production laitière'!$AP$12:$AP$39='Synthèse des paddocks'!A69))/SUMPRODUCT(--('Production laitière'!$AP$12:$AP$39='Synthèse des paddocks'!A69)))</f>
        <v/>
      </c>
      <c r="N69" s="110">
        <f ca="1">SUMPRODUCT(('Production laitière'!$AT$12:$AT$46)*('Production laitière'!$AW$12:$AW$46='Synthèse des paddocks'!A69))</f>
        <v>0</v>
      </c>
      <c r="O69" s="109" t="str">
        <f ca="1">IF(SUMPRODUCT(--('Production laitière'!$AW$12:$AW$46='Synthèse des paddocks'!A69))=0,"",SUMPRODUCT(('Production laitière'!$AV$12:$AV$46)*('Production laitière'!$AW$12:$AW$46='Synthèse des paddocks'!A69))/SUMPRODUCT(--('Production laitière'!$AW$12:$AW$46='Synthèse des paddocks'!A69)))</f>
        <v/>
      </c>
      <c r="P69" s="110">
        <f ca="1">SUMPRODUCT(('Production laitière'!$BA$12:$BA$39)*('Production laitière'!$BD$12:$BD$39='Synthèse des paddocks'!A69))</f>
        <v>0</v>
      </c>
      <c r="Q69" s="109" t="str">
        <f ca="1">IF(SUMPRODUCT(--('Production laitière'!$BD$12:$BD$39='Synthèse des paddocks'!A69))=0,"",SUMPRODUCT(('Production laitière'!$BC$12:$BC$39)*('Production laitière'!$BD$12:$BD$39='Synthèse des paddocks'!A69))/SUMPRODUCT(--('Production laitière'!$BD$12:$BD$39='Synthèse des paddocks'!A69)))</f>
        <v/>
      </c>
      <c r="R69" s="110">
        <f ca="1">SUMPRODUCT(('Production laitière'!$BH$12:$BH$39)*('Production laitière'!$BK$12:$BK$39='Synthèse des paddocks'!A69))</f>
        <v>0</v>
      </c>
      <c r="S69" s="109" t="str">
        <f ca="1">IF(SUMPRODUCT(--('Production laitière'!$BK$12:$BK$39='Synthèse des paddocks'!A69))=0,"",SUMPRODUCT(('Production laitière'!$BJ$12:$BJ$39)*('Production laitière'!$BK$12:$BK$39='Synthèse des paddocks'!A69))/SUMPRODUCT(--('Production laitière'!$BK$12:$BK$39='Synthèse des paddocks'!A69)))</f>
        <v/>
      </c>
      <c r="T69" s="158">
        <f ca="1">SUMPRODUCT(('Production laitière'!$BO$12:$BO$46)*('Production laitière'!$BR$12:$BR$46='Synthèse des paddocks'!A69))</f>
        <v>0</v>
      </c>
      <c r="U69" s="157" t="str">
        <f ca="1">IF(SUMPRODUCT(--('Production laitière'!$BR$12:$BR$46='Synthèse des paddocks'!A69))=0,"",SUMPRODUCT(('Production laitière'!$BQ$12:$BQ$46)*('Production laitière'!$BR$12:$BR$46='Synthèse des paddocks'!A69))/SUMPRODUCT(--('Production laitière'!$BR$12:$BR$46='Synthèse des paddocks'!A69)))</f>
        <v/>
      </c>
      <c r="V69" s="110">
        <f>SUMPRODUCT(('Production laitière'!$BV$12:$BV$39)*('Production laitière'!$BY$12:$BY$39='Synthèse des paddocks'!A69))</f>
        <v>0</v>
      </c>
      <c r="W69" s="109" t="str">
        <f>IF(SUMPRODUCT(--('Production laitière'!$BY$12:$BY$39='Synthèse des paddocks'!A69))=0,"",SUMPRODUCT(('Production laitière'!$BX$12:$BX$39)*('Production laitière'!$BY$12:$BY$39='Synthèse des paddocks'!A69))/SUMPRODUCT(--('Production laitière'!$BY$12:$BY$39='Synthèse des paddocks'!A69)))</f>
        <v/>
      </c>
      <c r="X69" s="110">
        <f>SUMPRODUCT(('Production laitière'!$CC$12:$CC$43)*('Production laitière'!$CF$12:$CF$43='Synthèse des paddocks'!A69))</f>
        <v>0</v>
      </c>
      <c r="Y69" s="109" t="str">
        <f>IF(SUMPRODUCT(--('Production laitière'!$CF$12:$CF$43='Synthèse des paddocks'!A69))=0,"",SUMPRODUCT(('Production laitière'!$CE$12:$CE$43)*('Production laitière'!$CF$12:$CF$43='Synthèse des paddocks'!A69))/SUMPRODUCT(--('Production laitière'!$CF$12:$CF$43='Synthèse des paddocks'!A69)))</f>
        <v/>
      </c>
      <c r="Z69" s="104"/>
    </row>
    <row r="70" spans="1:26" x14ac:dyDescent="0.25">
      <c r="A70" s="113">
        <f t="shared" si="2"/>
        <v>0</v>
      </c>
      <c r="B70" s="110">
        <f>SUMPRODUCT(('Production laitière'!$D$12:$D$46)*('Production laitière'!$G$12:$G$46='Synthèse des paddocks'!A70))</f>
        <v>0</v>
      </c>
      <c r="C70" s="109" t="str">
        <f>IF(SUMPRODUCT(--('Production laitière'!$G$12:$G$46='Synthèse des paddocks'!A70))=0,"",(SUMPRODUCT(('Production laitière'!$F$12:$F$46)*('Production laitière'!$G$12:$G$46='Synthèse des paddocks'!A70))/SUMPRODUCT(--('Production laitière'!$G$12:$G$46='Synthèse des paddocks'!A70))))</f>
        <v/>
      </c>
      <c r="D70" s="110">
        <f>SUMPRODUCT(('Production laitière'!$K$12:$K$39)*('Production laitière'!$N$12:$N$39='Synthèse des paddocks'!A70))</f>
        <v>0</v>
      </c>
      <c r="E70" s="109" t="str">
        <f>IF(SUMPRODUCT(--('Production laitière'!$N$12:$N$39='Synthèse des paddocks'!A70))=0,"",SUMPRODUCT(('Production laitière'!$M$12:$M$39)*('Production laitière'!$N$12:$N$39='Synthèse des paddocks'!A70))/SUMPRODUCT(--('Production laitière'!$N$12:$N$39='Synthèse des paddocks'!A70)))</f>
        <v/>
      </c>
      <c r="F70" s="110">
        <f ca="1">SUMPRODUCT(('Production laitière'!$R$12:$R$46)*('Production laitière'!$U$12:$U$46='Synthèse des paddocks'!A70))</f>
        <v>0</v>
      </c>
      <c r="G70" s="109" t="str">
        <f t="array" aca="1" ref="G70" ca="1">IF(SUMPRODUCT(--('Production laitière'!$U$12:$U$46='Synthèse des paddocks'!A70))=0,"",SUMPRODUCT(('Production laitière'!$T$12:$T$46)*('Production laitière'!$U$12:$U$46='Synthèse des paddocks'!A70))/SUMPRODUCT(--('Production laitière'!$U$12:$U$46='Synthèse des paddocks'!A70)))</f>
        <v/>
      </c>
      <c r="H70" s="110">
        <f ca="1">SUMPRODUCT(('Production laitière'!$Y$12:$Y$39)*('Production laitière'!$AB$12:$AB$39='Synthèse des paddocks'!A70))</f>
        <v>0</v>
      </c>
      <c r="I70" s="109" t="str">
        <f ca="1">IF(SUMPRODUCT(--('Production laitière'!$AB$12:$AB$39='Synthèse des paddocks'!A70))=0,"",SUMPRODUCT(('Production laitière'!$AA$12:$AA$39)*('Production laitière'!$AB$12:$AB$39='Synthèse des paddocks'!A70))/SUMPRODUCT(--('Production laitière'!$AB$12:$AB$39='Synthèse des paddocks'!A70)))</f>
        <v/>
      </c>
      <c r="J70" s="110">
        <f ca="1">SUMPRODUCT(('Production laitière'!$AF$12:$AF$39)*('Production laitière'!$AI$12:$AI$39='Synthèse des paddocks'!A70))</f>
        <v>0</v>
      </c>
      <c r="K70" s="109" t="str">
        <f ca="1">IF(SUMPRODUCT(--('Production laitière'!$AI$12:$AI$39='Synthèse des paddocks'!A70))=0,"",SUMPRODUCT(('Production laitière'!$AH$12:$AH$39)*('Production laitière'!$AI$12:$AI$39='Synthèse des paddocks'!A70))/SUMPRODUCT(--('Production laitière'!$AI$12:$AI$39='Synthèse des paddocks'!A70)))</f>
        <v/>
      </c>
      <c r="L70" s="110">
        <f ca="1">SUMPRODUCT(('Production laitière'!$AM$12:$AM$39)*('Production laitière'!$AP$12:$AP$39='Synthèse des paddocks'!A70))</f>
        <v>0</v>
      </c>
      <c r="M70" s="109" t="str">
        <f ca="1">IF(SUMPRODUCT(--('Production laitière'!$AP$12:$AP$39='Synthèse des paddocks'!A70))=0,"",SUMPRODUCT(('Production laitière'!$AO$12:$AO$39)*('Production laitière'!$AP$12:$AP$39='Synthèse des paddocks'!A70))/SUMPRODUCT(--('Production laitière'!$AP$12:$AP$39='Synthèse des paddocks'!A70)))</f>
        <v/>
      </c>
      <c r="N70" s="110">
        <f ca="1">SUMPRODUCT(('Production laitière'!$AT$12:$AT$46)*('Production laitière'!$AW$12:$AW$46='Synthèse des paddocks'!A70))</f>
        <v>0</v>
      </c>
      <c r="O70" s="109" t="str">
        <f ca="1">IF(SUMPRODUCT(--('Production laitière'!$AW$12:$AW$46='Synthèse des paddocks'!A70))=0,"",SUMPRODUCT(('Production laitière'!$AV$12:$AV$46)*('Production laitière'!$AW$12:$AW$46='Synthèse des paddocks'!A70))/SUMPRODUCT(--('Production laitière'!$AW$12:$AW$46='Synthèse des paddocks'!A70)))</f>
        <v/>
      </c>
      <c r="P70" s="110">
        <f ca="1">SUMPRODUCT(('Production laitière'!$BA$12:$BA$39)*('Production laitière'!$BD$12:$BD$39='Synthèse des paddocks'!A70))</f>
        <v>0</v>
      </c>
      <c r="Q70" s="109" t="str">
        <f ca="1">IF(SUMPRODUCT(--('Production laitière'!$BD$12:$BD$39='Synthèse des paddocks'!A70))=0,"",SUMPRODUCT(('Production laitière'!$BC$12:$BC$39)*('Production laitière'!$BD$12:$BD$39='Synthèse des paddocks'!A70))/SUMPRODUCT(--('Production laitière'!$BD$12:$BD$39='Synthèse des paddocks'!A70)))</f>
        <v/>
      </c>
      <c r="R70" s="110">
        <f ca="1">SUMPRODUCT(('Production laitière'!$BH$12:$BH$39)*('Production laitière'!$BK$12:$BK$39='Synthèse des paddocks'!A70))</f>
        <v>0</v>
      </c>
      <c r="S70" s="109" t="str">
        <f ca="1">IF(SUMPRODUCT(--('Production laitière'!$BK$12:$BK$39='Synthèse des paddocks'!A70))=0,"",SUMPRODUCT(('Production laitière'!$BJ$12:$BJ$39)*('Production laitière'!$BK$12:$BK$39='Synthèse des paddocks'!A70))/SUMPRODUCT(--('Production laitière'!$BK$12:$BK$39='Synthèse des paddocks'!A70)))</f>
        <v/>
      </c>
      <c r="T70" s="158">
        <f ca="1">SUMPRODUCT(('Production laitière'!$BO$12:$BO$46)*('Production laitière'!$BR$12:$BR$46='Synthèse des paddocks'!A70))</f>
        <v>0</v>
      </c>
      <c r="U70" s="157" t="str">
        <f ca="1">IF(SUMPRODUCT(--('Production laitière'!$BR$12:$BR$46='Synthèse des paddocks'!A70))=0,"",SUMPRODUCT(('Production laitière'!$BQ$12:$BQ$46)*('Production laitière'!$BR$12:$BR$46='Synthèse des paddocks'!A70))/SUMPRODUCT(--('Production laitière'!$BR$12:$BR$46='Synthèse des paddocks'!A70)))</f>
        <v/>
      </c>
      <c r="V70" s="110">
        <f>SUMPRODUCT(('Production laitière'!$BV$12:$BV$39)*('Production laitière'!$BY$12:$BY$39='Synthèse des paddocks'!A70))</f>
        <v>0</v>
      </c>
      <c r="W70" s="109" t="str">
        <f>IF(SUMPRODUCT(--('Production laitière'!$BY$12:$BY$39='Synthèse des paddocks'!A70))=0,"",SUMPRODUCT(('Production laitière'!$BX$12:$BX$39)*('Production laitière'!$BY$12:$BY$39='Synthèse des paddocks'!A70))/SUMPRODUCT(--('Production laitière'!$BY$12:$BY$39='Synthèse des paddocks'!A70)))</f>
        <v/>
      </c>
      <c r="X70" s="110">
        <f>SUMPRODUCT(('Production laitière'!$CC$12:$CC$43)*('Production laitière'!$CF$12:$CF$43='Synthèse des paddocks'!A70))</f>
        <v>0</v>
      </c>
      <c r="Y70" s="109" t="str">
        <f>IF(SUMPRODUCT(--('Production laitière'!$CF$12:$CF$43='Synthèse des paddocks'!A70))=0,"",SUMPRODUCT(('Production laitière'!$CE$12:$CE$43)*('Production laitière'!$CF$12:$CF$43='Synthèse des paddocks'!A70))/SUMPRODUCT(--('Production laitière'!$CF$12:$CF$43='Synthèse des paddocks'!A70)))</f>
        <v/>
      </c>
      <c r="Z70" s="104"/>
    </row>
    <row r="71" spans="1:26" x14ac:dyDescent="0.25">
      <c r="A71" s="104"/>
      <c r="B71" s="104"/>
      <c r="C71" s="104"/>
      <c r="D71" s="104"/>
      <c r="E71" s="104"/>
      <c r="F71" s="104"/>
      <c r="G71" s="104"/>
      <c r="H71" s="104"/>
      <c r="I71" s="104"/>
      <c r="J71" s="104"/>
      <c r="K71" s="104"/>
      <c r="L71" s="104"/>
      <c r="M71" s="104"/>
      <c r="N71" s="104"/>
      <c r="O71" s="104"/>
      <c r="P71" s="104"/>
      <c r="Q71" s="104"/>
      <c r="R71" s="104"/>
      <c r="S71" s="104"/>
      <c r="T71" s="159"/>
      <c r="U71" s="159"/>
      <c r="V71" s="104"/>
      <c r="W71" s="104"/>
      <c r="X71" s="104"/>
      <c r="Y71" s="104"/>
      <c r="Z71" s="104"/>
    </row>
    <row r="72" spans="1:26" x14ac:dyDescent="0.25">
      <c r="A72" s="104"/>
      <c r="B72" s="104"/>
      <c r="C72" s="104"/>
      <c r="D72" s="104"/>
      <c r="E72" s="104"/>
      <c r="F72" s="104"/>
      <c r="G72" s="104"/>
      <c r="H72" s="104"/>
      <c r="I72" s="104"/>
      <c r="J72" s="104"/>
      <c r="K72" s="104"/>
      <c r="L72" s="104"/>
      <c r="M72" s="104"/>
      <c r="N72" s="104"/>
      <c r="O72" s="104"/>
      <c r="P72" s="104"/>
      <c r="Q72" s="104"/>
      <c r="R72" s="104"/>
      <c r="S72" s="104"/>
      <c r="T72" s="159"/>
      <c r="U72" s="159"/>
      <c r="V72" s="104"/>
      <c r="W72" s="104"/>
      <c r="X72" s="104"/>
      <c r="Y72" s="104"/>
      <c r="Z72" s="104"/>
    </row>
    <row r="73" spans="1:26" x14ac:dyDescent="0.25">
      <c r="T73" s="160"/>
      <c r="U73" s="160"/>
    </row>
    <row r="74" spans="1:26" x14ac:dyDescent="0.25">
      <c r="T74" s="160"/>
      <c r="U74" s="160"/>
    </row>
    <row r="75" spans="1:26" x14ac:dyDescent="0.25">
      <c r="T75" s="160"/>
      <c r="U75" s="160"/>
    </row>
  </sheetData>
  <mergeCells count="12">
    <mergeCell ref="X44:Y44"/>
    <mergeCell ref="B44:C44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V44:W44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3"/>
  <sheetViews>
    <sheetView tabSelected="1" workbookViewId="0">
      <selection activeCell="F11" sqref="F11"/>
    </sheetView>
  </sheetViews>
  <sheetFormatPr baseColWidth="10" defaultRowHeight="15" x14ac:dyDescent="0.25"/>
  <cols>
    <col min="1" max="1" width="11.42578125" style="62"/>
    <col min="4" max="4" width="11.42578125" style="1"/>
  </cols>
  <sheetData>
    <row r="1" spans="1:5" ht="24" thickBot="1" x14ac:dyDescent="0.4">
      <c r="A1" s="20" t="s">
        <v>474</v>
      </c>
    </row>
    <row r="2" spans="1:5" s="11" customFormat="1" ht="60" x14ac:dyDescent="0.25">
      <c r="A2" s="61"/>
      <c r="C2" s="60" t="s">
        <v>98</v>
      </c>
      <c r="D2" s="64" t="s">
        <v>472</v>
      </c>
      <c r="E2" s="63" t="s">
        <v>473</v>
      </c>
    </row>
    <row r="3" spans="1:5" x14ac:dyDescent="0.25">
      <c r="A3" s="148" t="s">
        <v>70</v>
      </c>
      <c r="B3" s="59" t="s">
        <v>100</v>
      </c>
      <c r="C3" s="27">
        <f>'Planning de pâturage'!B$12</f>
        <v>41638</v>
      </c>
      <c r="D3" s="13">
        <f>'Production laitière'!D12</f>
        <v>0</v>
      </c>
      <c r="E3" s="13" t="str">
        <f>'Production laitière'!F12</f>
        <v/>
      </c>
    </row>
    <row r="4" spans="1:5" x14ac:dyDescent="0.25">
      <c r="A4" s="148"/>
      <c r="B4" s="59" t="s">
        <v>101</v>
      </c>
      <c r="C4" s="27">
        <f>'Planning de pâturage'!C$12</f>
        <v>41639</v>
      </c>
      <c r="D4" s="13">
        <f>'Production laitière'!D13</f>
        <v>0</v>
      </c>
      <c r="E4" s="13" t="str">
        <f>'Production laitière'!F13</f>
        <v/>
      </c>
    </row>
    <row r="5" spans="1:5" x14ac:dyDescent="0.25">
      <c r="A5" s="148"/>
      <c r="B5" s="59" t="s">
        <v>102</v>
      </c>
      <c r="C5" s="27">
        <f>'Planning de pâturage'!D$12</f>
        <v>41640</v>
      </c>
      <c r="D5" s="13">
        <f>'Production laitière'!D14</f>
        <v>0</v>
      </c>
      <c r="E5" s="13" t="str">
        <f>'Production laitière'!F14</f>
        <v/>
      </c>
    </row>
    <row r="6" spans="1:5" x14ac:dyDescent="0.25">
      <c r="A6" s="148"/>
      <c r="B6" s="59" t="s">
        <v>103</v>
      </c>
      <c r="C6" s="27">
        <f>'Planning de pâturage'!E$12</f>
        <v>41641</v>
      </c>
      <c r="D6" s="13">
        <f>'Production laitière'!D15</f>
        <v>0</v>
      </c>
      <c r="E6" s="13" t="str">
        <f>'Production laitière'!F15</f>
        <v/>
      </c>
    </row>
    <row r="7" spans="1:5" x14ac:dyDescent="0.25">
      <c r="A7" s="148"/>
      <c r="B7" s="59" t="s">
        <v>104</v>
      </c>
      <c r="C7" s="27">
        <f>'Planning de pâturage'!F$12</f>
        <v>41642</v>
      </c>
      <c r="D7" s="13">
        <f>'Production laitière'!D16</f>
        <v>0</v>
      </c>
      <c r="E7" s="13" t="str">
        <f>'Production laitière'!F16</f>
        <v/>
      </c>
    </row>
    <row r="8" spans="1:5" x14ac:dyDescent="0.25">
      <c r="A8" s="148"/>
      <c r="B8" s="59" t="s">
        <v>105</v>
      </c>
      <c r="C8" s="27">
        <f>'Planning de pâturage'!G$12</f>
        <v>41643</v>
      </c>
      <c r="D8" s="13">
        <f>'Production laitière'!D17</f>
        <v>0</v>
      </c>
      <c r="E8" s="13" t="str">
        <f>'Production laitière'!F17</f>
        <v/>
      </c>
    </row>
    <row r="9" spans="1:5" x14ac:dyDescent="0.25">
      <c r="A9" s="148"/>
      <c r="B9" s="59" t="s">
        <v>106</v>
      </c>
      <c r="C9" s="27">
        <f>'Planning de pâturage'!H$12</f>
        <v>41644</v>
      </c>
      <c r="D9" s="13">
        <f>'Production laitière'!D18</f>
        <v>0</v>
      </c>
      <c r="E9" s="13" t="str">
        <f>'Production laitière'!F18</f>
        <v/>
      </c>
    </row>
    <row r="10" spans="1:5" x14ac:dyDescent="0.25">
      <c r="A10" s="148" t="s">
        <v>71</v>
      </c>
      <c r="B10" s="59" t="s">
        <v>107</v>
      </c>
      <c r="C10" s="27">
        <f>'Planning de pâturage'!I$12</f>
        <v>41645</v>
      </c>
      <c r="D10" s="13">
        <f>'Production laitière'!D19</f>
        <v>0</v>
      </c>
      <c r="E10" s="13" t="str">
        <f>'Production laitière'!F19</f>
        <v/>
      </c>
    </row>
    <row r="11" spans="1:5" x14ac:dyDescent="0.25">
      <c r="A11" s="148"/>
      <c r="B11" s="59" t="s">
        <v>108</v>
      </c>
      <c r="C11" s="27">
        <f>'Planning de pâturage'!J$12</f>
        <v>41646</v>
      </c>
      <c r="D11" s="13">
        <f>'Production laitière'!D20</f>
        <v>0</v>
      </c>
      <c r="E11" s="13" t="str">
        <f>'Production laitière'!F20</f>
        <v/>
      </c>
    </row>
    <row r="12" spans="1:5" x14ac:dyDescent="0.25">
      <c r="A12" s="148"/>
      <c r="B12" s="59" t="s">
        <v>109</v>
      </c>
      <c r="C12" s="27">
        <f>'Planning de pâturage'!K$12</f>
        <v>41647</v>
      </c>
      <c r="D12" s="13">
        <f>'Production laitière'!D21</f>
        <v>0</v>
      </c>
      <c r="E12" s="13" t="str">
        <f>'Production laitière'!F21</f>
        <v/>
      </c>
    </row>
    <row r="13" spans="1:5" x14ac:dyDescent="0.25">
      <c r="A13" s="148"/>
      <c r="B13" s="59" t="s">
        <v>110</v>
      </c>
      <c r="C13" s="27">
        <f>'Planning de pâturage'!L$12</f>
        <v>41648</v>
      </c>
      <c r="D13" s="13">
        <f>'Production laitière'!D22</f>
        <v>0</v>
      </c>
      <c r="E13" s="13" t="str">
        <f>'Production laitière'!F22</f>
        <v/>
      </c>
    </row>
    <row r="14" spans="1:5" x14ac:dyDescent="0.25">
      <c r="A14" s="148"/>
      <c r="B14" s="59" t="s">
        <v>111</v>
      </c>
      <c r="C14" s="27">
        <f>'Planning de pâturage'!M$12</f>
        <v>41649</v>
      </c>
      <c r="D14" s="13">
        <f>'Production laitière'!D23</f>
        <v>0</v>
      </c>
      <c r="E14" s="13" t="str">
        <f>'Production laitière'!F23</f>
        <v/>
      </c>
    </row>
    <row r="15" spans="1:5" x14ac:dyDescent="0.25">
      <c r="A15" s="148"/>
      <c r="B15" s="59" t="s">
        <v>112</v>
      </c>
      <c r="C15" s="27">
        <f>'Planning de pâturage'!N$12</f>
        <v>41650</v>
      </c>
      <c r="D15" s="13">
        <f>'Production laitière'!D24</f>
        <v>0</v>
      </c>
      <c r="E15" s="13" t="str">
        <f>'Production laitière'!F24</f>
        <v/>
      </c>
    </row>
    <row r="16" spans="1:5" x14ac:dyDescent="0.25">
      <c r="A16" s="148"/>
      <c r="B16" s="59" t="s">
        <v>113</v>
      </c>
      <c r="C16" s="27">
        <f>'Planning de pâturage'!O$12</f>
        <v>41651</v>
      </c>
      <c r="D16" s="13">
        <f>'Production laitière'!D25</f>
        <v>0</v>
      </c>
      <c r="E16" s="13" t="str">
        <f>'Production laitière'!F25</f>
        <v/>
      </c>
    </row>
    <row r="17" spans="1:5" x14ac:dyDescent="0.25">
      <c r="A17" s="148" t="s">
        <v>72</v>
      </c>
      <c r="B17" s="59" t="s">
        <v>114</v>
      </c>
      <c r="C17" s="27">
        <f>'Planning de pâturage'!P$12</f>
        <v>41652</v>
      </c>
      <c r="D17" s="13">
        <f>'Production laitière'!D26</f>
        <v>0</v>
      </c>
      <c r="E17" s="13" t="str">
        <f>'Production laitière'!F26</f>
        <v/>
      </c>
    </row>
    <row r="18" spans="1:5" x14ac:dyDescent="0.25">
      <c r="A18" s="148"/>
      <c r="B18" s="59" t="s">
        <v>115</v>
      </c>
      <c r="C18" s="27">
        <f>'Planning de pâturage'!Q$12</f>
        <v>41653</v>
      </c>
      <c r="D18" s="13">
        <f>'Production laitière'!D27</f>
        <v>0</v>
      </c>
      <c r="E18" s="13" t="str">
        <f>'Production laitière'!F27</f>
        <v/>
      </c>
    </row>
    <row r="19" spans="1:5" x14ac:dyDescent="0.25">
      <c r="A19" s="148"/>
      <c r="B19" s="59" t="s">
        <v>116</v>
      </c>
      <c r="C19" s="27">
        <f>'Planning de pâturage'!R$12</f>
        <v>41654</v>
      </c>
      <c r="D19" s="13">
        <f>'Production laitière'!D28</f>
        <v>0</v>
      </c>
      <c r="E19" s="13" t="str">
        <f>'Production laitière'!F28</f>
        <v/>
      </c>
    </row>
    <row r="20" spans="1:5" x14ac:dyDescent="0.25">
      <c r="A20" s="148"/>
      <c r="B20" s="59" t="s">
        <v>117</v>
      </c>
      <c r="C20" s="27">
        <f>'Planning de pâturage'!S$12</f>
        <v>41655</v>
      </c>
      <c r="D20" s="13">
        <f>'Production laitière'!D29</f>
        <v>0</v>
      </c>
      <c r="E20" s="13" t="str">
        <f>'Production laitière'!F29</f>
        <v/>
      </c>
    </row>
    <row r="21" spans="1:5" x14ac:dyDescent="0.25">
      <c r="A21" s="148"/>
      <c r="B21" s="59" t="s">
        <v>118</v>
      </c>
      <c r="C21" s="27">
        <f>'Planning de pâturage'!T$12</f>
        <v>41656</v>
      </c>
      <c r="D21" s="13">
        <f>'Production laitière'!D30</f>
        <v>0</v>
      </c>
      <c r="E21" s="13" t="str">
        <f>'Production laitière'!F30</f>
        <v/>
      </c>
    </row>
    <row r="22" spans="1:5" x14ac:dyDescent="0.25">
      <c r="A22" s="148"/>
      <c r="B22" s="59" t="s">
        <v>119</v>
      </c>
      <c r="C22" s="27">
        <f>'Planning de pâturage'!U$12</f>
        <v>41657</v>
      </c>
      <c r="D22" s="13">
        <f>'Production laitière'!D31</f>
        <v>0</v>
      </c>
      <c r="E22" s="13" t="str">
        <f>'Production laitière'!F31</f>
        <v/>
      </c>
    </row>
    <row r="23" spans="1:5" x14ac:dyDescent="0.25">
      <c r="A23" s="148"/>
      <c r="B23" s="59" t="s">
        <v>120</v>
      </c>
      <c r="C23" s="27">
        <f>'Planning de pâturage'!V$12</f>
        <v>41658</v>
      </c>
      <c r="D23" s="13">
        <f>'Production laitière'!D32</f>
        <v>0</v>
      </c>
      <c r="E23" s="13" t="str">
        <f>'Production laitière'!F32</f>
        <v/>
      </c>
    </row>
    <row r="24" spans="1:5" x14ac:dyDescent="0.25">
      <c r="A24" s="148" t="s">
        <v>73</v>
      </c>
      <c r="B24" s="59" t="s">
        <v>121</v>
      </c>
      <c r="C24" s="27">
        <f>'Planning de pâturage'!W$12</f>
        <v>41659</v>
      </c>
      <c r="D24" s="13">
        <f>'Production laitière'!D33</f>
        <v>0</v>
      </c>
      <c r="E24" s="13" t="str">
        <f>'Production laitière'!F33</f>
        <v/>
      </c>
    </row>
    <row r="25" spans="1:5" x14ac:dyDescent="0.25">
      <c r="A25" s="148"/>
      <c r="B25" s="59" t="s">
        <v>122</v>
      </c>
      <c r="C25" s="27">
        <f>'Planning de pâturage'!X$12</f>
        <v>41660</v>
      </c>
      <c r="D25" s="13">
        <f>'Production laitière'!D34</f>
        <v>0</v>
      </c>
      <c r="E25" s="13" t="str">
        <f>'Production laitière'!F34</f>
        <v/>
      </c>
    </row>
    <row r="26" spans="1:5" x14ac:dyDescent="0.25">
      <c r="A26" s="148"/>
      <c r="B26" s="59" t="s">
        <v>123</v>
      </c>
      <c r="C26" s="27">
        <f>'Planning de pâturage'!Y$12</f>
        <v>41661</v>
      </c>
      <c r="D26" s="13">
        <f>'Production laitière'!D35</f>
        <v>0</v>
      </c>
      <c r="E26" s="13" t="str">
        <f>'Production laitière'!F35</f>
        <v/>
      </c>
    </row>
    <row r="27" spans="1:5" x14ac:dyDescent="0.25">
      <c r="A27" s="148"/>
      <c r="B27" s="59" t="s">
        <v>124</v>
      </c>
      <c r="C27" s="27">
        <f>'Planning de pâturage'!Z$12</f>
        <v>41662</v>
      </c>
      <c r="D27" s="13">
        <f>'Production laitière'!D36</f>
        <v>0</v>
      </c>
      <c r="E27" s="13" t="str">
        <f>'Production laitière'!F36</f>
        <v/>
      </c>
    </row>
    <row r="28" spans="1:5" x14ac:dyDescent="0.25">
      <c r="A28" s="148"/>
      <c r="B28" s="59" t="s">
        <v>125</v>
      </c>
      <c r="C28" s="27">
        <f>'Planning de pâturage'!AA$12</f>
        <v>41663</v>
      </c>
      <c r="D28" s="13">
        <f>'Production laitière'!D37</f>
        <v>0</v>
      </c>
      <c r="E28" s="13" t="str">
        <f>'Production laitière'!F37</f>
        <v/>
      </c>
    </row>
    <row r="29" spans="1:5" x14ac:dyDescent="0.25">
      <c r="A29" s="148"/>
      <c r="B29" s="59" t="s">
        <v>126</v>
      </c>
      <c r="C29" s="27">
        <f>'Planning de pâturage'!AB$12</f>
        <v>41664</v>
      </c>
      <c r="D29" s="13">
        <f>'Production laitière'!D38</f>
        <v>0</v>
      </c>
      <c r="E29" s="13" t="str">
        <f>'Production laitière'!F38</f>
        <v/>
      </c>
    </row>
    <row r="30" spans="1:5" x14ac:dyDescent="0.25">
      <c r="A30" s="148"/>
      <c r="B30" s="59" t="s">
        <v>127</v>
      </c>
      <c r="C30" s="27">
        <f>'Planning de pâturage'!AC$12</f>
        <v>41665</v>
      </c>
      <c r="D30" s="13">
        <f>'Production laitière'!D39</f>
        <v>0</v>
      </c>
      <c r="E30" s="13" t="str">
        <f>'Production laitière'!F39</f>
        <v/>
      </c>
    </row>
    <row r="31" spans="1:5" x14ac:dyDescent="0.25">
      <c r="A31" s="148" t="s">
        <v>23</v>
      </c>
      <c r="B31" s="59" t="s">
        <v>128</v>
      </c>
      <c r="C31" s="27">
        <f>'Planning de pâturage'!AD$12</f>
        <v>41666</v>
      </c>
      <c r="D31" s="13">
        <f>'Production laitière'!D40</f>
        <v>0</v>
      </c>
      <c r="E31" s="13" t="str">
        <f>'Production laitière'!F40</f>
        <v/>
      </c>
    </row>
    <row r="32" spans="1:5" x14ac:dyDescent="0.25">
      <c r="A32" s="148"/>
      <c r="B32" s="59" t="s">
        <v>129</v>
      </c>
      <c r="C32" s="27">
        <f>'Planning de pâturage'!AE$12</f>
        <v>41667</v>
      </c>
      <c r="D32" s="13">
        <f>'Production laitière'!D41</f>
        <v>0</v>
      </c>
      <c r="E32" s="13" t="str">
        <f>'Production laitière'!F41</f>
        <v/>
      </c>
    </row>
    <row r="33" spans="1:5" x14ac:dyDescent="0.25">
      <c r="A33" s="148"/>
      <c r="B33" s="59" t="s">
        <v>130</v>
      </c>
      <c r="C33" s="27">
        <f>'Planning de pâturage'!AF$12</f>
        <v>41668</v>
      </c>
      <c r="D33" s="13">
        <f>'Production laitière'!D42</f>
        <v>0</v>
      </c>
      <c r="E33" s="13" t="str">
        <f>'Production laitière'!F42</f>
        <v/>
      </c>
    </row>
    <row r="34" spans="1:5" x14ac:dyDescent="0.25">
      <c r="A34" s="148"/>
      <c r="B34" s="59" t="s">
        <v>131</v>
      </c>
      <c r="C34" s="27">
        <f>'Planning de pâturage'!AG$12</f>
        <v>41669</v>
      </c>
      <c r="D34" s="13">
        <f>'Production laitière'!D43</f>
        <v>0</v>
      </c>
      <c r="E34" s="13" t="str">
        <f>'Production laitière'!F43</f>
        <v/>
      </c>
    </row>
    <row r="35" spans="1:5" x14ac:dyDescent="0.25">
      <c r="A35" s="148"/>
      <c r="B35" s="59" t="s">
        <v>132</v>
      </c>
      <c r="C35" s="27">
        <f>'Planning de pâturage'!AH$12</f>
        <v>41670</v>
      </c>
      <c r="D35" s="13">
        <f>'Production laitière'!D44</f>
        <v>0</v>
      </c>
      <c r="E35" s="13" t="str">
        <f>'Production laitière'!F44</f>
        <v/>
      </c>
    </row>
    <row r="36" spans="1:5" x14ac:dyDescent="0.25">
      <c r="A36" s="148"/>
      <c r="B36" s="59" t="s">
        <v>133</v>
      </c>
      <c r="C36" s="27">
        <f>'Planning de pâturage'!AI$12</f>
        <v>41671</v>
      </c>
      <c r="D36" s="13">
        <f>'Production laitière'!D45</f>
        <v>0</v>
      </c>
      <c r="E36" s="13" t="str">
        <f>'Production laitière'!F45</f>
        <v/>
      </c>
    </row>
    <row r="37" spans="1:5" x14ac:dyDescent="0.25">
      <c r="A37" s="148"/>
      <c r="B37" s="59" t="s">
        <v>134</v>
      </c>
      <c r="C37" s="27">
        <f>'Planning de pâturage'!AJ$12</f>
        <v>41672</v>
      </c>
      <c r="D37" s="13">
        <f>'Production laitière'!D46</f>
        <v>0</v>
      </c>
      <c r="E37" s="13" t="str">
        <f>'Production laitière'!F46</f>
        <v/>
      </c>
    </row>
    <row r="38" spans="1:5" x14ac:dyDescent="0.25">
      <c r="A38" s="148" t="s">
        <v>24</v>
      </c>
      <c r="B38" s="59" t="s">
        <v>135</v>
      </c>
      <c r="C38" s="27">
        <f>'Planning de pâturage'!AK$12</f>
        <v>41673</v>
      </c>
      <c r="D38" s="13">
        <f>'Production laitière'!K12</f>
        <v>0</v>
      </c>
      <c r="E38" s="13" t="str">
        <f>'Production laitière'!M12</f>
        <v/>
      </c>
    </row>
    <row r="39" spans="1:5" x14ac:dyDescent="0.25">
      <c r="A39" s="148"/>
      <c r="B39" s="59" t="s">
        <v>136</v>
      </c>
      <c r="C39" s="27">
        <f>'Planning de pâturage'!AL$12</f>
        <v>41674</v>
      </c>
      <c r="D39" s="13">
        <f>'Production laitière'!K13</f>
        <v>0</v>
      </c>
      <c r="E39" s="13" t="str">
        <f>'Production laitière'!M13</f>
        <v/>
      </c>
    </row>
    <row r="40" spans="1:5" x14ac:dyDescent="0.25">
      <c r="A40" s="148"/>
      <c r="B40" s="59" t="s">
        <v>137</v>
      </c>
      <c r="C40" s="27">
        <f>'Planning de pâturage'!AM$12</f>
        <v>41675</v>
      </c>
      <c r="D40" s="13">
        <f>'Production laitière'!K14</f>
        <v>0</v>
      </c>
      <c r="E40" s="13" t="str">
        <f>'Production laitière'!M14</f>
        <v/>
      </c>
    </row>
    <row r="41" spans="1:5" x14ac:dyDescent="0.25">
      <c r="A41" s="148"/>
      <c r="B41" s="59" t="s">
        <v>138</v>
      </c>
      <c r="C41" s="27">
        <f>'Planning de pâturage'!AN$12</f>
        <v>41676</v>
      </c>
      <c r="D41" s="13">
        <f>'Production laitière'!K15</f>
        <v>0</v>
      </c>
      <c r="E41" s="13" t="str">
        <f>'Production laitière'!M15</f>
        <v/>
      </c>
    </row>
    <row r="42" spans="1:5" x14ac:dyDescent="0.25">
      <c r="A42" s="148"/>
      <c r="B42" s="59" t="s">
        <v>139</v>
      </c>
      <c r="C42" s="27">
        <f>'Planning de pâturage'!AO$12</f>
        <v>41677</v>
      </c>
      <c r="D42" s="13">
        <f>'Production laitière'!K16</f>
        <v>0</v>
      </c>
      <c r="E42" s="13" t="str">
        <f>'Production laitière'!M16</f>
        <v/>
      </c>
    </row>
    <row r="43" spans="1:5" x14ac:dyDescent="0.25">
      <c r="A43" s="148"/>
      <c r="B43" s="59" t="s">
        <v>140</v>
      </c>
      <c r="C43" s="27">
        <f>'Planning de pâturage'!AP$12</f>
        <v>41678</v>
      </c>
      <c r="D43" s="13">
        <f>'Production laitière'!K17</f>
        <v>0</v>
      </c>
      <c r="E43" s="13" t="str">
        <f>'Production laitière'!M17</f>
        <v/>
      </c>
    </row>
    <row r="44" spans="1:5" x14ac:dyDescent="0.25">
      <c r="A44" s="148"/>
      <c r="B44" s="59" t="s">
        <v>141</v>
      </c>
      <c r="C44" s="27">
        <f>'Planning de pâturage'!AQ$12</f>
        <v>41679</v>
      </c>
      <c r="D44" s="13">
        <f>'Production laitière'!K18</f>
        <v>0</v>
      </c>
      <c r="E44" s="13" t="str">
        <f>'Production laitière'!M18</f>
        <v/>
      </c>
    </row>
    <row r="45" spans="1:5" x14ac:dyDescent="0.25">
      <c r="A45" s="148" t="s">
        <v>25</v>
      </c>
      <c r="B45" s="59" t="s">
        <v>142</v>
      </c>
      <c r="C45" s="27">
        <f>'Planning de pâturage'!AR$12</f>
        <v>41680</v>
      </c>
      <c r="D45" s="13">
        <f>'Production laitière'!K19</f>
        <v>0</v>
      </c>
      <c r="E45" s="13" t="str">
        <f>'Production laitière'!M19</f>
        <v/>
      </c>
    </row>
    <row r="46" spans="1:5" x14ac:dyDescent="0.25">
      <c r="A46" s="148"/>
      <c r="B46" s="59" t="s">
        <v>143</v>
      </c>
      <c r="C46" s="27">
        <f>'Planning de pâturage'!AS$12</f>
        <v>41681</v>
      </c>
      <c r="D46" s="13">
        <f>'Production laitière'!K20</f>
        <v>0</v>
      </c>
      <c r="E46" s="13" t="str">
        <f>'Production laitière'!M20</f>
        <v/>
      </c>
    </row>
    <row r="47" spans="1:5" x14ac:dyDescent="0.25">
      <c r="A47" s="148"/>
      <c r="B47" s="59" t="s">
        <v>144</v>
      </c>
      <c r="C47" s="27">
        <f>'Planning de pâturage'!AT$12</f>
        <v>41682</v>
      </c>
      <c r="D47" s="13">
        <f>'Production laitière'!K21</f>
        <v>0</v>
      </c>
      <c r="E47" s="13" t="str">
        <f>'Production laitière'!M21</f>
        <v/>
      </c>
    </row>
    <row r="48" spans="1:5" x14ac:dyDescent="0.25">
      <c r="A48" s="148"/>
      <c r="B48" s="59" t="s">
        <v>145</v>
      </c>
      <c r="C48" s="27">
        <f>'Planning de pâturage'!AU$12</f>
        <v>41683</v>
      </c>
      <c r="D48" s="13">
        <f>'Production laitière'!K22</f>
        <v>0</v>
      </c>
      <c r="E48" s="13" t="str">
        <f>'Production laitière'!M22</f>
        <v/>
      </c>
    </row>
    <row r="49" spans="1:5" x14ac:dyDescent="0.25">
      <c r="A49" s="148"/>
      <c r="B49" s="59" t="s">
        <v>146</v>
      </c>
      <c r="C49" s="27">
        <f>'Planning de pâturage'!AV$12</f>
        <v>41684</v>
      </c>
      <c r="D49" s="13">
        <f>'Production laitière'!K23</f>
        <v>0</v>
      </c>
      <c r="E49" s="13" t="str">
        <f>'Production laitière'!M23</f>
        <v/>
      </c>
    </row>
    <row r="50" spans="1:5" x14ac:dyDescent="0.25">
      <c r="A50" s="148"/>
      <c r="B50" s="59" t="s">
        <v>147</v>
      </c>
      <c r="C50" s="27">
        <f>'Planning de pâturage'!AW$12</f>
        <v>41685</v>
      </c>
      <c r="D50" s="13">
        <f>'Production laitière'!K24</f>
        <v>0</v>
      </c>
      <c r="E50" s="13" t="str">
        <f>'Production laitière'!M24</f>
        <v/>
      </c>
    </row>
    <row r="51" spans="1:5" x14ac:dyDescent="0.25">
      <c r="A51" s="148"/>
      <c r="B51" s="59" t="s">
        <v>148</v>
      </c>
      <c r="C51" s="27">
        <f>'Planning de pâturage'!AX$12</f>
        <v>41686</v>
      </c>
      <c r="D51" s="13">
        <f>'Production laitière'!K25</f>
        <v>0</v>
      </c>
      <c r="E51" s="13" t="str">
        <f>'Production laitière'!M25</f>
        <v/>
      </c>
    </row>
    <row r="52" spans="1:5" x14ac:dyDescent="0.25">
      <c r="A52" s="148" t="s">
        <v>26</v>
      </c>
      <c r="B52" s="59" t="s">
        <v>149</v>
      </c>
      <c r="C52" s="27">
        <f>'Planning de pâturage'!AY$12</f>
        <v>41687</v>
      </c>
      <c r="D52" s="13">
        <f>'Production laitière'!K26</f>
        <v>0</v>
      </c>
      <c r="E52" s="13" t="str">
        <f>'Production laitière'!M26</f>
        <v/>
      </c>
    </row>
    <row r="53" spans="1:5" x14ac:dyDescent="0.25">
      <c r="A53" s="148"/>
      <c r="B53" s="59" t="s">
        <v>150</v>
      </c>
      <c r="C53" s="27">
        <f>'Planning de pâturage'!AZ$12</f>
        <v>41688</v>
      </c>
      <c r="D53" s="13">
        <f>'Production laitière'!K27</f>
        <v>0</v>
      </c>
      <c r="E53" s="13" t="str">
        <f>'Production laitière'!M27</f>
        <v/>
      </c>
    </row>
    <row r="54" spans="1:5" x14ac:dyDescent="0.25">
      <c r="A54" s="148"/>
      <c r="B54" s="59" t="s">
        <v>151</v>
      </c>
      <c r="C54" s="27">
        <f>'Planning de pâturage'!BA$12</f>
        <v>41689</v>
      </c>
      <c r="D54" s="13">
        <f>'Production laitière'!K28</f>
        <v>0</v>
      </c>
      <c r="E54" s="13" t="str">
        <f>'Production laitière'!M28</f>
        <v/>
      </c>
    </row>
    <row r="55" spans="1:5" x14ac:dyDescent="0.25">
      <c r="A55" s="148"/>
      <c r="B55" s="59" t="s">
        <v>152</v>
      </c>
      <c r="C55" s="27">
        <f>'Planning de pâturage'!BB$12</f>
        <v>41690</v>
      </c>
      <c r="D55" s="13">
        <f>'Production laitière'!K29</f>
        <v>0</v>
      </c>
      <c r="E55" s="13" t="str">
        <f>'Production laitière'!M29</f>
        <v/>
      </c>
    </row>
    <row r="56" spans="1:5" x14ac:dyDescent="0.25">
      <c r="A56" s="148"/>
      <c r="B56" s="59" t="s">
        <v>153</v>
      </c>
      <c r="C56" s="27">
        <f>'Planning de pâturage'!BC$12</f>
        <v>41691</v>
      </c>
      <c r="D56" s="13">
        <f>'Production laitière'!K30</f>
        <v>0</v>
      </c>
      <c r="E56" s="13" t="str">
        <f>'Production laitière'!M30</f>
        <v/>
      </c>
    </row>
    <row r="57" spans="1:5" x14ac:dyDescent="0.25">
      <c r="A57" s="148"/>
      <c r="B57" s="59" t="s">
        <v>154</v>
      </c>
      <c r="C57" s="27">
        <f>'Planning de pâturage'!BD$12</f>
        <v>41692</v>
      </c>
      <c r="D57" s="13">
        <f>'Production laitière'!K31</f>
        <v>0</v>
      </c>
      <c r="E57" s="13" t="str">
        <f>'Production laitière'!M31</f>
        <v/>
      </c>
    </row>
    <row r="58" spans="1:5" x14ac:dyDescent="0.25">
      <c r="A58" s="148"/>
      <c r="B58" s="59" t="s">
        <v>155</v>
      </c>
      <c r="C58" s="27">
        <f>'Planning de pâturage'!BE$12</f>
        <v>41693</v>
      </c>
      <c r="D58" s="13">
        <f>'Production laitière'!K32</f>
        <v>0</v>
      </c>
      <c r="E58" s="13" t="str">
        <f>'Production laitière'!M32</f>
        <v/>
      </c>
    </row>
    <row r="59" spans="1:5" x14ac:dyDescent="0.25">
      <c r="A59" s="148" t="s">
        <v>27</v>
      </c>
      <c r="B59" s="59" t="s">
        <v>156</v>
      </c>
      <c r="C59" s="27">
        <f>'Planning de pâturage'!BF$12</f>
        <v>41694</v>
      </c>
      <c r="D59" s="13">
        <f>'Production laitière'!K33</f>
        <v>0</v>
      </c>
      <c r="E59" s="13" t="str">
        <f>'Production laitière'!M33</f>
        <v/>
      </c>
    </row>
    <row r="60" spans="1:5" x14ac:dyDescent="0.25">
      <c r="A60" s="148"/>
      <c r="B60" s="59" t="s">
        <v>157</v>
      </c>
      <c r="C60" s="27">
        <f>'Planning de pâturage'!BG$12</f>
        <v>41695</v>
      </c>
      <c r="D60" s="13">
        <f>'Production laitière'!K34</f>
        <v>0</v>
      </c>
      <c r="E60" s="13" t="str">
        <f>'Production laitière'!M34</f>
        <v/>
      </c>
    </row>
    <row r="61" spans="1:5" x14ac:dyDescent="0.25">
      <c r="A61" s="148"/>
      <c r="B61" s="59" t="s">
        <v>158</v>
      </c>
      <c r="C61" s="27">
        <f>'Planning de pâturage'!BH$12</f>
        <v>41696</v>
      </c>
      <c r="D61" s="13">
        <f>'Production laitière'!K35</f>
        <v>0</v>
      </c>
      <c r="E61" s="13" t="str">
        <f>'Production laitière'!M35</f>
        <v/>
      </c>
    </row>
    <row r="62" spans="1:5" x14ac:dyDescent="0.25">
      <c r="A62" s="148"/>
      <c r="B62" s="59" t="s">
        <v>159</v>
      </c>
      <c r="C62" s="27">
        <f>'Planning de pâturage'!BI$12</f>
        <v>41697</v>
      </c>
      <c r="D62" s="13">
        <f>'Production laitière'!K36</f>
        <v>0</v>
      </c>
      <c r="E62" s="13" t="str">
        <f>'Production laitière'!M36</f>
        <v/>
      </c>
    </row>
    <row r="63" spans="1:5" x14ac:dyDescent="0.25">
      <c r="A63" s="148"/>
      <c r="B63" s="59" t="s">
        <v>160</v>
      </c>
      <c r="C63" s="27">
        <f>'Planning de pâturage'!BJ$12</f>
        <v>41698</v>
      </c>
      <c r="D63" s="13">
        <f>'Production laitière'!K37</f>
        <v>0</v>
      </c>
      <c r="E63" s="13" t="str">
        <f>'Production laitière'!M37</f>
        <v/>
      </c>
    </row>
    <row r="64" spans="1:5" x14ac:dyDescent="0.25">
      <c r="A64" s="148"/>
      <c r="B64" s="59" t="s">
        <v>161</v>
      </c>
      <c r="C64" s="27">
        <f>'Planning de pâturage'!BK$12</f>
        <v>41699</v>
      </c>
      <c r="D64" s="13">
        <f>'Production laitière'!K38</f>
        <v>0</v>
      </c>
      <c r="E64" s="13" t="str">
        <f>'Production laitière'!M38</f>
        <v/>
      </c>
    </row>
    <row r="65" spans="1:5" x14ac:dyDescent="0.25">
      <c r="A65" s="148"/>
      <c r="B65" s="59" t="s">
        <v>162</v>
      </c>
      <c r="C65" s="27">
        <f>'Planning de pâturage'!BL$12</f>
        <v>41700</v>
      </c>
      <c r="D65" s="13">
        <f>'Production laitière'!K39</f>
        <v>0</v>
      </c>
      <c r="E65" s="13" t="str">
        <f>'Production laitière'!M39</f>
        <v/>
      </c>
    </row>
    <row r="66" spans="1:5" x14ac:dyDescent="0.25">
      <c r="A66" s="148" t="s">
        <v>28</v>
      </c>
      <c r="B66" s="59" t="s">
        <v>163</v>
      </c>
      <c r="C66" s="27">
        <f>'Planning de pâturage'!BM$12</f>
        <v>41701</v>
      </c>
      <c r="D66" s="13">
        <f>'Production laitière'!R12</f>
        <v>0</v>
      </c>
      <c r="E66" s="13" t="str">
        <f>'Production laitière'!T12</f>
        <v/>
      </c>
    </row>
    <row r="67" spans="1:5" x14ac:dyDescent="0.25">
      <c r="A67" s="148"/>
      <c r="B67" s="59" t="s">
        <v>164</v>
      </c>
      <c r="C67" s="27">
        <f>'Planning de pâturage'!BN$12</f>
        <v>41702</v>
      </c>
      <c r="D67" s="13">
        <f>'Production laitière'!R13</f>
        <v>0</v>
      </c>
      <c r="E67" s="13" t="str">
        <f>'Production laitière'!T13</f>
        <v/>
      </c>
    </row>
    <row r="68" spans="1:5" x14ac:dyDescent="0.25">
      <c r="A68" s="148"/>
      <c r="B68" s="59" t="s">
        <v>165</v>
      </c>
      <c r="C68" s="27">
        <f>'Planning de pâturage'!BO$12</f>
        <v>41703</v>
      </c>
      <c r="D68" s="13">
        <f>'Production laitière'!R14</f>
        <v>713.33333333333337</v>
      </c>
      <c r="E68" s="13">
        <f>'Production laitière'!T14</f>
        <v>17.833333333333336</v>
      </c>
    </row>
    <row r="69" spans="1:5" x14ac:dyDescent="0.25">
      <c r="A69" s="148"/>
      <c r="B69" s="59" t="s">
        <v>166</v>
      </c>
      <c r="C69" s="27">
        <f>'Planning de pâturage'!BP$12</f>
        <v>41704</v>
      </c>
      <c r="D69" s="13">
        <f>'Production laitière'!R15</f>
        <v>713.33333333333337</v>
      </c>
      <c r="E69" s="13">
        <f>'Production laitière'!T15</f>
        <v>17.833333333333336</v>
      </c>
    </row>
    <row r="70" spans="1:5" x14ac:dyDescent="0.25">
      <c r="A70" s="148"/>
      <c r="B70" s="59" t="s">
        <v>167</v>
      </c>
      <c r="C70" s="27">
        <f>'Planning de pâturage'!BQ$12</f>
        <v>41705</v>
      </c>
      <c r="D70" s="13">
        <f>'Production laitière'!R16</f>
        <v>713.33333333333337</v>
      </c>
      <c r="E70" s="13">
        <f>'Production laitière'!T16</f>
        <v>17.833333333333336</v>
      </c>
    </row>
    <row r="71" spans="1:5" x14ac:dyDescent="0.25">
      <c r="A71" s="148"/>
      <c r="B71" s="59" t="s">
        <v>168</v>
      </c>
      <c r="C71" s="27">
        <f>'Planning de pâturage'!BR$12</f>
        <v>41706</v>
      </c>
      <c r="D71" s="13">
        <f>'Production laitière'!R17</f>
        <v>748.66666666666663</v>
      </c>
      <c r="E71" s="13">
        <f>'Production laitière'!T17</f>
        <v>18.716666666666665</v>
      </c>
    </row>
    <row r="72" spans="1:5" x14ac:dyDescent="0.25">
      <c r="A72" s="148"/>
      <c r="B72" s="59" t="s">
        <v>169</v>
      </c>
      <c r="C72" s="27">
        <f>'Planning de pâturage'!BS$12</f>
        <v>41707</v>
      </c>
      <c r="D72" s="13">
        <f>'Production laitière'!R18</f>
        <v>748.66666666666663</v>
      </c>
      <c r="E72" s="13">
        <f>'Production laitière'!T18</f>
        <v>18.716666666666665</v>
      </c>
    </row>
    <row r="73" spans="1:5" x14ac:dyDescent="0.25">
      <c r="A73" s="148" t="s">
        <v>29</v>
      </c>
      <c r="B73" s="59" t="s">
        <v>170</v>
      </c>
      <c r="C73" s="27">
        <f>'Planning de pâturage'!BT$12</f>
        <v>41708</v>
      </c>
      <c r="D73" s="13">
        <f>'Production laitière'!R19</f>
        <v>748.66666666666663</v>
      </c>
      <c r="E73" s="13">
        <f>'Production laitière'!T19</f>
        <v>18.716666666666665</v>
      </c>
    </row>
    <row r="74" spans="1:5" x14ac:dyDescent="0.25">
      <c r="A74" s="148"/>
      <c r="B74" s="59" t="s">
        <v>171</v>
      </c>
      <c r="C74" s="27">
        <f>'Planning de pâturage'!BU$12</f>
        <v>41709</v>
      </c>
      <c r="D74" s="13">
        <f>'Production laitière'!R20</f>
        <v>805.33333333333337</v>
      </c>
      <c r="E74" s="13">
        <f>'Production laitière'!T20</f>
        <v>20.133333333333333</v>
      </c>
    </row>
    <row r="75" spans="1:5" x14ac:dyDescent="0.25">
      <c r="A75" s="148"/>
      <c r="B75" s="59" t="s">
        <v>172</v>
      </c>
      <c r="C75" s="27">
        <f>'Planning de pâturage'!BV$12</f>
        <v>41710</v>
      </c>
      <c r="D75" s="13">
        <f>'Production laitière'!R21</f>
        <v>805.33333333333337</v>
      </c>
      <c r="E75" s="13">
        <f>'Production laitière'!T21</f>
        <v>20.133333333333333</v>
      </c>
    </row>
    <row r="76" spans="1:5" x14ac:dyDescent="0.25">
      <c r="A76" s="148"/>
      <c r="B76" s="59" t="s">
        <v>173</v>
      </c>
      <c r="C76" s="27">
        <f>'Planning de pâturage'!BW$12</f>
        <v>41711</v>
      </c>
      <c r="D76" s="13">
        <f>'Production laitière'!R22</f>
        <v>805.33333333333337</v>
      </c>
      <c r="E76" s="13">
        <f>'Production laitière'!T22</f>
        <v>20.133333333333333</v>
      </c>
    </row>
    <row r="77" spans="1:5" x14ac:dyDescent="0.25">
      <c r="A77" s="148"/>
      <c r="B77" s="59" t="s">
        <v>174</v>
      </c>
      <c r="C77" s="27">
        <f>'Planning de pâturage'!BX$12</f>
        <v>41712</v>
      </c>
      <c r="D77" s="13">
        <f>'Production laitière'!R23</f>
        <v>827.66666666666663</v>
      </c>
      <c r="E77" s="13">
        <f>'Production laitière'!T23</f>
        <v>20.691666666666666</v>
      </c>
    </row>
    <row r="78" spans="1:5" x14ac:dyDescent="0.25">
      <c r="A78" s="148"/>
      <c r="B78" s="59" t="s">
        <v>175</v>
      </c>
      <c r="C78" s="27">
        <f>'Planning de pâturage'!BY$12</f>
        <v>41713</v>
      </c>
      <c r="D78" s="13">
        <f>'Production laitière'!R24</f>
        <v>827.66666666666663</v>
      </c>
      <c r="E78" s="13">
        <f>'Production laitière'!T24</f>
        <v>20.691666666666666</v>
      </c>
    </row>
    <row r="79" spans="1:5" x14ac:dyDescent="0.25">
      <c r="A79" s="148"/>
      <c r="B79" s="59" t="s">
        <v>176</v>
      </c>
      <c r="C79" s="27">
        <f>'Planning de pâturage'!BZ$12</f>
        <v>41714</v>
      </c>
      <c r="D79" s="13">
        <f>'Production laitière'!R25</f>
        <v>827.66666666666663</v>
      </c>
      <c r="E79" s="13">
        <f>'Production laitière'!T25</f>
        <v>20.691666666666666</v>
      </c>
    </row>
    <row r="80" spans="1:5" x14ac:dyDescent="0.25">
      <c r="A80" s="148" t="s">
        <v>30</v>
      </c>
      <c r="B80" s="59" t="s">
        <v>177</v>
      </c>
      <c r="C80" s="27">
        <f>'Planning de pâturage'!CA$12</f>
        <v>41715</v>
      </c>
      <c r="D80" s="13">
        <f>'Production laitière'!R26</f>
        <v>836</v>
      </c>
      <c r="E80" s="13">
        <f>'Production laitière'!T26</f>
        <v>20.9</v>
      </c>
    </row>
    <row r="81" spans="1:5" x14ac:dyDescent="0.25">
      <c r="A81" s="148"/>
      <c r="B81" s="59" t="s">
        <v>178</v>
      </c>
      <c r="C81" s="27">
        <f>'Planning de pâturage'!CB$12</f>
        <v>41716</v>
      </c>
      <c r="D81" s="13">
        <f>'Production laitière'!R27</f>
        <v>836</v>
      </c>
      <c r="E81" s="13">
        <f>'Production laitière'!T27</f>
        <v>19.441860465116278</v>
      </c>
    </row>
    <row r="82" spans="1:5" x14ac:dyDescent="0.25">
      <c r="A82" s="148"/>
      <c r="B82" s="59" t="s">
        <v>179</v>
      </c>
      <c r="C82" s="27">
        <f>'Planning de pâturage'!CC$12</f>
        <v>41717</v>
      </c>
      <c r="D82" s="13">
        <f>'Production laitière'!R28</f>
        <v>836</v>
      </c>
      <c r="E82" s="13">
        <f>'Production laitière'!T28</f>
        <v>19.441860465116278</v>
      </c>
    </row>
    <row r="83" spans="1:5" x14ac:dyDescent="0.25">
      <c r="A83" s="148"/>
      <c r="B83" s="59" t="s">
        <v>180</v>
      </c>
      <c r="C83" s="27">
        <f>'Planning de pâturage'!CD$12</f>
        <v>41718</v>
      </c>
      <c r="D83" s="13">
        <f>'Production laitière'!R29</f>
        <v>928.66666666666663</v>
      </c>
      <c r="E83" s="13">
        <f>'Production laitière'!T29</f>
        <v>21.596899224806201</v>
      </c>
    </row>
    <row r="84" spans="1:5" x14ac:dyDescent="0.25">
      <c r="A84" s="148"/>
      <c r="B84" s="59" t="s">
        <v>181</v>
      </c>
      <c r="C84" s="27">
        <f>'Planning de pâturage'!CE$12</f>
        <v>41719</v>
      </c>
      <c r="D84" s="13">
        <f>'Production laitière'!R30</f>
        <v>928.66666666666663</v>
      </c>
      <c r="E84" s="13">
        <f>'Production laitière'!T30</f>
        <v>21.596899224806201</v>
      </c>
    </row>
    <row r="85" spans="1:5" x14ac:dyDescent="0.25">
      <c r="A85" s="148"/>
      <c r="B85" s="59" t="s">
        <v>182</v>
      </c>
      <c r="C85" s="27">
        <f>'Planning de pâturage'!CF$12</f>
        <v>41720</v>
      </c>
      <c r="D85" s="13">
        <f>'Production laitière'!R31</f>
        <v>928.66666666666663</v>
      </c>
      <c r="E85" s="13">
        <f>'Production laitière'!T31</f>
        <v>21.596899224806201</v>
      </c>
    </row>
    <row r="86" spans="1:5" x14ac:dyDescent="0.25">
      <c r="A86" s="148"/>
      <c r="B86" s="59" t="s">
        <v>183</v>
      </c>
      <c r="C86" s="27">
        <f>'Planning de pâturage'!CG$12</f>
        <v>41721</v>
      </c>
      <c r="D86" s="13">
        <f>'Production laitière'!R32</f>
        <v>920.33333333333337</v>
      </c>
      <c r="E86" s="13">
        <f>'Production laitière'!T32</f>
        <v>21.403100775193799</v>
      </c>
    </row>
    <row r="87" spans="1:5" x14ac:dyDescent="0.25">
      <c r="A87" s="148" t="s">
        <v>31</v>
      </c>
      <c r="B87" s="59" t="s">
        <v>184</v>
      </c>
      <c r="C87" s="27">
        <f>'Planning de pâturage'!CH$12</f>
        <v>41722</v>
      </c>
      <c r="D87" s="13">
        <f>'Production laitière'!R33</f>
        <v>920.33333333333337</v>
      </c>
      <c r="E87" s="13">
        <f>'Production laitière'!T33</f>
        <v>21.403100775193799</v>
      </c>
    </row>
    <row r="88" spans="1:5" x14ac:dyDescent="0.25">
      <c r="A88" s="148"/>
      <c r="B88" s="59" t="s">
        <v>185</v>
      </c>
      <c r="C88" s="27">
        <f>'Planning de pâturage'!CI$12</f>
        <v>41723</v>
      </c>
      <c r="D88" s="13">
        <f>'Production laitière'!R34</f>
        <v>920.33333333333337</v>
      </c>
      <c r="E88" s="13">
        <f>'Production laitière'!T34</f>
        <v>21.403100775193799</v>
      </c>
    </row>
    <row r="89" spans="1:5" x14ac:dyDescent="0.25">
      <c r="A89" s="148"/>
      <c r="B89" s="59" t="s">
        <v>186</v>
      </c>
      <c r="C89" s="27">
        <f>'Planning de pâturage'!CJ$12</f>
        <v>41724</v>
      </c>
      <c r="D89" s="13">
        <f>'Production laitière'!R35</f>
        <v>966</v>
      </c>
      <c r="E89" s="13">
        <f>'Production laitière'!T35</f>
        <v>22.465116279069768</v>
      </c>
    </row>
    <row r="90" spans="1:5" x14ac:dyDescent="0.25">
      <c r="A90" s="148"/>
      <c r="B90" s="59" t="s">
        <v>187</v>
      </c>
      <c r="C90" s="27">
        <f>'Planning de pâturage'!CK$12</f>
        <v>41725</v>
      </c>
      <c r="D90" s="13">
        <f>'Production laitière'!R36</f>
        <v>966</v>
      </c>
      <c r="E90" s="13">
        <f>'Production laitière'!T36</f>
        <v>22.465116279069768</v>
      </c>
    </row>
    <row r="91" spans="1:5" x14ac:dyDescent="0.25">
      <c r="A91" s="148"/>
      <c r="B91" s="59" t="s">
        <v>188</v>
      </c>
      <c r="C91" s="27">
        <f>'Planning de pâturage'!CL$12</f>
        <v>41726</v>
      </c>
      <c r="D91" s="13">
        <f>'Production laitière'!R37</f>
        <v>966</v>
      </c>
      <c r="E91" s="13">
        <f>'Production laitière'!T37</f>
        <v>22.465116279069768</v>
      </c>
    </row>
    <row r="92" spans="1:5" x14ac:dyDescent="0.25">
      <c r="A92" s="148"/>
      <c r="B92" s="59" t="s">
        <v>189</v>
      </c>
      <c r="C92" s="27">
        <f>'Planning de pâturage'!CM$12</f>
        <v>41727</v>
      </c>
      <c r="D92" s="13">
        <f>'Production laitière'!R38</f>
        <v>974.33333333333337</v>
      </c>
      <c r="E92" s="13">
        <f>'Production laitière'!T38</f>
        <v>22.65891472868217</v>
      </c>
    </row>
    <row r="93" spans="1:5" x14ac:dyDescent="0.25">
      <c r="A93" s="148"/>
      <c r="B93" s="59" t="s">
        <v>190</v>
      </c>
      <c r="C93" s="27">
        <f>'Planning de pâturage'!CN$12</f>
        <v>41728</v>
      </c>
      <c r="D93" s="13">
        <f>'Production laitière'!R39</f>
        <v>974.33333333333337</v>
      </c>
      <c r="E93" s="13">
        <f>'Production laitière'!T39</f>
        <v>22.65891472868217</v>
      </c>
    </row>
    <row r="94" spans="1:5" x14ac:dyDescent="0.25">
      <c r="A94" s="148" t="s">
        <v>32</v>
      </c>
      <c r="B94" s="59" t="s">
        <v>191</v>
      </c>
      <c r="C94" s="27">
        <f>'Planning de pâturage'!CO$12</f>
        <v>41729</v>
      </c>
      <c r="D94" s="13">
        <f>'Production laitière'!R40</f>
        <v>974.33333333333337</v>
      </c>
      <c r="E94" s="13">
        <f>'Production laitière'!T40</f>
        <v>22.65891472868217</v>
      </c>
    </row>
    <row r="95" spans="1:5" x14ac:dyDescent="0.25">
      <c r="A95" s="148"/>
      <c r="B95" s="59" t="s">
        <v>192</v>
      </c>
      <c r="C95" s="27">
        <f>'Planning de pâturage'!CP$12</f>
        <v>41730</v>
      </c>
      <c r="D95" s="13">
        <f>'Production laitière'!R41</f>
        <v>985</v>
      </c>
      <c r="E95" s="13">
        <f>'Production laitière'!T41</f>
        <v>20.102040816326532</v>
      </c>
    </row>
    <row r="96" spans="1:5" x14ac:dyDescent="0.25">
      <c r="A96" s="148"/>
      <c r="B96" s="59" t="s">
        <v>193</v>
      </c>
      <c r="C96" s="27">
        <f>'Planning de pâturage'!CQ$12</f>
        <v>41731</v>
      </c>
      <c r="D96" s="13">
        <f>'Production laitière'!R42</f>
        <v>985</v>
      </c>
      <c r="E96" s="13">
        <f>'Production laitière'!T42</f>
        <v>20.102040816326532</v>
      </c>
    </row>
    <row r="97" spans="1:5" x14ac:dyDescent="0.25">
      <c r="A97" s="148"/>
      <c r="B97" s="59" t="s">
        <v>194</v>
      </c>
      <c r="C97" s="27">
        <f>'Planning de pâturage'!CR$12</f>
        <v>41732</v>
      </c>
      <c r="D97" s="13">
        <f>'Production laitière'!R43</f>
        <v>985</v>
      </c>
      <c r="E97" s="13">
        <f>'Production laitière'!T43</f>
        <v>20.102040816326532</v>
      </c>
    </row>
    <row r="98" spans="1:5" x14ac:dyDescent="0.25">
      <c r="A98" s="148"/>
      <c r="B98" s="59" t="s">
        <v>195</v>
      </c>
      <c r="C98" s="27">
        <f>'Planning de pâturage'!CS$12</f>
        <v>41733</v>
      </c>
      <c r="D98" s="13">
        <f>'Production laitière'!R44</f>
        <v>1005</v>
      </c>
      <c r="E98" s="13">
        <f>'Production laitière'!T44</f>
        <v>20.510204081632654</v>
      </c>
    </row>
    <row r="99" spans="1:5" x14ac:dyDescent="0.25">
      <c r="A99" s="148"/>
      <c r="B99" s="59" t="s">
        <v>196</v>
      </c>
      <c r="C99" s="27">
        <f>'Planning de pâturage'!CT$12</f>
        <v>41734</v>
      </c>
      <c r="D99" s="13">
        <f>'Production laitière'!R45</f>
        <v>1005</v>
      </c>
      <c r="E99" s="13">
        <f>'Production laitière'!T45</f>
        <v>20.510204081632654</v>
      </c>
    </row>
    <row r="100" spans="1:5" x14ac:dyDescent="0.25">
      <c r="A100" s="148"/>
      <c r="B100" s="59" t="s">
        <v>197</v>
      </c>
      <c r="C100" s="27">
        <f>'Planning de pâturage'!CU$12</f>
        <v>41735</v>
      </c>
      <c r="D100" s="13">
        <f>'Production laitière'!R46</f>
        <v>1005</v>
      </c>
      <c r="E100" s="13">
        <f>'Production laitière'!T46</f>
        <v>20.510204081632654</v>
      </c>
    </row>
    <row r="101" spans="1:5" x14ac:dyDescent="0.25">
      <c r="A101" s="148" t="s">
        <v>33</v>
      </c>
      <c r="B101" s="59" t="s">
        <v>198</v>
      </c>
      <c r="C101" s="27">
        <f>'Planning de pâturage'!CV$12</f>
        <v>41736</v>
      </c>
      <c r="D101" s="13">
        <f>'Production laitière'!Y12</f>
        <v>1031.6666666666667</v>
      </c>
      <c r="E101" s="13">
        <f>'Production laitière'!AA12</f>
        <v>21.054421768707485</v>
      </c>
    </row>
    <row r="102" spans="1:5" x14ac:dyDescent="0.25">
      <c r="A102" s="148"/>
      <c r="B102" s="59" t="s">
        <v>199</v>
      </c>
      <c r="C102" s="27">
        <f>'Planning de pâturage'!CW$12</f>
        <v>41737</v>
      </c>
      <c r="D102" s="13">
        <f>'Production laitière'!Y13</f>
        <v>1031.6666666666667</v>
      </c>
      <c r="E102" s="13">
        <f>'Production laitière'!AA13</f>
        <v>21.054421768707485</v>
      </c>
    </row>
    <row r="103" spans="1:5" x14ac:dyDescent="0.25">
      <c r="A103" s="148"/>
      <c r="B103" s="59" t="s">
        <v>200</v>
      </c>
      <c r="C103" s="27">
        <f>'Planning de pâturage'!CX$12</f>
        <v>41738</v>
      </c>
      <c r="D103" s="13">
        <f>'Production laitière'!Y14</f>
        <v>1031.6666666666667</v>
      </c>
      <c r="E103" s="13">
        <f>'Production laitière'!AA14</f>
        <v>21.054421768707485</v>
      </c>
    </row>
    <row r="104" spans="1:5" x14ac:dyDescent="0.25">
      <c r="A104" s="148"/>
      <c r="B104" s="59" t="s">
        <v>201</v>
      </c>
      <c r="C104" s="27">
        <f>'Planning de pâturage'!CY$12</f>
        <v>41739</v>
      </c>
      <c r="D104" s="13">
        <f>'Production laitière'!Y15</f>
        <v>1082.3333333333333</v>
      </c>
      <c r="E104" s="13">
        <f>'Production laitière'!AA15</f>
        <v>22.088435374149658</v>
      </c>
    </row>
    <row r="105" spans="1:5" x14ac:dyDescent="0.25">
      <c r="A105" s="148"/>
      <c r="B105" s="59" t="s">
        <v>202</v>
      </c>
      <c r="C105" s="27">
        <f>'Planning de pâturage'!CZ$12</f>
        <v>41740</v>
      </c>
      <c r="D105" s="13">
        <f>'Production laitière'!Y16</f>
        <v>1082.3333333333333</v>
      </c>
      <c r="E105" s="13">
        <f>'Production laitière'!AA16</f>
        <v>22.088435374149658</v>
      </c>
    </row>
    <row r="106" spans="1:5" x14ac:dyDescent="0.25">
      <c r="A106" s="148"/>
      <c r="B106" s="59" t="s">
        <v>203</v>
      </c>
      <c r="C106" s="27">
        <f>'Planning de pâturage'!DA$12</f>
        <v>41741</v>
      </c>
      <c r="D106" s="13">
        <f>'Production laitière'!Y17</f>
        <v>1082.3333333333333</v>
      </c>
      <c r="E106" s="13">
        <f>'Production laitière'!AA17</f>
        <v>22.088435374149658</v>
      </c>
    </row>
    <row r="107" spans="1:5" x14ac:dyDescent="0.25">
      <c r="A107" s="148"/>
      <c r="B107" s="59" t="s">
        <v>204</v>
      </c>
      <c r="C107" s="27">
        <f>'Planning de pâturage'!DB$12</f>
        <v>41742</v>
      </c>
      <c r="D107" s="13">
        <f>'Production laitière'!Y18</f>
        <v>1072.6666666666667</v>
      </c>
      <c r="E107" s="13">
        <f>'Production laitière'!AA18</f>
        <v>21.891156462585034</v>
      </c>
    </row>
    <row r="108" spans="1:5" x14ac:dyDescent="0.25">
      <c r="A108" s="148" t="s">
        <v>34</v>
      </c>
      <c r="B108" s="59" t="s">
        <v>205</v>
      </c>
      <c r="C108" s="27">
        <f>'Planning de pâturage'!DC$12</f>
        <v>41743</v>
      </c>
      <c r="D108" s="13">
        <f>'Production laitière'!Y19</f>
        <v>1072.6666666666667</v>
      </c>
      <c r="E108" s="13">
        <f>'Production laitière'!AA19</f>
        <v>21.891156462585034</v>
      </c>
    </row>
    <row r="109" spans="1:5" x14ac:dyDescent="0.25">
      <c r="A109" s="148"/>
      <c r="B109" s="59" t="s">
        <v>206</v>
      </c>
      <c r="C109" s="27">
        <f>'Planning de pâturage'!DD$12</f>
        <v>41744</v>
      </c>
      <c r="D109" s="13">
        <f>'Production laitière'!Y20</f>
        <v>1072.6666666666667</v>
      </c>
      <c r="E109" s="13">
        <f>'Production laitière'!AA20</f>
        <v>21.891156462585034</v>
      </c>
    </row>
    <row r="110" spans="1:5" x14ac:dyDescent="0.25">
      <c r="A110" s="148"/>
      <c r="B110" s="59" t="s">
        <v>207</v>
      </c>
      <c r="C110" s="27">
        <f>'Planning de pâturage'!DE$12</f>
        <v>41745</v>
      </c>
      <c r="D110" s="13">
        <f>'Production laitière'!Y21</f>
        <v>1161</v>
      </c>
      <c r="E110" s="13">
        <f>'Production laitière'!AA21</f>
        <v>23.693877551020407</v>
      </c>
    </row>
    <row r="111" spans="1:5" x14ac:dyDescent="0.25">
      <c r="A111" s="148"/>
      <c r="B111" s="59" t="s">
        <v>208</v>
      </c>
      <c r="C111" s="27">
        <f>'Planning de pâturage'!DF$12</f>
        <v>41746</v>
      </c>
      <c r="D111" s="13">
        <f>'Production laitière'!Y22</f>
        <v>1161</v>
      </c>
      <c r="E111" s="13">
        <f>'Production laitière'!AA22</f>
        <v>23.693877551020407</v>
      </c>
    </row>
    <row r="112" spans="1:5" x14ac:dyDescent="0.25">
      <c r="A112" s="148"/>
      <c r="B112" s="59" t="s">
        <v>209</v>
      </c>
      <c r="C112" s="27">
        <f>'Planning de pâturage'!DG$12</f>
        <v>41747</v>
      </c>
      <c r="D112" s="13">
        <f>'Production laitière'!Y23</f>
        <v>1161</v>
      </c>
      <c r="E112" s="13">
        <f>'Production laitière'!AA23</f>
        <v>23.693877551020407</v>
      </c>
    </row>
    <row r="113" spans="1:5" x14ac:dyDescent="0.25">
      <c r="A113" s="148"/>
      <c r="B113" s="59" t="s">
        <v>210</v>
      </c>
      <c r="C113" s="27">
        <f>'Planning de pâturage'!DH$12</f>
        <v>41748</v>
      </c>
      <c r="D113" s="13">
        <f>'Production laitière'!Y24</f>
        <v>1143</v>
      </c>
      <c r="E113" s="13">
        <f>'Production laitière'!AA24</f>
        <v>23.326530612244898</v>
      </c>
    </row>
    <row r="114" spans="1:5" x14ac:dyDescent="0.25">
      <c r="A114" s="148"/>
      <c r="B114" s="59" t="s">
        <v>211</v>
      </c>
      <c r="C114" s="27">
        <f>'Planning de pâturage'!DI$12</f>
        <v>41749</v>
      </c>
      <c r="D114" s="13">
        <f>'Production laitière'!Y25</f>
        <v>1143</v>
      </c>
      <c r="E114" s="13">
        <f>'Production laitière'!AA25</f>
        <v>23.326530612244898</v>
      </c>
    </row>
    <row r="115" spans="1:5" x14ac:dyDescent="0.25">
      <c r="A115" s="148" t="s">
        <v>35</v>
      </c>
      <c r="B115" s="59" t="s">
        <v>212</v>
      </c>
      <c r="C115" s="27">
        <f>'Planning de pâturage'!DJ$12</f>
        <v>41750</v>
      </c>
      <c r="D115" s="13">
        <f>'Production laitière'!Y26</f>
        <v>1143</v>
      </c>
      <c r="E115" s="13">
        <f>'Production laitière'!AA26</f>
        <v>23.326530612244898</v>
      </c>
    </row>
    <row r="116" spans="1:5" x14ac:dyDescent="0.25">
      <c r="A116" s="148"/>
      <c r="B116" s="59" t="s">
        <v>213</v>
      </c>
      <c r="C116" s="27">
        <f>'Planning de pâturage'!DK$12</f>
        <v>41751</v>
      </c>
      <c r="D116" s="13">
        <f>'Production laitière'!Y27</f>
        <v>1091.6666666666667</v>
      </c>
      <c r="E116" s="13">
        <f>'Production laitière'!AA27</f>
        <v>22.278911564625851</v>
      </c>
    </row>
    <row r="117" spans="1:5" x14ac:dyDescent="0.25">
      <c r="A117" s="148"/>
      <c r="B117" s="59" t="s">
        <v>214</v>
      </c>
      <c r="C117" s="27">
        <f>'Planning de pâturage'!DL$12</f>
        <v>41752</v>
      </c>
      <c r="D117" s="13">
        <f>'Production laitière'!Y28</f>
        <v>1091.6666666666667</v>
      </c>
      <c r="E117" s="13">
        <f>'Production laitière'!AA28</f>
        <v>22.278911564625851</v>
      </c>
    </row>
    <row r="118" spans="1:5" x14ac:dyDescent="0.25">
      <c r="A118" s="148"/>
      <c r="B118" s="59" t="s">
        <v>215</v>
      </c>
      <c r="C118" s="27">
        <f>'Planning de pâturage'!DM$12</f>
        <v>41753</v>
      </c>
      <c r="D118" s="13">
        <f>'Production laitière'!Y29</f>
        <v>1091.6666666666667</v>
      </c>
      <c r="E118" s="13">
        <f>'Production laitière'!AA29</f>
        <v>22.278911564625851</v>
      </c>
    </row>
    <row r="119" spans="1:5" x14ac:dyDescent="0.25">
      <c r="A119" s="148"/>
      <c r="B119" s="59" t="s">
        <v>216</v>
      </c>
      <c r="C119" s="27">
        <f>'Planning de pâturage'!DN$12</f>
        <v>41754</v>
      </c>
      <c r="D119" s="13">
        <f>'Production laitière'!Y30</f>
        <v>1054.3333333333333</v>
      </c>
      <c r="E119" s="13">
        <f>'Production laitière'!AA30</f>
        <v>21.517006802721088</v>
      </c>
    </row>
    <row r="120" spans="1:5" x14ac:dyDescent="0.25">
      <c r="A120" s="148"/>
      <c r="B120" s="59" t="s">
        <v>217</v>
      </c>
      <c r="C120" s="27">
        <f>'Planning de pâturage'!DO$12</f>
        <v>41755</v>
      </c>
      <c r="D120" s="13">
        <f>'Production laitière'!Y31</f>
        <v>1054.3333333333333</v>
      </c>
      <c r="E120" s="13">
        <f>'Production laitière'!AA31</f>
        <v>21.517006802721088</v>
      </c>
    </row>
    <row r="121" spans="1:5" x14ac:dyDescent="0.25">
      <c r="A121" s="148"/>
      <c r="B121" s="59" t="s">
        <v>218</v>
      </c>
      <c r="C121" s="27">
        <f>'Planning de pâturage'!DP$12</f>
        <v>41756</v>
      </c>
      <c r="D121" s="13">
        <f>'Production laitière'!Y32</f>
        <v>1054.3333333333333</v>
      </c>
      <c r="E121" s="13">
        <f>'Production laitière'!AA32</f>
        <v>21.517006802721088</v>
      </c>
    </row>
    <row r="122" spans="1:5" x14ac:dyDescent="0.25">
      <c r="A122" s="148" t="s">
        <v>36</v>
      </c>
      <c r="B122" s="59" t="s">
        <v>219</v>
      </c>
      <c r="C122" s="27">
        <f>'Planning de pâturage'!DQ$12</f>
        <v>41757</v>
      </c>
      <c r="D122" s="13">
        <f>'Production laitière'!Y33</f>
        <v>1086.6666666666667</v>
      </c>
      <c r="E122" s="13">
        <f>'Production laitière'!AA33</f>
        <v>22.176870748299322</v>
      </c>
    </row>
    <row r="123" spans="1:5" x14ac:dyDescent="0.25">
      <c r="A123" s="148"/>
      <c r="B123" s="59" t="s">
        <v>220</v>
      </c>
      <c r="C123" s="27">
        <f>'Planning de pâturage'!DR$12</f>
        <v>41758</v>
      </c>
      <c r="D123" s="13">
        <f>'Production laitière'!Y34</f>
        <v>1086.6666666666667</v>
      </c>
      <c r="E123" s="13">
        <f>'Production laitière'!AA34</f>
        <v>22.176870748299322</v>
      </c>
    </row>
    <row r="124" spans="1:5" x14ac:dyDescent="0.25">
      <c r="A124" s="148"/>
      <c r="B124" s="59" t="s">
        <v>221</v>
      </c>
      <c r="C124" s="27">
        <f>'Planning de pâturage'!DS$12</f>
        <v>41759</v>
      </c>
      <c r="D124" s="13">
        <f>'Production laitière'!Y35</f>
        <v>1086.6666666666667</v>
      </c>
      <c r="E124" s="13">
        <f>'Production laitière'!AA35</f>
        <v>22.176870748299322</v>
      </c>
    </row>
    <row r="125" spans="1:5" x14ac:dyDescent="0.25">
      <c r="A125" s="148"/>
      <c r="B125" s="59" t="s">
        <v>222</v>
      </c>
      <c r="C125" s="27">
        <f>'Planning de pâturage'!DT$12</f>
        <v>41760</v>
      </c>
      <c r="D125" s="13">
        <f>'Production laitière'!Y36</f>
        <v>1097.6666666666667</v>
      </c>
      <c r="E125" s="13">
        <f>'Production laitière'!AA36</f>
        <v>22.401360544217688</v>
      </c>
    </row>
    <row r="126" spans="1:5" x14ac:dyDescent="0.25">
      <c r="A126" s="148"/>
      <c r="B126" s="59" t="s">
        <v>223</v>
      </c>
      <c r="C126" s="27">
        <f>'Planning de pâturage'!DU$12</f>
        <v>41761</v>
      </c>
      <c r="D126" s="13">
        <f>'Production laitière'!Y37</f>
        <v>1097.6666666666667</v>
      </c>
      <c r="E126" s="13">
        <f>'Production laitière'!AA37</f>
        <v>22.401360544217688</v>
      </c>
    </row>
    <row r="127" spans="1:5" x14ac:dyDescent="0.25">
      <c r="A127" s="148"/>
      <c r="B127" s="59" t="s">
        <v>224</v>
      </c>
      <c r="C127" s="27">
        <f>'Planning de pâturage'!DV$12</f>
        <v>41762</v>
      </c>
      <c r="D127" s="13">
        <f>'Production laitière'!Y38</f>
        <v>1097.6666666666667</v>
      </c>
      <c r="E127" s="13">
        <f>'Production laitière'!AA38</f>
        <v>22.401360544217688</v>
      </c>
    </row>
    <row r="128" spans="1:5" x14ac:dyDescent="0.25">
      <c r="A128" s="148"/>
      <c r="B128" s="59" t="s">
        <v>225</v>
      </c>
      <c r="C128" s="27">
        <f>'Planning de pâturage'!DW$12</f>
        <v>41763</v>
      </c>
      <c r="D128" s="13">
        <f>'Production laitière'!Y39</f>
        <v>1161</v>
      </c>
      <c r="E128" s="13">
        <f>'Production laitière'!AA39</f>
        <v>23.693877551020407</v>
      </c>
    </row>
    <row r="129" spans="1:5" x14ac:dyDescent="0.25">
      <c r="A129" s="148" t="s">
        <v>37</v>
      </c>
      <c r="B129" s="59" t="s">
        <v>226</v>
      </c>
      <c r="C129" s="27">
        <f>'Planning de pâturage'!DX$12</f>
        <v>41764</v>
      </c>
      <c r="D129" s="13">
        <f>'Production laitière'!AF12</f>
        <v>1161</v>
      </c>
      <c r="E129" s="13">
        <f>'Production laitière'!AH12</f>
        <v>23.693877551020407</v>
      </c>
    </row>
    <row r="130" spans="1:5" x14ac:dyDescent="0.25">
      <c r="A130" s="148"/>
      <c r="B130" s="59" t="s">
        <v>227</v>
      </c>
      <c r="C130" s="27">
        <f>'Planning de pâturage'!DY$12</f>
        <v>41765</v>
      </c>
      <c r="D130" s="13">
        <f>'Production laitière'!AF13</f>
        <v>1161</v>
      </c>
      <c r="E130" s="13">
        <f>'Production laitière'!AH13</f>
        <v>23.693877551020407</v>
      </c>
    </row>
    <row r="131" spans="1:5" x14ac:dyDescent="0.25">
      <c r="A131" s="148"/>
      <c r="B131" s="59" t="s">
        <v>228</v>
      </c>
      <c r="C131" s="27">
        <f>'Planning de pâturage'!DZ$12</f>
        <v>41766</v>
      </c>
      <c r="D131" s="13">
        <f>'Production laitière'!AF14</f>
        <v>1181.3333333333333</v>
      </c>
      <c r="E131" s="13">
        <f>'Production laitière'!AH14</f>
        <v>24.108843537414966</v>
      </c>
    </row>
    <row r="132" spans="1:5" x14ac:dyDescent="0.25">
      <c r="A132" s="148"/>
      <c r="B132" s="59" t="s">
        <v>229</v>
      </c>
      <c r="C132" s="27">
        <f>'Planning de pâturage'!EA$12</f>
        <v>41767</v>
      </c>
      <c r="D132" s="13">
        <f>'Production laitière'!AF15</f>
        <v>1181.3333333333333</v>
      </c>
      <c r="E132" s="13">
        <f>'Production laitière'!AH15</f>
        <v>24.108843537414966</v>
      </c>
    </row>
    <row r="133" spans="1:5" x14ac:dyDescent="0.25">
      <c r="A133" s="148"/>
      <c r="B133" s="59" t="s">
        <v>230</v>
      </c>
      <c r="C133" s="27">
        <f>'Planning de pâturage'!EB$12</f>
        <v>41768</v>
      </c>
      <c r="D133" s="13">
        <f>'Production laitière'!AF16</f>
        <v>1181.3333333333333</v>
      </c>
      <c r="E133" s="13">
        <f>'Production laitière'!AH16</f>
        <v>24.108843537414966</v>
      </c>
    </row>
    <row r="134" spans="1:5" x14ac:dyDescent="0.25">
      <c r="A134" s="148"/>
      <c r="B134" s="59" t="s">
        <v>231</v>
      </c>
      <c r="C134" s="27">
        <f>'Planning de pâturage'!EC$12</f>
        <v>41769</v>
      </c>
      <c r="D134" s="13">
        <f>'Production laitière'!AF17</f>
        <v>1096</v>
      </c>
      <c r="E134" s="13">
        <f>'Production laitière'!AH17</f>
        <v>22.367346938775512</v>
      </c>
    </row>
    <row r="135" spans="1:5" x14ac:dyDescent="0.25">
      <c r="A135" s="148"/>
      <c r="B135" s="59" t="s">
        <v>232</v>
      </c>
      <c r="C135" s="27">
        <f>'Planning de pâturage'!ED$12</f>
        <v>41770</v>
      </c>
      <c r="D135" s="13">
        <f>'Production laitière'!AF18</f>
        <v>1096</v>
      </c>
      <c r="E135" s="13">
        <f>'Production laitière'!AH18</f>
        <v>22.367346938775512</v>
      </c>
    </row>
    <row r="136" spans="1:5" x14ac:dyDescent="0.25">
      <c r="A136" s="148" t="s">
        <v>38</v>
      </c>
      <c r="B136" s="59" t="s">
        <v>233</v>
      </c>
      <c r="C136" s="27">
        <f>'Planning de pâturage'!EE$12</f>
        <v>41771</v>
      </c>
      <c r="D136" s="13">
        <f>'Production laitière'!AF19</f>
        <v>1096</v>
      </c>
      <c r="E136" s="13">
        <f>'Production laitière'!AH19</f>
        <v>22.367346938775512</v>
      </c>
    </row>
    <row r="137" spans="1:5" x14ac:dyDescent="0.25">
      <c r="A137" s="148"/>
      <c r="B137" s="59" t="s">
        <v>234</v>
      </c>
      <c r="C137" s="27">
        <f>'Planning de pâturage'!EF$12</f>
        <v>41772</v>
      </c>
      <c r="D137" s="13">
        <f>'Production laitière'!AF20</f>
        <v>1108</v>
      </c>
      <c r="E137" s="13">
        <f>'Production laitière'!AH20</f>
        <v>22.612244897959183</v>
      </c>
    </row>
    <row r="138" spans="1:5" x14ac:dyDescent="0.25">
      <c r="A138" s="148"/>
      <c r="B138" s="59" t="s">
        <v>235</v>
      </c>
      <c r="C138" s="27">
        <f>'Planning de pâturage'!EG$12</f>
        <v>41773</v>
      </c>
      <c r="D138" s="13">
        <f>'Production laitière'!AF21</f>
        <v>1108</v>
      </c>
      <c r="E138" s="13">
        <f>'Production laitière'!AH21</f>
        <v>22.612244897959183</v>
      </c>
    </row>
    <row r="139" spans="1:5" x14ac:dyDescent="0.25">
      <c r="A139" s="148"/>
      <c r="B139" s="59" t="s">
        <v>236</v>
      </c>
      <c r="C139" s="27">
        <f>'Planning de pâturage'!EH$12</f>
        <v>41774</v>
      </c>
      <c r="D139" s="13">
        <f>'Production laitière'!AF22</f>
        <v>1108</v>
      </c>
      <c r="E139" s="13">
        <f>'Production laitière'!AH22</f>
        <v>22.612244897959183</v>
      </c>
    </row>
    <row r="140" spans="1:5" x14ac:dyDescent="0.25">
      <c r="A140" s="148"/>
      <c r="B140" s="59" t="s">
        <v>237</v>
      </c>
      <c r="C140" s="27">
        <f>'Planning de pâturage'!EI$12</f>
        <v>41775</v>
      </c>
      <c r="D140" s="13">
        <f>'Production laitière'!AF23</f>
        <v>1123.6666666666667</v>
      </c>
      <c r="E140" s="13">
        <f>'Production laitière'!AH23</f>
        <v>22.931972789115648</v>
      </c>
    </row>
    <row r="141" spans="1:5" x14ac:dyDescent="0.25">
      <c r="A141" s="148"/>
      <c r="B141" s="59" t="s">
        <v>238</v>
      </c>
      <c r="C141" s="27">
        <f>'Planning de pâturage'!EJ$12</f>
        <v>41776</v>
      </c>
      <c r="D141" s="13">
        <f>'Production laitière'!AF24</f>
        <v>1123.6666666666667</v>
      </c>
      <c r="E141" s="13">
        <f>'Production laitière'!AH24</f>
        <v>22.931972789115648</v>
      </c>
    </row>
    <row r="142" spans="1:5" x14ac:dyDescent="0.25">
      <c r="A142" s="148"/>
      <c r="B142" s="59" t="s">
        <v>239</v>
      </c>
      <c r="C142" s="27">
        <f>'Planning de pâturage'!EK$12</f>
        <v>41777</v>
      </c>
      <c r="D142" s="13">
        <f>'Production laitière'!AF25</f>
        <v>1123.6666666666667</v>
      </c>
      <c r="E142" s="13">
        <f>'Production laitière'!AH25</f>
        <v>22.931972789115648</v>
      </c>
    </row>
    <row r="143" spans="1:5" x14ac:dyDescent="0.25">
      <c r="A143" s="148" t="s">
        <v>39</v>
      </c>
      <c r="B143" s="59" t="s">
        <v>240</v>
      </c>
      <c r="C143" s="27">
        <f>'Planning de pâturage'!EL$12</f>
        <v>41778</v>
      </c>
      <c r="D143" s="13">
        <f>'Production laitière'!AF26</f>
        <v>1096.3333333333333</v>
      </c>
      <c r="E143" s="13">
        <f>'Production laitière'!AH26</f>
        <v>22.374149659863946</v>
      </c>
    </row>
    <row r="144" spans="1:5" x14ac:dyDescent="0.25">
      <c r="A144" s="148"/>
      <c r="B144" s="59" t="s">
        <v>241</v>
      </c>
      <c r="C144" s="27">
        <f>'Planning de pâturage'!EM$12</f>
        <v>41779</v>
      </c>
      <c r="D144" s="13">
        <f>'Production laitière'!AF27</f>
        <v>1096.3333333333333</v>
      </c>
      <c r="E144" s="13">
        <f>'Production laitière'!AH27</f>
        <v>21.926666666666666</v>
      </c>
    </row>
    <row r="145" spans="1:5" x14ac:dyDescent="0.25">
      <c r="A145" s="148"/>
      <c r="B145" s="59" t="s">
        <v>242</v>
      </c>
      <c r="C145" s="27">
        <f>'Planning de pâturage'!EN$12</f>
        <v>41780</v>
      </c>
      <c r="D145" s="13">
        <f>'Production laitière'!AF28</f>
        <v>1096.3333333333333</v>
      </c>
      <c r="E145" s="13">
        <f>'Production laitière'!AH28</f>
        <v>21.926666666666666</v>
      </c>
    </row>
    <row r="146" spans="1:5" x14ac:dyDescent="0.25">
      <c r="A146" s="148"/>
      <c r="B146" s="59" t="s">
        <v>243</v>
      </c>
      <c r="C146" s="27">
        <f>'Planning de pâturage'!EO$12</f>
        <v>41781</v>
      </c>
      <c r="D146" s="13">
        <f>'Production laitière'!AF29</f>
        <v>1039.6666666666667</v>
      </c>
      <c r="E146" s="13">
        <f>'Production laitière'!AH29</f>
        <v>20.793333333333337</v>
      </c>
    </row>
    <row r="147" spans="1:5" x14ac:dyDescent="0.25">
      <c r="A147" s="148"/>
      <c r="B147" s="59" t="s">
        <v>244</v>
      </c>
      <c r="C147" s="27">
        <f>'Planning de pâturage'!EP$12</f>
        <v>41782</v>
      </c>
      <c r="D147" s="13">
        <f>'Production laitière'!AF30</f>
        <v>1039.6666666666667</v>
      </c>
      <c r="E147" s="13">
        <f>'Production laitière'!AH30</f>
        <v>20.793333333333337</v>
      </c>
    </row>
    <row r="148" spans="1:5" x14ac:dyDescent="0.25">
      <c r="A148" s="148"/>
      <c r="B148" s="59" t="s">
        <v>245</v>
      </c>
      <c r="C148" s="27">
        <f>'Planning de pâturage'!EQ$12</f>
        <v>41783</v>
      </c>
      <c r="D148" s="13">
        <f>'Production laitière'!AF31</f>
        <v>1039.6666666666667</v>
      </c>
      <c r="E148" s="13">
        <f>'Production laitière'!AH31</f>
        <v>20.793333333333337</v>
      </c>
    </row>
    <row r="149" spans="1:5" x14ac:dyDescent="0.25">
      <c r="A149" s="148"/>
      <c r="B149" s="59" t="s">
        <v>246</v>
      </c>
      <c r="C149" s="27">
        <f>'Planning de pâturage'!ER$12</f>
        <v>41784</v>
      </c>
      <c r="D149" s="13">
        <f>'Production laitière'!AF32</f>
        <v>1026</v>
      </c>
      <c r="E149" s="13">
        <f>'Production laitière'!AH32</f>
        <v>20.52</v>
      </c>
    </row>
    <row r="150" spans="1:5" x14ac:dyDescent="0.25">
      <c r="A150" s="148" t="s">
        <v>40</v>
      </c>
      <c r="B150" s="59" t="s">
        <v>247</v>
      </c>
      <c r="C150" s="27">
        <f>'Planning de pâturage'!ES$12</f>
        <v>41785</v>
      </c>
      <c r="D150" s="13">
        <f>'Production laitière'!AF33</f>
        <v>1026</v>
      </c>
      <c r="E150" s="13">
        <f>'Production laitière'!AH33</f>
        <v>20.52</v>
      </c>
    </row>
    <row r="151" spans="1:5" x14ac:dyDescent="0.25">
      <c r="A151" s="148"/>
      <c r="B151" s="59" t="s">
        <v>248</v>
      </c>
      <c r="C151" s="27">
        <f>'Planning de pâturage'!ET$12</f>
        <v>41786</v>
      </c>
      <c r="D151" s="13">
        <f>'Production laitière'!AF34</f>
        <v>1026</v>
      </c>
      <c r="E151" s="13">
        <f>'Production laitière'!AH34</f>
        <v>20.52</v>
      </c>
    </row>
    <row r="152" spans="1:5" x14ac:dyDescent="0.25">
      <c r="A152" s="148"/>
      <c r="B152" s="59" t="s">
        <v>249</v>
      </c>
      <c r="C152" s="27">
        <f>'Planning de pâturage'!EU$12</f>
        <v>41787</v>
      </c>
      <c r="D152" s="13">
        <f>'Production laitière'!AF35</f>
        <v>1073</v>
      </c>
      <c r="E152" s="13">
        <f>'Production laitière'!AH35</f>
        <v>21.46</v>
      </c>
    </row>
    <row r="153" spans="1:5" x14ac:dyDescent="0.25">
      <c r="A153" s="148"/>
      <c r="B153" s="59" t="s">
        <v>250</v>
      </c>
      <c r="C153" s="27">
        <f>'Planning de pâturage'!EV$12</f>
        <v>41788</v>
      </c>
      <c r="D153" s="13">
        <f>'Production laitière'!AF36</f>
        <v>1073</v>
      </c>
      <c r="E153" s="13">
        <f>'Production laitière'!AH36</f>
        <v>21.46</v>
      </c>
    </row>
    <row r="154" spans="1:5" x14ac:dyDescent="0.25">
      <c r="A154" s="148"/>
      <c r="B154" s="59" t="s">
        <v>251</v>
      </c>
      <c r="C154" s="27">
        <f>'Planning de pâturage'!EW$12</f>
        <v>41789</v>
      </c>
      <c r="D154" s="13">
        <f>'Production laitière'!AF37</f>
        <v>1073</v>
      </c>
      <c r="E154" s="13">
        <f>'Production laitière'!AH37</f>
        <v>21.46</v>
      </c>
    </row>
    <row r="155" spans="1:5" x14ac:dyDescent="0.25">
      <c r="A155" s="148"/>
      <c r="B155" s="59" t="s">
        <v>252</v>
      </c>
      <c r="C155" s="27">
        <f>'Planning de pâturage'!EX$12</f>
        <v>41790</v>
      </c>
      <c r="D155" s="13">
        <f>'Production laitière'!AF38</f>
        <v>756</v>
      </c>
      <c r="E155" s="13">
        <f>'Production laitière'!AH38</f>
        <v>15.12</v>
      </c>
    </row>
    <row r="156" spans="1:5" x14ac:dyDescent="0.25">
      <c r="A156" s="148"/>
      <c r="B156" s="59" t="s">
        <v>253</v>
      </c>
      <c r="C156" s="27">
        <f>'Planning de pâturage'!EY$12</f>
        <v>41791</v>
      </c>
      <c r="D156" s="13">
        <f>'Production laitière'!AF39</f>
        <v>756</v>
      </c>
      <c r="E156" s="13">
        <f>'Production laitière'!AH39</f>
        <v>15.12</v>
      </c>
    </row>
    <row r="157" spans="1:5" x14ac:dyDescent="0.25">
      <c r="A157" s="148" t="s">
        <v>41</v>
      </c>
      <c r="B157" s="59" t="s">
        <v>254</v>
      </c>
      <c r="C157" s="27">
        <f>'Planning de pâturage'!EZ$12</f>
        <v>41792</v>
      </c>
      <c r="D157" s="13">
        <f>'Production laitière'!AM12</f>
        <v>1050.5</v>
      </c>
      <c r="E157" s="13">
        <f>'Production laitière'!AO12</f>
        <v>21.01</v>
      </c>
    </row>
    <row r="158" spans="1:5" x14ac:dyDescent="0.25">
      <c r="A158" s="148"/>
      <c r="B158" s="59" t="s">
        <v>255</v>
      </c>
      <c r="C158" s="27">
        <f>'Planning de pâturage'!FA$12</f>
        <v>41793</v>
      </c>
      <c r="D158" s="13">
        <f>'Production laitière'!AM13</f>
        <v>1050.5</v>
      </c>
      <c r="E158" s="13">
        <f>'Production laitière'!AO13</f>
        <v>21.01</v>
      </c>
    </row>
    <row r="159" spans="1:5" x14ac:dyDescent="0.25">
      <c r="A159" s="148"/>
      <c r="B159" s="59" t="s">
        <v>256</v>
      </c>
      <c r="C159" s="27">
        <f>'Planning de pâturage'!FB$12</f>
        <v>41794</v>
      </c>
      <c r="D159" s="13">
        <f>'Production laitière'!AM14</f>
        <v>1022</v>
      </c>
      <c r="E159" s="13">
        <f>'Production laitière'!AO14</f>
        <v>20.440000000000001</v>
      </c>
    </row>
    <row r="160" spans="1:5" x14ac:dyDescent="0.25">
      <c r="A160" s="148"/>
      <c r="B160" s="59" t="s">
        <v>257</v>
      </c>
      <c r="C160" s="27">
        <f>'Planning de pâturage'!FC$12</f>
        <v>41795</v>
      </c>
      <c r="D160" s="13">
        <f>'Production laitière'!AM15</f>
        <v>1022</v>
      </c>
      <c r="E160" s="13">
        <f>'Production laitière'!AO15</f>
        <v>20.440000000000001</v>
      </c>
    </row>
    <row r="161" spans="1:5" x14ac:dyDescent="0.25">
      <c r="A161" s="148"/>
      <c r="B161" s="59" t="s">
        <v>258</v>
      </c>
      <c r="C161" s="27">
        <f>'Planning de pâturage'!FD$12</f>
        <v>41796</v>
      </c>
      <c r="D161" s="13">
        <f>'Production laitière'!AM16</f>
        <v>1030.5</v>
      </c>
      <c r="E161" s="13">
        <f>'Production laitière'!AO16</f>
        <v>20.61</v>
      </c>
    </row>
    <row r="162" spans="1:5" x14ac:dyDescent="0.25">
      <c r="A162" s="148"/>
      <c r="B162" s="59" t="s">
        <v>259</v>
      </c>
      <c r="C162" s="27">
        <f>'Planning de pâturage'!FE$12</f>
        <v>41797</v>
      </c>
      <c r="D162" s="13">
        <f>'Production laitière'!AM17</f>
        <v>1030.5</v>
      </c>
      <c r="E162" s="13">
        <f>'Production laitière'!AO17</f>
        <v>20.61</v>
      </c>
    </row>
    <row r="163" spans="1:5" x14ac:dyDescent="0.25">
      <c r="A163" s="148"/>
      <c r="B163" s="59" t="s">
        <v>260</v>
      </c>
      <c r="C163" s="27">
        <f>'Planning de pâturage'!FF$12</f>
        <v>41798</v>
      </c>
      <c r="D163" s="13">
        <f>'Production laitière'!AM18</f>
        <v>1031.5</v>
      </c>
      <c r="E163" s="13">
        <f>'Production laitière'!AO18</f>
        <v>20.63</v>
      </c>
    </row>
    <row r="164" spans="1:5" x14ac:dyDescent="0.25">
      <c r="A164" s="148" t="s">
        <v>42</v>
      </c>
      <c r="B164" s="59" t="s">
        <v>261</v>
      </c>
      <c r="C164" s="27">
        <f>'Planning de pâturage'!FG$12</f>
        <v>41799</v>
      </c>
      <c r="D164" s="13">
        <f>'Production laitière'!AM19</f>
        <v>1031.5</v>
      </c>
      <c r="E164" s="13">
        <f>'Production laitière'!AO19</f>
        <v>21.051020408163264</v>
      </c>
    </row>
    <row r="165" spans="1:5" x14ac:dyDescent="0.25">
      <c r="A165" s="148"/>
      <c r="B165" s="59" t="s">
        <v>262</v>
      </c>
      <c r="C165" s="27">
        <f>'Planning de pâturage'!FH$12</f>
        <v>41800</v>
      </c>
      <c r="D165" s="13">
        <f>'Production laitière'!AM20</f>
        <v>1019.5</v>
      </c>
      <c r="E165" s="13">
        <f>'Production laitière'!AO20</f>
        <v>20.806122448979593</v>
      </c>
    </row>
    <row r="166" spans="1:5" x14ac:dyDescent="0.25">
      <c r="A166" s="148"/>
      <c r="B166" s="59" t="s">
        <v>263</v>
      </c>
      <c r="C166" s="27">
        <f>'Planning de pâturage'!FI$12</f>
        <v>41801</v>
      </c>
      <c r="D166" s="13">
        <f>'Production laitière'!AM21</f>
        <v>1019.5</v>
      </c>
      <c r="E166" s="13">
        <f>'Production laitière'!AO21</f>
        <v>20.806122448979593</v>
      </c>
    </row>
    <row r="167" spans="1:5" x14ac:dyDescent="0.25">
      <c r="A167" s="148"/>
      <c r="B167" s="59" t="s">
        <v>264</v>
      </c>
      <c r="C167" s="27">
        <f>'Planning de pâturage'!FJ$12</f>
        <v>41802</v>
      </c>
      <c r="D167" s="13">
        <f>'Production laitière'!AM22</f>
        <v>1033.5</v>
      </c>
      <c r="E167" s="13">
        <f>'Production laitière'!AO22</f>
        <v>21.091836734693878</v>
      </c>
    </row>
    <row r="168" spans="1:5" x14ac:dyDescent="0.25">
      <c r="A168" s="148"/>
      <c r="B168" s="59" t="s">
        <v>265</v>
      </c>
      <c r="C168" s="27">
        <f>'Planning de pâturage'!FK$12</f>
        <v>41803</v>
      </c>
      <c r="D168" s="13">
        <f>'Production laitière'!AM23</f>
        <v>1033.5</v>
      </c>
      <c r="E168" s="13">
        <f>'Production laitière'!AO23</f>
        <v>21.091836734693878</v>
      </c>
    </row>
    <row r="169" spans="1:5" x14ac:dyDescent="0.25">
      <c r="A169" s="148"/>
      <c r="B169" s="59" t="s">
        <v>266</v>
      </c>
      <c r="C169" s="27">
        <f>'Planning de pâturage'!FL$12</f>
        <v>41804</v>
      </c>
      <c r="D169" s="13">
        <f>'Production laitière'!AM24</f>
        <v>974.5</v>
      </c>
      <c r="E169" s="13">
        <f>'Production laitière'!AO24</f>
        <v>19.887755102040817</v>
      </c>
    </row>
    <row r="170" spans="1:5" x14ac:dyDescent="0.25">
      <c r="A170" s="148"/>
      <c r="B170" s="59" t="s">
        <v>267</v>
      </c>
      <c r="C170" s="27">
        <f>'Planning de pâturage'!FM$12</f>
        <v>41805</v>
      </c>
      <c r="D170" s="13">
        <f>'Production laitière'!AM25</f>
        <v>974.5</v>
      </c>
      <c r="E170" s="13">
        <f>'Production laitière'!AO25</f>
        <v>19.887755102040817</v>
      </c>
    </row>
    <row r="171" spans="1:5" x14ac:dyDescent="0.25">
      <c r="A171" s="148" t="s">
        <v>43</v>
      </c>
      <c r="B171" s="59" t="s">
        <v>268</v>
      </c>
      <c r="C171" s="27">
        <f>'Planning de pâturage'!FN$12</f>
        <v>41806</v>
      </c>
      <c r="D171" s="13">
        <f>'Production laitière'!AM26</f>
        <v>1033.5</v>
      </c>
      <c r="E171" s="13">
        <f>'Production laitière'!AO26</f>
        <v>21.091836734693878</v>
      </c>
    </row>
    <row r="172" spans="1:5" x14ac:dyDescent="0.25">
      <c r="A172" s="148"/>
      <c r="B172" s="59" t="s">
        <v>269</v>
      </c>
      <c r="C172" s="27">
        <f>'Planning de pâturage'!FO$12</f>
        <v>41807</v>
      </c>
      <c r="D172" s="13">
        <f>'Production laitière'!AM27</f>
        <v>1033.5</v>
      </c>
      <c r="E172" s="13">
        <f>'Production laitière'!AO27</f>
        <v>21.091836734693878</v>
      </c>
    </row>
    <row r="173" spans="1:5" x14ac:dyDescent="0.25">
      <c r="A173" s="148"/>
      <c r="B173" s="59" t="s">
        <v>270</v>
      </c>
      <c r="C173" s="27">
        <f>'Planning de pâturage'!FP$12</f>
        <v>41808</v>
      </c>
      <c r="D173" s="13">
        <f>'Production laitière'!AM28</f>
        <v>852.5</v>
      </c>
      <c r="E173" s="13">
        <f>'Production laitière'!AO28</f>
        <v>17.397959183673468</v>
      </c>
    </row>
    <row r="174" spans="1:5" x14ac:dyDescent="0.25">
      <c r="A174" s="148"/>
      <c r="B174" s="59" t="s">
        <v>271</v>
      </c>
      <c r="C174" s="27">
        <f>'Planning de pâturage'!FQ$12</f>
        <v>41809</v>
      </c>
      <c r="D174" s="13">
        <f>'Production laitière'!AM29</f>
        <v>852.5</v>
      </c>
      <c r="E174" s="13">
        <f>'Production laitière'!AO29</f>
        <v>17.397959183673468</v>
      </c>
    </row>
    <row r="175" spans="1:5" x14ac:dyDescent="0.25">
      <c r="A175" s="148"/>
      <c r="B175" s="59" t="s">
        <v>272</v>
      </c>
      <c r="C175" s="27">
        <f>'Planning de pâturage'!FR$12</f>
        <v>41810</v>
      </c>
      <c r="D175" s="13">
        <f>'Production laitière'!AM30</f>
        <v>912</v>
      </c>
      <c r="E175" s="13">
        <f>'Production laitière'!AO30</f>
        <v>18.612244897959183</v>
      </c>
    </row>
    <row r="176" spans="1:5" x14ac:dyDescent="0.25">
      <c r="A176" s="148"/>
      <c r="B176" s="59" t="s">
        <v>273</v>
      </c>
      <c r="C176" s="27">
        <f>'Planning de pâturage'!FS$12</f>
        <v>41811</v>
      </c>
      <c r="D176" s="13">
        <f>'Production laitière'!AM31</f>
        <v>912</v>
      </c>
      <c r="E176" s="13">
        <f>'Production laitière'!AO31</f>
        <v>18.612244897959183</v>
      </c>
    </row>
    <row r="177" spans="1:5" x14ac:dyDescent="0.25">
      <c r="A177" s="148"/>
      <c r="B177" s="59" t="s">
        <v>274</v>
      </c>
      <c r="C177" s="27">
        <f>'Planning de pâturage'!FT$12</f>
        <v>41812</v>
      </c>
      <c r="D177" s="13">
        <f>'Production laitière'!AM32</f>
        <v>896</v>
      </c>
      <c r="E177" s="13">
        <f>'Production laitière'!AO32</f>
        <v>18.285714285714285</v>
      </c>
    </row>
    <row r="178" spans="1:5" x14ac:dyDescent="0.25">
      <c r="A178" s="148" t="s">
        <v>44</v>
      </c>
      <c r="B178" s="59" t="s">
        <v>275</v>
      </c>
      <c r="C178" s="27">
        <f>'Planning de pâturage'!FU$12</f>
        <v>41813</v>
      </c>
      <c r="D178" s="13">
        <f>'Production laitière'!AM33</f>
        <v>896</v>
      </c>
      <c r="E178" s="13">
        <f>'Production laitière'!AO33</f>
        <v>19.911111111111111</v>
      </c>
    </row>
    <row r="179" spans="1:5" x14ac:dyDescent="0.25">
      <c r="A179" s="148"/>
      <c r="B179" s="59" t="s">
        <v>276</v>
      </c>
      <c r="C179" s="27">
        <f>'Planning de pâturage'!FV$12</f>
        <v>41814</v>
      </c>
      <c r="D179" s="13">
        <f>'Production laitière'!AM34</f>
        <v>836</v>
      </c>
      <c r="E179" s="13">
        <f>'Production laitière'!AO34</f>
        <v>18.577777777777779</v>
      </c>
    </row>
    <row r="180" spans="1:5" x14ac:dyDescent="0.25">
      <c r="A180" s="148"/>
      <c r="B180" s="59" t="s">
        <v>277</v>
      </c>
      <c r="C180" s="27">
        <f>'Planning de pâturage'!FW$12</f>
        <v>41815</v>
      </c>
      <c r="D180" s="13">
        <f>'Production laitière'!AM35</f>
        <v>836</v>
      </c>
      <c r="E180" s="13">
        <f>'Production laitière'!AO35</f>
        <v>18.577777777777779</v>
      </c>
    </row>
    <row r="181" spans="1:5" x14ac:dyDescent="0.25">
      <c r="A181" s="148"/>
      <c r="B181" s="59" t="s">
        <v>278</v>
      </c>
      <c r="C181" s="27">
        <f>'Planning de pâturage'!FX$12</f>
        <v>41816</v>
      </c>
      <c r="D181" s="13">
        <f>'Production laitière'!AM36</f>
        <v>987</v>
      </c>
      <c r="E181" s="13">
        <f>'Production laitière'!AO36</f>
        <v>21.933333333333334</v>
      </c>
    </row>
    <row r="182" spans="1:5" x14ac:dyDescent="0.25">
      <c r="A182" s="148"/>
      <c r="B182" s="59" t="s">
        <v>279</v>
      </c>
      <c r="C182" s="27">
        <f>'Planning de pâturage'!FY$12</f>
        <v>41817</v>
      </c>
      <c r="D182" s="13">
        <f>'Production laitière'!AM37</f>
        <v>987</v>
      </c>
      <c r="E182" s="13">
        <f>'Production laitière'!AO37</f>
        <v>20.5625</v>
      </c>
    </row>
    <row r="183" spans="1:5" x14ac:dyDescent="0.25">
      <c r="A183" s="148"/>
      <c r="B183" s="59" t="s">
        <v>280</v>
      </c>
      <c r="C183" s="27">
        <f>'Planning de pâturage'!FZ$12</f>
        <v>41818</v>
      </c>
      <c r="D183" s="13">
        <f>'Production laitière'!AM38</f>
        <v>852.5</v>
      </c>
      <c r="E183" s="13">
        <f>'Production laitière'!AO38</f>
        <v>17.760416666666668</v>
      </c>
    </row>
    <row r="184" spans="1:5" x14ac:dyDescent="0.25">
      <c r="A184" s="148"/>
      <c r="B184" s="59" t="s">
        <v>281</v>
      </c>
      <c r="C184" s="27">
        <f>'Planning de pâturage'!GA$12</f>
        <v>41819</v>
      </c>
      <c r="D184" s="13">
        <f>'Production laitière'!AM39</f>
        <v>852.5</v>
      </c>
      <c r="E184" s="13">
        <f>'Production laitière'!AO39</f>
        <v>17.760416666666668</v>
      </c>
    </row>
    <row r="185" spans="1:5" x14ac:dyDescent="0.25">
      <c r="A185" s="148" t="s">
        <v>45</v>
      </c>
      <c r="B185" s="59" t="s">
        <v>282</v>
      </c>
      <c r="C185" s="27">
        <f>'Planning de pâturage'!GB$12</f>
        <v>41820</v>
      </c>
      <c r="D185" s="13">
        <f>'Production laitière'!AT12</f>
        <v>905.5</v>
      </c>
      <c r="E185" s="13">
        <f>'Production laitière'!AV12</f>
        <v>18.11</v>
      </c>
    </row>
    <row r="186" spans="1:5" x14ac:dyDescent="0.25">
      <c r="A186" s="148"/>
      <c r="B186" s="59" t="s">
        <v>283</v>
      </c>
      <c r="C186" s="27">
        <f>'Planning de pâturage'!GC$12</f>
        <v>41821</v>
      </c>
      <c r="D186" s="13">
        <f>'Production laitière'!AT13</f>
        <v>905.5</v>
      </c>
      <c r="E186" s="13">
        <f>'Production laitière'!AV13</f>
        <v>18.11</v>
      </c>
    </row>
    <row r="187" spans="1:5" x14ac:dyDescent="0.25">
      <c r="A187" s="148"/>
      <c r="B187" s="59" t="s">
        <v>284</v>
      </c>
      <c r="C187" s="27">
        <f>'Planning de pâturage'!GD$12</f>
        <v>41822</v>
      </c>
      <c r="D187" s="13">
        <f>'Production laitière'!AT14</f>
        <v>875.5</v>
      </c>
      <c r="E187" s="13">
        <f>'Production laitière'!AV14</f>
        <v>17.510000000000002</v>
      </c>
    </row>
    <row r="188" spans="1:5" x14ac:dyDescent="0.25">
      <c r="A188" s="148"/>
      <c r="B188" s="59" t="s">
        <v>285</v>
      </c>
      <c r="C188" s="27">
        <f>'Planning de pâturage'!GE$12</f>
        <v>41823</v>
      </c>
      <c r="D188" s="13">
        <f>'Production laitière'!AT15</f>
        <v>875.5</v>
      </c>
      <c r="E188" s="13">
        <f>'Production laitière'!AV15</f>
        <v>17.510000000000002</v>
      </c>
    </row>
    <row r="189" spans="1:5" x14ac:dyDescent="0.25">
      <c r="A189" s="148"/>
      <c r="B189" s="59" t="s">
        <v>286</v>
      </c>
      <c r="C189" s="27">
        <f>'Planning de pâturage'!GF$12</f>
        <v>41824</v>
      </c>
      <c r="D189" s="13">
        <f>'Production laitière'!AT16</f>
        <v>893</v>
      </c>
      <c r="E189" s="13">
        <f>'Production laitière'!AV16</f>
        <v>17.86</v>
      </c>
    </row>
    <row r="190" spans="1:5" x14ac:dyDescent="0.25">
      <c r="A190" s="148"/>
      <c r="B190" s="59" t="s">
        <v>287</v>
      </c>
      <c r="C190" s="27">
        <f>'Planning de pâturage'!GG$12</f>
        <v>41825</v>
      </c>
      <c r="D190" s="13">
        <f>'Production laitière'!AT17</f>
        <v>893</v>
      </c>
      <c r="E190" s="13">
        <f>'Production laitière'!AV17</f>
        <v>17.86</v>
      </c>
    </row>
    <row r="191" spans="1:5" x14ac:dyDescent="0.25">
      <c r="A191" s="148"/>
      <c r="B191" s="59" t="s">
        <v>288</v>
      </c>
      <c r="C191" s="27">
        <f>'Planning de pâturage'!GH$12</f>
        <v>41826</v>
      </c>
      <c r="D191" s="13">
        <f>'Production laitière'!AT18</f>
        <v>919.5</v>
      </c>
      <c r="E191" s="13">
        <f>'Production laitière'!AV18</f>
        <v>18.39</v>
      </c>
    </row>
    <row r="192" spans="1:5" x14ac:dyDescent="0.25">
      <c r="A192" s="148" t="s">
        <v>46</v>
      </c>
      <c r="B192" s="59" t="s">
        <v>289</v>
      </c>
      <c r="C192" s="27">
        <f>'Planning de pâturage'!GI$12</f>
        <v>41827</v>
      </c>
      <c r="D192" s="13">
        <f>'Production laitière'!AT19</f>
        <v>919.5</v>
      </c>
      <c r="E192" s="13">
        <f>'Production laitière'!AV19</f>
        <v>18.39</v>
      </c>
    </row>
    <row r="193" spans="1:5" x14ac:dyDescent="0.25">
      <c r="A193" s="148"/>
      <c r="B193" s="59" t="s">
        <v>290</v>
      </c>
      <c r="C193" s="27">
        <f>'Planning de pâturage'!GJ$12</f>
        <v>41828</v>
      </c>
      <c r="D193" s="13">
        <f>'Production laitière'!AT20</f>
        <v>898</v>
      </c>
      <c r="E193" s="13">
        <f>'Production laitière'!AV20</f>
        <v>17.96</v>
      </c>
    </row>
    <row r="194" spans="1:5" x14ac:dyDescent="0.25">
      <c r="A194" s="148"/>
      <c r="B194" s="59" t="s">
        <v>291</v>
      </c>
      <c r="C194" s="27">
        <f>'Planning de pâturage'!GK$12</f>
        <v>41829</v>
      </c>
      <c r="D194" s="13">
        <f>'Production laitière'!AT21</f>
        <v>898</v>
      </c>
      <c r="E194" s="13">
        <f>'Production laitière'!AV21</f>
        <v>17.96</v>
      </c>
    </row>
    <row r="195" spans="1:5" x14ac:dyDescent="0.25">
      <c r="A195" s="148"/>
      <c r="B195" s="59" t="s">
        <v>292</v>
      </c>
      <c r="C195" s="27">
        <f>'Planning de pâturage'!GL$12</f>
        <v>41830</v>
      </c>
      <c r="D195" s="13">
        <f>'Production laitière'!AT22</f>
        <v>992</v>
      </c>
      <c r="E195" s="13">
        <f>'Production laitière'!AV22</f>
        <v>19.84</v>
      </c>
    </row>
    <row r="196" spans="1:5" x14ac:dyDescent="0.25">
      <c r="A196" s="148"/>
      <c r="B196" s="59" t="s">
        <v>293</v>
      </c>
      <c r="C196" s="27">
        <f>'Planning de pâturage'!GM$12</f>
        <v>41831</v>
      </c>
      <c r="D196" s="13">
        <f>'Production laitière'!AT23</f>
        <v>992</v>
      </c>
      <c r="E196" s="13">
        <f>'Production laitière'!AV23</f>
        <v>19.84</v>
      </c>
    </row>
    <row r="197" spans="1:5" x14ac:dyDescent="0.25">
      <c r="A197" s="148"/>
      <c r="B197" s="59" t="s">
        <v>294</v>
      </c>
      <c r="C197" s="27">
        <f>'Planning de pâturage'!GN$12</f>
        <v>41832</v>
      </c>
      <c r="D197" s="13">
        <f>'Production laitière'!AT24</f>
        <v>972</v>
      </c>
      <c r="E197" s="13">
        <f>'Production laitière'!AV24</f>
        <v>19.440000000000001</v>
      </c>
    </row>
    <row r="198" spans="1:5" x14ac:dyDescent="0.25">
      <c r="A198" s="148"/>
      <c r="B198" s="59" t="s">
        <v>295</v>
      </c>
      <c r="C198" s="27">
        <f>'Planning de pâturage'!GO$12</f>
        <v>41833</v>
      </c>
      <c r="D198" s="13">
        <f>'Production laitière'!AT25</f>
        <v>972</v>
      </c>
      <c r="E198" s="13">
        <f>'Production laitière'!AV25</f>
        <v>19.440000000000001</v>
      </c>
    </row>
    <row r="199" spans="1:5" x14ac:dyDescent="0.25">
      <c r="A199" s="148" t="s">
        <v>47</v>
      </c>
      <c r="B199" s="59" t="s">
        <v>296</v>
      </c>
      <c r="C199" s="27">
        <f>'Planning de pâturage'!GP$12</f>
        <v>41834</v>
      </c>
      <c r="D199" s="13">
        <f>'Production laitière'!AT26</f>
        <v>981.5</v>
      </c>
      <c r="E199" s="13">
        <f>'Production laitière'!AV26</f>
        <v>19.63</v>
      </c>
    </row>
    <row r="200" spans="1:5" x14ac:dyDescent="0.25">
      <c r="A200" s="148"/>
      <c r="B200" s="59" t="s">
        <v>297</v>
      </c>
      <c r="C200" s="27">
        <f>'Planning de pâturage'!GQ$12</f>
        <v>41835</v>
      </c>
      <c r="D200" s="13">
        <f>'Production laitière'!AT27</f>
        <v>981.5</v>
      </c>
      <c r="E200" s="13">
        <f>'Production laitière'!AV27</f>
        <v>19.63</v>
      </c>
    </row>
    <row r="201" spans="1:5" x14ac:dyDescent="0.25">
      <c r="A201" s="148"/>
      <c r="B201" s="59" t="s">
        <v>298</v>
      </c>
      <c r="C201" s="27">
        <f>'Planning de pâturage'!GR$12</f>
        <v>41836</v>
      </c>
      <c r="D201" s="13">
        <f>'Production laitière'!AT28</f>
        <v>918.5</v>
      </c>
      <c r="E201" s="13">
        <f>'Production laitière'!AV28</f>
        <v>18.37</v>
      </c>
    </row>
    <row r="202" spans="1:5" x14ac:dyDescent="0.25">
      <c r="A202" s="148"/>
      <c r="B202" s="59" t="s">
        <v>299</v>
      </c>
      <c r="C202" s="27">
        <f>'Planning de pâturage'!GS$12</f>
        <v>41837</v>
      </c>
      <c r="D202" s="13">
        <f>'Production laitière'!AT29</f>
        <v>918.5</v>
      </c>
      <c r="E202" s="13">
        <f>'Production laitière'!AV29</f>
        <v>18.37</v>
      </c>
    </row>
    <row r="203" spans="1:5" x14ac:dyDescent="0.25">
      <c r="A203" s="148"/>
      <c r="B203" s="59" t="s">
        <v>300</v>
      </c>
      <c r="C203" s="27">
        <f>'Planning de pâturage'!GT$12</f>
        <v>41838</v>
      </c>
      <c r="D203" s="13">
        <f>'Production laitière'!AT30</f>
        <v>940.5</v>
      </c>
      <c r="E203" s="13">
        <f>'Production laitière'!AV30</f>
        <v>18.809999999999999</v>
      </c>
    </row>
    <row r="204" spans="1:5" x14ac:dyDescent="0.25">
      <c r="A204" s="148"/>
      <c r="B204" s="59" t="s">
        <v>301</v>
      </c>
      <c r="C204" s="27">
        <f>'Planning de pâturage'!GU$12</f>
        <v>41839</v>
      </c>
      <c r="D204" s="13">
        <f>'Production laitière'!AT31</f>
        <v>940.5</v>
      </c>
      <c r="E204" s="13">
        <f>'Production laitière'!AV31</f>
        <v>18.809999999999999</v>
      </c>
    </row>
    <row r="205" spans="1:5" x14ac:dyDescent="0.25">
      <c r="A205" s="148"/>
      <c r="B205" s="59" t="s">
        <v>302</v>
      </c>
      <c r="C205" s="27">
        <f>'Planning de pâturage'!GV$12</f>
        <v>41840</v>
      </c>
      <c r="D205" s="13">
        <f>'Production laitière'!AT32</f>
        <v>877.5</v>
      </c>
      <c r="E205" s="13">
        <f>'Production laitière'!AV32</f>
        <v>17.55</v>
      </c>
    </row>
    <row r="206" spans="1:5" x14ac:dyDescent="0.25">
      <c r="A206" s="148" t="s">
        <v>48</v>
      </c>
      <c r="B206" s="59" t="s">
        <v>303</v>
      </c>
      <c r="C206" s="27">
        <f>'Planning de pâturage'!GW$12</f>
        <v>41841</v>
      </c>
      <c r="D206" s="13">
        <f>'Production laitière'!AT33</f>
        <v>877.5</v>
      </c>
      <c r="E206" s="13">
        <f>'Production laitière'!AV33</f>
        <v>17.55</v>
      </c>
    </row>
    <row r="207" spans="1:5" x14ac:dyDescent="0.25">
      <c r="A207" s="148"/>
      <c r="B207" s="59" t="s">
        <v>304</v>
      </c>
      <c r="C207" s="27">
        <f>'Planning de pâturage'!GX$12</f>
        <v>41842</v>
      </c>
      <c r="D207" s="13">
        <f>'Production laitière'!AT34</f>
        <v>878.5</v>
      </c>
      <c r="E207" s="13">
        <f>'Production laitière'!AV34</f>
        <v>17.57</v>
      </c>
    </row>
    <row r="208" spans="1:5" x14ac:dyDescent="0.25">
      <c r="A208" s="148"/>
      <c r="B208" s="59" t="s">
        <v>305</v>
      </c>
      <c r="C208" s="27">
        <f>'Planning de pâturage'!GY$12</f>
        <v>41843</v>
      </c>
      <c r="D208" s="13">
        <f>'Production laitière'!AT35</f>
        <v>878.5</v>
      </c>
      <c r="E208" s="13">
        <f>'Production laitière'!AV35</f>
        <v>17.57</v>
      </c>
    </row>
    <row r="209" spans="1:5" x14ac:dyDescent="0.25">
      <c r="A209" s="148"/>
      <c r="B209" s="59" t="s">
        <v>306</v>
      </c>
      <c r="C209" s="27">
        <f>'Planning de pâturage'!GZ$12</f>
        <v>41844</v>
      </c>
      <c r="D209" s="13">
        <f>'Production laitière'!AT36</f>
        <v>905.5</v>
      </c>
      <c r="E209" s="13">
        <f>'Production laitière'!AV36</f>
        <v>18.11</v>
      </c>
    </row>
    <row r="210" spans="1:5" x14ac:dyDescent="0.25">
      <c r="A210" s="148"/>
      <c r="B210" s="59" t="s">
        <v>307</v>
      </c>
      <c r="C210" s="27">
        <f>'Planning de pâturage'!HA$12</f>
        <v>41845</v>
      </c>
      <c r="D210" s="13">
        <f>'Production laitière'!AT37</f>
        <v>905.5</v>
      </c>
      <c r="E210" s="13">
        <f>'Production laitière'!AV37</f>
        <v>18.11</v>
      </c>
    </row>
    <row r="211" spans="1:5" x14ac:dyDescent="0.25">
      <c r="A211" s="148"/>
      <c r="B211" s="59" t="s">
        <v>308</v>
      </c>
      <c r="C211" s="27">
        <f>'Planning de pâturage'!HB$12</f>
        <v>41846</v>
      </c>
      <c r="D211" s="13">
        <f>'Production laitière'!AT38</f>
        <v>878.5</v>
      </c>
      <c r="E211" s="13">
        <f>'Production laitière'!AV38</f>
        <v>17.57</v>
      </c>
    </row>
    <row r="212" spans="1:5" x14ac:dyDescent="0.25">
      <c r="A212" s="148"/>
      <c r="B212" s="59" t="s">
        <v>309</v>
      </c>
      <c r="C212" s="27">
        <f>'Planning de pâturage'!HC$12</f>
        <v>41847</v>
      </c>
      <c r="D212" s="13">
        <f>'Production laitière'!AT39</f>
        <v>878.5</v>
      </c>
      <c r="E212" s="13">
        <f>'Production laitière'!AV39</f>
        <v>17.57</v>
      </c>
    </row>
    <row r="213" spans="1:5" x14ac:dyDescent="0.25">
      <c r="A213" s="148" t="s">
        <v>49</v>
      </c>
      <c r="B213" s="59" t="s">
        <v>310</v>
      </c>
      <c r="C213" s="27">
        <f>'Planning de pâturage'!HD$12</f>
        <v>41848</v>
      </c>
      <c r="D213" s="13">
        <f>'Production laitière'!AT40</f>
        <v>931.5</v>
      </c>
      <c r="E213" s="13">
        <f>'Production laitière'!AV40</f>
        <v>18.63</v>
      </c>
    </row>
    <row r="214" spans="1:5" x14ac:dyDescent="0.25">
      <c r="A214" s="148"/>
      <c r="B214" s="59" t="s">
        <v>311</v>
      </c>
      <c r="C214" s="27">
        <f>'Planning de pâturage'!HE$12</f>
        <v>41849</v>
      </c>
      <c r="D214" s="13">
        <f>'Production laitière'!AT41</f>
        <v>931.5</v>
      </c>
      <c r="E214" s="13">
        <f>'Production laitière'!AV41</f>
        <v>18.63</v>
      </c>
    </row>
    <row r="215" spans="1:5" x14ac:dyDescent="0.25">
      <c r="A215" s="148"/>
      <c r="B215" s="59" t="s">
        <v>312</v>
      </c>
      <c r="C215" s="27">
        <f>'Planning de pâturage'!HF$12</f>
        <v>41850</v>
      </c>
      <c r="D215" s="13">
        <f>'Production laitière'!AT42</f>
        <v>881.5</v>
      </c>
      <c r="E215" s="13">
        <f>'Production laitière'!AV42</f>
        <v>17.63</v>
      </c>
    </row>
    <row r="216" spans="1:5" x14ac:dyDescent="0.25">
      <c r="A216" s="148"/>
      <c r="B216" s="59" t="s">
        <v>313</v>
      </c>
      <c r="C216" s="27">
        <f>'Planning de pâturage'!HG$12</f>
        <v>41851</v>
      </c>
      <c r="D216" s="13">
        <f>'Production laitière'!AT43</f>
        <v>881.5</v>
      </c>
      <c r="E216" s="13">
        <f>'Production laitière'!AV43</f>
        <v>17.63</v>
      </c>
    </row>
    <row r="217" spans="1:5" x14ac:dyDescent="0.25">
      <c r="A217" s="148"/>
      <c r="B217" s="59" t="s">
        <v>314</v>
      </c>
      <c r="C217" s="27">
        <f>'Planning de pâturage'!HH$12</f>
        <v>41852</v>
      </c>
      <c r="D217" s="13">
        <f>'Production laitière'!AT44</f>
        <v>873.5</v>
      </c>
      <c r="E217" s="13">
        <f>'Production laitière'!AV44</f>
        <v>17.47</v>
      </c>
    </row>
    <row r="218" spans="1:5" x14ac:dyDescent="0.25">
      <c r="A218" s="148"/>
      <c r="B218" s="59" t="s">
        <v>315</v>
      </c>
      <c r="C218" s="27">
        <f>'Planning de pâturage'!HI$12</f>
        <v>41853</v>
      </c>
      <c r="D218" s="13">
        <f>'Production laitière'!AT45</f>
        <v>873.5</v>
      </c>
      <c r="E218" s="13">
        <f>'Production laitière'!AV45</f>
        <v>17.47</v>
      </c>
    </row>
    <row r="219" spans="1:5" x14ac:dyDescent="0.25">
      <c r="A219" s="148"/>
      <c r="B219" s="59" t="s">
        <v>316</v>
      </c>
      <c r="C219" s="27">
        <f>'Planning de pâturage'!HJ$12</f>
        <v>41854</v>
      </c>
      <c r="D219" s="13">
        <f>'Production laitière'!AT46</f>
        <v>944.5</v>
      </c>
      <c r="E219" s="13">
        <f>'Production laitière'!AV46</f>
        <v>18.89</v>
      </c>
    </row>
    <row r="220" spans="1:5" x14ac:dyDescent="0.25">
      <c r="A220" s="148" t="s">
        <v>50</v>
      </c>
      <c r="B220" s="59" t="s">
        <v>317</v>
      </c>
      <c r="C220" s="27">
        <f>'Planning de pâturage'!HK$12</f>
        <v>41855</v>
      </c>
      <c r="D220" s="13">
        <f>'Production laitière'!BA12</f>
        <v>944.5</v>
      </c>
      <c r="E220" s="13">
        <f>'Production laitière'!BC12</f>
        <v>18.89</v>
      </c>
    </row>
    <row r="221" spans="1:5" x14ac:dyDescent="0.25">
      <c r="A221" s="148"/>
      <c r="B221" s="59" t="s">
        <v>318</v>
      </c>
      <c r="C221" s="27">
        <f>'Planning de pâturage'!HL$12</f>
        <v>41856</v>
      </c>
      <c r="D221" s="13">
        <f>'Production laitière'!BA13</f>
        <v>886.5</v>
      </c>
      <c r="E221" s="13">
        <f>'Production laitière'!BC13</f>
        <v>17.73</v>
      </c>
    </row>
    <row r="222" spans="1:5" x14ac:dyDescent="0.25">
      <c r="A222" s="148"/>
      <c r="B222" s="59" t="s">
        <v>319</v>
      </c>
      <c r="C222" s="27">
        <f>'Planning de pâturage'!HM$12</f>
        <v>41857</v>
      </c>
      <c r="D222" s="13">
        <f>'Production laitière'!BA14</f>
        <v>886.5</v>
      </c>
      <c r="E222" s="13">
        <f>'Production laitière'!BC14</f>
        <v>17.73</v>
      </c>
    </row>
    <row r="223" spans="1:5" x14ac:dyDescent="0.25">
      <c r="A223" s="148"/>
      <c r="B223" s="59" t="s">
        <v>320</v>
      </c>
      <c r="C223" s="27">
        <f>'Planning de pâturage'!HN$12</f>
        <v>41858</v>
      </c>
      <c r="D223" s="13">
        <f>'Production laitière'!BA15</f>
        <v>878.5</v>
      </c>
      <c r="E223" s="13">
        <f>'Production laitière'!BC15</f>
        <v>17.57</v>
      </c>
    </row>
    <row r="224" spans="1:5" x14ac:dyDescent="0.25">
      <c r="A224" s="148"/>
      <c r="B224" s="59" t="s">
        <v>321</v>
      </c>
      <c r="C224" s="27">
        <f>'Planning de pâturage'!HO$12</f>
        <v>41859</v>
      </c>
      <c r="D224" s="13">
        <f>'Production laitière'!BA16</f>
        <v>878.5</v>
      </c>
      <c r="E224" s="13">
        <f>'Production laitière'!BC16</f>
        <v>17.57</v>
      </c>
    </row>
    <row r="225" spans="1:5" x14ac:dyDescent="0.25">
      <c r="A225" s="148"/>
      <c r="B225" s="59" t="s">
        <v>322</v>
      </c>
      <c r="C225" s="27">
        <f>'Planning de pâturage'!HP$12</f>
        <v>41860</v>
      </c>
      <c r="D225" s="13">
        <f>'Production laitière'!BA17</f>
        <v>846.5</v>
      </c>
      <c r="E225" s="13">
        <f>'Production laitière'!BC17</f>
        <v>16.93</v>
      </c>
    </row>
    <row r="226" spans="1:5" x14ac:dyDescent="0.25">
      <c r="A226" s="148"/>
      <c r="B226" s="59" t="s">
        <v>323</v>
      </c>
      <c r="C226" s="27">
        <f>'Planning de pâturage'!HQ$12</f>
        <v>41861</v>
      </c>
      <c r="D226" s="13">
        <f>'Production laitière'!BA18</f>
        <v>846.5</v>
      </c>
      <c r="E226" s="13">
        <f>'Production laitière'!BC18</f>
        <v>16.93</v>
      </c>
    </row>
    <row r="227" spans="1:5" x14ac:dyDescent="0.25">
      <c r="A227" s="148" t="s">
        <v>51</v>
      </c>
      <c r="B227" s="59" t="s">
        <v>324</v>
      </c>
      <c r="C227" s="27">
        <f>'Planning de pâturage'!HR$12</f>
        <v>41862</v>
      </c>
      <c r="D227" s="13">
        <f>'Production laitière'!BA19</f>
        <v>851.5</v>
      </c>
      <c r="E227" s="13">
        <f>'Production laitière'!BC19</f>
        <v>17.739583333333332</v>
      </c>
    </row>
    <row r="228" spans="1:5" x14ac:dyDescent="0.25">
      <c r="A228" s="148"/>
      <c r="B228" s="59" t="s">
        <v>325</v>
      </c>
      <c r="C228" s="27">
        <f>'Planning de pâturage'!HS$12</f>
        <v>41863</v>
      </c>
      <c r="D228" s="13">
        <f>'Production laitière'!BA20</f>
        <v>851.5</v>
      </c>
      <c r="E228" s="13">
        <f>'Production laitière'!BC20</f>
        <v>17.739583333333332</v>
      </c>
    </row>
    <row r="229" spans="1:5" x14ac:dyDescent="0.25">
      <c r="A229" s="148"/>
      <c r="B229" s="59" t="s">
        <v>326</v>
      </c>
      <c r="C229" s="27">
        <f>'Planning de pâturage'!HT$12</f>
        <v>41864</v>
      </c>
      <c r="D229" s="13">
        <f>'Production laitière'!BA21</f>
        <v>867.5</v>
      </c>
      <c r="E229" s="13">
        <f>'Production laitière'!BC21</f>
        <v>18.072916666666668</v>
      </c>
    </row>
    <row r="230" spans="1:5" x14ac:dyDescent="0.25">
      <c r="A230" s="148"/>
      <c r="B230" s="59" t="s">
        <v>327</v>
      </c>
      <c r="C230" s="27">
        <f>'Planning de pâturage'!HU$12</f>
        <v>41865</v>
      </c>
      <c r="D230" s="13">
        <f>'Production laitière'!BA22</f>
        <v>867.5</v>
      </c>
      <c r="E230" s="13">
        <f>'Production laitière'!BC22</f>
        <v>18.072916666666668</v>
      </c>
    </row>
    <row r="231" spans="1:5" x14ac:dyDescent="0.25">
      <c r="A231" s="148"/>
      <c r="B231" s="59" t="s">
        <v>328</v>
      </c>
      <c r="C231" s="27">
        <f>'Planning de pâturage'!HV$12</f>
        <v>41866</v>
      </c>
      <c r="D231" s="13">
        <f>'Production laitière'!BA23</f>
        <v>879.5</v>
      </c>
      <c r="E231" s="13">
        <f>'Production laitière'!BC23</f>
        <v>18.322916666666668</v>
      </c>
    </row>
    <row r="232" spans="1:5" x14ac:dyDescent="0.25">
      <c r="A232" s="148"/>
      <c r="B232" s="59" t="s">
        <v>329</v>
      </c>
      <c r="C232" s="27">
        <f>'Planning de pâturage'!HW$12</f>
        <v>41867</v>
      </c>
      <c r="D232" s="13">
        <f>'Production laitière'!BA24</f>
        <v>879.5</v>
      </c>
      <c r="E232" s="13">
        <f>'Production laitière'!BC24</f>
        <v>18.322916666666668</v>
      </c>
    </row>
    <row r="233" spans="1:5" x14ac:dyDescent="0.25">
      <c r="A233" s="148"/>
      <c r="B233" s="59" t="s">
        <v>330</v>
      </c>
      <c r="C233" s="27">
        <f>'Planning de pâturage'!HX$12</f>
        <v>41868</v>
      </c>
      <c r="D233" s="13">
        <f>'Production laitière'!BA25</f>
        <v>867.5</v>
      </c>
      <c r="E233" s="13">
        <f>'Production laitière'!BC25</f>
        <v>18.072916666666668</v>
      </c>
    </row>
    <row r="234" spans="1:5" x14ac:dyDescent="0.25">
      <c r="A234" s="148" t="s">
        <v>52</v>
      </c>
      <c r="B234" s="59" t="s">
        <v>331</v>
      </c>
      <c r="C234" s="27">
        <f>'Planning de pâturage'!HY$12</f>
        <v>41869</v>
      </c>
      <c r="D234" s="13">
        <f>'Production laitière'!BA26</f>
        <v>867.5</v>
      </c>
      <c r="E234" s="13">
        <f>'Production laitière'!BC26</f>
        <v>18.072916666666668</v>
      </c>
    </row>
    <row r="235" spans="1:5" x14ac:dyDescent="0.25">
      <c r="A235" s="148"/>
      <c r="B235" s="59" t="s">
        <v>332</v>
      </c>
      <c r="C235" s="27">
        <f>'Planning de pâturage'!HZ$12</f>
        <v>41870</v>
      </c>
      <c r="D235" s="13">
        <f>'Production laitière'!BA27</f>
        <v>928</v>
      </c>
      <c r="E235" s="13">
        <f>'Production laitière'!BC27</f>
        <v>19.333333333333332</v>
      </c>
    </row>
    <row r="236" spans="1:5" x14ac:dyDescent="0.25">
      <c r="A236" s="148"/>
      <c r="B236" s="59" t="s">
        <v>333</v>
      </c>
      <c r="C236" s="27">
        <f>'Planning de pâturage'!IA$12</f>
        <v>41871</v>
      </c>
      <c r="D236" s="13">
        <f>'Production laitière'!BA28</f>
        <v>928</v>
      </c>
      <c r="E236" s="13">
        <f>'Production laitière'!BC28</f>
        <v>19.333333333333332</v>
      </c>
    </row>
    <row r="237" spans="1:5" x14ac:dyDescent="0.25">
      <c r="A237" s="148"/>
      <c r="B237" s="59" t="s">
        <v>334</v>
      </c>
      <c r="C237" s="27">
        <f>'Planning de pâturage'!IB$12</f>
        <v>41872</v>
      </c>
      <c r="D237" s="13">
        <f>'Production laitière'!BA29</f>
        <v>984.5</v>
      </c>
      <c r="E237" s="13">
        <f>'Production laitière'!BC29</f>
        <v>20.510416666666668</v>
      </c>
    </row>
    <row r="238" spans="1:5" x14ac:dyDescent="0.25">
      <c r="A238" s="148"/>
      <c r="B238" s="59" t="s">
        <v>335</v>
      </c>
      <c r="C238" s="27">
        <f>'Planning de pâturage'!IC$12</f>
        <v>41873</v>
      </c>
      <c r="D238" s="13">
        <f>'Production laitière'!BA30</f>
        <v>984.5</v>
      </c>
      <c r="E238" s="13">
        <f>'Production laitière'!BC30</f>
        <v>20.510416666666668</v>
      </c>
    </row>
    <row r="239" spans="1:5" x14ac:dyDescent="0.25">
      <c r="A239" s="148"/>
      <c r="B239" s="59" t="s">
        <v>336</v>
      </c>
      <c r="C239" s="27">
        <f>'Planning de pâturage'!ID$12</f>
        <v>41874</v>
      </c>
      <c r="D239" s="13">
        <f>'Production laitière'!BA31</f>
        <v>899</v>
      </c>
      <c r="E239" s="13">
        <f>'Production laitière'!BC31</f>
        <v>18.729166666666668</v>
      </c>
    </row>
    <row r="240" spans="1:5" x14ac:dyDescent="0.25">
      <c r="A240" s="148"/>
      <c r="B240" s="59" t="s">
        <v>337</v>
      </c>
      <c r="C240" s="27">
        <f>'Planning de pâturage'!IE$12</f>
        <v>41875</v>
      </c>
      <c r="D240" s="13">
        <f>'Production laitière'!BA32</f>
        <v>899</v>
      </c>
      <c r="E240" s="13">
        <f>'Production laitière'!BC32</f>
        <v>18.729166666666668</v>
      </c>
    </row>
    <row r="241" spans="1:5" x14ac:dyDescent="0.25">
      <c r="A241" s="148" t="s">
        <v>53</v>
      </c>
      <c r="B241" s="59" t="s">
        <v>338</v>
      </c>
      <c r="C241" s="27">
        <f>'Planning de pâturage'!IF$12</f>
        <v>41876</v>
      </c>
      <c r="D241" s="13">
        <f>'Production laitière'!BA33</f>
        <v>901</v>
      </c>
      <c r="E241" s="13">
        <f>'Production laitière'!BC33</f>
        <v>18.770833333333332</v>
      </c>
    </row>
    <row r="242" spans="1:5" x14ac:dyDescent="0.25">
      <c r="A242" s="148"/>
      <c r="B242" s="59" t="s">
        <v>339</v>
      </c>
      <c r="C242" s="27">
        <f>'Planning de pâturage'!IG$12</f>
        <v>41877</v>
      </c>
      <c r="D242" s="13">
        <f>'Production laitière'!BA34</f>
        <v>901</v>
      </c>
      <c r="E242" s="13">
        <f>'Production laitière'!BC34</f>
        <v>18.770833333333332</v>
      </c>
    </row>
    <row r="243" spans="1:5" x14ac:dyDescent="0.25">
      <c r="A243" s="148"/>
      <c r="B243" s="59" t="s">
        <v>340</v>
      </c>
      <c r="C243" s="27">
        <f>'Planning de pâturage'!IH$12</f>
        <v>41878</v>
      </c>
      <c r="D243" s="13">
        <f>'Production laitière'!BA35</f>
        <v>882.5</v>
      </c>
      <c r="E243" s="13">
        <f>'Production laitière'!BC35</f>
        <v>18.385416666666668</v>
      </c>
    </row>
    <row r="244" spans="1:5" x14ac:dyDescent="0.25">
      <c r="A244" s="148"/>
      <c r="B244" s="59" t="s">
        <v>341</v>
      </c>
      <c r="C244" s="27">
        <f>'Planning de pâturage'!II$12</f>
        <v>41879</v>
      </c>
      <c r="D244" s="13">
        <f>'Production laitière'!BA36</f>
        <v>882.5</v>
      </c>
      <c r="E244" s="13">
        <f>'Production laitière'!BC36</f>
        <v>18.385416666666668</v>
      </c>
    </row>
    <row r="245" spans="1:5" x14ac:dyDescent="0.25">
      <c r="A245" s="148"/>
      <c r="B245" s="59" t="s">
        <v>342</v>
      </c>
      <c r="C245" s="27">
        <f>'Planning de pâturage'!IJ$12</f>
        <v>41880</v>
      </c>
      <c r="D245" s="13">
        <f>'Production laitière'!BA37</f>
        <v>847</v>
      </c>
      <c r="E245" s="13">
        <f>'Production laitière'!BC37</f>
        <v>17.645833333333332</v>
      </c>
    </row>
    <row r="246" spans="1:5" x14ac:dyDescent="0.25">
      <c r="A246" s="148"/>
      <c r="B246" s="59" t="s">
        <v>343</v>
      </c>
      <c r="C246" s="27">
        <f>'Planning de pâturage'!IK$12</f>
        <v>41881</v>
      </c>
      <c r="D246" s="13">
        <f>'Production laitière'!BA38</f>
        <v>847</v>
      </c>
      <c r="E246" s="13">
        <f>'Production laitière'!BC38</f>
        <v>17.645833333333332</v>
      </c>
    </row>
    <row r="247" spans="1:5" x14ac:dyDescent="0.25">
      <c r="A247" s="148"/>
      <c r="B247" s="59" t="s">
        <v>344</v>
      </c>
      <c r="C247" s="27">
        <f>'Planning de pâturage'!IL$12</f>
        <v>41882</v>
      </c>
      <c r="D247" s="13">
        <f>'Production laitière'!BA39</f>
        <v>926</v>
      </c>
      <c r="E247" s="13">
        <f>'Production laitière'!BC39</f>
        <v>19.291666666666668</v>
      </c>
    </row>
    <row r="248" spans="1:5" x14ac:dyDescent="0.25">
      <c r="A248" s="148" t="s">
        <v>54</v>
      </c>
      <c r="B248" s="59" t="s">
        <v>345</v>
      </c>
      <c r="C248" s="27">
        <f>'Planning de pâturage'!IM$12</f>
        <v>41883</v>
      </c>
      <c r="D248" s="13">
        <f>'Production laitière'!BH12</f>
        <v>926</v>
      </c>
      <c r="E248" s="13">
        <f>'Production laitière'!BJ12</f>
        <v>19.291666666666668</v>
      </c>
    </row>
    <row r="249" spans="1:5" x14ac:dyDescent="0.25">
      <c r="A249" s="148"/>
      <c r="B249" s="59" t="s">
        <v>346</v>
      </c>
      <c r="C249" s="27">
        <f>'Planning de pâturage'!IN$12</f>
        <v>41884</v>
      </c>
      <c r="D249" s="13">
        <f>'Production laitière'!BH13</f>
        <v>820.5</v>
      </c>
      <c r="E249" s="13">
        <f>'Production laitière'!BJ13</f>
        <v>17.09375</v>
      </c>
    </row>
    <row r="250" spans="1:5" x14ac:dyDescent="0.25">
      <c r="A250" s="148"/>
      <c r="B250" s="59" t="s">
        <v>347</v>
      </c>
      <c r="C250" s="27">
        <f>'Planning de pâturage'!IO$12</f>
        <v>41885</v>
      </c>
      <c r="D250" s="13">
        <f>'Production laitière'!BH14</f>
        <v>820.5</v>
      </c>
      <c r="E250" s="13">
        <f>'Production laitière'!BJ14</f>
        <v>17.09375</v>
      </c>
    </row>
    <row r="251" spans="1:5" x14ac:dyDescent="0.25">
      <c r="A251" s="148"/>
      <c r="B251" s="59" t="s">
        <v>348</v>
      </c>
      <c r="C251" s="27">
        <f>'Planning de pâturage'!IP$12</f>
        <v>41886</v>
      </c>
      <c r="D251" s="13">
        <f>'Production laitière'!BH15</f>
        <v>805</v>
      </c>
      <c r="E251" s="13">
        <f>'Production laitière'!BJ15</f>
        <v>16.770833333333332</v>
      </c>
    </row>
    <row r="252" spans="1:5" x14ac:dyDescent="0.25">
      <c r="A252" s="148"/>
      <c r="B252" s="59" t="s">
        <v>349</v>
      </c>
      <c r="C252" s="27">
        <f>'Planning de pâturage'!IQ$12</f>
        <v>41887</v>
      </c>
      <c r="D252" s="13">
        <f>'Production laitière'!BH16</f>
        <v>805</v>
      </c>
      <c r="E252" s="13">
        <f>'Production laitière'!BJ16</f>
        <v>16.770833333333332</v>
      </c>
    </row>
    <row r="253" spans="1:5" x14ac:dyDescent="0.25">
      <c r="A253" s="148"/>
      <c r="B253" s="59" t="s">
        <v>350</v>
      </c>
      <c r="C253" s="27">
        <f>'Planning de pâturage'!IR$12</f>
        <v>41888</v>
      </c>
      <c r="D253" s="13">
        <f>'Production laitière'!BH17</f>
        <v>846.5</v>
      </c>
      <c r="E253" s="13">
        <f>'Production laitière'!BJ17</f>
        <v>17.635416666666668</v>
      </c>
    </row>
    <row r="254" spans="1:5" x14ac:dyDescent="0.25">
      <c r="A254" s="148"/>
      <c r="B254" s="59" t="s">
        <v>351</v>
      </c>
      <c r="C254" s="27">
        <f>'Planning de pâturage'!IS$12</f>
        <v>41889</v>
      </c>
      <c r="D254" s="13">
        <f>'Production laitière'!BH18</f>
        <v>846.5</v>
      </c>
      <c r="E254" s="13">
        <f>'Production laitière'!BJ18</f>
        <v>17.635416666666668</v>
      </c>
    </row>
    <row r="255" spans="1:5" x14ac:dyDescent="0.25">
      <c r="A255" s="148" t="s">
        <v>55</v>
      </c>
      <c r="B255" s="59" t="s">
        <v>352</v>
      </c>
      <c r="C255" s="27">
        <f>'Planning de pâturage'!IT$12</f>
        <v>41890</v>
      </c>
      <c r="D255" s="13">
        <f>'Production laitière'!BH19</f>
        <v>888</v>
      </c>
      <c r="E255" s="13">
        <f>'Production laitière'!BJ19</f>
        <v>18.5</v>
      </c>
    </row>
    <row r="256" spans="1:5" x14ac:dyDescent="0.25">
      <c r="A256" s="148"/>
      <c r="B256" s="59" t="s">
        <v>353</v>
      </c>
      <c r="C256" s="27">
        <f>'Planning de pâturage'!IU$12</f>
        <v>41891</v>
      </c>
      <c r="D256" s="13">
        <f>'Production laitière'!BH20</f>
        <v>888</v>
      </c>
      <c r="E256" s="13">
        <f>'Production laitière'!BJ20</f>
        <v>18.5</v>
      </c>
    </row>
    <row r="257" spans="1:5" x14ac:dyDescent="0.25">
      <c r="A257" s="148"/>
      <c r="B257" s="59" t="s">
        <v>354</v>
      </c>
      <c r="C257" s="27">
        <f>'Planning de pâturage'!IV$12</f>
        <v>41892</v>
      </c>
      <c r="D257" s="13">
        <f>'Production laitière'!BH21</f>
        <v>899</v>
      </c>
      <c r="E257" s="13">
        <f>'Production laitière'!BJ21</f>
        <v>18.729166666666668</v>
      </c>
    </row>
    <row r="258" spans="1:5" x14ac:dyDescent="0.25">
      <c r="A258" s="148"/>
      <c r="B258" s="59" t="s">
        <v>355</v>
      </c>
      <c r="C258" s="27">
        <f>'Planning de pâturage'!IW$12</f>
        <v>41893</v>
      </c>
      <c r="D258" s="13">
        <f>'Production laitière'!BH22</f>
        <v>899</v>
      </c>
      <c r="E258" s="13">
        <f>'Production laitière'!BJ22</f>
        <v>18.729166666666668</v>
      </c>
    </row>
    <row r="259" spans="1:5" x14ac:dyDescent="0.25">
      <c r="A259" s="148"/>
      <c r="B259" s="59" t="s">
        <v>356</v>
      </c>
      <c r="C259" s="27">
        <f>'Planning de pâturage'!IX$12</f>
        <v>41894</v>
      </c>
      <c r="D259" s="13">
        <f>'Production laitière'!BH23</f>
        <v>844.5</v>
      </c>
      <c r="E259" s="13">
        <f>'Production laitière'!BJ23</f>
        <v>17.59375</v>
      </c>
    </row>
    <row r="260" spans="1:5" x14ac:dyDescent="0.25">
      <c r="A260" s="148"/>
      <c r="B260" s="59" t="s">
        <v>357</v>
      </c>
      <c r="C260" s="27">
        <f>'Planning de pâturage'!IY$12</f>
        <v>41895</v>
      </c>
      <c r="D260" s="13">
        <f>'Production laitière'!BH24</f>
        <v>844.5</v>
      </c>
      <c r="E260" s="13">
        <f>'Production laitière'!BJ24</f>
        <v>17.59375</v>
      </c>
    </row>
    <row r="261" spans="1:5" x14ac:dyDescent="0.25">
      <c r="A261" s="148"/>
      <c r="B261" s="59" t="s">
        <v>358</v>
      </c>
      <c r="C261" s="27">
        <f>'Planning de pâturage'!IZ$12</f>
        <v>41896</v>
      </c>
      <c r="D261" s="13">
        <f>'Production laitière'!BH25</f>
        <v>904.5</v>
      </c>
      <c r="E261" s="13">
        <f>'Production laitière'!BJ25</f>
        <v>18.84375</v>
      </c>
    </row>
    <row r="262" spans="1:5" x14ac:dyDescent="0.25">
      <c r="A262" s="148" t="s">
        <v>56</v>
      </c>
      <c r="B262" s="59" t="s">
        <v>359</v>
      </c>
      <c r="C262" s="27">
        <f>'Planning de pâturage'!JA$12</f>
        <v>41897</v>
      </c>
      <c r="D262" s="13">
        <f>'Production laitière'!BH26</f>
        <v>904.5</v>
      </c>
      <c r="E262" s="13">
        <f>'Production laitière'!BJ26</f>
        <v>18.84375</v>
      </c>
    </row>
    <row r="263" spans="1:5" x14ac:dyDescent="0.25">
      <c r="A263" s="148"/>
      <c r="B263" s="59" t="s">
        <v>360</v>
      </c>
      <c r="C263" s="27">
        <f>'Planning de pâturage'!JB$12</f>
        <v>41898</v>
      </c>
      <c r="D263" s="13">
        <f>'Production laitière'!BH27</f>
        <v>929</v>
      </c>
      <c r="E263" s="13">
        <f>'Production laitière'!BJ27</f>
        <v>19.354166666666668</v>
      </c>
    </row>
    <row r="264" spans="1:5" x14ac:dyDescent="0.25">
      <c r="A264" s="148"/>
      <c r="B264" s="59" t="s">
        <v>361</v>
      </c>
      <c r="C264" s="27">
        <f>'Planning de pâturage'!JC$12</f>
        <v>41899</v>
      </c>
      <c r="D264" s="13">
        <f>'Production laitière'!BH28</f>
        <v>929</v>
      </c>
      <c r="E264" s="13">
        <f>'Production laitière'!BJ28</f>
        <v>19.354166666666668</v>
      </c>
    </row>
    <row r="265" spans="1:5" x14ac:dyDescent="0.25">
      <c r="A265" s="148"/>
      <c r="B265" s="59" t="s">
        <v>362</v>
      </c>
      <c r="C265" s="27">
        <f>'Planning de pâturage'!JD$12</f>
        <v>41900</v>
      </c>
      <c r="D265" s="13">
        <f>'Production laitière'!BH29</f>
        <v>913</v>
      </c>
      <c r="E265" s="13">
        <f>'Production laitière'!BJ29</f>
        <v>19.020833333333332</v>
      </c>
    </row>
    <row r="266" spans="1:5" x14ac:dyDescent="0.25">
      <c r="A266" s="148"/>
      <c r="B266" s="59" t="s">
        <v>363</v>
      </c>
      <c r="C266" s="27">
        <f>'Planning de pâturage'!JE$12</f>
        <v>41901</v>
      </c>
      <c r="D266" s="13">
        <f>'Production laitière'!BH30</f>
        <v>913</v>
      </c>
      <c r="E266" s="13">
        <f>'Production laitière'!BJ30</f>
        <v>19.020833333333332</v>
      </c>
    </row>
    <row r="267" spans="1:5" x14ac:dyDescent="0.25">
      <c r="A267" s="148"/>
      <c r="B267" s="59" t="s">
        <v>364</v>
      </c>
      <c r="C267" s="27">
        <f>'Planning de pâturage'!JF$12</f>
        <v>41902</v>
      </c>
      <c r="D267" s="13">
        <f>'Production laitière'!BH31</f>
        <v>876.5</v>
      </c>
      <c r="E267" s="13">
        <f>'Production laitière'!BJ31</f>
        <v>18.260416666666668</v>
      </c>
    </row>
    <row r="268" spans="1:5" x14ac:dyDescent="0.25">
      <c r="A268" s="148"/>
      <c r="B268" s="59" t="s">
        <v>365</v>
      </c>
      <c r="C268" s="27">
        <f>'Planning de pâturage'!JG$12</f>
        <v>41903</v>
      </c>
      <c r="D268" s="13">
        <f>'Production laitière'!BH32</f>
        <v>876.5</v>
      </c>
      <c r="E268" s="13">
        <f>'Production laitière'!BJ32</f>
        <v>18.260416666666668</v>
      </c>
    </row>
    <row r="269" spans="1:5" x14ac:dyDescent="0.25">
      <c r="A269" s="148" t="s">
        <v>57</v>
      </c>
      <c r="B269" s="59" t="s">
        <v>366</v>
      </c>
      <c r="C269" s="27">
        <f>'Planning de pâturage'!JH$12</f>
        <v>41904</v>
      </c>
      <c r="D269" s="13">
        <f>'Production laitière'!BH33</f>
        <v>860.5</v>
      </c>
      <c r="E269" s="13">
        <f>'Production laitière'!BJ33</f>
        <v>17.927083333333332</v>
      </c>
    </row>
    <row r="270" spans="1:5" x14ac:dyDescent="0.25">
      <c r="A270" s="148"/>
      <c r="B270" s="59" t="s">
        <v>367</v>
      </c>
      <c r="C270" s="27">
        <f>'Planning de pâturage'!JI$12</f>
        <v>41905</v>
      </c>
      <c r="D270" s="13">
        <f>'Production laitière'!BH34</f>
        <v>860.5</v>
      </c>
      <c r="E270" s="13">
        <f>'Production laitière'!BJ34</f>
        <v>17.927083333333332</v>
      </c>
    </row>
    <row r="271" spans="1:5" x14ac:dyDescent="0.25">
      <c r="A271" s="148"/>
      <c r="B271" s="59" t="s">
        <v>368</v>
      </c>
      <c r="C271" s="27">
        <f>'Planning de pâturage'!JJ$12</f>
        <v>41906</v>
      </c>
      <c r="D271" s="13">
        <f>'Production laitière'!BH35</f>
        <v>833</v>
      </c>
      <c r="E271" s="13">
        <f>'Production laitière'!BJ35</f>
        <v>17.354166666666668</v>
      </c>
    </row>
    <row r="272" spans="1:5" x14ac:dyDescent="0.25">
      <c r="A272" s="148"/>
      <c r="B272" s="59" t="s">
        <v>369</v>
      </c>
      <c r="C272" s="27">
        <f>'Planning de pâturage'!JK$12</f>
        <v>41907</v>
      </c>
      <c r="D272" s="13">
        <f>'Production laitière'!BH36</f>
        <v>833</v>
      </c>
      <c r="E272" s="13">
        <f>'Production laitière'!BJ36</f>
        <v>17</v>
      </c>
    </row>
    <row r="273" spans="1:5" x14ac:dyDescent="0.25">
      <c r="A273" s="148"/>
      <c r="B273" s="59" t="s">
        <v>370</v>
      </c>
      <c r="C273" s="27">
        <f>'Planning de pâturage'!JL$12</f>
        <v>41908</v>
      </c>
      <c r="D273" s="13">
        <f>'Production laitière'!BH37</f>
        <v>853.5</v>
      </c>
      <c r="E273" s="13">
        <f>'Production laitière'!BJ37</f>
        <v>17.418367346938776</v>
      </c>
    </row>
    <row r="274" spans="1:5" x14ac:dyDescent="0.25">
      <c r="A274" s="148"/>
      <c r="B274" s="59" t="s">
        <v>371</v>
      </c>
      <c r="C274" s="27">
        <f>'Planning de pâturage'!JM$12</f>
        <v>41909</v>
      </c>
      <c r="D274" s="13">
        <f>'Production laitière'!BH38</f>
        <v>853.5</v>
      </c>
      <c r="E274" s="13">
        <f>'Production laitière'!BJ38</f>
        <v>17.418367346938776</v>
      </c>
    </row>
    <row r="275" spans="1:5" x14ac:dyDescent="0.25">
      <c r="A275" s="148"/>
      <c r="B275" s="59" t="s">
        <v>372</v>
      </c>
      <c r="C275" s="27">
        <f>'Planning de pâturage'!JN$12</f>
        <v>41910</v>
      </c>
      <c r="D275" s="13">
        <f>'Production laitière'!BH39</f>
        <v>858.5</v>
      </c>
      <c r="E275" s="13">
        <f>'Production laitière'!BJ39</f>
        <v>17.520408163265305</v>
      </c>
    </row>
    <row r="276" spans="1:5" x14ac:dyDescent="0.25">
      <c r="A276" s="148" t="s">
        <v>58</v>
      </c>
      <c r="B276" s="59" t="s">
        <v>373</v>
      </c>
      <c r="C276" s="27">
        <f>'Planning de pâturage'!JO$12</f>
        <v>41911</v>
      </c>
      <c r="D276" s="13">
        <f>'Production laitière'!BO12</f>
        <v>0</v>
      </c>
      <c r="E276" s="13" t="str">
        <f>'Production laitière'!BQ12</f>
        <v/>
      </c>
    </row>
    <row r="277" spans="1:5" x14ac:dyDescent="0.25">
      <c r="A277" s="148"/>
      <c r="B277" s="59" t="s">
        <v>374</v>
      </c>
      <c r="C277" s="27">
        <f>'Planning de pâturage'!JP$12</f>
        <v>41912</v>
      </c>
      <c r="D277" s="13">
        <f>'Production laitière'!BO13</f>
        <v>0</v>
      </c>
      <c r="E277" s="13" t="str">
        <f>'Production laitière'!BQ13</f>
        <v/>
      </c>
    </row>
    <row r="278" spans="1:5" x14ac:dyDescent="0.25">
      <c r="A278" s="148"/>
      <c r="B278" s="59" t="s">
        <v>375</v>
      </c>
      <c r="C278" s="27">
        <f>'Planning de pâturage'!JQ$12</f>
        <v>41913</v>
      </c>
      <c r="D278" s="13">
        <f>'Production laitière'!BO14</f>
        <v>0</v>
      </c>
      <c r="E278" s="13" t="str">
        <f>'Production laitière'!BQ14</f>
        <v/>
      </c>
    </row>
    <row r="279" spans="1:5" x14ac:dyDescent="0.25">
      <c r="A279" s="148"/>
      <c r="B279" s="59" t="s">
        <v>376</v>
      </c>
      <c r="C279" s="27">
        <f>'Planning de pâturage'!JR$12</f>
        <v>41914</v>
      </c>
      <c r="D279" s="13">
        <f>'Production laitière'!BO15</f>
        <v>0</v>
      </c>
      <c r="E279" s="13" t="str">
        <f>'Production laitière'!BQ15</f>
        <v/>
      </c>
    </row>
    <row r="280" spans="1:5" x14ac:dyDescent="0.25">
      <c r="A280" s="148"/>
      <c r="B280" s="59" t="s">
        <v>377</v>
      </c>
      <c r="C280" s="27">
        <f>'Planning de pâturage'!JS$12</f>
        <v>41915</v>
      </c>
      <c r="D280" s="13">
        <f>'Production laitière'!BO16</f>
        <v>0</v>
      </c>
      <c r="E280" s="13" t="str">
        <f>'Production laitière'!BQ16</f>
        <v/>
      </c>
    </row>
    <row r="281" spans="1:5" x14ac:dyDescent="0.25">
      <c r="A281" s="148"/>
      <c r="B281" s="59" t="s">
        <v>378</v>
      </c>
      <c r="C281" s="27">
        <f>'Planning de pâturage'!JT$12</f>
        <v>41916</v>
      </c>
      <c r="D281" s="13">
        <f>'Production laitière'!BO17</f>
        <v>0</v>
      </c>
      <c r="E281" s="13" t="str">
        <f>'Production laitière'!BQ17</f>
        <v/>
      </c>
    </row>
    <row r="282" spans="1:5" x14ac:dyDescent="0.25">
      <c r="A282" s="148"/>
      <c r="B282" s="59" t="s">
        <v>379</v>
      </c>
      <c r="C282" s="27">
        <f>'Planning de pâturage'!JU$12</f>
        <v>41917</v>
      </c>
      <c r="D282" s="13">
        <f>'Production laitière'!BO18</f>
        <v>0</v>
      </c>
      <c r="E282" s="13" t="str">
        <f>'Production laitière'!BQ18</f>
        <v/>
      </c>
    </row>
    <row r="283" spans="1:5" x14ac:dyDescent="0.25">
      <c r="A283" s="148" t="s">
        <v>59</v>
      </c>
      <c r="B283" s="59" t="s">
        <v>380</v>
      </c>
      <c r="C283" s="27">
        <f>'Planning de pâturage'!JV$12</f>
        <v>41918</v>
      </c>
      <c r="D283" s="13">
        <f>'Production laitière'!BO19</f>
        <v>0</v>
      </c>
      <c r="E283" s="13" t="str">
        <f>'Production laitière'!BQ19</f>
        <v/>
      </c>
    </row>
    <row r="284" spans="1:5" x14ac:dyDescent="0.25">
      <c r="A284" s="148"/>
      <c r="B284" s="59" t="s">
        <v>381</v>
      </c>
      <c r="C284" s="27">
        <f>'Planning de pâturage'!JW$12</f>
        <v>41919</v>
      </c>
      <c r="D284" s="13">
        <f>'Production laitière'!BO20</f>
        <v>0</v>
      </c>
      <c r="E284" s="13" t="str">
        <f>'Production laitière'!BQ20</f>
        <v/>
      </c>
    </row>
    <row r="285" spans="1:5" x14ac:dyDescent="0.25">
      <c r="A285" s="148"/>
      <c r="B285" s="59" t="s">
        <v>382</v>
      </c>
      <c r="C285" s="27">
        <f>'Planning de pâturage'!JX$12</f>
        <v>41920</v>
      </c>
      <c r="D285" s="13">
        <f>'Production laitière'!BO21</f>
        <v>0</v>
      </c>
      <c r="E285" s="13" t="str">
        <f>'Production laitière'!BQ21</f>
        <v/>
      </c>
    </row>
    <row r="286" spans="1:5" x14ac:dyDescent="0.25">
      <c r="A286" s="148"/>
      <c r="B286" s="59" t="s">
        <v>383</v>
      </c>
      <c r="C286" s="27">
        <f>'Planning de pâturage'!JY$12</f>
        <v>41921</v>
      </c>
      <c r="D286" s="13">
        <f>'Production laitière'!BO22</f>
        <v>0</v>
      </c>
      <c r="E286" s="13" t="str">
        <f>'Production laitière'!BQ22</f>
        <v/>
      </c>
    </row>
    <row r="287" spans="1:5" x14ac:dyDescent="0.25">
      <c r="A287" s="148"/>
      <c r="B287" s="59" t="s">
        <v>384</v>
      </c>
      <c r="C287" s="27">
        <f>'Planning de pâturage'!JZ$12</f>
        <v>41922</v>
      </c>
      <c r="D287" s="13">
        <f>'Production laitière'!BO23</f>
        <v>0</v>
      </c>
      <c r="E287" s="13" t="str">
        <f>'Production laitière'!BQ23</f>
        <v/>
      </c>
    </row>
    <row r="288" spans="1:5" x14ac:dyDescent="0.25">
      <c r="A288" s="148"/>
      <c r="B288" s="59" t="s">
        <v>385</v>
      </c>
      <c r="C288" s="27">
        <f>'Planning de pâturage'!KA$12</f>
        <v>41923</v>
      </c>
      <c r="D288" s="13">
        <f>'Production laitière'!BO24</f>
        <v>0</v>
      </c>
      <c r="E288" s="13" t="str">
        <f>'Production laitière'!BQ24</f>
        <v/>
      </c>
    </row>
    <row r="289" spans="1:5" x14ac:dyDescent="0.25">
      <c r="A289" s="148"/>
      <c r="B289" s="59" t="s">
        <v>386</v>
      </c>
      <c r="C289" s="27">
        <f>'Planning de pâturage'!KB$12</f>
        <v>41924</v>
      </c>
      <c r="D289" s="13">
        <f>'Production laitière'!BO25</f>
        <v>0</v>
      </c>
      <c r="E289" s="13" t="str">
        <f>'Production laitière'!BQ25</f>
        <v/>
      </c>
    </row>
    <row r="290" spans="1:5" x14ac:dyDescent="0.25">
      <c r="A290" s="148" t="s">
        <v>60</v>
      </c>
      <c r="B290" s="59" t="s">
        <v>387</v>
      </c>
      <c r="C290" s="27">
        <f>'Planning de pâturage'!KC$12</f>
        <v>41925</v>
      </c>
      <c r="D290" s="13">
        <f>'Production laitière'!BO26</f>
        <v>0</v>
      </c>
      <c r="E290" s="13" t="str">
        <f>'Production laitière'!BQ26</f>
        <v/>
      </c>
    </row>
    <row r="291" spans="1:5" x14ac:dyDescent="0.25">
      <c r="A291" s="148"/>
      <c r="B291" s="59" t="s">
        <v>388</v>
      </c>
      <c r="C291" s="27">
        <f>'Planning de pâturage'!KD$12</f>
        <v>41926</v>
      </c>
      <c r="D291" s="13">
        <f>'Production laitière'!BO27</f>
        <v>0</v>
      </c>
      <c r="E291" s="13" t="str">
        <f>'Production laitière'!BQ27</f>
        <v/>
      </c>
    </row>
    <row r="292" spans="1:5" x14ac:dyDescent="0.25">
      <c r="A292" s="148"/>
      <c r="B292" s="59" t="s">
        <v>389</v>
      </c>
      <c r="C292" s="27">
        <f>'Planning de pâturage'!KE$12</f>
        <v>41927</v>
      </c>
      <c r="D292" s="13">
        <f>'Production laitière'!BO28</f>
        <v>0</v>
      </c>
      <c r="E292" s="13" t="str">
        <f>'Production laitière'!BQ28</f>
        <v/>
      </c>
    </row>
    <row r="293" spans="1:5" x14ac:dyDescent="0.25">
      <c r="A293" s="148"/>
      <c r="B293" s="59" t="s">
        <v>390</v>
      </c>
      <c r="C293" s="27">
        <f>'Planning de pâturage'!KF$12</f>
        <v>41928</v>
      </c>
      <c r="D293" s="13">
        <f>'Production laitière'!BO29</f>
        <v>0</v>
      </c>
      <c r="E293" s="13" t="str">
        <f>'Production laitière'!BQ29</f>
        <v/>
      </c>
    </row>
    <row r="294" spans="1:5" x14ac:dyDescent="0.25">
      <c r="A294" s="148"/>
      <c r="B294" s="59" t="s">
        <v>391</v>
      </c>
      <c r="C294" s="27">
        <f>'Planning de pâturage'!KG$12</f>
        <v>41929</v>
      </c>
      <c r="D294" s="13">
        <f>'Production laitière'!BO30</f>
        <v>0</v>
      </c>
      <c r="E294" s="13" t="str">
        <f>'Production laitière'!BQ30</f>
        <v/>
      </c>
    </row>
    <row r="295" spans="1:5" x14ac:dyDescent="0.25">
      <c r="A295" s="148"/>
      <c r="B295" s="59" t="s">
        <v>392</v>
      </c>
      <c r="C295" s="27">
        <f>'Planning de pâturage'!KH$12</f>
        <v>41930</v>
      </c>
      <c r="D295" s="13">
        <f>'Production laitière'!BO31</f>
        <v>0</v>
      </c>
      <c r="E295" s="13" t="str">
        <f>'Production laitière'!BQ31</f>
        <v/>
      </c>
    </row>
    <row r="296" spans="1:5" x14ac:dyDescent="0.25">
      <c r="A296" s="148"/>
      <c r="B296" s="59" t="s">
        <v>393</v>
      </c>
      <c r="C296" s="27">
        <f>'Planning de pâturage'!KI$12</f>
        <v>41931</v>
      </c>
      <c r="D296" s="13">
        <f>'Production laitière'!BO32</f>
        <v>0</v>
      </c>
      <c r="E296" s="13" t="str">
        <f>'Production laitière'!BQ32</f>
        <v/>
      </c>
    </row>
    <row r="297" spans="1:5" x14ac:dyDescent="0.25">
      <c r="A297" s="148" t="s">
        <v>61</v>
      </c>
      <c r="B297" s="59" t="s">
        <v>394</v>
      </c>
      <c r="C297" s="27">
        <f>'Planning de pâturage'!KJ$12</f>
        <v>41932</v>
      </c>
      <c r="D297" s="13">
        <f>'Production laitière'!BO33</f>
        <v>0</v>
      </c>
      <c r="E297" s="13" t="str">
        <f>'Production laitière'!BQ33</f>
        <v/>
      </c>
    </row>
    <row r="298" spans="1:5" x14ac:dyDescent="0.25">
      <c r="A298" s="148"/>
      <c r="B298" s="59" t="s">
        <v>395</v>
      </c>
      <c r="C298" s="27">
        <f>'Planning de pâturage'!KK$12</f>
        <v>41933</v>
      </c>
      <c r="D298" s="13">
        <f>'Production laitière'!BO34</f>
        <v>0</v>
      </c>
      <c r="E298" s="13" t="str">
        <f>'Production laitière'!BQ34</f>
        <v/>
      </c>
    </row>
    <row r="299" spans="1:5" x14ac:dyDescent="0.25">
      <c r="A299" s="148"/>
      <c r="B299" s="59" t="s">
        <v>396</v>
      </c>
      <c r="C299" s="27">
        <f>'Planning de pâturage'!KL$12</f>
        <v>41934</v>
      </c>
      <c r="D299" s="13">
        <f>'Production laitière'!BO35</f>
        <v>0</v>
      </c>
      <c r="E299" s="13" t="str">
        <f>'Production laitière'!BQ35</f>
        <v/>
      </c>
    </row>
    <row r="300" spans="1:5" x14ac:dyDescent="0.25">
      <c r="A300" s="148"/>
      <c r="B300" s="59" t="s">
        <v>397</v>
      </c>
      <c r="C300" s="27">
        <f>'Planning de pâturage'!KM$12</f>
        <v>41935</v>
      </c>
      <c r="D300" s="13">
        <f>'Production laitière'!BO36</f>
        <v>0</v>
      </c>
      <c r="E300" s="13" t="str">
        <f>'Production laitière'!BQ36</f>
        <v/>
      </c>
    </row>
    <row r="301" spans="1:5" x14ac:dyDescent="0.25">
      <c r="A301" s="148"/>
      <c r="B301" s="59" t="s">
        <v>398</v>
      </c>
      <c r="C301" s="27">
        <f>'Planning de pâturage'!KN$12</f>
        <v>41936</v>
      </c>
      <c r="D301" s="13">
        <f>'Production laitière'!BO37</f>
        <v>0</v>
      </c>
      <c r="E301" s="13" t="str">
        <f>'Production laitière'!BQ37</f>
        <v/>
      </c>
    </row>
    <row r="302" spans="1:5" x14ac:dyDescent="0.25">
      <c r="A302" s="148"/>
      <c r="B302" s="59" t="s">
        <v>399</v>
      </c>
      <c r="C302" s="27">
        <f>'Planning de pâturage'!KO$12</f>
        <v>41937</v>
      </c>
      <c r="D302" s="13">
        <f>'Production laitière'!BO38</f>
        <v>0</v>
      </c>
      <c r="E302" s="13" t="str">
        <f>'Production laitière'!BQ38</f>
        <v/>
      </c>
    </row>
    <row r="303" spans="1:5" x14ac:dyDescent="0.25">
      <c r="A303" s="148"/>
      <c r="B303" s="59" t="s">
        <v>400</v>
      </c>
      <c r="C303" s="27">
        <f>'Planning de pâturage'!KP$12</f>
        <v>41938</v>
      </c>
      <c r="D303" s="13">
        <f>'Production laitière'!BO39</f>
        <v>0</v>
      </c>
      <c r="E303" s="13" t="str">
        <f>'Production laitière'!BQ39</f>
        <v/>
      </c>
    </row>
    <row r="304" spans="1:5" x14ac:dyDescent="0.25">
      <c r="A304" s="148" t="s">
        <v>62</v>
      </c>
      <c r="B304" s="59" t="s">
        <v>401</v>
      </c>
      <c r="C304" s="27">
        <f>'Planning de pâturage'!KQ$12</f>
        <v>41939</v>
      </c>
      <c r="D304" s="13">
        <f>'Production laitière'!BO40</f>
        <v>0</v>
      </c>
      <c r="E304" s="13" t="str">
        <f>'Production laitière'!BQ40</f>
        <v/>
      </c>
    </row>
    <row r="305" spans="1:5" x14ac:dyDescent="0.25">
      <c r="A305" s="148"/>
      <c r="B305" s="59" t="s">
        <v>402</v>
      </c>
      <c r="C305" s="27">
        <f>'Planning de pâturage'!KR$12</f>
        <v>41940</v>
      </c>
      <c r="D305" s="13">
        <f>'Production laitière'!BO41</f>
        <v>0</v>
      </c>
      <c r="E305" s="13" t="str">
        <f>'Production laitière'!BQ41</f>
        <v/>
      </c>
    </row>
    <row r="306" spans="1:5" x14ac:dyDescent="0.25">
      <c r="A306" s="148"/>
      <c r="B306" s="59" t="s">
        <v>403</v>
      </c>
      <c r="C306" s="27">
        <f>'Planning de pâturage'!KS$12</f>
        <v>41941</v>
      </c>
      <c r="D306" s="13">
        <f>'Production laitière'!BO42</f>
        <v>0</v>
      </c>
      <c r="E306" s="13" t="str">
        <f>'Production laitière'!BQ42</f>
        <v/>
      </c>
    </row>
    <row r="307" spans="1:5" x14ac:dyDescent="0.25">
      <c r="A307" s="148"/>
      <c r="B307" s="59" t="s">
        <v>404</v>
      </c>
      <c r="C307" s="27">
        <f>'Planning de pâturage'!KT$12</f>
        <v>41942</v>
      </c>
      <c r="D307" s="13">
        <f>'Production laitière'!BO43</f>
        <v>0</v>
      </c>
      <c r="E307" s="13" t="str">
        <f>'Production laitière'!BQ43</f>
        <v/>
      </c>
    </row>
    <row r="308" spans="1:5" x14ac:dyDescent="0.25">
      <c r="A308" s="148"/>
      <c r="B308" s="59" t="s">
        <v>405</v>
      </c>
      <c r="C308" s="27">
        <f>'Planning de pâturage'!KU$12</f>
        <v>41943</v>
      </c>
      <c r="D308" s="13">
        <f>'Production laitière'!BO44</f>
        <v>0</v>
      </c>
      <c r="E308" s="13" t="str">
        <f>'Production laitière'!BQ44</f>
        <v/>
      </c>
    </row>
    <row r="309" spans="1:5" x14ac:dyDescent="0.25">
      <c r="A309" s="148"/>
      <c r="B309" s="59" t="s">
        <v>406</v>
      </c>
      <c r="C309" s="27">
        <f>'Planning de pâturage'!KV$12</f>
        <v>41944</v>
      </c>
      <c r="D309" s="13">
        <f>'Production laitière'!BO45</f>
        <v>0</v>
      </c>
      <c r="E309" s="13" t="str">
        <f>'Production laitière'!BQ45</f>
        <v/>
      </c>
    </row>
    <row r="310" spans="1:5" x14ac:dyDescent="0.25">
      <c r="A310" s="148"/>
      <c r="B310" s="59" t="s">
        <v>407</v>
      </c>
      <c r="C310" s="27">
        <f>'Planning de pâturage'!KW$12</f>
        <v>41945</v>
      </c>
      <c r="D310" s="13">
        <f>'Production laitière'!BO46</f>
        <v>0</v>
      </c>
      <c r="E310" s="13" t="str">
        <f>'Production laitière'!BQ46</f>
        <v/>
      </c>
    </row>
    <row r="311" spans="1:5" x14ac:dyDescent="0.25">
      <c r="A311" s="148" t="s">
        <v>63</v>
      </c>
      <c r="B311" s="59" t="s">
        <v>408</v>
      </c>
      <c r="C311" s="27">
        <f>'Planning de pâturage'!KX$12</f>
        <v>41946</v>
      </c>
      <c r="D311" s="13">
        <f>'Production laitière'!BV12</f>
        <v>0</v>
      </c>
      <c r="E311" s="13" t="str">
        <f>'Production laitière'!BX12</f>
        <v/>
      </c>
    </row>
    <row r="312" spans="1:5" x14ac:dyDescent="0.25">
      <c r="A312" s="148"/>
      <c r="B312" s="59" t="s">
        <v>409</v>
      </c>
      <c r="C312" s="27">
        <f>'Planning de pâturage'!KY$12</f>
        <v>41947</v>
      </c>
      <c r="D312" s="13">
        <f>'Production laitière'!BV13</f>
        <v>0</v>
      </c>
      <c r="E312" s="13" t="str">
        <f>'Production laitière'!BX13</f>
        <v/>
      </c>
    </row>
    <row r="313" spans="1:5" x14ac:dyDescent="0.25">
      <c r="A313" s="148"/>
      <c r="B313" s="59" t="s">
        <v>410</v>
      </c>
      <c r="C313" s="27">
        <f>'Planning de pâturage'!KZ$12</f>
        <v>41948</v>
      </c>
      <c r="D313" s="13">
        <f>'Production laitière'!BV14</f>
        <v>0</v>
      </c>
      <c r="E313" s="13" t="str">
        <f>'Production laitière'!BX14</f>
        <v/>
      </c>
    </row>
    <row r="314" spans="1:5" x14ac:dyDescent="0.25">
      <c r="A314" s="148"/>
      <c r="B314" s="59" t="s">
        <v>411</v>
      </c>
      <c r="C314" s="27">
        <f>'Planning de pâturage'!LA$12</f>
        <v>41949</v>
      </c>
      <c r="D314" s="13">
        <f>'Production laitière'!BV15</f>
        <v>0</v>
      </c>
      <c r="E314" s="13" t="str">
        <f>'Production laitière'!BX15</f>
        <v/>
      </c>
    </row>
    <row r="315" spans="1:5" x14ac:dyDescent="0.25">
      <c r="A315" s="148"/>
      <c r="B315" s="59" t="s">
        <v>412</v>
      </c>
      <c r="C315" s="27">
        <f>'Planning de pâturage'!LB$12</f>
        <v>41950</v>
      </c>
      <c r="D315" s="13">
        <f>'Production laitière'!BV16</f>
        <v>0</v>
      </c>
      <c r="E315" s="13" t="str">
        <f>'Production laitière'!BX16</f>
        <v/>
      </c>
    </row>
    <row r="316" spans="1:5" x14ac:dyDescent="0.25">
      <c r="A316" s="148"/>
      <c r="B316" s="59" t="s">
        <v>413</v>
      </c>
      <c r="C316" s="27">
        <f>'Planning de pâturage'!LC$12</f>
        <v>41951</v>
      </c>
      <c r="D316" s="13">
        <f>'Production laitière'!BV17</f>
        <v>0</v>
      </c>
      <c r="E316" s="13" t="str">
        <f>'Production laitière'!BX17</f>
        <v/>
      </c>
    </row>
    <row r="317" spans="1:5" x14ac:dyDescent="0.25">
      <c r="A317" s="148"/>
      <c r="B317" s="59" t="s">
        <v>414</v>
      </c>
      <c r="C317" s="27">
        <f>'Planning de pâturage'!LD$12</f>
        <v>41952</v>
      </c>
      <c r="D317" s="13">
        <f>'Production laitière'!BV18</f>
        <v>0</v>
      </c>
      <c r="E317" s="13" t="str">
        <f>'Production laitière'!BX18</f>
        <v/>
      </c>
    </row>
    <row r="318" spans="1:5" x14ac:dyDescent="0.25">
      <c r="A318" s="148" t="s">
        <v>64</v>
      </c>
      <c r="B318" s="59" t="s">
        <v>415</v>
      </c>
      <c r="C318" s="27">
        <f>'Planning de pâturage'!LE$12</f>
        <v>41953</v>
      </c>
      <c r="D318" s="13">
        <f>'Production laitière'!BV19</f>
        <v>0</v>
      </c>
      <c r="E318" s="13" t="str">
        <f>'Production laitière'!BX19</f>
        <v/>
      </c>
    </row>
    <row r="319" spans="1:5" x14ac:dyDescent="0.25">
      <c r="A319" s="148"/>
      <c r="B319" s="59" t="s">
        <v>416</v>
      </c>
      <c r="C319" s="27">
        <f>'Planning de pâturage'!LF$12</f>
        <v>41954</v>
      </c>
      <c r="D319" s="13">
        <f>'Production laitière'!BV20</f>
        <v>0</v>
      </c>
      <c r="E319" s="13" t="str">
        <f>'Production laitière'!BX20</f>
        <v/>
      </c>
    </row>
    <row r="320" spans="1:5" x14ac:dyDescent="0.25">
      <c r="A320" s="148"/>
      <c r="B320" s="59" t="s">
        <v>417</v>
      </c>
      <c r="C320" s="27">
        <f>'Planning de pâturage'!LG$12</f>
        <v>41955</v>
      </c>
      <c r="D320" s="13">
        <f>'Production laitière'!BV21</f>
        <v>0</v>
      </c>
      <c r="E320" s="13" t="str">
        <f>'Production laitière'!BX21</f>
        <v/>
      </c>
    </row>
    <row r="321" spans="1:5" x14ac:dyDescent="0.25">
      <c r="A321" s="148"/>
      <c r="B321" s="59" t="s">
        <v>418</v>
      </c>
      <c r="C321" s="27">
        <f>'Planning de pâturage'!LH$12</f>
        <v>41956</v>
      </c>
      <c r="D321" s="13">
        <f>'Production laitière'!BV22</f>
        <v>0</v>
      </c>
      <c r="E321" s="13" t="str">
        <f>'Production laitière'!BX22</f>
        <v/>
      </c>
    </row>
    <row r="322" spans="1:5" x14ac:dyDescent="0.25">
      <c r="A322" s="148"/>
      <c r="B322" s="59" t="s">
        <v>419</v>
      </c>
      <c r="C322" s="27">
        <f>'Planning de pâturage'!LI$12</f>
        <v>41957</v>
      </c>
      <c r="D322" s="13">
        <f>'Production laitière'!BV23</f>
        <v>0</v>
      </c>
      <c r="E322" s="13" t="str">
        <f>'Production laitière'!BX23</f>
        <v/>
      </c>
    </row>
    <row r="323" spans="1:5" x14ac:dyDescent="0.25">
      <c r="A323" s="148"/>
      <c r="B323" s="59" t="s">
        <v>420</v>
      </c>
      <c r="C323" s="27">
        <f>'Planning de pâturage'!LJ$12</f>
        <v>41958</v>
      </c>
      <c r="D323" s="13">
        <f>'Production laitière'!BV24</f>
        <v>0</v>
      </c>
      <c r="E323" s="13" t="str">
        <f>'Production laitière'!BX24</f>
        <v/>
      </c>
    </row>
    <row r="324" spans="1:5" x14ac:dyDescent="0.25">
      <c r="A324" s="148"/>
      <c r="B324" s="59" t="s">
        <v>421</v>
      </c>
      <c r="C324" s="27">
        <f>'Planning de pâturage'!LK$12</f>
        <v>41959</v>
      </c>
      <c r="D324" s="13">
        <f>'Production laitière'!BV25</f>
        <v>0</v>
      </c>
      <c r="E324" s="13" t="str">
        <f>'Production laitière'!BX25</f>
        <v/>
      </c>
    </row>
    <row r="325" spans="1:5" x14ac:dyDescent="0.25">
      <c r="A325" s="148" t="s">
        <v>65</v>
      </c>
      <c r="B325" s="59" t="s">
        <v>422</v>
      </c>
      <c r="C325" s="27">
        <f>'Planning de pâturage'!LL$12</f>
        <v>41960</v>
      </c>
      <c r="D325" s="13">
        <f>'Production laitière'!BV26</f>
        <v>0</v>
      </c>
      <c r="E325" s="13" t="str">
        <f>'Production laitière'!BX26</f>
        <v/>
      </c>
    </row>
    <row r="326" spans="1:5" x14ac:dyDescent="0.25">
      <c r="A326" s="148"/>
      <c r="B326" s="59" t="s">
        <v>423</v>
      </c>
      <c r="C326" s="27">
        <f>'Planning de pâturage'!LM$12</f>
        <v>41961</v>
      </c>
      <c r="D326" s="13">
        <f>'Production laitière'!BV27</f>
        <v>0</v>
      </c>
      <c r="E326" s="13" t="str">
        <f>'Production laitière'!BX27</f>
        <v/>
      </c>
    </row>
    <row r="327" spans="1:5" x14ac:dyDescent="0.25">
      <c r="A327" s="148"/>
      <c r="B327" s="59" t="s">
        <v>424</v>
      </c>
      <c r="C327" s="27">
        <f>'Planning de pâturage'!LN$12</f>
        <v>41962</v>
      </c>
      <c r="D327" s="13">
        <f>'Production laitière'!BV28</f>
        <v>0</v>
      </c>
      <c r="E327" s="13" t="str">
        <f>'Production laitière'!BX28</f>
        <v/>
      </c>
    </row>
    <row r="328" spans="1:5" x14ac:dyDescent="0.25">
      <c r="A328" s="148"/>
      <c r="B328" s="59" t="s">
        <v>425</v>
      </c>
      <c r="C328" s="27">
        <f>'Planning de pâturage'!LO$12</f>
        <v>41963</v>
      </c>
      <c r="D328" s="13">
        <f>'Production laitière'!BV29</f>
        <v>0</v>
      </c>
      <c r="E328" s="13" t="str">
        <f>'Production laitière'!BX29</f>
        <v/>
      </c>
    </row>
    <row r="329" spans="1:5" x14ac:dyDescent="0.25">
      <c r="A329" s="148"/>
      <c r="B329" s="59" t="s">
        <v>426</v>
      </c>
      <c r="C329" s="27">
        <f>'Planning de pâturage'!LP$12</f>
        <v>41964</v>
      </c>
      <c r="D329" s="13">
        <f>'Production laitière'!BV30</f>
        <v>0</v>
      </c>
      <c r="E329" s="13" t="str">
        <f>'Production laitière'!BX30</f>
        <v/>
      </c>
    </row>
    <row r="330" spans="1:5" x14ac:dyDescent="0.25">
      <c r="A330" s="148"/>
      <c r="B330" s="59" t="s">
        <v>427</v>
      </c>
      <c r="C330" s="27">
        <f>'Planning de pâturage'!LQ$12</f>
        <v>41965</v>
      </c>
      <c r="D330" s="13">
        <f>'Production laitière'!BV31</f>
        <v>0</v>
      </c>
      <c r="E330" s="13" t="str">
        <f>'Production laitière'!BX31</f>
        <v/>
      </c>
    </row>
    <row r="331" spans="1:5" x14ac:dyDescent="0.25">
      <c r="A331" s="148"/>
      <c r="B331" s="59" t="s">
        <v>428</v>
      </c>
      <c r="C331" s="27">
        <f>'Planning de pâturage'!LR$12</f>
        <v>41966</v>
      </c>
      <c r="D331" s="13">
        <f>'Production laitière'!BV32</f>
        <v>0</v>
      </c>
      <c r="E331" s="13" t="str">
        <f>'Production laitière'!BX32</f>
        <v/>
      </c>
    </row>
    <row r="332" spans="1:5" x14ac:dyDescent="0.25">
      <c r="A332" s="148" t="s">
        <v>66</v>
      </c>
      <c r="B332" s="59" t="s">
        <v>429</v>
      </c>
      <c r="C332" s="27">
        <f>'Planning de pâturage'!LS$12</f>
        <v>41967</v>
      </c>
      <c r="D332" s="13">
        <f>'Production laitière'!BV33</f>
        <v>0</v>
      </c>
      <c r="E332" s="13" t="str">
        <f>'Production laitière'!BX33</f>
        <v/>
      </c>
    </row>
    <row r="333" spans="1:5" x14ac:dyDescent="0.25">
      <c r="A333" s="148"/>
      <c r="B333" s="59" t="s">
        <v>430</v>
      </c>
      <c r="C333" s="27">
        <f>'Planning de pâturage'!LT$12</f>
        <v>41968</v>
      </c>
      <c r="D333" s="13">
        <f>'Production laitière'!BV34</f>
        <v>0</v>
      </c>
      <c r="E333" s="13" t="str">
        <f>'Production laitière'!BX34</f>
        <v/>
      </c>
    </row>
    <row r="334" spans="1:5" x14ac:dyDescent="0.25">
      <c r="A334" s="148"/>
      <c r="B334" s="59" t="s">
        <v>431</v>
      </c>
      <c r="C334" s="27">
        <f>'Planning de pâturage'!LU$12</f>
        <v>41969</v>
      </c>
      <c r="D334" s="13">
        <f>'Production laitière'!BV35</f>
        <v>0</v>
      </c>
      <c r="E334" s="13" t="str">
        <f>'Production laitière'!BX35</f>
        <v/>
      </c>
    </row>
    <row r="335" spans="1:5" x14ac:dyDescent="0.25">
      <c r="A335" s="148"/>
      <c r="B335" s="59" t="s">
        <v>432</v>
      </c>
      <c r="C335" s="27">
        <f>'Planning de pâturage'!LV$12</f>
        <v>41970</v>
      </c>
      <c r="D335" s="13">
        <f>'Production laitière'!BV36</f>
        <v>0</v>
      </c>
      <c r="E335" s="13" t="str">
        <f>'Production laitière'!BX36</f>
        <v/>
      </c>
    </row>
    <row r="336" spans="1:5" x14ac:dyDescent="0.25">
      <c r="A336" s="148"/>
      <c r="B336" s="59" t="s">
        <v>433</v>
      </c>
      <c r="C336" s="27">
        <f>'Planning de pâturage'!LW$12</f>
        <v>41971</v>
      </c>
      <c r="D336" s="13">
        <f>'Production laitière'!BV37</f>
        <v>0</v>
      </c>
      <c r="E336" s="13" t="str">
        <f>'Production laitière'!BX37</f>
        <v/>
      </c>
    </row>
    <row r="337" spans="1:5" x14ac:dyDescent="0.25">
      <c r="A337" s="148"/>
      <c r="B337" s="59" t="s">
        <v>434</v>
      </c>
      <c r="C337" s="27">
        <f>'Planning de pâturage'!LX$12</f>
        <v>41972</v>
      </c>
      <c r="D337" s="13">
        <f>'Production laitière'!BV38</f>
        <v>0</v>
      </c>
      <c r="E337" s="13" t="str">
        <f>'Production laitière'!BX38</f>
        <v/>
      </c>
    </row>
    <row r="338" spans="1:5" x14ac:dyDescent="0.25">
      <c r="A338" s="148"/>
      <c r="B338" s="59" t="s">
        <v>435</v>
      </c>
      <c r="C338" s="27">
        <f>'Planning de pâturage'!LY$12</f>
        <v>41973</v>
      </c>
      <c r="D338" s="13">
        <f>'Production laitière'!BV39</f>
        <v>0</v>
      </c>
      <c r="E338" s="13" t="str">
        <f>'Production laitière'!BX39</f>
        <v/>
      </c>
    </row>
    <row r="339" spans="1:5" x14ac:dyDescent="0.25">
      <c r="A339" s="148" t="s">
        <v>67</v>
      </c>
      <c r="B339" s="59" t="s">
        <v>436</v>
      </c>
      <c r="C339" s="27">
        <f>'Planning de pâturage'!LZ$12</f>
        <v>41974</v>
      </c>
      <c r="D339" s="13">
        <f>'Production laitière'!CC12</f>
        <v>0</v>
      </c>
      <c r="E339" s="13" t="str">
        <f>'Production laitière'!CE12</f>
        <v/>
      </c>
    </row>
    <row r="340" spans="1:5" x14ac:dyDescent="0.25">
      <c r="A340" s="148"/>
      <c r="B340" s="59" t="s">
        <v>437</v>
      </c>
      <c r="C340" s="27">
        <f>'Planning de pâturage'!MA$12</f>
        <v>41975</v>
      </c>
      <c r="D340" s="13">
        <f>'Production laitière'!CC13</f>
        <v>0</v>
      </c>
      <c r="E340" s="13" t="str">
        <f>'Production laitière'!CE13</f>
        <v/>
      </c>
    </row>
    <row r="341" spans="1:5" x14ac:dyDescent="0.25">
      <c r="A341" s="148"/>
      <c r="B341" s="59" t="s">
        <v>438</v>
      </c>
      <c r="C341" s="27">
        <f>'Planning de pâturage'!MB$12</f>
        <v>41976</v>
      </c>
      <c r="D341" s="13">
        <f>'Production laitière'!CC14</f>
        <v>0</v>
      </c>
      <c r="E341" s="13" t="str">
        <f>'Production laitière'!CE14</f>
        <v/>
      </c>
    </row>
    <row r="342" spans="1:5" x14ac:dyDescent="0.25">
      <c r="A342" s="148"/>
      <c r="B342" s="59" t="s">
        <v>439</v>
      </c>
      <c r="C342" s="27">
        <f>'Planning de pâturage'!MC$12</f>
        <v>41977</v>
      </c>
      <c r="D342" s="13">
        <f>'Production laitière'!CC15</f>
        <v>0</v>
      </c>
      <c r="E342" s="13" t="str">
        <f>'Production laitière'!CE15</f>
        <v/>
      </c>
    </row>
    <row r="343" spans="1:5" x14ac:dyDescent="0.25">
      <c r="A343" s="148"/>
      <c r="B343" s="59" t="s">
        <v>440</v>
      </c>
      <c r="C343" s="27">
        <f>'Planning de pâturage'!MD$12</f>
        <v>41978</v>
      </c>
      <c r="D343" s="13">
        <f>'Production laitière'!CC16</f>
        <v>0</v>
      </c>
      <c r="E343" s="13" t="str">
        <f>'Production laitière'!CE16</f>
        <v/>
      </c>
    </row>
    <row r="344" spans="1:5" x14ac:dyDescent="0.25">
      <c r="A344" s="148"/>
      <c r="B344" s="59" t="s">
        <v>441</v>
      </c>
      <c r="C344" s="27">
        <f>'Planning de pâturage'!ME$12</f>
        <v>41979</v>
      </c>
      <c r="D344" s="13">
        <f>'Production laitière'!CC17</f>
        <v>0</v>
      </c>
      <c r="E344" s="13" t="str">
        <f>'Production laitière'!CE17</f>
        <v/>
      </c>
    </row>
    <row r="345" spans="1:5" x14ac:dyDescent="0.25">
      <c r="A345" s="148"/>
      <c r="B345" s="59" t="s">
        <v>442</v>
      </c>
      <c r="C345" s="27">
        <f>'Planning de pâturage'!MF$12</f>
        <v>41980</v>
      </c>
      <c r="D345" s="13">
        <f>'Production laitière'!CC18</f>
        <v>0</v>
      </c>
      <c r="E345" s="13" t="str">
        <f>'Production laitière'!CE18</f>
        <v/>
      </c>
    </row>
    <row r="346" spans="1:5" x14ac:dyDescent="0.25">
      <c r="A346" s="148" t="s">
        <v>76</v>
      </c>
      <c r="B346" s="59" t="s">
        <v>443</v>
      </c>
      <c r="C346" s="27">
        <f>'Planning de pâturage'!MG$12</f>
        <v>41981</v>
      </c>
      <c r="D346" s="13">
        <f>'Production laitière'!CC19</f>
        <v>0</v>
      </c>
      <c r="E346" s="13" t="str">
        <f>'Production laitière'!CE19</f>
        <v/>
      </c>
    </row>
    <row r="347" spans="1:5" x14ac:dyDescent="0.25">
      <c r="A347" s="148"/>
      <c r="B347" s="59" t="s">
        <v>444</v>
      </c>
      <c r="C347" s="27">
        <f>'Planning de pâturage'!MH$12</f>
        <v>41982</v>
      </c>
      <c r="D347" s="13">
        <f>'Production laitière'!CC20</f>
        <v>0</v>
      </c>
      <c r="E347" s="13" t="str">
        <f>'Production laitière'!CE20</f>
        <v/>
      </c>
    </row>
    <row r="348" spans="1:5" x14ac:dyDescent="0.25">
      <c r="A348" s="148"/>
      <c r="B348" s="59" t="s">
        <v>445</v>
      </c>
      <c r="C348" s="27">
        <f>'Planning de pâturage'!MI$12</f>
        <v>41983</v>
      </c>
      <c r="D348" s="13">
        <f>'Production laitière'!CC21</f>
        <v>0</v>
      </c>
      <c r="E348" s="13" t="str">
        <f>'Production laitière'!CE21</f>
        <v/>
      </c>
    </row>
    <row r="349" spans="1:5" x14ac:dyDescent="0.25">
      <c r="A349" s="148"/>
      <c r="B349" s="59" t="s">
        <v>446</v>
      </c>
      <c r="C349" s="27">
        <f>'Planning de pâturage'!MJ$12</f>
        <v>41984</v>
      </c>
      <c r="D349" s="13">
        <f>'Production laitière'!CC22</f>
        <v>0</v>
      </c>
      <c r="E349" s="13" t="str">
        <f>'Production laitière'!CE22</f>
        <v/>
      </c>
    </row>
    <row r="350" spans="1:5" x14ac:dyDescent="0.25">
      <c r="A350" s="148"/>
      <c r="B350" s="59" t="s">
        <v>447</v>
      </c>
      <c r="C350" s="27">
        <f>'Planning de pâturage'!MK$12</f>
        <v>41985</v>
      </c>
      <c r="D350" s="13">
        <f>'Production laitière'!CC23</f>
        <v>0</v>
      </c>
      <c r="E350" s="13" t="str">
        <f>'Production laitière'!CE23</f>
        <v/>
      </c>
    </row>
    <row r="351" spans="1:5" x14ac:dyDescent="0.25">
      <c r="A351" s="148"/>
      <c r="B351" s="59" t="s">
        <v>448</v>
      </c>
      <c r="C351" s="27">
        <f>'Planning de pâturage'!ML$12</f>
        <v>41986</v>
      </c>
      <c r="D351" s="13">
        <f>'Production laitière'!CC24</f>
        <v>0</v>
      </c>
      <c r="E351" s="13" t="str">
        <f>'Production laitière'!CE24</f>
        <v/>
      </c>
    </row>
    <row r="352" spans="1:5" x14ac:dyDescent="0.25">
      <c r="A352" s="148"/>
      <c r="B352" s="59" t="s">
        <v>449</v>
      </c>
      <c r="C352" s="27">
        <f>'Planning de pâturage'!MM$12</f>
        <v>41987</v>
      </c>
      <c r="D352" s="13">
        <f>'Production laitière'!CC25</f>
        <v>0</v>
      </c>
      <c r="E352" s="13" t="str">
        <f>'Production laitière'!CE25</f>
        <v/>
      </c>
    </row>
    <row r="353" spans="1:5" x14ac:dyDescent="0.25">
      <c r="A353" s="148" t="s">
        <v>77</v>
      </c>
      <c r="B353" s="59" t="s">
        <v>450</v>
      </c>
      <c r="C353" s="27">
        <f>'Planning de pâturage'!MN$12</f>
        <v>41988</v>
      </c>
      <c r="D353" s="13">
        <f>'Production laitière'!CC26</f>
        <v>0</v>
      </c>
      <c r="E353" s="13" t="str">
        <f>'Production laitière'!CE26</f>
        <v/>
      </c>
    </row>
    <row r="354" spans="1:5" x14ac:dyDescent="0.25">
      <c r="A354" s="148"/>
      <c r="B354" s="59" t="s">
        <v>451</v>
      </c>
      <c r="C354" s="27">
        <f>'Planning de pâturage'!MO$12</f>
        <v>41989</v>
      </c>
      <c r="D354" s="13">
        <f>'Production laitière'!CC27</f>
        <v>0</v>
      </c>
      <c r="E354" s="13" t="str">
        <f>'Production laitière'!CE27</f>
        <v/>
      </c>
    </row>
    <row r="355" spans="1:5" x14ac:dyDescent="0.25">
      <c r="A355" s="148"/>
      <c r="B355" s="59" t="s">
        <v>452</v>
      </c>
      <c r="C355" s="27">
        <f>'Planning de pâturage'!MP$12</f>
        <v>41990</v>
      </c>
      <c r="D355" s="13">
        <f>'Production laitière'!CC28</f>
        <v>0</v>
      </c>
      <c r="E355" s="13" t="str">
        <f>'Production laitière'!CE28</f>
        <v/>
      </c>
    </row>
    <row r="356" spans="1:5" x14ac:dyDescent="0.25">
      <c r="A356" s="148"/>
      <c r="B356" s="59" t="s">
        <v>453</v>
      </c>
      <c r="C356" s="27">
        <f>'Planning de pâturage'!MQ$12</f>
        <v>41991</v>
      </c>
      <c r="D356" s="13">
        <f>'Production laitière'!CC29</f>
        <v>0</v>
      </c>
      <c r="E356" s="13" t="str">
        <f>'Production laitière'!CE29</f>
        <v/>
      </c>
    </row>
    <row r="357" spans="1:5" x14ac:dyDescent="0.25">
      <c r="A357" s="148"/>
      <c r="B357" s="59" t="s">
        <v>454</v>
      </c>
      <c r="C357" s="27">
        <f>'Planning de pâturage'!MR$12</f>
        <v>41992</v>
      </c>
      <c r="D357" s="13">
        <f>'Production laitière'!CC30</f>
        <v>0</v>
      </c>
      <c r="E357" s="13" t="str">
        <f>'Production laitière'!CE30</f>
        <v/>
      </c>
    </row>
    <row r="358" spans="1:5" x14ac:dyDescent="0.25">
      <c r="A358" s="148"/>
      <c r="B358" s="59" t="s">
        <v>455</v>
      </c>
      <c r="C358" s="27">
        <f>'Planning de pâturage'!MS$12</f>
        <v>41993</v>
      </c>
      <c r="D358" s="13">
        <f>'Production laitière'!CC31</f>
        <v>0</v>
      </c>
      <c r="E358" s="13" t="str">
        <f>'Production laitière'!CE31</f>
        <v/>
      </c>
    </row>
    <row r="359" spans="1:5" x14ac:dyDescent="0.25">
      <c r="A359" s="148"/>
      <c r="B359" s="59" t="s">
        <v>456</v>
      </c>
      <c r="C359" s="27">
        <f>'Planning de pâturage'!MT$12</f>
        <v>41994</v>
      </c>
      <c r="D359" s="13">
        <f>'Production laitière'!CC32</f>
        <v>0</v>
      </c>
      <c r="E359" s="13" t="str">
        <f>'Production laitière'!CE32</f>
        <v/>
      </c>
    </row>
    <row r="360" spans="1:5" x14ac:dyDescent="0.25">
      <c r="A360" s="148" t="s">
        <v>78</v>
      </c>
      <c r="B360" s="59" t="s">
        <v>457</v>
      </c>
      <c r="C360" s="27">
        <f>'Planning de pâturage'!MU$12</f>
        <v>41995</v>
      </c>
      <c r="D360" s="13">
        <f>'Production laitière'!CC33</f>
        <v>0</v>
      </c>
      <c r="E360" s="13" t="str">
        <f>'Production laitière'!CE33</f>
        <v/>
      </c>
    </row>
    <row r="361" spans="1:5" x14ac:dyDescent="0.25">
      <c r="A361" s="148"/>
      <c r="B361" s="59" t="s">
        <v>458</v>
      </c>
      <c r="C361" s="27">
        <f>'Planning de pâturage'!MV$12</f>
        <v>41996</v>
      </c>
      <c r="D361" s="13">
        <f>'Production laitière'!CC34</f>
        <v>0</v>
      </c>
      <c r="E361" s="13" t="str">
        <f>'Production laitière'!CE34</f>
        <v/>
      </c>
    </row>
    <row r="362" spans="1:5" x14ac:dyDescent="0.25">
      <c r="A362" s="148"/>
      <c r="B362" s="59" t="s">
        <v>459</v>
      </c>
      <c r="C362" s="27">
        <f>'Planning de pâturage'!MW$12</f>
        <v>41997</v>
      </c>
      <c r="D362" s="13">
        <f>'Production laitière'!CC35</f>
        <v>0</v>
      </c>
      <c r="E362" s="13" t="str">
        <f>'Production laitière'!CE35</f>
        <v/>
      </c>
    </row>
    <row r="363" spans="1:5" x14ac:dyDescent="0.25">
      <c r="A363" s="148"/>
      <c r="B363" s="59" t="s">
        <v>460</v>
      </c>
      <c r="C363" s="27">
        <f>'Planning de pâturage'!MX$12</f>
        <v>41998</v>
      </c>
      <c r="D363" s="13">
        <f>'Production laitière'!CC36</f>
        <v>0</v>
      </c>
      <c r="E363" s="13" t="str">
        <f>'Production laitière'!CE36</f>
        <v/>
      </c>
    </row>
    <row r="364" spans="1:5" x14ac:dyDescent="0.25">
      <c r="A364" s="148"/>
      <c r="B364" s="59" t="s">
        <v>461</v>
      </c>
      <c r="C364" s="27">
        <f>'Planning de pâturage'!MY$12</f>
        <v>41999</v>
      </c>
      <c r="D364" s="13">
        <f>'Production laitière'!CC37</f>
        <v>0</v>
      </c>
      <c r="E364" s="13" t="str">
        <f>'Production laitière'!CE37</f>
        <v/>
      </c>
    </row>
    <row r="365" spans="1:5" x14ac:dyDescent="0.25">
      <c r="A365" s="148"/>
      <c r="B365" s="59" t="s">
        <v>462</v>
      </c>
      <c r="C365" s="27">
        <f>'Planning de pâturage'!MZ$12</f>
        <v>42000</v>
      </c>
      <c r="D365" s="13">
        <f>'Production laitière'!CC38</f>
        <v>0</v>
      </c>
      <c r="E365" s="13" t="str">
        <f>'Production laitière'!CE38</f>
        <v/>
      </c>
    </row>
    <row r="366" spans="1:5" x14ac:dyDescent="0.25">
      <c r="A366" s="148"/>
      <c r="B366" s="59" t="s">
        <v>463</v>
      </c>
      <c r="C366" s="27">
        <f>'Planning de pâturage'!NA$12</f>
        <v>42001</v>
      </c>
      <c r="D366" s="13">
        <f>'Production laitière'!CC39</f>
        <v>0</v>
      </c>
      <c r="E366" s="13" t="str">
        <f>'Production laitière'!CE39</f>
        <v/>
      </c>
    </row>
    <row r="367" spans="1:5" x14ac:dyDescent="0.25">
      <c r="A367" s="148" t="s">
        <v>75</v>
      </c>
      <c r="B367" s="59" t="s">
        <v>464</v>
      </c>
      <c r="C367" s="27">
        <f>'Planning de pâturage'!NB$12</f>
        <v>42002</v>
      </c>
      <c r="D367" s="13">
        <f>'Production laitière'!CC40</f>
        <v>0</v>
      </c>
      <c r="E367" s="13" t="str">
        <f>'Production laitière'!CE40</f>
        <v/>
      </c>
    </row>
    <row r="368" spans="1:5" x14ac:dyDescent="0.25">
      <c r="A368" s="148"/>
      <c r="B368" s="59" t="s">
        <v>465</v>
      </c>
      <c r="C368" s="27">
        <f>'Planning de pâturage'!NC$12</f>
        <v>42003</v>
      </c>
      <c r="D368" s="13">
        <f>'Production laitière'!CC41</f>
        <v>0</v>
      </c>
      <c r="E368" s="13" t="str">
        <f>'Production laitière'!CE41</f>
        <v/>
      </c>
    </row>
    <row r="369" spans="1:5" x14ac:dyDescent="0.25">
      <c r="A369" s="148"/>
      <c r="B369" s="59" t="s">
        <v>466</v>
      </c>
      <c r="C369" s="27">
        <f>'Planning de pâturage'!ND$12</f>
        <v>42004</v>
      </c>
      <c r="D369" s="13">
        <f>'Production laitière'!CC42</f>
        <v>0</v>
      </c>
      <c r="E369" s="13" t="str">
        <f>'Production laitière'!CE42</f>
        <v/>
      </c>
    </row>
    <row r="370" spans="1:5" x14ac:dyDescent="0.25">
      <c r="A370" s="148"/>
      <c r="B370" s="59" t="s">
        <v>467</v>
      </c>
      <c r="C370" s="27">
        <f>'Planning de pâturage'!NE$12</f>
        <v>42005</v>
      </c>
      <c r="D370" s="13">
        <f>'Production laitière'!CC43</f>
        <v>0</v>
      </c>
      <c r="E370" s="13" t="str">
        <f>'Production laitière'!CE43</f>
        <v/>
      </c>
    </row>
    <row r="371" spans="1:5" x14ac:dyDescent="0.25">
      <c r="A371" s="148"/>
      <c r="B371" s="59" t="s">
        <v>468</v>
      </c>
      <c r="C371" s="27">
        <f>'Planning de pâturage'!NF$12</f>
        <v>42006</v>
      </c>
      <c r="D371" s="13">
        <f>'Production laitière'!CC47</f>
        <v>0</v>
      </c>
      <c r="E371" s="13" t="str">
        <f>'Production laitière'!CE47</f>
        <v/>
      </c>
    </row>
    <row r="372" spans="1:5" x14ac:dyDescent="0.25">
      <c r="A372" s="148"/>
      <c r="B372" s="59" t="s">
        <v>469</v>
      </c>
      <c r="C372" s="27">
        <f>'Planning de pâturage'!NG$12</f>
        <v>42007</v>
      </c>
      <c r="D372" s="13">
        <f>'Production laitière'!CC45</f>
        <v>0</v>
      </c>
      <c r="E372" s="13" t="str">
        <f>'Production laitière'!CE45</f>
        <v/>
      </c>
    </row>
    <row r="373" spans="1:5" x14ac:dyDescent="0.25">
      <c r="A373" s="148"/>
      <c r="B373" s="59" t="s">
        <v>470</v>
      </c>
      <c r="C373" s="27">
        <f>'Planning de pâturage'!NH$12</f>
        <v>42008</v>
      </c>
      <c r="D373" s="13">
        <f>'Production laitière'!CC46</f>
        <v>0</v>
      </c>
      <c r="E373" s="13" t="str">
        <f>'Production laitière'!CE46</f>
        <v/>
      </c>
    </row>
  </sheetData>
  <mergeCells count="53">
    <mergeCell ref="A360:A366"/>
    <mergeCell ref="A367:A373"/>
    <mergeCell ref="A318:A324"/>
    <mergeCell ref="A325:A331"/>
    <mergeCell ref="A332:A338"/>
    <mergeCell ref="A339:A345"/>
    <mergeCell ref="A346:A352"/>
    <mergeCell ref="A353:A359"/>
    <mergeCell ref="A311:A317"/>
    <mergeCell ref="A234:A240"/>
    <mergeCell ref="A241:A247"/>
    <mergeCell ref="A248:A254"/>
    <mergeCell ref="A255:A261"/>
    <mergeCell ref="A262:A268"/>
    <mergeCell ref="A269:A275"/>
    <mergeCell ref="A276:A282"/>
    <mergeCell ref="A283:A289"/>
    <mergeCell ref="A290:A296"/>
    <mergeCell ref="A297:A303"/>
    <mergeCell ref="A304:A310"/>
    <mergeCell ref="A199:A205"/>
    <mergeCell ref="A206:A212"/>
    <mergeCell ref="A213:A219"/>
    <mergeCell ref="A220:A226"/>
    <mergeCell ref="A227:A233"/>
    <mergeCell ref="A164:A170"/>
    <mergeCell ref="A171:A177"/>
    <mergeCell ref="A178:A184"/>
    <mergeCell ref="A185:A191"/>
    <mergeCell ref="A192:A198"/>
    <mergeCell ref="A157:A163"/>
    <mergeCell ref="A80:A86"/>
    <mergeCell ref="A87:A93"/>
    <mergeCell ref="A94:A100"/>
    <mergeCell ref="A101:A107"/>
    <mergeCell ref="A108:A114"/>
    <mergeCell ref="A115:A121"/>
    <mergeCell ref="A122:A128"/>
    <mergeCell ref="A129:A135"/>
    <mergeCell ref="A136:A142"/>
    <mergeCell ref="A143:A149"/>
    <mergeCell ref="A150:A156"/>
    <mergeCell ref="A45:A51"/>
    <mergeCell ref="A52:A58"/>
    <mergeCell ref="A59:A65"/>
    <mergeCell ref="A66:A72"/>
    <mergeCell ref="A73:A79"/>
    <mergeCell ref="A38:A44"/>
    <mergeCell ref="A3:A9"/>
    <mergeCell ref="A10:A16"/>
    <mergeCell ref="A17:A23"/>
    <mergeCell ref="A24:A30"/>
    <mergeCell ref="A31:A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 de pâturage</vt:lpstr>
      <vt:lpstr>Production laitière</vt:lpstr>
      <vt:lpstr>Synthèse des paddocks</vt:lpstr>
      <vt:lpstr>Bilan par 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2014-10-08T12:22:04Z</cp:lastPrinted>
  <dcterms:created xsi:type="dcterms:W3CDTF">2014-09-12T08:13:54Z</dcterms:created>
  <dcterms:modified xsi:type="dcterms:W3CDTF">2014-11-02T15:40:02Z</dcterms:modified>
</cp:coreProperties>
</file>