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 codeName="{326BA218-B054-8778-C3B9-1B04C7A2A7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iyongomartin/Desktop/dossier/"/>
    </mc:Choice>
  </mc:AlternateContent>
  <xr:revisionPtr revIDLastSave="0" documentId="13_ncr:1_{DCDA36CA-931B-F240-9328-DC13BE62FB78}" xr6:coauthVersionLast="45" xr6:coauthVersionMax="45" xr10:uidLastSave="{00000000-0000-0000-0000-000000000000}"/>
  <bookViews>
    <workbookView xWindow="26220" yWindow="16760" windowWidth="34340" windowHeight="19940" activeTab="1" xr2:uid="{EE10BEF1-7D74-D740-9DC7-47DD93E1EEB3}"/>
  </bookViews>
  <sheets>
    <sheet name="BDD" sheetId="1" r:id="rId1"/>
    <sheet name="GrapheY1" sheetId="3" r:id="rId2"/>
    <sheet name="GrapheY2" sheetId="4" r:id="rId3"/>
    <sheet name="GrapheY3" sheetId="5" r:id="rId4"/>
  </sheets>
  <definedNames>
    <definedName name="_xlnm.Print_Area" localSheetId="1">GrapheY1!$I$1:$N$69</definedName>
    <definedName name="_xlnm.Print_Area" localSheetId="2">GrapheY2!$I$1:$N$69</definedName>
    <definedName name="_xlnm.Print_Area" localSheetId="3">GrapheY3!$I$1:$N$69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" l="1"/>
  <c r="F12" i="1" l="1"/>
  <c r="D70" i="5"/>
  <c r="C70" i="5"/>
  <c r="A70" i="5"/>
  <c r="D69" i="5"/>
  <c r="C69" i="5"/>
  <c r="A69" i="5"/>
  <c r="D68" i="5"/>
  <c r="C68" i="5"/>
  <c r="A68" i="5"/>
  <c r="D67" i="5"/>
  <c r="C67" i="5"/>
  <c r="A67" i="5"/>
  <c r="D66" i="5"/>
  <c r="C66" i="5"/>
  <c r="A66" i="5"/>
  <c r="D65" i="5"/>
  <c r="C65" i="5"/>
  <c r="A65" i="5"/>
  <c r="D64" i="5"/>
  <c r="C64" i="5"/>
  <c r="A64" i="5"/>
  <c r="D63" i="5"/>
  <c r="C63" i="5"/>
  <c r="A63" i="5"/>
  <c r="D62" i="5"/>
  <c r="C62" i="5"/>
  <c r="A62" i="5"/>
  <c r="D61" i="5"/>
  <c r="C61" i="5"/>
  <c r="A61" i="5"/>
  <c r="D60" i="5"/>
  <c r="C60" i="5"/>
  <c r="A60" i="5"/>
  <c r="D59" i="5"/>
  <c r="C59" i="5"/>
  <c r="A59" i="5"/>
  <c r="D58" i="5"/>
  <c r="C58" i="5"/>
  <c r="A58" i="5"/>
  <c r="D57" i="5"/>
  <c r="C57" i="5"/>
  <c r="A57" i="5"/>
  <c r="D56" i="5"/>
  <c r="C56" i="5"/>
  <c r="A56" i="5"/>
  <c r="D55" i="5"/>
  <c r="C55" i="5"/>
  <c r="A55" i="5"/>
  <c r="D54" i="5"/>
  <c r="C54" i="5"/>
  <c r="A54" i="5"/>
  <c r="D53" i="5"/>
  <c r="C53" i="5"/>
  <c r="A53" i="5"/>
  <c r="D52" i="5"/>
  <c r="C52" i="5"/>
  <c r="A52" i="5"/>
  <c r="D51" i="5"/>
  <c r="C51" i="5"/>
  <c r="A51" i="5"/>
  <c r="D50" i="5"/>
  <c r="C50" i="5"/>
  <c r="A50" i="5"/>
  <c r="E49" i="5"/>
  <c r="A49" i="5"/>
  <c r="E48" i="5"/>
  <c r="A48" i="5"/>
  <c r="E47" i="5"/>
  <c r="D47" i="5"/>
  <c r="A47" i="5"/>
  <c r="E46" i="5"/>
  <c r="A46" i="5"/>
  <c r="E45" i="5"/>
  <c r="A45" i="5"/>
  <c r="E44" i="5"/>
  <c r="A44" i="5"/>
  <c r="E43" i="5"/>
  <c r="D43" i="5"/>
  <c r="A43" i="5"/>
  <c r="E42" i="5"/>
  <c r="A42" i="5"/>
  <c r="E41" i="5"/>
  <c r="A41" i="5"/>
  <c r="E40" i="5"/>
  <c r="A40" i="5"/>
  <c r="E39" i="5"/>
  <c r="D39" i="5"/>
  <c r="A39" i="5"/>
  <c r="E38" i="5"/>
  <c r="A38" i="5"/>
  <c r="E37" i="5"/>
  <c r="A37" i="5"/>
  <c r="E36" i="5"/>
  <c r="A36" i="5"/>
  <c r="E35" i="5"/>
  <c r="D35" i="5"/>
  <c r="A35" i="5"/>
  <c r="E34" i="5"/>
  <c r="A34" i="5"/>
  <c r="E33" i="5"/>
  <c r="A33" i="5"/>
  <c r="E32" i="5"/>
  <c r="A32" i="5"/>
  <c r="E31" i="5"/>
  <c r="D31" i="5"/>
  <c r="A31" i="5"/>
  <c r="E30" i="5"/>
  <c r="A30" i="5"/>
  <c r="E29" i="5"/>
  <c r="A29" i="5"/>
  <c r="E28" i="5"/>
  <c r="A28" i="5"/>
  <c r="E27" i="5"/>
  <c r="D27" i="5"/>
  <c r="A27" i="5"/>
  <c r="E26" i="5"/>
  <c r="A26" i="5"/>
  <c r="E25" i="5"/>
  <c r="A25" i="5"/>
  <c r="E24" i="5"/>
  <c r="A24" i="5"/>
  <c r="E23" i="5"/>
  <c r="D23" i="5"/>
  <c r="A23" i="5"/>
  <c r="E22" i="5"/>
  <c r="A22" i="5"/>
  <c r="E21" i="5"/>
  <c r="A21" i="5"/>
  <c r="E20" i="5"/>
  <c r="A20" i="5"/>
  <c r="E19" i="5"/>
  <c r="D19" i="5"/>
  <c r="A19" i="5"/>
  <c r="E18" i="5"/>
  <c r="A18" i="5"/>
  <c r="K17" i="5"/>
  <c r="E17" i="5"/>
  <c r="A17" i="5"/>
  <c r="E16" i="5"/>
  <c r="A16" i="5"/>
  <c r="E15" i="5"/>
  <c r="D15" i="5"/>
  <c r="A15" i="5"/>
  <c r="E14" i="5"/>
  <c r="A14" i="5"/>
  <c r="N13" i="5"/>
  <c r="E13" i="5"/>
  <c r="A13" i="5"/>
  <c r="E12" i="5"/>
  <c r="A12" i="5"/>
  <c r="D11" i="5"/>
  <c r="D46" i="5" s="1"/>
  <c r="C11" i="5"/>
  <c r="C47" i="5" s="1"/>
  <c r="A11" i="5"/>
  <c r="D7" i="5"/>
  <c r="C7" i="5"/>
  <c r="B22" i="5" s="1"/>
  <c r="B7" i="5"/>
  <c r="B15" i="5" s="1"/>
  <c r="D6" i="5"/>
  <c r="C6" i="5"/>
  <c r="B6" i="5"/>
  <c r="I5" i="5"/>
  <c r="C4" i="5"/>
  <c r="D70" i="4"/>
  <c r="C70" i="4"/>
  <c r="A70" i="4"/>
  <c r="D69" i="4"/>
  <c r="C69" i="4"/>
  <c r="A69" i="4"/>
  <c r="D68" i="4"/>
  <c r="C68" i="4"/>
  <c r="A68" i="4"/>
  <c r="D67" i="4"/>
  <c r="C67" i="4"/>
  <c r="A67" i="4"/>
  <c r="D66" i="4"/>
  <c r="C66" i="4"/>
  <c r="A66" i="4"/>
  <c r="D65" i="4"/>
  <c r="C65" i="4"/>
  <c r="A65" i="4"/>
  <c r="D64" i="4"/>
  <c r="C64" i="4"/>
  <c r="A64" i="4"/>
  <c r="D63" i="4"/>
  <c r="C63" i="4"/>
  <c r="A63" i="4"/>
  <c r="D62" i="4"/>
  <c r="C62" i="4"/>
  <c r="A62" i="4"/>
  <c r="D61" i="4"/>
  <c r="C61" i="4"/>
  <c r="A61" i="4"/>
  <c r="D60" i="4"/>
  <c r="C60" i="4"/>
  <c r="A60" i="4"/>
  <c r="D59" i="4"/>
  <c r="C59" i="4"/>
  <c r="A59" i="4"/>
  <c r="D58" i="4"/>
  <c r="C58" i="4"/>
  <c r="A58" i="4"/>
  <c r="D57" i="4"/>
  <c r="C57" i="4"/>
  <c r="A57" i="4"/>
  <c r="D56" i="4"/>
  <c r="C56" i="4"/>
  <c r="A56" i="4"/>
  <c r="D55" i="4"/>
  <c r="C55" i="4"/>
  <c r="A55" i="4"/>
  <c r="D54" i="4"/>
  <c r="C54" i="4"/>
  <c r="A54" i="4"/>
  <c r="D53" i="4"/>
  <c r="C53" i="4"/>
  <c r="A53" i="4"/>
  <c r="D52" i="4"/>
  <c r="C52" i="4"/>
  <c r="A52" i="4"/>
  <c r="D51" i="4"/>
  <c r="C51" i="4"/>
  <c r="A51" i="4"/>
  <c r="D50" i="4"/>
  <c r="C50" i="4"/>
  <c r="A50" i="4"/>
  <c r="E49" i="4"/>
  <c r="A49" i="4"/>
  <c r="E48" i="4"/>
  <c r="C48" i="4"/>
  <c r="A48" i="4"/>
  <c r="E47" i="4"/>
  <c r="D47" i="4"/>
  <c r="A47" i="4"/>
  <c r="E46" i="4"/>
  <c r="A46" i="4"/>
  <c r="E45" i="4"/>
  <c r="A45" i="4"/>
  <c r="E44" i="4"/>
  <c r="C44" i="4"/>
  <c r="A44" i="4"/>
  <c r="E43" i="4"/>
  <c r="A43" i="4"/>
  <c r="E42" i="4"/>
  <c r="A42" i="4"/>
  <c r="E41" i="4"/>
  <c r="A41" i="4"/>
  <c r="E40" i="4"/>
  <c r="A40" i="4"/>
  <c r="E39" i="4"/>
  <c r="A39" i="4"/>
  <c r="E38" i="4"/>
  <c r="A38" i="4"/>
  <c r="E37" i="4"/>
  <c r="A37" i="4"/>
  <c r="E36" i="4"/>
  <c r="A36" i="4"/>
  <c r="E35" i="4"/>
  <c r="A35" i="4"/>
  <c r="E34" i="4"/>
  <c r="A34" i="4"/>
  <c r="E33" i="4"/>
  <c r="C33" i="4"/>
  <c r="A33" i="4"/>
  <c r="E32" i="4"/>
  <c r="D32" i="4"/>
  <c r="C32" i="4"/>
  <c r="A32" i="4"/>
  <c r="E31" i="4"/>
  <c r="D31" i="4"/>
  <c r="A31" i="4"/>
  <c r="E30" i="4"/>
  <c r="A30" i="4"/>
  <c r="E29" i="4"/>
  <c r="A29" i="4"/>
  <c r="E28" i="4"/>
  <c r="A28" i="4"/>
  <c r="E27" i="4"/>
  <c r="A27" i="4"/>
  <c r="E26" i="4"/>
  <c r="A26" i="4"/>
  <c r="E25" i="4"/>
  <c r="C25" i="4"/>
  <c r="A25" i="4"/>
  <c r="E24" i="4"/>
  <c r="D24" i="4"/>
  <c r="C24" i="4"/>
  <c r="A24" i="4"/>
  <c r="E23" i="4"/>
  <c r="D23" i="4"/>
  <c r="A23" i="4"/>
  <c r="E22" i="4"/>
  <c r="A22" i="4"/>
  <c r="E21" i="4"/>
  <c r="C21" i="4"/>
  <c r="A21" i="4"/>
  <c r="E20" i="4"/>
  <c r="A20" i="4"/>
  <c r="E19" i="4"/>
  <c r="A19" i="4"/>
  <c r="E18" i="4"/>
  <c r="A18" i="4"/>
  <c r="K17" i="4"/>
  <c r="E17" i="4"/>
  <c r="C17" i="4"/>
  <c r="A17" i="4"/>
  <c r="E16" i="4"/>
  <c r="A16" i="4"/>
  <c r="E15" i="4"/>
  <c r="A15" i="4"/>
  <c r="E14" i="4"/>
  <c r="A14" i="4"/>
  <c r="N13" i="4"/>
  <c r="E13" i="4"/>
  <c r="A13" i="4"/>
  <c r="E12" i="4"/>
  <c r="C12" i="4"/>
  <c r="A12" i="4"/>
  <c r="D11" i="4"/>
  <c r="D43" i="4" s="1"/>
  <c r="C11" i="4"/>
  <c r="A11" i="4"/>
  <c r="D7" i="4"/>
  <c r="C7" i="4"/>
  <c r="B7" i="4"/>
  <c r="B14" i="4" s="1"/>
  <c r="D6" i="4"/>
  <c r="C6" i="4"/>
  <c r="B6" i="4"/>
  <c r="I5" i="4"/>
  <c r="C4" i="4"/>
  <c r="B13" i="4" s="1"/>
  <c r="I5" i="1"/>
  <c r="I8" i="1"/>
  <c r="C4" i="3"/>
  <c r="D28" i="1"/>
  <c r="D27" i="1"/>
  <c r="D26" i="1"/>
  <c r="H17" i="1"/>
  <c r="E17" i="1"/>
  <c r="B17" i="1"/>
  <c r="D7" i="3"/>
  <c r="C7" i="3"/>
  <c r="B7" i="3"/>
  <c r="B70" i="3" s="1"/>
  <c r="I15" i="1"/>
  <c r="H15" i="1"/>
  <c r="F15" i="1"/>
  <c r="E15" i="1"/>
  <c r="C15" i="1"/>
  <c r="B15" i="1"/>
  <c r="C6" i="1"/>
  <c r="B65" i="4" l="1"/>
  <c r="B53" i="4"/>
  <c r="B45" i="4"/>
  <c r="B33" i="4"/>
  <c r="B29" i="4"/>
  <c r="B17" i="4"/>
  <c r="B70" i="5"/>
  <c r="B58" i="5"/>
  <c r="B50" i="5"/>
  <c r="B38" i="5"/>
  <c r="B26" i="5"/>
  <c r="B14" i="5"/>
  <c r="B68" i="4"/>
  <c r="B64" i="4"/>
  <c r="B60" i="4"/>
  <c r="B56" i="4"/>
  <c r="B52" i="4"/>
  <c r="B44" i="4"/>
  <c r="B40" i="4"/>
  <c r="B36" i="4"/>
  <c r="B32" i="4"/>
  <c r="B28" i="4"/>
  <c r="B24" i="4"/>
  <c r="B20" i="4"/>
  <c r="B16" i="4"/>
  <c r="B12" i="4"/>
  <c r="B69" i="5"/>
  <c r="B65" i="5"/>
  <c r="B61" i="5"/>
  <c r="B57" i="5"/>
  <c r="B53" i="5"/>
  <c r="B49" i="5"/>
  <c r="B45" i="5"/>
  <c r="B41" i="5"/>
  <c r="B37" i="5"/>
  <c r="B33" i="5"/>
  <c r="B29" i="5"/>
  <c r="B25" i="5"/>
  <c r="B21" i="5"/>
  <c r="B17" i="5"/>
  <c r="B13" i="5"/>
  <c r="B69" i="4"/>
  <c r="B57" i="4"/>
  <c r="B41" i="4"/>
  <c r="B21" i="4"/>
  <c r="B66" i="5"/>
  <c r="B54" i="5"/>
  <c r="B42" i="5"/>
  <c r="B30" i="5"/>
  <c r="B18" i="5"/>
  <c r="B48" i="4"/>
  <c r="B11" i="4"/>
  <c r="B67" i="4"/>
  <c r="B63" i="4"/>
  <c r="B59" i="4"/>
  <c r="B55" i="4"/>
  <c r="B51" i="4"/>
  <c r="B47" i="4"/>
  <c r="B43" i="4"/>
  <c r="B39" i="4"/>
  <c r="B35" i="4"/>
  <c r="B31" i="4"/>
  <c r="B27" i="4"/>
  <c r="B23" i="4"/>
  <c r="B19" i="4"/>
  <c r="B15" i="4"/>
  <c r="B68" i="5"/>
  <c r="B64" i="5"/>
  <c r="B60" i="5"/>
  <c r="B56" i="5"/>
  <c r="B52" i="5"/>
  <c r="B48" i="5"/>
  <c r="B44" i="5"/>
  <c r="B40" i="5"/>
  <c r="B36" i="5"/>
  <c r="B32" i="5"/>
  <c r="B28" i="5"/>
  <c r="B24" i="5"/>
  <c r="B20" i="5"/>
  <c r="B16" i="5"/>
  <c r="B12" i="5"/>
  <c r="B61" i="4"/>
  <c r="B49" i="4"/>
  <c r="B37" i="4"/>
  <c r="B25" i="4"/>
  <c r="B62" i="5"/>
  <c r="B46" i="5"/>
  <c r="B34" i="5"/>
  <c r="B70" i="4"/>
  <c r="B66" i="4"/>
  <c r="B62" i="4"/>
  <c r="B58" i="4"/>
  <c r="B54" i="4"/>
  <c r="B50" i="4"/>
  <c r="B46" i="4"/>
  <c r="B42" i="4"/>
  <c r="B38" i="4"/>
  <c r="B34" i="4"/>
  <c r="B30" i="4"/>
  <c r="B26" i="4"/>
  <c r="B22" i="4"/>
  <c r="B18" i="4"/>
  <c r="B11" i="5"/>
  <c r="B67" i="5"/>
  <c r="B63" i="5"/>
  <c r="B59" i="5"/>
  <c r="B55" i="5"/>
  <c r="B51" i="5"/>
  <c r="B47" i="5"/>
  <c r="B43" i="5"/>
  <c r="B39" i="5"/>
  <c r="B35" i="5"/>
  <c r="B31" i="5"/>
  <c r="B27" i="5"/>
  <c r="B23" i="5"/>
  <c r="B19" i="5"/>
  <c r="D12" i="5"/>
  <c r="C33" i="5"/>
  <c r="D48" i="5"/>
  <c r="C12" i="5"/>
  <c r="C20" i="5"/>
  <c r="C44" i="5"/>
  <c r="C48" i="5"/>
  <c r="C13" i="5"/>
  <c r="D16" i="5"/>
  <c r="C21" i="5"/>
  <c r="C25" i="5"/>
  <c r="D28" i="5"/>
  <c r="D32" i="5"/>
  <c r="D40" i="5"/>
  <c r="D17" i="5"/>
  <c r="C18" i="5"/>
  <c r="D21" i="5"/>
  <c r="D25" i="5"/>
  <c r="D33" i="5"/>
  <c r="C38" i="5"/>
  <c r="D41" i="5"/>
  <c r="C42" i="5"/>
  <c r="D45" i="5"/>
  <c r="C46" i="5"/>
  <c r="D49" i="5"/>
  <c r="C16" i="5"/>
  <c r="C24" i="5"/>
  <c r="C28" i="5"/>
  <c r="C32" i="5"/>
  <c r="C36" i="5"/>
  <c r="C40" i="5"/>
  <c r="C17" i="5"/>
  <c r="D20" i="5"/>
  <c r="D24" i="5"/>
  <c r="C29" i="5"/>
  <c r="D36" i="5"/>
  <c r="C37" i="5"/>
  <c r="C41" i="5"/>
  <c r="D44" i="5"/>
  <c r="C45" i="5"/>
  <c r="C49" i="5"/>
  <c r="D13" i="5"/>
  <c r="C14" i="5"/>
  <c r="M17" i="5"/>
  <c r="C22" i="5"/>
  <c r="C26" i="5"/>
  <c r="D29" i="5"/>
  <c r="C30" i="5"/>
  <c r="C34" i="5"/>
  <c r="D37" i="5"/>
  <c r="D14" i="5"/>
  <c r="C15" i="5"/>
  <c r="N17" i="5"/>
  <c r="D18" i="5"/>
  <c r="C19" i="5"/>
  <c r="D22" i="5"/>
  <c r="C23" i="5"/>
  <c r="D26" i="5"/>
  <c r="C27" i="5"/>
  <c r="D30" i="5"/>
  <c r="C31" i="5"/>
  <c r="D34" i="5"/>
  <c r="C35" i="5"/>
  <c r="D38" i="5"/>
  <c r="C39" i="5"/>
  <c r="D42" i="5"/>
  <c r="C43" i="5"/>
  <c r="C47" i="4"/>
  <c r="C43" i="4"/>
  <c r="C39" i="4"/>
  <c r="C35" i="4"/>
  <c r="C31" i="4"/>
  <c r="C27" i="4"/>
  <c r="C23" i="4"/>
  <c r="C19" i="4"/>
  <c r="C15" i="4"/>
  <c r="C46" i="4"/>
  <c r="C42" i="4"/>
  <c r="C38" i="4"/>
  <c r="C34" i="4"/>
  <c r="C30" i="4"/>
  <c r="C26" i="4"/>
  <c r="C22" i="4"/>
  <c r="C18" i="4"/>
  <c r="M17" i="4"/>
  <c r="C14" i="4"/>
  <c r="C49" i="4"/>
  <c r="C45" i="4"/>
  <c r="C41" i="4"/>
  <c r="C37" i="4"/>
  <c r="D12" i="4"/>
  <c r="C13" i="4"/>
  <c r="C16" i="4"/>
  <c r="C20" i="4"/>
  <c r="C28" i="4"/>
  <c r="C36" i="4"/>
  <c r="C40" i="4"/>
  <c r="D46" i="4"/>
  <c r="D42" i="4"/>
  <c r="D38" i="4"/>
  <c r="D34" i="4"/>
  <c r="D30" i="4"/>
  <c r="D26" i="4"/>
  <c r="D22" i="4"/>
  <c r="D18" i="4"/>
  <c r="N17" i="4"/>
  <c r="D14" i="4"/>
  <c r="D45" i="4"/>
  <c r="D41" i="4"/>
  <c r="D37" i="4"/>
  <c r="D33" i="4"/>
  <c r="D29" i="4"/>
  <c r="D25" i="4"/>
  <c r="D21" i="4"/>
  <c r="D17" i="4"/>
  <c r="D13" i="4"/>
  <c r="D48" i="4"/>
  <c r="D44" i="4"/>
  <c r="D49" i="4"/>
  <c r="D40" i="4"/>
  <c r="D15" i="4"/>
  <c r="D16" i="4"/>
  <c r="D19" i="4"/>
  <c r="D20" i="4"/>
  <c r="D27" i="4"/>
  <c r="D28" i="4"/>
  <c r="C29" i="4"/>
  <c r="D35" i="4"/>
  <c r="D36" i="4"/>
  <c r="D39" i="4"/>
  <c r="B18" i="3"/>
  <c r="B54" i="3"/>
  <c r="B38" i="3"/>
  <c r="B22" i="3"/>
  <c r="B66" i="3"/>
  <c r="B50" i="3"/>
  <c r="B34" i="3"/>
  <c r="B15" i="3"/>
  <c r="B62" i="3"/>
  <c r="B46" i="3"/>
  <c r="B30" i="3"/>
  <c r="B14" i="3"/>
  <c r="B58" i="3"/>
  <c r="B42" i="3"/>
  <c r="B26" i="3"/>
  <c r="B69" i="3"/>
  <c r="B65" i="3"/>
  <c r="B61" i="3"/>
  <c r="B57" i="3"/>
  <c r="B53" i="3"/>
  <c r="B49" i="3"/>
  <c r="B45" i="3"/>
  <c r="B41" i="3"/>
  <c r="B37" i="3"/>
  <c r="B33" i="3"/>
  <c r="B29" i="3"/>
  <c r="B25" i="3"/>
  <c r="B21" i="3"/>
  <c r="B17" i="3"/>
  <c r="B13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B16" i="3"/>
  <c r="B12" i="3"/>
  <c r="B1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N17" i="3"/>
  <c r="M17" i="3"/>
  <c r="K17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12" i="3"/>
  <c r="I13" i="5" l="1"/>
  <c r="I17" i="5"/>
  <c r="I13" i="4"/>
  <c r="I17" i="4"/>
  <c r="N13" i="3"/>
  <c r="I5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C11" i="3"/>
  <c r="D11" i="3"/>
  <c r="A7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C6" i="3"/>
  <c r="D6" i="3"/>
  <c r="B6" i="3"/>
  <c r="K13" i="5" l="1"/>
  <c r="M13" i="5"/>
  <c r="M13" i="4"/>
  <c r="K13" i="4"/>
  <c r="I13" i="3"/>
  <c r="I17" i="3"/>
  <c r="D15" i="3"/>
  <c r="D19" i="3"/>
  <c r="D23" i="3"/>
  <c r="D27" i="3"/>
  <c r="D31" i="3"/>
  <c r="D35" i="3"/>
  <c r="D39" i="3"/>
  <c r="D43" i="3"/>
  <c r="D47" i="3"/>
  <c r="D16" i="3"/>
  <c r="D20" i="3"/>
  <c r="D24" i="3"/>
  <c r="D28" i="3"/>
  <c r="D32" i="3"/>
  <c r="D36" i="3"/>
  <c r="D40" i="3"/>
  <c r="D44" i="3"/>
  <c r="D48" i="3"/>
  <c r="D13" i="3"/>
  <c r="D17" i="3"/>
  <c r="D21" i="3"/>
  <c r="D25" i="3"/>
  <c r="D29" i="3"/>
  <c r="D33" i="3"/>
  <c r="D37" i="3"/>
  <c r="D41" i="3"/>
  <c r="D45" i="3"/>
  <c r="D49" i="3"/>
  <c r="D14" i="3"/>
  <c r="D18" i="3"/>
  <c r="D22" i="3"/>
  <c r="D26" i="3"/>
  <c r="D30" i="3"/>
  <c r="D34" i="3"/>
  <c r="D38" i="3"/>
  <c r="D42" i="3"/>
  <c r="D46" i="3"/>
  <c r="D12" i="3"/>
  <c r="C13" i="3"/>
  <c r="C17" i="3"/>
  <c r="C21" i="3"/>
  <c r="C25" i="3"/>
  <c r="C29" i="3"/>
  <c r="C33" i="3"/>
  <c r="C37" i="3"/>
  <c r="C41" i="3"/>
  <c r="C45" i="3"/>
  <c r="C49" i="3"/>
  <c r="C14" i="3"/>
  <c r="C18" i="3"/>
  <c r="C22" i="3"/>
  <c r="C26" i="3"/>
  <c r="C30" i="3"/>
  <c r="C34" i="3"/>
  <c r="C38" i="3"/>
  <c r="C42" i="3"/>
  <c r="C46" i="3"/>
  <c r="C12" i="3"/>
  <c r="C15" i="3"/>
  <c r="C19" i="3"/>
  <c r="C23" i="3"/>
  <c r="C27" i="3"/>
  <c r="C31" i="3"/>
  <c r="C35" i="3"/>
  <c r="C39" i="3"/>
  <c r="C43" i="3"/>
  <c r="C47" i="3"/>
  <c r="C16" i="3"/>
  <c r="C20" i="3"/>
  <c r="C24" i="3"/>
  <c r="C28" i="3"/>
  <c r="C32" i="3"/>
  <c r="C36" i="3"/>
  <c r="C40" i="3"/>
  <c r="C44" i="3"/>
  <c r="C48" i="3"/>
  <c r="AA12" i="1"/>
  <c r="X12" i="1"/>
  <c r="U12" i="1"/>
  <c r="R12" i="1"/>
  <c r="N12" i="1"/>
  <c r="K12" i="1"/>
  <c r="K13" i="3" l="1"/>
  <c r="M13" i="3"/>
</calcChain>
</file>

<file path=xl/sharedStrings.xml><?xml version="1.0" encoding="utf-8"?>
<sst xmlns="http://schemas.openxmlformats.org/spreadsheetml/2006/main" count="142" uniqueCount="70">
  <si>
    <t>PTE</t>
  </si>
  <si>
    <t>HPH</t>
  </si>
  <si>
    <t>HCH</t>
  </si>
  <si>
    <t>HPE</t>
  </si>
  <si>
    <t>HCE</t>
  </si>
  <si>
    <t>Prix Unique (Moy.p)</t>
  </si>
  <si>
    <t>PRM</t>
  </si>
  <si>
    <t>BLY+1</t>
  </si>
  <si>
    <t>PLY+1</t>
  </si>
  <si>
    <t>BLY+2</t>
  </si>
  <si>
    <t>PLY+2</t>
  </si>
  <si>
    <t>BLY+3</t>
  </si>
  <si>
    <t>PLY+3</t>
  </si>
  <si>
    <t>Constante €/MWh</t>
  </si>
  <si>
    <t>PrixElecY+1</t>
  </si>
  <si>
    <t>PrixElecY+2</t>
  </si>
  <si>
    <t>PrixElecY+3</t>
  </si>
  <si>
    <t>PrixFinalY+1</t>
  </si>
  <si>
    <t>PrixFinalY+2</t>
  </si>
  <si>
    <t>PrixFinalY+3</t>
  </si>
  <si>
    <t>Budget de référence</t>
  </si>
  <si>
    <t>Prix Unique de référence</t>
  </si>
  <si>
    <t>Prix/poste de Référence</t>
  </si>
  <si>
    <t>Prix Capa de référence</t>
  </si>
  <si>
    <t>Prix Capa/poste de Référence</t>
  </si>
  <si>
    <t>Pour votre année</t>
  </si>
  <si>
    <t>Borne haute</t>
  </si>
  <si>
    <t>Borne basse</t>
  </si>
  <si>
    <t>Y+1</t>
  </si>
  <si>
    <t>Y+2</t>
  </si>
  <si>
    <t>Y+3</t>
  </si>
  <si>
    <t>Timestamp</t>
  </si>
  <si>
    <t>Trade Close</t>
  </si>
  <si>
    <t>Baseload</t>
  </si>
  <si>
    <t>Peakload</t>
  </si>
  <si>
    <t>Date</t>
  </si>
  <si>
    <t>PrixMoyY1</t>
  </si>
  <si>
    <t>Borne Haute</t>
  </si>
  <si>
    <t>Borne Basse</t>
  </si>
  <si>
    <t>Prix Cible</t>
  </si>
  <si>
    <t xml:space="preserve">Impact sur votre budget </t>
  </si>
  <si>
    <t>Ecart budgétaire (%)</t>
  </si>
  <si>
    <t>Budget Simulé (€)</t>
  </si>
  <si>
    <t>Budget de acuel (€)</t>
  </si>
  <si>
    <t>Faits marquants de la semaine :</t>
  </si>
  <si>
    <t>Actions et perspectives :</t>
  </si>
  <si>
    <t>Quelques mots sur le marché de l'énergie</t>
  </si>
  <si>
    <t>Prix moyen simulé</t>
  </si>
  <si>
    <t xml:space="preserve"> </t>
  </si>
  <si>
    <t>Ecart budgétaire (€)</t>
  </si>
  <si>
    <t xml:space="preserve">Prix cible moyen </t>
  </si>
  <si>
    <t>SURVEILLANCE DE MARCHÉ</t>
  </si>
  <si>
    <t>Total</t>
  </si>
  <si>
    <t>BL (Baseload) en %</t>
  </si>
  <si>
    <t>PL (Peakload) en %</t>
  </si>
  <si>
    <t>Vf</t>
  </si>
  <si>
    <t>Capa (€/MWh)</t>
  </si>
  <si>
    <t>Prix Unique de référence * capa incl</t>
  </si>
  <si>
    <t>Prix de marché - REUTERS</t>
  </si>
  <si>
    <t>CONSOMMATION  (MWh)</t>
  </si>
  <si>
    <t>DONNÉES CLIENTS</t>
  </si>
  <si>
    <t>PRIX ELEC</t>
  </si>
  <si>
    <t>PRIX FINAL CAPACITÉS INCLUSES</t>
  </si>
  <si>
    <t>% DROIT ARENH</t>
  </si>
  <si>
    <t>ÉCRÊTEMENT</t>
  </si>
  <si>
    <t>COEF FORMULE</t>
  </si>
  <si>
    <t>CAPACITÉS</t>
  </si>
  <si>
    <t>DONNÉES CLIENTS - CONTRAT ACTUEL</t>
  </si>
  <si>
    <t>PRIX EEX - REUTERS</t>
  </si>
  <si>
    <t>Nom du client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</si>
</sst>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0.0%"/>
    <numFmt numFmtId="166" formatCode="0.000"/>
  </numFmts>
  <fonts count="49">
    <font>
      <sz val="12"/>
      <color theme="1"/>
      <name val="Calibri"/>
      <family val="2"/>
      <scheme val="minor"/>
    </font>
    <font>
      <sz val="12"/>
      <color theme="1"/>
      <name val="Lato Regular"/>
    </font>
    <font>
      <sz val="12"/>
      <color theme="1"/>
      <name val="Calibri"/>
      <family val="2"/>
      <scheme val="minor"/>
    </font>
    <font>
      <sz val="12"/>
      <color rgb="FF0070C0"/>
      <name val="Lato Regular"/>
    </font>
    <font>
      <sz val="12"/>
      <color theme="1" tint="0.499984740745262"/>
      <name val="Lato Regular"/>
    </font>
    <font>
      <b/>
      <sz val="14"/>
      <color rgb="FF0070C0"/>
      <name val="Lato Regular"/>
    </font>
    <font>
      <sz val="18"/>
      <color theme="1"/>
      <name val="Lato Regular"/>
    </font>
    <font>
      <b/>
      <sz val="16"/>
      <color rgb="FF0070C0"/>
      <name val="Lato Regular"/>
    </font>
    <font>
      <b/>
      <sz val="26"/>
      <color rgb="FF3FC2A5"/>
      <name val="Lato Regular"/>
    </font>
    <font>
      <b/>
      <sz val="18"/>
      <color rgb="FF0070C0"/>
      <name val="Lato Regular"/>
    </font>
    <font>
      <b/>
      <sz val="18"/>
      <color theme="0" tint="-0.499984740745262"/>
      <name val="Lato Regular"/>
    </font>
    <font>
      <b/>
      <sz val="18"/>
      <color theme="1" tint="0.499984740745262"/>
      <name val="Lato Regular"/>
    </font>
    <font>
      <b/>
      <sz val="18"/>
      <color rgb="FF42CAAB"/>
      <name val="Lato Regular"/>
    </font>
    <font>
      <b/>
      <sz val="18"/>
      <color theme="1"/>
      <name val="Lato Regular"/>
    </font>
    <font>
      <b/>
      <sz val="22"/>
      <color rgb="FF3FC2A5"/>
      <name val="Lato Regular"/>
    </font>
    <font>
      <sz val="18"/>
      <color theme="1"/>
      <name val="Calibri"/>
      <family val="2"/>
      <scheme val="minor"/>
    </font>
    <font>
      <b/>
      <sz val="16"/>
      <color theme="1" tint="0.499984740745262"/>
      <name val="Lato Regular"/>
    </font>
    <font>
      <b/>
      <sz val="16"/>
      <color theme="1" tint="0.499984740745262"/>
      <name val="Lato"/>
      <family val="2"/>
    </font>
    <font>
      <b/>
      <sz val="22"/>
      <color rgb="FF3FC2A5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20"/>
      <color rgb="FF3FC2A5"/>
      <name val="Lato Regular"/>
    </font>
    <font>
      <b/>
      <sz val="12"/>
      <color rgb="FF0070C0"/>
      <name val="Lato Regular"/>
    </font>
    <font>
      <b/>
      <sz val="12"/>
      <color theme="1"/>
      <name val="Lato Regular"/>
    </font>
    <font>
      <b/>
      <sz val="12"/>
      <color theme="1" tint="0.499984740745262"/>
      <name val="Lato Regular"/>
    </font>
    <font>
      <sz val="12"/>
      <color rgb="FF002060"/>
      <name val="Lato Regular"/>
    </font>
    <font>
      <b/>
      <sz val="12"/>
      <color rgb="FF002060"/>
      <name val="Lato Regular"/>
    </font>
    <font>
      <b/>
      <sz val="14"/>
      <color theme="1" tint="0.499984740745262"/>
      <name val="Lato Regular"/>
    </font>
    <font>
      <sz val="14"/>
      <color theme="1"/>
      <name val="Lato Regular"/>
    </font>
    <font>
      <b/>
      <sz val="14"/>
      <color rgb="FF002060"/>
      <name val="Lato Regular"/>
    </font>
    <font>
      <b/>
      <sz val="12"/>
      <color theme="1" tint="0.499984740745262"/>
      <name val="Calibri"/>
      <family val="2"/>
      <scheme val="minor"/>
    </font>
    <font>
      <b/>
      <sz val="16"/>
      <color rgb="FF002060"/>
      <name val="Lato Regular"/>
    </font>
    <font>
      <b/>
      <sz val="12"/>
      <color rgb="FF3FC2A5"/>
      <name val="Lato Regular"/>
    </font>
    <font>
      <b/>
      <sz val="12"/>
      <color rgb="FF42CAAB"/>
      <name val="Lato Regular"/>
    </font>
    <font>
      <b/>
      <sz val="18"/>
      <color rgb="FF3FC2A5"/>
      <name val="Lato Regular"/>
    </font>
    <font>
      <b/>
      <sz val="12"/>
      <color rgb="FF00B0F0"/>
      <name val="Lato Regular"/>
    </font>
    <font>
      <b/>
      <sz val="14"/>
      <color rgb="FF00B0F0"/>
      <name val="Lato Regular"/>
    </font>
    <font>
      <b/>
      <sz val="16"/>
      <color rgb="FF00B0F0"/>
      <name val="Lato Regular"/>
    </font>
    <font>
      <b/>
      <sz val="14"/>
      <color rgb="FF3FC2A5"/>
      <name val="Lato Regular"/>
    </font>
    <font>
      <b/>
      <sz val="14"/>
      <color rgb="FFC00000"/>
      <name val="Lato Regular"/>
    </font>
    <font>
      <sz val="14"/>
      <color rgb="FF3FC2A5"/>
      <name val="Lato Regular"/>
    </font>
    <font>
      <b/>
      <sz val="20"/>
      <color theme="1" tint="0.499984740745262"/>
      <name val="Lato Regular"/>
    </font>
    <font>
      <b/>
      <sz val="12"/>
      <color rgb="FFC00000"/>
      <name val="Lato Regula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4F4F4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6">
    <xf numFmtId="0" fontId="0" fillId="0" borderId="0" xfId="0"/>
    <xf numFmtId="0" fontId="0" fillId="2" borderId="0" xfId="0" applyFill="1"/>
    <xf numFmtId="0" fontId="1" fillId="2" borderId="0" xfId="0" applyFont="1" applyFill="1"/>
    <xf numFmtId="0" fontId="5" fillId="2" borderId="0" xfId="0" applyFont="1" applyFill="1"/>
    <xf numFmtId="0" fontId="7" fillId="2" borderId="0" xfId="0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right" vertical="center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64" fontId="11" fillId="2" borderId="0" xfId="0" applyNumberFormat="1" applyFont="1" applyFill="1" applyAlignment="1">
      <alignment horizontal="center" vertical="center"/>
    </xf>
    <xf numFmtId="164" fontId="12" fillId="2" borderId="0" xfId="0" applyNumberFormat="1" applyFont="1" applyFill="1" applyAlignment="1">
      <alignment horizontal="center" vertical="center"/>
    </xf>
    <xf numFmtId="0" fontId="12" fillId="2" borderId="0" xfId="0" applyFont="1" applyFill="1"/>
    <xf numFmtId="165" fontId="12" fillId="2" borderId="0" xfId="1" applyNumberFormat="1" applyFont="1" applyFill="1" applyAlignment="1">
      <alignment horizontal="center" vertical="center"/>
    </xf>
    <xf numFmtId="0" fontId="13" fillId="2" borderId="0" xfId="0" applyFont="1" applyFill="1"/>
    <xf numFmtId="0" fontId="1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2" fontId="16" fillId="2" borderId="0" xfId="0" applyNumberFormat="1" applyFont="1" applyFill="1" applyAlignment="1">
      <alignment horizontal="center" vertical="center"/>
    </xf>
    <xf numFmtId="2" fontId="17" fillId="2" borderId="0" xfId="0" applyNumberFormat="1" applyFont="1" applyFill="1" applyAlignment="1">
      <alignment horizontal="center" vertical="center"/>
    </xf>
    <xf numFmtId="0" fontId="16" fillId="2" borderId="0" xfId="0" applyFont="1" applyFill="1" applyAlignment="1">
      <alignment horizontal="center" vertical="top"/>
    </xf>
    <xf numFmtId="0" fontId="19" fillId="2" borderId="1" xfId="0" applyFont="1" applyFill="1" applyBorder="1"/>
    <xf numFmtId="0" fontId="21" fillId="2" borderId="2" xfId="0" applyFont="1" applyFill="1" applyBorder="1"/>
    <xf numFmtId="0" fontId="23" fillId="2" borderId="3" xfId="0" applyFont="1" applyFill="1" applyBorder="1"/>
    <xf numFmtId="0" fontId="20" fillId="2" borderId="4" xfId="0" applyFont="1" applyFill="1" applyBorder="1" applyAlignment="1">
      <alignment horizontal="center" vertical="center"/>
    </xf>
    <xf numFmtId="14" fontId="25" fillId="2" borderId="0" xfId="0" applyNumberFormat="1" applyFont="1" applyFill="1" applyAlignment="1">
      <alignment horizontal="center" vertical="center"/>
    </xf>
    <xf numFmtId="0" fontId="26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9" fontId="22" fillId="2" borderId="5" xfId="0" applyNumberFormat="1" applyFont="1" applyFill="1" applyBorder="1" applyAlignment="1">
      <alignment horizontal="center" vertical="center"/>
    </xf>
    <xf numFmtId="9" fontId="24" fillId="2" borderId="6" xfId="0" applyNumberFormat="1" applyFont="1" applyFill="1" applyBorder="1" applyAlignment="1">
      <alignment horizontal="center" vertical="center"/>
    </xf>
    <xf numFmtId="0" fontId="36" fillId="2" borderId="0" xfId="0" applyFont="1" applyFill="1" applyAlignment="1">
      <alignment horizontal="center" vertical="center"/>
    </xf>
    <xf numFmtId="0" fontId="25" fillId="2" borderId="0" xfId="0" applyFont="1" applyFill="1" applyAlignment="1">
      <alignment horizontal="left"/>
    </xf>
    <xf numFmtId="0" fontId="27" fillId="2" borderId="0" xfId="0" applyFont="1" applyFill="1"/>
    <xf numFmtId="0" fontId="30" fillId="2" borderId="0" xfId="0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/>
    </xf>
    <xf numFmtId="0" fontId="38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9" fillId="2" borderId="0" xfId="0" applyFont="1" applyFill="1" applyAlignment="1">
      <alignment horizontal="center" vertical="center"/>
    </xf>
    <xf numFmtId="0" fontId="28" fillId="2" borderId="0" xfId="0" applyFont="1" applyFill="1"/>
    <xf numFmtId="0" fontId="5" fillId="2" borderId="0" xfId="0" applyFont="1" applyFill="1" applyBorder="1"/>
    <xf numFmtId="0" fontId="4" fillId="2" borderId="0" xfId="0" applyFont="1" applyFill="1" applyAlignment="1">
      <alignment horizontal="center" vertical="center"/>
    </xf>
    <xf numFmtId="0" fontId="1" fillId="2" borderId="0" xfId="0" applyFont="1" applyFill="1" applyBorder="1"/>
    <xf numFmtId="0" fontId="41" fillId="2" borderId="0" xfId="0" applyFont="1" applyFill="1" applyAlignment="1">
      <alignment horizontal="center" vertical="center"/>
    </xf>
    <xf numFmtId="0" fontId="32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14" fontId="4" fillId="2" borderId="0" xfId="0" applyNumberFormat="1" applyFont="1" applyFill="1" applyBorder="1"/>
    <xf numFmtId="0" fontId="4" fillId="2" borderId="0" xfId="0" applyFont="1" applyFill="1" applyBorder="1"/>
    <xf numFmtId="2" fontId="1" fillId="2" borderId="0" xfId="0" applyNumberFormat="1" applyFont="1" applyFill="1" applyAlignment="1">
      <alignment horizontal="center" vertical="center"/>
    </xf>
    <xf numFmtId="2" fontId="3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/>
    <xf numFmtId="0" fontId="43" fillId="2" borderId="0" xfId="0" applyFont="1" applyFill="1" applyAlignment="1">
      <alignment horizontal="center" vertical="center"/>
    </xf>
    <xf numFmtId="2" fontId="43" fillId="2" borderId="0" xfId="0" applyNumberFormat="1" applyFont="1" applyFill="1" applyAlignment="1">
      <alignment horizontal="center" vertical="center"/>
    </xf>
    <xf numFmtId="2" fontId="7" fillId="2" borderId="0" xfId="0" applyNumberFormat="1" applyFont="1" applyFill="1" applyAlignment="1">
      <alignment horizontal="center" vertical="center"/>
    </xf>
    <xf numFmtId="0" fontId="37" fillId="2" borderId="0" xfId="0" applyFont="1" applyFill="1" applyAlignment="1">
      <alignment horizontal="center" vertical="center"/>
    </xf>
    <xf numFmtId="2" fontId="37" fillId="2" borderId="0" xfId="0" applyNumberFormat="1" applyFont="1" applyFill="1" applyAlignment="1">
      <alignment horizontal="center" vertical="center"/>
    </xf>
    <xf numFmtId="0" fontId="28" fillId="2" borderId="0" xfId="0" applyFont="1" applyFill="1" applyAlignment="1"/>
    <xf numFmtId="0" fontId="27" fillId="2" borderId="0" xfId="0" applyFont="1" applyFill="1" applyAlignment="1"/>
    <xf numFmtId="0" fontId="5" fillId="2" borderId="0" xfId="0" applyFont="1" applyFill="1" applyAlignment="1">
      <alignment horizontal="left" vertical="center"/>
    </xf>
    <xf numFmtId="0" fontId="44" fillId="2" borderId="0" xfId="0" applyFont="1" applyFill="1" applyAlignment="1"/>
    <xf numFmtId="2" fontId="41" fillId="2" borderId="0" xfId="0" applyNumberFormat="1" applyFont="1" applyFill="1" applyAlignment="1">
      <alignment horizontal="center" vertical="center"/>
    </xf>
    <xf numFmtId="2" fontId="28" fillId="2" borderId="0" xfId="0" applyNumberFormat="1" applyFont="1" applyFill="1" applyAlignment="1">
      <alignment horizontal="center" vertical="center"/>
    </xf>
    <xf numFmtId="0" fontId="28" fillId="2" borderId="0" xfId="0" applyFont="1" applyFill="1" applyBorder="1" applyAlignment="1">
      <alignment horizontal="center" vertical="center"/>
    </xf>
    <xf numFmtId="0" fontId="46" fillId="2" borderId="0" xfId="0" applyFont="1" applyFill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2" fontId="3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45" fillId="2" borderId="0" xfId="0" applyFont="1" applyFill="1" applyAlignment="1">
      <alignment horizontal="center" vertical="center"/>
    </xf>
    <xf numFmtId="9" fontId="44" fillId="2" borderId="0" xfId="0" applyNumberFormat="1" applyFont="1" applyFill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0" fontId="47" fillId="2" borderId="0" xfId="0" applyFont="1" applyFill="1"/>
    <xf numFmtId="2" fontId="25" fillId="2" borderId="0" xfId="0" applyNumberFormat="1" applyFont="1" applyFill="1" applyAlignment="1">
      <alignment horizontal="center" vertical="center"/>
    </xf>
    <xf numFmtId="2" fontId="25" fillId="4" borderId="0" xfId="0" applyNumberFormat="1" applyFont="1" applyFill="1" applyAlignment="1">
      <alignment horizontal="center" vertical="center"/>
    </xf>
    <xf numFmtId="2" fontId="4" fillId="2" borderId="0" xfId="0" applyNumberFormat="1" applyFont="1" applyFill="1" applyBorder="1" applyAlignment="1">
      <alignment horizontal="center" vertical="center"/>
    </xf>
    <xf numFmtId="166" fontId="4" fillId="2" borderId="0" xfId="0" applyNumberFormat="1" applyFont="1" applyFill="1" applyBorder="1" applyAlignment="1">
      <alignment horizontal="center" vertical="center"/>
    </xf>
    <xf numFmtId="2" fontId="4" fillId="2" borderId="0" xfId="0" applyNumberFormat="1" applyFont="1" applyFill="1" applyBorder="1"/>
    <xf numFmtId="0" fontId="41" fillId="2" borderId="0" xfId="0" applyFont="1" applyFill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28" fillId="2" borderId="0" xfId="0" applyFont="1" applyFill="1" applyAlignment="1">
      <alignment horizontal="center" vertical="top"/>
    </xf>
    <xf numFmtId="0" fontId="28" fillId="2" borderId="1" xfId="0" applyFont="1" applyFill="1" applyBorder="1" applyAlignment="1">
      <alignment horizontal="center" vertical="center"/>
    </xf>
    <xf numFmtId="0" fontId="28" fillId="2" borderId="2" xfId="0" applyFont="1" applyFill="1" applyBorder="1" applyAlignment="1">
      <alignment horizontal="center" vertical="center"/>
    </xf>
    <xf numFmtId="3" fontId="4" fillId="2" borderId="7" xfId="0" applyNumberFormat="1" applyFont="1" applyFill="1" applyBorder="1" applyAlignment="1">
      <alignment horizontal="center" vertical="center"/>
    </xf>
    <xf numFmtId="0" fontId="28" fillId="2" borderId="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4" fillId="4" borderId="0" xfId="0" applyNumberFormat="1" applyFont="1" applyFill="1" applyBorder="1" applyAlignment="1">
      <alignment horizontal="center" vertical="center"/>
    </xf>
    <xf numFmtId="0" fontId="28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3" fontId="4" fillId="4" borderId="8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3" fillId="4" borderId="0" xfId="0" applyFont="1" applyFill="1" applyAlignment="1">
      <alignment horizontal="center" vertical="center"/>
    </xf>
    <xf numFmtId="9" fontId="33" fillId="4" borderId="0" xfId="1" applyFont="1" applyFill="1" applyAlignment="1">
      <alignment horizontal="center" vertical="center"/>
    </xf>
    <xf numFmtId="0" fontId="39" fillId="4" borderId="0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horizontal="center" vertical="center"/>
    </xf>
    <xf numFmtId="0" fontId="41" fillId="4" borderId="0" xfId="0" applyFont="1" applyFill="1" applyBorder="1" applyAlignment="1">
      <alignment horizontal="center" vertical="center"/>
    </xf>
    <xf numFmtId="0" fontId="28" fillId="4" borderId="0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center" vertical="center"/>
    </xf>
    <xf numFmtId="0" fontId="48" fillId="2" borderId="0" xfId="0" applyFont="1" applyFill="1" applyBorder="1" applyAlignment="1">
      <alignment horizontal="center" vertical="center"/>
    </xf>
    <xf numFmtId="0" fontId="1" fillId="4" borderId="0" xfId="0" applyFont="1" applyFill="1"/>
    <xf numFmtId="0" fontId="4" fillId="4" borderId="0" xfId="0" applyFont="1" applyFill="1" applyAlignment="1">
      <alignment horizontal="center" vertical="center"/>
    </xf>
    <xf numFmtId="0" fontId="30" fillId="4" borderId="0" xfId="0" applyFont="1" applyFill="1" applyAlignment="1">
      <alignment horizontal="center" vertical="center"/>
    </xf>
    <xf numFmtId="0" fontId="28" fillId="2" borderId="0" xfId="0" applyFont="1" applyFill="1" applyAlignment="1">
      <alignment vertical="center"/>
    </xf>
    <xf numFmtId="0" fontId="28" fillId="4" borderId="0" xfId="0" applyFont="1" applyFill="1" applyAlignment="1">
      <alignment vertical="center"/>
    </xf>
    <xf numFmtId="14" fontId="38" fillId="2" borderId="0" xfId="0" applyNumberFormat="1" applyFont="1" applyFill="1" applyAlignment="1">
      <alignment horizontal="center" vertical="center"/>
    </xf>
    <xf numFmtId="0" fontId="0" fillId="4" borderId="0" xfId="0" applyFill="1"/>
    <xf numFmtId="0" fontId="42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2" fontId="33" fillId="2" borderId="4" xfId="0" applyNumberFormat="1" applyFont="1" applyFill="1" applyBorder="1" applyAlignment="1">
      <alignment horizontal="center" vertical="center"/>
    </xf>
    <xf numFmtId="2" fontId="33" fillId="2" borderId="6" xfId="0" applyNumberFormat="1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/>
    </xf>
    <xf numFmtId="0" fontId="40" fillId="2" borderId="0" xfId="0" applyFont="1" applyFill="1" applyAlignment="1">
      <alignment horizontal="center"/>
    </xf>
    <xf numFmtId="0" fontId="42" fillId="2" borderId="1" xfId="0" applyFont="1" applyFill="1" applyBorder="1" applyAlignment="1">
      <alignment horizontal="center" vertical="center"/>
    </xf>
    <xf numFmtId="0" fontId="42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35" fillId="2" borderId="1" xfId="0" applyFont="1" applyFill="1" applyBorder="1" applyAlignment="1">
      <alignment horizontal="center" vertical="center"/>
    </xf>
    <xf numFmtId="0" fontId="35" fillId="2" borderId="3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wrapText="1"/>
    </xf>
    <xf numFmtId="0" fontId="8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 wrapText="1"/>
    </xf>
  </cellXfs>
  <cellStyles count="2">
    <cellStyle name="Normal" xfId="0" builtinId="0"/>
    <cellStyle name="Pourcentage" xfId="1" builtinId="5"/>
  </cellStyles>
  <dxfs count="15">
    <dxf>
      <font>
        <color rgb="FF9C0006"/>
      </font>
    </dxf>
    <dxf>
      <font>
        <color rgb="FF9C0006"/>
      </font>
    </dxf>
    <dxf>
      <font>
        <b val="0"/>
        <i val="0"/>
        <strike val="0"/>
        <u val="none"/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b val="0"/>
        <i val="0"/>
        <strike val="0"/>
        <u val="none"/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b val="0"/>
        <i val="0"/>
        <strike val="0"/>
        <u val="none"/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FC2A5"/>
      <color rgb="FF42CAAB"/>
      <color rgb="FFF4F4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rgbClr val="0070C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rgbClr val="0070C0"/>
                </a:solidFill>
                <a:latin typeface="Lato" panose="020F0502020204030203" pitchFamily="34" charset="77"/>
              </a:rPr>
              <a:t>Évolution</a:t>
            </a:r>
            <a:r>
              <a:rPr lang="fr-FR" sz="1800" b="1" baseline="0">
                <a:solidFill>
                  <a:srgbClr val="0070C0"/>
                </a:solidFill>
                <a:latin typeface="Lato" panose="020F0502020204030203" pitchFamily="34" charset="77"/>
              </a:rPr>
              <a:t> de votre prix moyen (€/MWh)</a:t>
            </a:r>
            <a:endParaRPr lang="fr-FR" sz="1800" b="1">
              <a:solidFill>
                <a:srgbClr val="0070C0"/>
              </a:solidFill>
              <a:latin typeface="Lato" panose="020F0502020204030203" pitchFamily="34" charset="77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rgbClr val="0070C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5695966575606625E-2"/>
          <c:y val="9.0190369540873477E-2"/>
          <c:w val="0.8615270234077882"/>
          <c:h val="0.71111251960378019"/>
        </c:manualLayout>
      </c:layout>
      <c:lineChart>
        <c:grouping val="standard"/>
        <c:varyColors val="0"/>
        <c:ser>
          <c:idx val="0"/>
          <c:order val="0"/>
          <c:tx>
            <c:strRef>
              <c:f>GrapheY1!$B$10</c:f>
              <c:strCache>
                <c:ptCount val="1"/>
                <c:pt idx="0">
                  <c:v>PrixMoyY1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59"/>
              <c:layout>
                <c:manualLayout>
                  <c:x val="-9.7386041030585457E-3"/>
                  <c:y val="1.8937140136318347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fld id="{16644E2C-6791-2448-96CC-194965510268}" type="VALUE">
                      <a:rPr lang="en-US" sz="1600" b="1">
                        <a:solidFill>
                          <a:srgbClr val="0070C0"/>
                        </a:solidFill>
                        <a:latin typeface="Lato" panose="020F0502020204030203" pitchFamily="34" charset="77"/>
                      </a:rPr>
                      <a:pPr>
                        <a:defRPr sz="1600">
                          <a:latin typeface="Lato" panose="020F0502020204030203" pitchFamily="34" charset="77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FBD6-0540-9961-9686C71F08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GrapheY1!$A$11:$A$70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GrapheY1!$B$11:$B$70</c:f>
              <c:numCache>
                <c:formatCode>0.00</c:formatCode>
                <c:ptCount val="60"/>
                <c:pt idx="0">
                  <c:v>43.602999999999994</c:v>
                </c:pt>
                <c:pt idx="1">
                  <c:v>44.483299999999993</c:v>
                </c:pt>
                <c:pt idx="2">
                  <c:v>43.708399999999997</c:v>
                </c:pt>
                <c:pt idx="3">
                  <c:v>43.457099999999997</c:v>
                </c:pt>
                <c:pt idx="4">
                  <c:v>42.247900000000001</c:v>
                </c:pt>
                <c:pt idx="5">
                  <c:v>42.775999999999996</c:v>
                </c:pt>
                <c:pt idx="6">
                  <c:v>42.1858</c:v>
                </c:pt>
                <c:pt idx="7">
                  <c:v>42.032600000000002</c:v>
                </c:pt>
                <c:pt idx="8">
                  <c:v>43.658099999999997</c:v>
                </c:pt>
                <c:pt idx="9">
                  <c:v>44.796399999999998</c:v>
                </c:pt>
                <c:pt idx="10">
                  <c:v>46.052900000000001</c:v>
                </c:pt>
                <c:pt idx="11">
                  <c:v>46.076500000000003</c:v>
                </c:pt>
                <c:pt idx="12">
                  <c:v>46.827000000000005</c:v>
                </c:pt>
                <c:pt idx="13">
                  <c:v>46.536799999999999</c:v>
                </c:pt>
                <c:pt idx="14">
                  <c:v>45.924099999999996</c:v>
                </c:pt>
                <c:pt idx="15">
                  <c:v>46.907299999999999</c:v>
                </c:pt>
                <c:pt idx="16">
                  <c:v>47.182699999999997</c:v>
                </c:pt>
                <c:pt idx="17">
                  <c:v>47.301400000000001</c:v>
                </c:pt>
                <c:pt idx="18">
                  <c:v>47.231700000000004</c:v>
                </c:pt>
                <c:pt idx="19">
                  <c:v>46.511200000000002</c:v>
                </c:pt>
                <c:pt idx="20">
                  <c:v>46.435499999999998</c:v>
                </c:pt>
                <c:pt idx="21">
                  <c:v>46.828700000000005</c:v>
                </c:pt>
                <c:pt idx="22">
                  <c:v>47.089500000000001</c:v>
                </c:pt>
                <c:pt idx="23">
                  <c:v>47.248999999999995</c:v>
                </c:pt>
                <c:pt idx="24">
                  <c:v>47.421700000000001</c:v>
                </c:pt>
                <c:pt idx="25">
                  <c:v>48.235500000000002</c:v>
                </c:pt>
                <c:pt idx="26">
                  <c:v>48.677400000000006</c:v>
                </c:pt>
                <c:pt idx="27">
                  <c:v>48.895800000000001</c:v>
                </c:pt>
                <c:pt idx="28">
                  <c:v>49.123100000000008</c:v>
                </c:pt>
                <c:pt idx="29">
                  <c:v>49.161500000000004</c:v>
                </c:pt>
                <c:pt idx="30">
                  <c:v>48.620899999999999</c:v>
                </c:pt>
                <c:pt idx="31">
                  <c:v>48.3157</c:v>
                </c:pt>
                <c:pt idx="32">
                  <c:v>48.209699999999998</c:v>
                </c:pt>
                <c:pt idx="33">
                  <c:v>47.262900000000002</c:v>
                </c:pt>
                <c:pt idx="34">
                  <c:v>46.698300000000003</c:v>
                </c:pt>
                <c:pt idx="35">
                  <c:v>47.221100000000007</c:v>
                </c:pt>
                <c:pt idx="36">
                  <c:v>46.970800000000004</c:v>
                </c:pt>
                <c:pt idx="37">
                  <c:v>47.449700000000007</c:v>
                </c:pt>
                <c:pt idx="38">
                  <c:v>46.497599999999998</c:v>
                </c:pt>
                <c:pt idx="39">
                  <c:v>46.347800000000007</c:v>
                </c:pt>
                <c:pt idx="40">
                  <c:v>47.251700000000007</c:v>
                </c:pt>
                <c:pt idx="41">
                  <c:v>47.665000000000006</c:v>
                </c:pt>
                <c:pt idx="42">
                  <c:v>48.474200000000003</c:v>
                </c:pt>
                <c:pt idx="43">
                  <c:v>48.716100000000004</c:v>
                </c:pt>
                <c:pt idx="44">
                  <c:v>48.5244</c:v>
                </c:pt>
                <c:pt idx="45">
                  <c:v>48.631599999999999</c:v>
                </c:pt>
                <c:pt idx="46">
                  <c:v>48.70320000000001</c:v>
                </c:pt>
                <c:pt idx="47">
                  <c:v>49.671599999999998</c:v>
                </c:pt>
                <c:pt idx="48">
                  <c:v>49.569200000000002</c:v>
                </c:pt>
                <c:pt idx="49">
                  <c:v>49.723500000000001</c:v>
                </c:pt>
                <c:pt idx="50">
                  <c:v>50.205399999999997</c:v>
                </c:pt>
                <c:pt idx="51">
                  <c:v>50.254800000000003</c:v>
                </c:pt>
                <c:pt idx="52">
                  <c:v>50.645699999999998</c:v>
                </c:pt>
                <c:pt idx="53">
                  <c:v>50.512700000000002</c:v>
                </c:pt>
                <c:pt idx="54">
                  <c:v>51.571600000000004</c:v>
                </c:pt>
                <c:pt idx="55">
                  <c:v>51.440700000000007</c:v>
                </c:pt>
                <c:pt idx="56">
                  <c:v>51.520499999999998</c:v>
                </c:pt>
                <c:pt idx="57">
                  <c:v>50.996400000000001</c:v>
                </c:pt>
                <c:pt idx="58">
                  <c:v>50.951300000000003</c:v>
                </c:pt>
                <c:pt idx="59">
                  <c:v>51.18610000000001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BD6-0540-9961-9686C71F086A}"/>
            </c:ext>
          </c:extLst>
        </c:ser>
        <c:ser>
          <c:idx val="1"/>
          <c:order val="1"/>
          <c:tx>
            <c:strRef>
              <c:f>GrapheY1!$C$10</c:f>
              <c:strCache>
                <c:ptCount val="1"/>
                <c:pt idx="0">
                  <c:v>Borne Haute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dLbls>
            <c:dLbl>
              <c:idx val="29"/>
              <c:layout>
                <c:manualLayout>
                  <c:x val="-5.3668434302854999E-2"/>
                  <c:y val="-4.4495856866059322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C00000"/>
                        </a:solidFill>
                      </a:rPr>
                      <a:t>Borne</a:t>
                    </a:r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 haute</a:t>
                    </a:r>
                  </a:p>
                  <a:p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50,60€/MWh</a:t>
                    </a:r>
                    <a:endParaRPr lang="en-US" sz="1400" b="1">
                      <a:solidFill>
                        <a:srgbClr val="C00000"/>
                      </a:solidFill>
                    </a:endParaRP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BD6-0540-9961-9686C71F08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GrapheY1!$A$11:$A$70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GrapheY1!$C$11:$C$70</c:f>
              <c:numCache>
                <c:formatCode>0.00</c:formatCode>
                <c:ptCount val="60"/>
                <c:pt idx="0">
                  <c:v>50.6</c:v>
                </c:pt>
                <c:pt idx="1">
                  <c:v>50.6</c:v>
                </c:pt>
                <c:pt idx="2">
                  <c:v>50.6</c:v>
                </c:pt>
                <c:pt idx="3">
                  <c:v>50.6</c:v>
                </c:pt>
                <c:pt idx="4">
                  <c:v>50.6</c:v>
                </c:pt>
                <c:pt idx="5">
                  <c:v>50.6</c:v>
                </c:pt>
                <c:pt idx="6">
                  <c:v>50.6</c:v>
                </c:pt>
                <c:pt idx="7">
                  <c:v>50.6</c:v>
                </c:pt>
                <c:pt idx="8">
                  <c:v>50.6</c:v>
                </c:pt>
                <c:pt idx="9">
                  <c:v>50.6</c:v>
                </c:pt>
                <c:pt idx="10">
                  <c:v>50.6</c:v>
                </c:pt>
                <c:pt idx="11">
                  <c:v>50.6</c:v>
                </c:pt>
                <c:pt idx="12">
                  <c:v>50.6</c:v>
                </c:pt>
                <c:pt idx="13">
                  <c:v>50.6</c:v>
                </c:pt>
                <c:pt idx="14">
                  <c:v>50.6</c:v>
                </c:pt>
                <c:pt idx="15">
                  <c:v>50.6</c:v>
                </c:pt>
                <c:pt idx="16">
                  <c:v>50.6</c:v>
                </c:pt>
                <c:pt idx="17">
                  <c:v>50.6</c:v>
                </c:pt>
                <c:pt idx="18">
                  <c:v>50.6</c:v>
                </c:pt>
                <c:pt idx="19">
                  <c:v>50.6</c:v>
                </c:pt>
                <c:pt idx="20">
                  <c:v>50.6</c:v>
                </c:pt>
                <c:pt idx="21">
                  <c:v>50.6</c:v>
                </c:pt>
                <c:pt idx="22">
                  <c:v>50.6</c:v>
                </c:pt>
                <c:pt idx="23">
                  <c:v>50.6</c:v>
                </c:pt>
                <c:pt idx="24">
                  <c:v>50.6</c:v>
                </c:pt>
                <c:pt idx="25">
                  <c:v>50.6</c:v>
                </c:pt>
                <c:pt idx="26">
                  <c:v>50.6</c:v>
                </c:pt>
                <c:pt idx="27">
                  <c:v>50.6</c:v>
                </c:pt>
                <c:pt idx="28">
                  <c:v>50.6</c:v>
                </c:pt>
                <c:pt idx="29">
                  <c:v>50.6</c:v>
                </c:pt>
                <c:pt idx="30">
                  <c:v>50.6</c:v>
                </c:pt>
                <c:pt idx="31">
                  <c:v>50.6</c:v>
                </c:pt>
                <c:pt idx="32">
                  <c:v>50.6</c:v>
                </c:pt>
                <c:pt idx="33">
                  <c:v>50.6</c:v>
                </c:pt>
                <c:pt idx="34">
                  <c:v>50.6</c:v>
                </c:pt>
                <c:pt idx="35">
                  <c:v>50.6</c:v>
                </c:pt>
                <c:pt idx="36">
                  <c:v>50.6</c:v>
                </c:pt>
                <c:pt idx="37">
                  <c:v>50.6</c:v>
                </c:pt>
                <c:pt idx="38">
                  <c:v>50.6</c:v>
                </c:pt>
                <c:pt idx="39">
                  <c:v>50.6</c:v>
                </c:pt>
                <c:pt idx="40">
                  <c:v>50.6</c:v>
                </c:pt>
                <c:pt idx="41">
                  <c:v>50.6</c:v>
                </c:pt>
                <c:pt idx="42">
                  <c:v>50.6</c:v>
                </c:pt>
                <c:pt idx="43">
                  <c:v>50.6</c:v>
                </c:pt>
                <c:pt idx="44">
                  <c:v>50.6</c:v>
                </c:pt>
                <c:pt idx="45">
                  <c:v>50.6</c:v>
                </c:pt>
                <c:pt idx="46">
                  <c:v>50.6</c:v>
                </c:pt>
                <c:pt idx="47">
                  <c:v>50.6</c:v>
                </c:pt>
                <c:pt idx="48">
                  <c:v>50.6</c:v>
                </c:pt>
                <c:pt idx="49">
                  <c:v>50.6</c:v>
                </c:pt>
                <c:pt idx="50">
                  <c:v>50.6</c:v>
                </c:pt>
                <c:pt idx="51">
                  <c:v>50.6</c:v>
                </c:pt>
                <c:pt idx="52">
                  <c:v>50.6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50.6</c:v>
                </c:pt>
                <c:pt idx="57">
                  <c:v>50.6</c:v>
                </c:pt>
                <c:pt idx="58">
                  <c:v>50.6</c:v>
                </c:pt>
                <c:pt idx="59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BD6-0540-9961-9686C71F086A}"/>
            </c:ext>
          </c:extLst>
        </c:ser>
        <c:ser>
          <c:idx val="2"/>
          <c:order val="2"/>
          <c:tx>
            <c:strRef>
              <c:f>GrapheY1!$D$10</c:f>
              <c:strCache>
                <c:ptCount val="1"/>
                <c:pt idx="0">
                  <c:v>Borne Basse</c:v>
                </c:pt>
              </c:strCache>
            </c:strRef>
          </c:tx>
          <c:spPr>
            <a:ln w="28575" cap="rnd">
              <a:solidFill>
                <a:srgbClr val="002060"/>
              </a:solidFill>
              <a:round/>
            </a:ln>
            <a:effectLst/>
          </c:spPr>
          <c:marker>
            <c:symbol val="none"/>
          </c:marker>
          <c:dLbls>
            <c:dLbl>
              <c:idx val="30"/>
              <c:layout>
                <c:manualLayout>
                  <c:x val="-7.6997589587015913E-2"/>
                  <c:y val="3.505746948625528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002060"/>
                        </a:solidFill>
                      </a:rPr>
                      <a:t>Borne basse</a:t>
                    </a:r>
                    <a:r>
                      <a:rPr lang="en-US" sz="1400" b="1" baseline="0">
                        <a:solidFill>
                          <a:srgbClr val="002060"/>
                        </a:solidFill>
                      </a:rPr>
                      <a:t> </a:t>
                    </a:r>
                    <a:fld id="{16D3D921-05FB-C04A-A45F-1964B4F78537}" type="VALUE">
                      <a:rPr lang="en-US" sz="1400" b="1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r>
                      <a:rPr lang="en-US" sz="1400" b="1">
                        <a:solidFill>
                          <a:srgbClr val="002060"/>
                        </a:solidFill>
                      </a:rPr>
                      <a:t>€/MWh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FBD6-0540-9961-9686C71F08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GrapheY1!$A$11:$A$70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GrapheY1!$D$11:$D$70</c:f>
              <c:numCache>
                <c:formatCode>0.00</c:formatCode>
                <c:ptCount val="60"/>
                <c:pt idx="0">
                  <c:v>41.4</c:v>
                </c:pt>
                <c:pt idx="1">
                  <c:v>41.4</c:v>
                </c:pt>
                <c:pt idx="2">
                  <c:v>41.4</c:v>
                </c:pt>
                <c:pt idx="3">
                  <c:v>41.4</c:v>
                </c:pt>
                <c:pt idx="4">
                  <c:v>41.4</c:v>
                </c:pt>
                <c:pt idx="5">
                  <c:v>41.4</c:v>
                </c:pt>
                <c:pt idx="6">
                  <c:v>41.4</c:v>
                </c:pt>
                <c:pt idx="7">
                  <c:v>41.4</c:v>
                </c:pt>
                <c:pt idx="8">
                  <c:v>41.4</c:v>
                </c:pt>
                <c:pt idx="9">
                  <c:v>41.4</c:v>
                </c:pt>
                <c:pt idx="10">
                  <c:v>41.4</c:v>
                </c:pt>
                <c:pt idx="11">
                  <c:v>41.4</c:v>
                </c:pt>
                <c:pt idx="12">
                  <c:v>41.4</c:v>
                </c:pt>
                <c:pt idx="13">
                  <c:v>41.4</c:v>
                </c:pt>
                <c:pt idx="14">
                  <c:v>41.4</c:v>
                </c:pt>
                <c:pt idx="15">
                  <c:v>41.4</c:v>
                </c:pt>
                <c:pt idx="16">
                  <c:v>41.4</c:v>
                </c:pt>
                <c:pt idx="17">
                  <c:v>41.4</c:v>
                </c:pt>
                <c:pt idx="18">
                  <c:v>41.4</c:v>
                </c:pt>
                <c:pt idx="19">
                  <c:v>41.4</c:v>
                </c:pt>
                <c:pt idx="20">
                  <c:v>41.4</c:v>
                </c:pt>
                <c:pt idx="21">
                  <c:v>41.4</c:v>
                </c:pt>
                <c:pt idx="22">
                  <c:v>41.4</c:v>
                </c:pt>
                <c:pt idx="23">
                  <c:v>41.4</c:v>
                </c:pt>
                <c:pt idx="24">
                  <c:v>41.4</c:v>
                </c:pt>
                <c:pt idx="25">
                  <c:v>41.4</c:v>
                </c:pt>
                <c:pt idx="26">
                  <c:v>41.4</c:v>
                </c:pt>
                <c:pt idx="27">
                  <c:v>41.4</c:v>
                </c:pt>
                <c:pt idx="28">
                  <c:v>41.4</c:v>
                </c:pt>
                <c:pt idx="29">
                  <c:v>41.4</c:v>
                </c:pt>
                <c:pt idx="30">
                  <c:v>41.4</c:v>
                </c:pt>
                <c:pt idx="31">
                  <c:v>41.4</c:v>
                </c:pt>
                <c:pt idx="32">
                  <c:v>41.4</c:v>
                </c:pt>
                <c:pt idx="33">
                  <c:v>41.4</c:v>
                </c:pt>
                <c:pt idx="34">
                  <c:v>41.4</c:v>
                </c:pt>
                <c:pt idx="35">
                  <c:v>41.4</c:v>
                </c:pt>
                <c:pt idx="36">
                  <c:v>41.4</c:v>
                </c:pt>
                <c:pt idx="37">
                  <c:v>41.4</c:v>
                </c:pt>
                <c:pt idx="38">
                  <c:v>41.4</c:v>
                </c:pt>
                <c:pt idx="39">
                  <c:v>41.4</c:v>
                </c:pt>
                <c:pt idx="40">
                  <c:v>41.4</c:v>
                </c:pt>
                <c:pt idx="41">
                  <c:v>41.4</c:v>
                </c:pt>
                <c:pt idx="42">
                  <c:v>41.4</c:v>
                </c:pt>
                <c:pt idx="43">
                  <c:v>41.4</c:v>
                </c:pt>
                <c:pt idx="44">
                  <c:v>41.4</c:v>
                </c:pt>
                <c:pt idx="45">
                  <c:v>41.4</c:v>
                </c:pt>
                <c:pt idx="46">
                  <c:v>41.4</c:v>
                </c:pt>
                <c:pt idx="47">
                  <c:v>41.4</c:v>
                </c:pt>
                <c:pt idx="48">
                  <c:v>41.4</c:v>
                </c:pt>
                <c:pt idx="49">
                  <c:v>41.4</c:v>
                </c:pt>
                <c:pt idx="50">
                  <c:v>41.4</c:v>
                </c:pt>
                <c:pt idx="51">
                  <c:v>41.4</c:v>
                </c:pt>
                <c:pt idx="52">
                  <c:v>41.4</c:v>
                </c:pt>
                <c:pt idx="53">
                  <c:v>41.4</c:v>
                </c:pt>
                <c:pt idx="54">
                  <c:v>41.4</c:v>
                </c:pt>
                <c:pt idx="55">
                  <c:v>41.4</c:v>
                </c:pt>
                <c:pt idx="56">
                  <c:v>41.4</c:v>
                </c:pt>
                <c:pt idx="57">
                  <c:v>41.4</c:v>
                </c:pt>
                <c:pt idx="58">
                  <c:v>41.4</c:v>
                </c:pt>
                <c:pt idx="59">
                  <c:v>41.4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BD6-0540-9961-9686C71F086A}"/>
            </c:ext>
          </c:extLst>
        </c:ser>
        <c:ser>
          <c:idx val="3"/>
          <c:order val="3"/>
          <c:tx>
            <c:strRef>
              <c:f>GrapheY1!$E$10</c:f>
              <c:strCache>
                <c:ptCount val="1"/>
                <c:pt idx="0">
                  <c:v>Prix Cible</c:v>
                </c:pt>
              </c:strCache>
            </c:strRef>
          </c:tx>
          <c:spPr>
            <a:ln w="28575" cap="rnd">
              <a:solidFill>
                <a:srgbClr val="42CAAB"/>
              </a:solidFill>
              <a:round/>
            </a:ln>
            <a:effectLst/>
          </c:spPr>
          <c:marker>
            <c:symbol val="none"/>
          </c:marker>
          <c:dLbls>
            <c:dLbl>
              <c:idx val="31"/>
              <c:layout>
                <c:manualLayout>
                  <c:x val="-9.807606192083132E-2"/>
                  <c:y val="2.3403883415096673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8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Cible</a:t>
                    </a:r>
                    <a:r>
                      <a:rPr lang="en-US" sz="1400" baseline="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 </a:t>
                    </a:r>
                    <a:fld id="{0E988B78-05E4-F342-BDA2-BC865C7C8D5A}" type="VALUE"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pPr>
                        <a:defRPr sz="1800">
                          <a:latin typeface="Lato" panose="020F0502020204030203" pitchFamily="34" charset="77"/>
                        </a:defRPr>
                      </a:pPr>
                      <a:t>[VALEUR]</a:t>
                    </a:fld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€/MWh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FBD6-0540-9961-9686C71F08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GrapheY1!$A$11:$A$70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GrapheY1!$E$11:$E$70</c:f>
              <c:numCache>
                <c:formatCode>0.00</c:formatCode>
                <c:ptCount val="60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46</c:v>
                </c:pt>
                <c:pt idx="11">
                  <c:v>46</c:v>
                </c:pt>
                <c:pt idx="12">
                  <c:v>46</c:v>
                </c:pt>
                <c:pt idx="13">
                  <c:v>46</c:v>
                </c:pt>
                <c:pt idx="14">
                  <c:v>46</c:v>
                </c:pt>
                <c:pt idx="15">
                  <c:v>46</c:v>
                </c:pt>
                <c:pt idx="16">
                  <c:v>46</c:v>
                </c:pt>
                <c:pt idx="17">
                  <c:v>46</c:v>
                </c:pt>
                <c:pt idx="18">
                  <c:v>46</c:v>
                </c:pt>
                <c:pt idx="19">
                  <c:v>46</c:v>
                </c:pt>
                <c:pt idx="20">
                  <c:v>46</c:v>
                </c:pt>
                <c:pt idx="21">
                  <c:v>46</c:v>
                </c:pt>
                <c:pt idx="22">
                  <c:v>46</c:v>
                </c:pt>
                <c:pt idx="23">
                  <c:v>46</c:v>
                </c:pt>
                <c:pt idx="24">
                  <c:v>46</c:v>
                </c:pt>
                <c:pt idx="25">
                  <c:v>46</c:v>
                </c:pt>
                <c:pt idx="26">
                  <c:v>46</c:v>
                </c:pt>
                <c:pt idx="27">
                  <c:v>46</c:v>
                </c:pt>
                <c:pt idx="28">
                  <c:v>46</c:v>
                </c:pt>
                <c:pt idx="29">
                  <c:v>46</c:v>
                </c:pt>
                <c:pt idx="30">
                  <c:v>46</c:v>
                </c:pt>
                <c:pt idx="31">
                  <c:v>46</c:v>
                </c:pt>
                <c:pt idx="32">
                  <c:v>46</c:v>
                </c:pt>
                <c:pt idx="33">
                  <c:v>46</c:v>
                </c:pt>
                <c:pt idx="34">
                  <c:v>46</c:v>
                </c:pt>
                <c:pt idx="35">
                  <c:v>46</c:v>
                </c:pt>
                <c:pt idx="36">
                  <c:v>46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  <c:pt idx="44">
                  <c:v>46</c:v>
                </c:pt>
                <c:pt idx="45">
                  <c:v>46</c:v>
                </c:pt>
                <c:pt idx="46">
                  <c:v>46</c:v>
                </c:pt>
                <c:pt idx="47">
                  <c:v>46</c:v>
                </c:pt>
                <c:pt idx="48">
                  <c:v>46</c:v>
                </c:pt>
                <c:pt idx="49">
                  <c:v>46</c:v>
                </c:pt>
                <c:pt idx="50">
                  <c:v>46</c:v>
                </c:pt>
                <c:pt idx="51">
                  <c:v>46</c:v>
                </c:pt>
                <c:pt idx="52">
                  <c:v>46</c:v>
                </c:pt>
                <c:pt idx="53">
                  <c:v>46</c:v>
                </c:pt>
                <c:pt idx="54">
                  <c:v>46</c:v>
                </c:pt>
                <c:pt idx="55">
                  <c:v>46</c:v>
                </c:pt>
                <c:pt idx="56">
                  <c:v>46</c:v>
                </c:pt>
                <c:pt idx="57">
                  <c:v>46</c:v>
                </c:pt>
                <c:pt idx="58">
                  <c:v>46</c:v>
                </c:pt>
                <c:pt idx="59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BD6-0540-9961-9686C71F08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5789583"/>
        <c:axId val="2091889263"/>
      </c:lineChart>
      <c:dateAx>
        <c:axId val="2105789583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091889263"/>
        <c:crosses val="autoZero"/>
        <c:auto val="1"/>
        <c:lblOffset val="100"/>
        <c:baseTimeUnit val="days"/>
      </c:dateAx>
      <c:valAx>
        <c:axId val="2091889263"/>
        <c:scaling>
          <c:orientation val="minMax"/>
          <c:max val="54"/>
          <c:min val="3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105789583"/>
        <c:crosses val="autoZero"/>
        <c:crossBetween val="between"/>
        <c:majorUnit val="4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ato" panose="020F0502020204030203" pitchFamily="34" charset="77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rgbClr val="0070C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rgbClr val="0070C0"/>
                </a:solidFill>
                <a:latin typeface="Lato" panose="020F0502020204030203" pitchFamily="34" charset="77"/>
              </a:rPr>
              <a:t>Évolution</a:t>
            </a:r>
            <a:r>
              <a:rPr lang="fr-FR" sz="1800" b="1" baseline="0">
                <a:solidFill>
                  <a:srgbClr val="0070C0"/>
                </a:solidFill>
                <a:latin typeface="Lato" panose="020F0502020204030203" pitchFamily="34" charset="77"/>
              </a:rPr>
              <a:t> de votre prix moyen (€/MWh)</a:t>
            </a:r>
            <a:endParaRPr lang="fr-FR" sz="1800" b="1">
              <a:solidFill>
                <a:srgbClr val="0070C0"/>
              </a:solidFill>
              <a:latin typeface="Lato" panose="020F0502020204030203" pitchFamily="34" charset="77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rgbClr val="0070C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5695966575606625E-2"/>
          <c:y val="9.0190369540873477E-2"/>
          <c:w val="0.8615270234077882"/>
          <c:h val="0.71111251960378019"/>
        </c:manualLayout>
      </c:layout>
      <c:lineChart>
        <c:grouping val="standard"/>
        <c:varyColors val="0"/>
        <c:ser>
          <c:idx val="0"/>
          <c:order val="0"/>
          <c:tx>
            <c:strRef>
              <c:f>GrapheY2!$B$10</c:f>
              <c:strCache>
                <c:ptCount val="1"/>
                <c:pt idx="0">
                  <c:v>PrixMoyY1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59"/>
              <c:layout>
                <c:manualLayout>
                  <c:x val="-9.7386041030585457E-3"/>
                  <c:y val="1.8937140136318347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fld id="{16644E2C-6791-2448-96CC-194965510268}" type="VALUE">
                      <a:rPr lang="en-US" sz="1600" b="1">
                        <a:solidFill>
                          <a:srgbClr val="0070C0"/>
                        </a:solidFill>
                        <a:latin typeface="Lato" panose="020F0502020204030203" pitchFamily="34" charset="77"/>
                      </a:rPr>
                      <a:pPr>
                        <a:defRPr sz="1600">
                          <a:latin typeface="Lato" panose="020F0502020204030203" pitchFamily="34" charset="77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0-B0AB-5A4F-9826-28292687D1B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GrapheY2!$A$11:$A$70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GrapheY2!$B$11:$B$70</c:f>
              <c:numCache>
                <c:formatCode>0.00</c:formatCode>
                <c:ptCount val="60"/>
                <c:pt idx="0">
                  <c:v>46.772999999999996</c:v>
                </c:pt>
                <c:pt idx="1">
                  <c:v>47.036900000000003</c:v>
                </c:pt>
                <c:pt idx="2">
                  <c:v>46.604699999999994</c:v>
                </c:pt>
                <c:pt idx="3">
                  <c:v>46.075400000000002</c:v>
                </c:pt>
                <c:pt idx="4">
                  <c:v>45.220100000000002</c:v>
                </c:pt>
                <c:pt idx="5">
                  <c:v>45.418799999999997</c:v>
                </c:pt>
                <c:pt idx="6">
                  <c:v>44.887599999999999</c:v>
                </c:pt>
                <c:pt idx="7">
                  <c:v>44.584999999999994</c:v>
                </c:pt>
                <c:pt idx="8">
                  <c:v>46.382199999999997</c:v>
                </c:pt>
                <c:pt idx="9">
                  <c:v>47.281700000000001</c:v>
                </c:pt>
                <c:pt idx="10">
                  <c:v>48.729500000000002</c:v>
                </c:pt>
                <c:pt idx="11">
                  <c:v>48.657699999999998</c:v>
                </c:pt>
                <c:pt idx="12">
                  <c:v>49.2059</c:v>
                </c:pt>
                <c:pt idx="13">
                  <c:v>49.239200000000004</c:v>
                </c:pt>
                <c:pt idx="14">
                  <c:v>48.722900000000003</c:v>
                </c:pt>
                <c:pt idx="15">
                  <c:v>49.899800000000006</c:v>
                </c:pt>
                <c:pt idx="16">
                  <c:v>50.264699999999998</c:v>
                </c:pt>
                <c:pt idx="17">
                  <c:v>50.289000000000001</c:v>
                </c:pt>
                <c:pt idx="18">
                  <c:v>50.088000000000001</c:v>
                </c:pt>
                <c:pt idx="19">
                  <c:v>49.633099999999999</c:v>
                </c:pt>
                <c:pt idx="20">
                  <c:v>49.592600000000004</c:v>
                </c:pt>
                <c:pt idx="21">
                  <c:v>50.042100000000005</c:v>
                </c:pt>
                <c:pt idx="22">
                  <c:v>50.201300000000003</c:v>
                </c:pt>
                <c:pt idx="23">
                  <c:v>50.554000000000009</c:v>
                </c:pt>
                <c:pt idx="24">
                  <c:v>50.854799999999997</c:v>
                </c:pt>
                <c:pt idx="25">
                  <c:v>51.631</c:v>
                </c:pt>
                <c:pt idx="26">
                  <c:v>51.874000000000009</c:v>
                </c:pt>
                <c:pt idx="27">
                  <c:v>51.999099999999999</c:v>
                </c:pt>
                <c:pt idx="28">
                  <c:v>52.215300000000013</c:v>
                </c:pt>
                <c:pt idx="29">
                  <c:v>52.184300000000007</c:v>
                </c:pt>
                <c:pt idx="30">
                  <c:v>51.772400000000005</c:v>
                </c:pt>
                <c:pt idx="31">
                  <c:v>51.179700000000011</c:v>
                </c:pt>
                <c:pt idx="32">
                  <c:v>50.837800000000001</c:v>
                </c:pt>
                <c:pt idx="33">
                  <c:v>49.790999999999997</c:v>
                </c:pt>
                <c:pt idx="34">
                  <c:v>49.4602</c:v>
                </c:pt>
                <c:pt idx="35">
                  <c:v>49.788899999999998</c:v>
                </c:pt>
                <c:pt idx="36">
                  <c:v>49.467000000000006</c:v>
                </c:pt>
                <c:pt idx="37">
                  <c:v>49.548700000000004</c:v>
                </c:pt>
                <c:pt idx="38">
                  <c:v>48.937800000000003</c:v>
                </c:pt>
                <c:pt idx="39">
                  <c:v>48.891500000000001</c:v>
                </c:pt>
                <c:pt idx="40">
                  <c:v>49.695600000000006</c:v>
                </c:pt>
                <c:pt idx="41">
                  <c:v>49.812100000000008</c:v>
                </c:pt>
                <c:pt idx="42">
                  <c:v>50.495099999999994</c:v>
                </c:pt>
                <c:pt idx="43">
                  <c:v>50.763400000000004</c:v>
                </c:pt>
                <c:pt idx="44">
                  <c:v>50.606099999999998</c:v>
                </c:pt>
                <c:pt idx="45">
                  <c:v>50.880099999999999</c:v>
                </c:pt>
                <c:pt idx="46">
                  <c:v>50.908799999999999</c:v>
                </c:pt>
                <c:pt idx="47">
                  <c:v>51.950099999999992</c:v>
                </c:pt>
                <c:pt idx="48">
                  <c:v>51.925799999999995</c:v>
                </c:pt>
                <c:pt idx="49">
                  <c:v>52.168500000000002</c:v>
                </c:pt>
                <c:pt idx="50">
                  <c:v>52.426900000000003</c:v>
                </c:pt>
                <c:pt idx="51">
                  <c:v>52.313400000000001</c:v>
                </c:pt>
                <c:pt idx="52">
                  <c:v>52.4499</c:v>
                </c:pt>
                <c:pt idx="53">
                  <c:v>52.192599999999999</c:v>
                </c:pt>
                <c:pt idx="54">
                  <c:v>53.273900000000005</c:v>
                </c:pt>
                <c:pt idx="55">
                  <c:v>53.099000000000004</c:v>
                </c:pt>
                <c:pt idx="56">
                  <c:v>53.222500000000004</c:v>
                </c:pt>
                <c:pt idx="57">
                  <c:v>52.713799999999999</c:v>
                </c:pt>
                <c:pt idx="58">
                  <c:v>52.721299999999999</c:v>
                </c:pt>
                <c:pt idx="59">
                  <c:v>52.8797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0AB-5A4F-9826-28292687D1BF}"/>
            </c:ext>
          </c:extLst>
        </c:ser>
        <c:ser>
          <c:idx val="1"/>
          <c:order val="1"/>
          <c:tx>
            <c:strRef>
              <c:f>GrapheY2!$C$10</c:f>
              <c:strCache>
                <c:ptCount val="1"/>
                <c:pt idx="0">
                  <c:v>Borne Haute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dLbls>
            <c:dLbl>
              <c:idx val="29"/>
              <c:layout>
                <c:manualLayout>
                  <c:x val="-5.3668434302854999E-2"/>
                  <c:y val="-4.4495856866059322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C00000"/>
                        </a:solidFill>
                      </a:rPr>
                      <a:t>Borne</a:t>
                    </a:r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 haute</a:t>
                    </a:r>
                  </a:p>
                  <a:p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50,60€/MWh</a:t>
                    </a:r>
                    <a:endParaRPr lang="en-US" sz="1400" b="1">
                      <a:solidFill>
                        <a:srgbClr val="C00000"/>
                      </a:solidFill>
                    </a:endParaRP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0AB-5A4F-9826-28292687D1B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GrapheY2!$A$11:$A$70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GrapheY2!$C$11:$C$70</c:f>
              <c:numCache>
                <c:formatCode>0.00</c:formatCode>
                <c:ptCount val="60"/>
                <c:pt idx="0">
                  <c:v>50.6</c:v>
                </c:pt>
                <c:pt idx="1">
                  <c:v>50.6</c:v>
                </c:pt>
                <c:pt idx="2">
                  <c:v>50.6</c:v>
                </c:pt>
                <c:pt idx="3">
                  <c:v>50.6</c:v>
                </c:pt>
                <c:pt idx="4">
                  <c:v>50.6</c:v>
                </c:pt>
                <c:pt idx="5">
                  <c:v>50.6</c:v>
                </c:pt>
                <c:pt idx="6">
                  <c:v>50.6</c:v>
                </c:pt>
                <c:pt idx="7">
                  <c:v>50.6</c:v>
                </c:pt>
                <c:pt idx="8">
                  <c:v>50.6</c:v>
                </c:pt>
                <c:pt idx="9">
                  <c:v>50.6</c:v>
                </c:pt>
                <c:pt idx="10">
                  <c:v>50.6</c:v>
                </c:pt>
                <c:pt idx="11">
                  <c:v>50.6</c:v>
                </c:pt>
                <c:pt idx="12">
                  <c:v>50.6</c:v>
                </c:pt>
                <c:pt idx="13">
                  <c:v>50.6</c:v>
                </c:pt>
                <c:pt idx="14">
                  <c:v>50.6</c:v>
                </c:pt>
                <c:pt idx="15">
                  <c:v>50.6</c:v>
                </c:pt>
                <c:pt idx="16">
                  <c:v>50.6</c:v>
                </c:pt>
                <c:pt idx="17">
                  <c:v>50.6</c:v>
                </c:pt>
                <c:pt idx="18">
                  <c:v>50.6</c:v>
                </c:pt>
                <c:pt idx="19">
                  <c:v>50.6</c:v>
                </c:pt>
                <c:pt idx="20">
                  <c:v>50.6</c:v>
                </c:pt>
                <c:pt idx="21">
                  <c:v>50.6</c:v>
                </c:pt>
                <c:pt idx="22">
                  <c:v>50.6</c:v>
                </c:pt>
                <c:pt idx="23">
                  <c:v>50.6</c:v>
                </c:pt>
                <c:pt idx="24">
                  <c:v>50.6</c:v>
                </c:pt>
                <c:pt idx="25">
                  <c:v>50.6</c:v>
                </c:pt>
                <c:pt idx="26">
                  <c:v>50.6</c:v>
                </c:pt>
                <c:pt idx="27">
                  <c:v>50.6</c:v>
                </c:pt>
                <c:pt idx="28">
                  <c:v>50.6</c:v>
                </c:pt>
                <c:pt idx="29">
                  <c:v>50.6</c:v>
                </c:pt>
                <c:pt idx="30">
                  <c:v>50.6</c:v>
                </c:pt>
                <c:pt idx="31">
                  <c:v>50.6</c:v>
                </c:pt>
                <c:pt idx="32">
                  <c:v>50.6</c:v>
                </c:pt>
                <c:pt idx="33">
                  <c:v>50.6</c:v>
                </c:pt>
                <c:pt idx="34">
                  <c:v>50.6</c:v>
                </c:pt>
                <c:pt idx="35">
                  <c:v>50.6</c:v>
                </c:pt>
                <c:pt idx="36">
                  <c:v>50.6</c:v>
                </c:pt>
                <c:pt idx="37">
                  <c:v>50.6</c:v>
                </c:pt>
                <c:pt idx="38">
                  <c:v>50.6</c:v>
                </c:pt>
                <c:pt idx="39">
                  <c:v>50.6</c:v>
                </c:pt>
                <c:pt idx="40">
                  <c:v>50.6</c:v>
                </c:pt>
                <c:pt idx="41">
                  <c:v>50.6</c:v>
                </c:pt>
                <c:pt idx="42">
                  <c:v>50.6</c:v>
                </c:pt>
                <c:pt idx="43">
                  <c:v>50.6</c:v>
                </c:pt>
                <c:pt idx="44">
                  <c:v>50.6</c:v>
                </c:pt>
                <c:pt idx="45">
                  <c:v>50.6</c:v>
                </c:pt>
                <c:pt idx="46">
                  <c:v>50.6</c:v>
                </c:pt>
                <c:pt idx="47">
                  <c:v>50.6</c:v>
                </c:pt>
                <c:pt idx="48">
                  <c:v>50.6</c:v>
                </c:pt>
                <c:pt idx="49">
                  <c:v>50.6</c:v>
                </c:pt>
                <c:pt idx="50">
                  <c:v>50.6</c:v>
                </c:pt>
                <c:pt idx="51">
                  <c:v>50.6</c:v>
                </c:pt>
                <c:pt idx="52">
                  <c:v>50.6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50.6</c:v>
                </c:pt>
                <c:pt idx="57">
                  <c:v>50.6</c:v>
                </c:pt>
                <c:pt idx="58">
                  <c:v>50.6</c:v>
                </c:pt>
                <c:pt idx="59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0AB-5A4F-9826-28292687D1BF}"/>
            </c:ext>
          </c:extLst>
        </c:ser>
        <c:ser>
          <c:idx val="2"/>
          <c:order val="2"/>
          <c:tx>
            <c:strRef>
              <c:f>GrapheY2!$D$10</c:f>
              <c:strCache>
                <c:ptCount val="1"/>
                <c:pt idx="0">
                  <c:v>Borne Basse</c:v>
                </c:pt>
              </c:strCache>
            </c:strRef>
          </c:tx>
          <c:spPr>
            <a:ln w="28575" cap="rnd">
              <a:solidFill>
                <a:srgbClr val="002060"/>
              </a:solidFill>
              <a:round/>
            </a:ln>
            <a:effectLst/>
          </c:spPr>
          <c:marker>
            <c:symbol val="none"/>
          </c:marker>
          <c:dLbls>
            <c:dLbl>
              <c:idx val="30"/>
              <c:layout>
                <c:manualLayout>
                  <c:x val="-7.6997589587015913E-2"/>
                  <c:y val="3.505746948625528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002060"/>
                        </a:solidFill>
                      </a:rPr>
                      <a:t>Borne basse</a:t>
                    </a:r>
                    <a:r>
                      <a:rPr lang="en-US" sz="1400" b="1" baseline="0">
                        <a:solidFill>
                          <a:srgbClr val="002060"/>
                        </a:solidFill>
                      </a:rPr>
                      <a:t> </a:t>
                    </a:r>
                    <a:fld id="{16D3D921-05FB-C04A-A45F-1964B4F78537}" type="VALUE">
                      <a:rPr lang="en-US" sz="1400" b="1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r>
                      <a:rPr lang="en-US" sz="1400" b="1">
                        <a:solidFill>
                          <a:srgbClr val="002060"/>
                        </a:solidFill>
                      </a:rPr>
                      <a:t>€/MWh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B0AB-5A4F-9826-28292687D1B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GrapheY2!$A$11:$A$70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GrapheY2!$D$11:$D$70</c:f>
              <c:numCache>
                <c:formatCode>0.00</c:formatCode>
                <c:ptCount val="60"/>
                <c:pt idx="0">
                  <c:v>41.4</c:v>
                </c:pt>
                <c:pt idx="1">
                  <c:v>41.4</c:v>
                </c:pt>
                <c:pt idx="2">
                  <c:v>41.4</c:v>
                </c:pt>
                <c:pt idx="3">
                  <c:v>41.4</c:v>
                </c:pt>
                <c:pt idx="4">
                  <c:v>41.4</c:v>
                </c:pt>
                <c:pt idx="5">
                  <c:v>41.4</c:v>
                </c:pt>
                <c:pt idx="6">
                  <c:v>41.4</c:v>
                </c:pt>
                <c:pt idx="7">
                  <c:v>41.4</c:v>
                </c:pt>
                <c:pt idx="8">
                  <c:v>41.4</c:v>
                </c:pt>
                <c:pt idx="9">
                  <c:v>41.4</c:v>
                </c:pt>
                <c:pt idx="10">
                  <c:v>41.4</c:v>
                </c:pt>
                <c:pt idx="11">
                  <c:v>41.4</c:v>
                </c:pt>
                <c:pt idx="12">
                  <c:v>41.4</c:v>
                </c:pt>
                <c:pt idx="13">
                  <c:v>41.4</c:v>
                </c:pt>
                <c:pt idx="14">
                  <c:v>41.4</c:v>
                </c:pt>
                <c:pt idx="15">
                  <c:v>41.4</c:v>
                </c:pt>
                <c:pt idx="16">
                  <c:v>41.4</c:v>
                </c:pt>
                <c:pt idx="17">
                  <c:v>41.4</c:v>
                </c:pt>
                <c:pt idx="18">
                  <c:v>41.4</c:v>
                </c:pt>
                <c:pt idx="19">
                  <c:v>41.4</c:v>
                </c:pt>
                <c:pt idx="20">
                  <c:v>41.4</c:v>
                </c:pt>
                <c:pt idx="21">
                  <c:v>41.4</c:v>
                </c:pt>
                <c:pt idx="22">
                  <c:v>41.4</c:v>
                </c:pt>
                <c:pt idx="23">
                  <c:v>41.4</c:v>
                </c:pt>
                <c:pt idx="24">
                  <c:v>41.4</c:v>
                </c:pt>
                <c:pt idx="25">
                  <c:v>41.4</c:v>
                </c:pt>
                <c:pt idx="26">
                  <c:v>41.4</c:v>
                </c:pt>
                <c:pt idx="27">
                  <c:v>41.4</c:v>
                </c:pt>
                <c:pt idx="28">
                  <c:v>41.4</c:v>
                </c:pt>
                <c:pt idx="29">
                  <c:v>41.4</c:v>
                </c:pt>
                <c:pt idx="30">
                  <c:v>41.4</c:v>
                </c:pt>
                <c:pt idx="31">
                  <c:v>41.4</c:v>
                </c:pt>
                <c:pt idx="32">
                  <c:v>41.4</c:v>
                </c:pt>
                <c:pt idx="33">
                  <c:v>41.4</c:v>
                </c:pt>
                <c:pt idx="34">
                  <c:v>41.4</c:v>
                </c:pt>
                <c:pt idx="35">
                  <c:v>41.4</c:v>
                </c:pt>
                <c:pt idx="36">
                  <c:v>41.4</c:v>
                </c:pt>
                <c:pt idx="37">
                  <c:v>41.4</c:v>
                </c:pt>
                <c:pt idx="38">
                  <c:v>41.4</c:v>
                </c:pt>
                <c:pt idx="39">
                  <c:v>41.4</c:v>
                </c:pt>
                <c:pt idx="40">
                  <c:v>41.4</c:v>
                </c:pt>
                <c:pt idx="41">
                  <c:v>41.4</c:v>
                </c:pt>
                <c:pt idx="42">
                  <c:v>41.4</c:v>
                </c:pt>
                <c:pt idx="43">
                  <c:v>41.4</c:v>
                </c:pt>
                <c:pt idx="44">
                  <c:v>41.4</c:v>
                </c:pt>
                <c:pt idx="45">
                  <c:v>41.4</c:v>
                </c:pt>
                <c:pt idx="46">
                  <c:v>41.4</c:v>
                </c:pt>
                <c:pt idx="47">
                  <c:v>41.4</c:v>
                </c:pt>
                <c:pt idx="48">
                  <c:v>41.4</c:v>
                </c:pt>
                <c:pt idx="49">
                  <c:v>41.4</c:v>
                </c:pt>
                <c:pt idx="50">
                  <c:v>41.4</c:v>
                </c:pt>
                <c:pt idx="51">
                  <c:v>41.4</c:v>
                </c:pt>
                <c:pt idx="52">
                  <c:v>41.4</c:v>
                </c:pt>
                <c:pt idx="53">
                  <c:v>41.4</c:v>
                </c:pt>
                <c:pt idx="54">
                  <c:v>41.4</c:v>
                </c:pt>
                <c:pt idx="55">
                  <c:v>41.4</c:v>
                </c:pt>
                <c:pt idx="56">
                  <c:v>41.4</c:v>
                </c:pt>
                <c:pt idx="57">
                  <c:v>41.4</c:v>
                </c:pt>
                <c:pt idx="58">
                  <c:v>41.4</c:v>
                </c:pt>
                <c:pt idx="59">
                  <c:v>41.4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0AB-5A4F-9826-28292687D1BF}"/>
            </c:ext>
          </c:extLst>
        </c:ser>
        <c:ser>
          <c:idx val="3"/>
          <c:order val="3"/>
          <c:tx>
            <c:strRef>
              <c:f>GrapheY2!$E$10</c:f>
              <c:strCache>
                <c:ptCount val="1"/>
                <c:pt idx="0">
                  <c:v>Prix Cible</c:v>
                </c:pt>
              </c:strCache>
            </c:strRef>
          </c:tx>
          <c:spPr>
            <a:ln w="28575" cap="rnd">
              <a:solidFill>
                <a:srgbClr val="42CAAB"/>
              </a:solidFill>
              <a:round/>
            </a:ln>
            <a:effectLst/>
          </c:spPr>
          <c:marker>
            <c:symbol val="none"/>
          </c:marker>
          <c:dLbls>
            <c:dLbl>
              <c:idx val="31"/>
              <c:layout>
                <c:manualLayout>
                  <c:x val="-9.807606192083132E-2"/>
                  <c:y val="2.3403883415096673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8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Cible</a:t>
                    </a:r>
                    <a:r>
                      <a:rPr lang="en-US" sz="1400" baseline="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 </a:t>
                    </a:r>
                    <a:fld id="{0E988B78-05E4-F342-BDA2-BC865C7C8D5A}" type="VALUE"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pPr>
                        <a:defRPr sz="1800">
                          <a:latin typeface="Lato" panose="020F0502020204030203" pitchFamily="34" charset="77"/>
                        </a:defRPr>
                      </a:pPr>
                      <a:t>[VALEUR]</a:t>
                    </a:fld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€/MWh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B0AB-5A4F-9826-28292687D1B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GrapheY2!$A$11:$A$70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GrapheY2!$E$11:$E$70</c:f>
              <c:numCache>
                <c:formatCode>0.00</c:formatCode>
                <c:ptCount val="60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46</c:v>
                </c:pt>
                <c:pt idx="11">
                  <c:v>46</c:v>
                </c:pt>
                <c:pt idx="12">
                  <c:v>46</c:v>
                </c:pt>
                <c:pt idx="13">
                  <c:v>46</c:v>
                </c:pt>
                <c:pt idx="14">
                  <c:v>46</c:v>
                </c:pt>
                <c:pt idx="15">
                  <c:v>46</c:v>
                </c:pt>
                <c:pt idx="16">
                  <c:v>46</c:v>
                </c:pt>
                <c:pt idx="17">
                  <c:v>46</c:v>
                </c:pt>
                <c:pt idx="18">
                  <c:v>46</c:v>
                </c:pt>
                <c:pt idx="19">
                  <c:v>46</c:v>
                </c:pt>
                <c:pt idx="20">
                  <c:v>46</c:v>
                </c:pt>
                <c:pt idx="21">
                  <c:v>46</c:v>
                </c:pt>
                <c:pt idx="22">
                  <c:v>46</c:v>
                </c:pt>
                <c:pt idx="23">
                  <c:v>46</c:v>
                </c:pt>
                <c:pt idx="24">
                  <c:v>46</c:v>
                </c:pt>
                <c:pt idx="25">
                  <c:v>46</c:v>
                </c:pt>
                <c:pt idx="26">
                  <c:v>46</c:v>
                </c:pt>
                <c:pt idx="27">
                  <c:v>46</c:v>
                </c:pt>
                <c:pt idx="28">
                  <c:v>46</c:v>
                </c:pt>
                <c:pt idx="29">
                  <c:v>46</c:v>
                </c:pt>
                <c:pt idx="30">
                  <c:v>46</c:v>
                </c:pt>
                <c:pt idx="31">
                  <c:v>46</c:v>
                </c:pt>
                <c:pt idx="32">
                  <c:v>46</c:v>
                </c:pt>
                <c:pt idx="33">
                  <c:v>46</c:v>
                </c:pt>
                <c:pt idx="34">
                  <c:v>46</c:v>
                </c:pt>
                <c:pt idx="35">
                  <c:v>46</c:v>
                </c:pt>
                <c:pt idx="36">
                  <c:v>46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  <c:pt idx="44">
                  <c:v>46</c:v>
                </c:pt>
                <c:pt idx="45">
                  <c:v>46</c:v>
                </c:pt>
                <c:pt idx="46">
                  <c:v>46</c:v>
                </c:pt>
                <c:pt idx="47">
                  <c:v>46</c:v>
                </c:pt>
                <c:pt idx="48">
                  <c:v>46</c:v>
                </c:pt>
                <c:pt idx="49">
                  <c:v>46</c:v>
                </c:pt>
                <c:pt idx="50">
                  <c:v>46</c:v>
                </c:pt>
                <c:pt idx="51">
                  <c:v>46</c:v>
                </c:pt>
                <c:pt idx="52">
                  <c:v>46</c:v>
                </c:pt>
                <c:pt idx="53">
                  <c:v>46</c:v>
                </c:pt>
                <c:pt idx="54">
                  <c:v>46</c:v>
                </c:pt>
                <c:pt idx="55">
                  <c:v>46</c:v>
                </c:pt>
                <c:pt idx="56">
                  <c:v>46</c:v>
                </c:pt>
                <c:pt idx="57">
                  <c:v>46</c:v>
                </c:pt>
                <c:pt idx="58">
                  <c:v>46</c:v>
                </c:pt>
                <c:pt idx="59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B0AB-5A4F-9826-28292687D1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5789583"/>
        <c:axId val="2091889263"/>
      </c:lineChart>
      <c:dateAx>
        <c:axId val="2105789583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091889263"/>
        <c:crosses val="autoZero"/>
        <c:auto val="1"/>
        <c:lblOffset val="100"/>
        <c:baseTimeUnit val="days"/>
      </c:dateAx>
      <c:valAx>
        <c:axId val="2091889263"/>
        <c:scaling>
          <c:orientation val="minMax"/>
          <c:max val="54"/>
          <c:min val="3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105789583"/>
        <c:crosses val="autoZero"/>
        <c:crossBetween val="between"/>
        <c:majorUnit val="4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ato" panose="020F0502020204030203" pitchFamily="34" charset="77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rgbClr val="0070C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rgbClr val="0070C0"/>
                </a:solidFill>
                <a:latin typeface="Lato" panose="020F0502020204030203" pitchFamily="34" charset="77"/>
              </a:rPr>
              <a:t>Évolution</a:t>
            </a:r>
            <a:r>
              <a:rPr lang="fr-FR" sz="1800" b="1" baseline="0">
                <a:solidFill>
                  <a:srgbClr val="0070C0"/>
                </a:solidFill>
                <a:latin typeface="Lato" panose="020F0502020204030203" pitchFamily="34" charset="77"/>
              </a:rPr>
              <a:t> de votre prix moyen (€/MWh)</a:t>
            </a:r>
            <a:endParaRPr lang="fr-FR" sz="1800" b="1">
              <a:solidFill>
                <a:srgbClr val="0070C0"/>
              </a:solidFill>
              <a:latin typeface="Lato" panose="020F0502020204030203" pitchFamily="34" charset="77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rgbClr val="0070C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5695966575606625E-2"/>
          <c:y val="9.0190369540873477E-2"/>
          <c:w val="0.8615270234077882"/>
          <c:h val="0.71111251960378019"/>
        </c:manualLayout>
      </c:layout>
      <c:lineChart>
        <c:grouping val="standard"/>
        <c:varyColors val="0"/>
        <c:ser>
          <c:idx val="0"/>
          <c:order val="0"/>
          <c:tx>
            <c:strRef>
              <c:f>GrapheY3!$B$10</c:f>
              <c:strCache>
                <c:ptCount val="1"/>
                <c:pt idx="0">
                  <c:v>PrixMoyY1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59"/>
              <c:layout>
                <c:manualLayout>
                  <c:x val="-9.7386041030585457E-3"/>
                  <c:y val="1.8937140136318347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fld id="{16644E2C-6791-2448-96CC-194965510268}" type="VALUE">
                      <a:rPr lang="en-US" sz="1600" b="1">
                        <a:solidFill>
                          <a:srgbClr val="0070C0"/>
                        </a:solidFill>
                        <a:latin typeface="Lato" panose="020F0502020204030203" pitchFamily="34" charset="77"/>
                      </a:rPr>
                      <a:pPr>
                        <a:defRPr sz="1600">
                          <a:latin typeface="Lato" panose="020F0502020204030203" pitchFamily="34" charset="77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0-40EB-374B-BC56-3E573BC75EB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GrapheY3!$A$11:$A$70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GrapheY3!$B$11:$B$70</c:f>
              <c:numCache>
                <c:formatCode>0.00</c:formatCode>
                <c:ptCount val="60"/>
                <c:pt idx="0">
                  <c:v>47.435000000000002</c:v>
                </c:pt>
                <c:pt idx="1">
                  <c:v>47.944899999999997</c:v>
                </c:pt>
                <c:pt idx="2">
                  <c:v>47.364100000000008</c:v>
                </c:pt>
                <c:pt idx="3">
                  <c:v>47.038100000000007</c:v>
                </c:pt>
                <c:pt idx="4">
                  <c:v>45.970299999999995</c:v>
                </c:pt>
                <c:pt idx="5">
                  <c:v>46.412999999999997</c:v>
                </c:pt>
                <c:pt idx="6">
                  <c:v>45.613099999999996</c:v>
                </c:pt>
                <c:pt idx="7">
                  <c:v>45.6372</c:v>
                </c:pt>
                <c:pt idx="8">
                  <c:v>47.5246</c:v>
                </c:pt>
                <c:pt idx="9">
                  <c:v>48.483399999999996</c:v>
                </c:pt>
                <c:pt idx="10">
                  <c:v>49.765599999999999</c:v>
                </c:pt>
                <c:pt idx="11">
                  <c:v>49.925900000000006</c:v>
                </c:pt>
                <c:pt idx="12">
                  <c:v>50.366200000000006</c:v>
                </c:pt>
                <c:pt idx="13">
                  <c:v>50.417500000000004</c:v>
                </c:pt>
                <c:pt idx="14">
                  <c:v>50.284800000000004</c:v>
                </c:pt>
                <c:pt idx="15">
                  <c:v>50.930199999999999</c:v>
                </c:pt>
                <c:pt idx="16">
                  <c:v>51.072900000000004</c:v>
                </c:pt>
                <c:pt idx="17">
                  <c:v>50.936100000000003</c:v>
                </c:pt>
                <c:pt idx="18">
                  <c:v>51.0456</c:v>
                </c:pt>
                <c:pt idx="19">
                  <c:v>50.854299999999995</c:v>
                </c:pt>
                <c:pt idx="20">
                  <c:v>50.675100000000008</c:v>
                </c:pt>
                <c:pt idx="21">
                  <c:v>50.928100000000008</c:v>
                </c:pt>
                <c:pt idx="22">
                  <c:v>50.965699999999998</c:v>
                </c:pt>
                <c:pt idx="23">
                  <c:v>51.307300000000005</c:v>
                </c:pt>
                <c:pt idx="24">
                  <c:v>51.521100000000004</c:v>
                </c:pt>
                <c:pt idx="25">
                  <c:v>52.064400000000006</c:v>
                </c:pt>
                <c:pt idx="26">
                  <c:v>52.268900000000002</c:v>
                </c:pt>
                <c:pt idx="27">
                  <c:v>52.129500000000007</c:v>
                </c:pt>
                <c:pt idx="28">
                  <c:v>52.450899999999997</c:v>
                </c:pt>
                <c:pt idx="29">
                  <c:v>52.499600000000001</c:v>
                </c:pt>
                <c:pt idx="30">
                  <c:v>51.9375</c:v>
                </c:pt>
                <c:pt idx="31">
                  <c:v>51.158900000000003</c:v>
                </c:pt>
                <c:pt idx="32">
                  <c:v>51.019000000000005</c:v>
                </c:pt>
                <c:pt idx="33">
                  <c:v>50.591400000000007</c:v>
                </c:pt>
                <c:pt idx="34">
                  <c:v>50.164600000000007</c:v>
                </c:pt>
                <c:pt idx="35">
                  <c:v>50.4846</c:v>
                </c:pt>
                <c:pt idx="36">
                  <c:v>50.3003</c:v>
                </c:pt>
                <c:pt idx="37">
                  <c:v>50.436799999999998</c:v>
                </c:pt>
                <c:pt idx="38">
                  <c:v>50.122900000000001</c:v>
                </c:pt>
                <c:pt idx="39">
                  <c:v>50.207000000000001</c:v>
                </c:pt>
                <c:pt idx="40">
                  <c:v>50.657000000000004</c:v>
                </c:pt>
                <c:pt idx="41">
                  <c:v>50.877600000000001</c:v>
                </c:pt>
                <c:pt idx="42">
                  <c:v>51.173000000000002</c:v>
                </c:pt>
                <c:pt idx="43">
                  <c:v>51.073000000000008</c:v>
                </c:pt>
                <c:pt idx="44">
                  <c:v>51.268900000000002</c:v>
                </c:pt>
                <c:pt idx="45">
                  <c:v>51.536699999999996</c:v>
                </c:pt>
                <c:pt idx="46">
                  <c:v>51.689599999999999</c:v>
                </c:pt>
                <c:pt idx="47">
                  <c:v>51.7166</c:v>
                </c:pt>
                <c:pt idx="48">
                  <c:v>51.667900000000003</c:v>
                </c:pt>
                <c:pt idx="49">
                  <c:v>51.685200000000002</c:v>
                </c:pt>
                <c:pt idx="50">
                  <c:v>51.676300000000005</c:v>
                </c:pt>
                <c:pt idx="51">
                  <c:v>51.577199999999998</c:v>
                </c:pt>
                <c:pt idx="52">
                  <c:v>51.710500000000003</c:v>
                </c:pt>
                <c:pt idx="53">
                  <c:v>51.626400000000004</c:v>
                </c:pt>
                <c:pt idx="54">
                  <c:v>52.344799999999999</c:v>
                </c:pt>
                <c:pt idx="55">
                  <c:v>52.432700000000004</c:v>
                </c:pt>
                <c:pt idx="56">
                  <c:v>52.528300000000002</c:v>
                </c:pt>
                <c:pt idx="57">
                  <c:v>52.207599999999999</c:v>
                </c:pt>
                <c:pt idx="58">
                  <c:v>52.720600000000005</c:v>
                </c:pt>
                <c:pt idx="59">
                  <c:v>52.911700000000003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0EB-374B-BC56-3E573BC75EB8}"/>
            </c:ext>
          </c:extLst>
        </c:ser>
        <c:ser>
          <c:idx val="1"/>
          <c:order val="1"/>
          <c:tx>
            <c:strRef>
              <c:f>GrapheY3!$C$10</c:f>
              <c:strCache>
                <c:ptCount val="1"/>
                <c:pt idx="0">
                  <c:v>Borne Haute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dLbls>
            <c:dLbl>
              <c:idx val="29"/>
              <c:layout>
                <c:manualLayout>
                  <c:x val="-5.3668434302854999E-2"/>
                  <c:y val="-4.4495856866059322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C00000"/>
                        </a:solidFill>
                      </a:rPr>
                      <a:t>Borne</a:t>
                    </a:r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 haute</a:t>
                    </a:r>
                  </a:p>
                  <a:p>
                    <a:r>
                      <a:rPr lang="en-US" sz="1400" b="1" baseline="0">
                        <a:solidFill>
                          <a:srgbClr val="C00000"/>
                        </a:solidFill>
                      </a:rPr>
                      <a:t>50,60€/MWh</a:t>
                    </a:r>
                    <a:endParaRPr lang="en-US" sz="1400" b="1">
                      <a:solidFill>
                        <a:srgbClr val="C00000"/>
                      </a:solidFill>
                    </a:endParaRP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0EB-374B-BC56-3E573BC75EB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GrapheY3!$A$11:$A$70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GrapheY3!$C$11:$C$70</c:f>
              <c:numCache>
                <c:formatCode>0.00</c:formatCode>
                <c:ptCount val="60"/>
                <c:pt idx="0">
                  <c:v>50.6</c:v>
                </c:pt>
                <c:pt idx="1">
                  <c:v>50.6</c:v>
                </c:pt>
                <c:pt idx="2">
                  <c:v>50.6</c:v>
                </c:pt>
                <c:pt idx="3">
                  <c:v>50.6</c:v>
                </c:pt>
                <c:pt idx="4">
                  <c:v>50.6</c:v>
                </c:pt>
                <c:pt idx="5">
                  <c:v>50.6</c:v>
                </c:pt>
                <c:pt idx="6">
                  <c:v>50.6</c:v>
                </c:pt>
                <c:pt idx="7">
                  <c:v>50.6</c:v>
                </c:pt>
                <c:pt idx="8">
                  <c:v>50.6</c:v>
                </c:pt>
                <c:pt idx="9">
                  <c:v>50.6</c:v>
                </c:pt>
                <c:pt idx="10">
                  <c:v>50.6</c:v>
                </c:pt>
                <c:pt idx="11">
                  <c:v>50.6</c:v>
                </c:pt>
                <c:pt idx="12">
                  <c:v>50.6</c:v>
                </c:pt>
                <c:pt idx="13">
                  <c:v>50.6</c:v>
                </c:pt>
                <c:pt idx="14">
                  <c:v>50.6</c:v>
                </c:pt>
                <c:pt idx="15">
                  <c:v>50.6</c:v>
                </c:pt>
                <c:pt idx="16">
                  <c:v>50.6</c:v>
                </c:pt>
                <c:pt idx="17">
                  <c:v>50.6</c:v>
                </c:pt>
                <c:pt idx="18">
                  <c:v>50.6</c:v>
                </c:pt>
                <c:pt idx="19">
                  <c:v>50.6</c:v>
                </c:pt>
                <c:pt idx="20">
                  <c:v>50.6</c:v>
                </c:pt>
                <c:pt idx="21">
                  <c:v>50.6</c:v>
                </c:pt>
                <c:pt idx="22">
                  <c:v>50.6</c:v>
                </c:pt>
                <c:pt idx="23">
                  <c:v>50.6</c:v>
                </c:pt>
                <c:pt idx="24">
                  <c:v>50.6</c:v>
                </c:pt>
                <c:pt idx="25">
                  <c:v>50.6</c:v>
                </c:pt>
                <c:pt idx="26">
                  <c:v>50.6</c:v>
                </c:pt>
                <c:pt idx="27">
                  <c:v>50.6</c:v>
                </c:pt>
                <c:pt idx="28">
                  <c:v>50.6</c:v>
                </c:pt>
                <c:pt idx="29">
                  <c:v>50.6</c:v>
                </c:pt>
                <c:pt idx="30">
                  <c:v>50.6</c:v>
                </c:pt>
                <c:pt idx="31">
                  <c:v>50.6</c:v>
                </c:pt>
                <c:pt idx="32">
                  <c:v>50.6</c:v>
                </c:pt>
                <c:pt idx="33">
                  <c:v>50.6</c:v>
                </c:pt>
                <c:pt idx="34">
                  <c:v>50.6</c:v>
                </c:pt>
                <c:pt idx="35">
                  <c:v>50.6</c:v>
                </c:pt>
                <c:pt idx="36">
                  <c:v>50.6</c:v>
                </c:pt>
                <c:pt idx="37">
                  <c:v>50.6</c:v>
                </c:pt>
                <c:pt idx="38">
                  <c:v>50.6</c:v>
                </c:pt>
                <c:pt idx="39">
                  <c:v>50.6</c:v>
                </c:pt>
                <c:pt idx="40">
                  <c:v>50.6</c:v>
                </c:pt>
                <c:pt idx="41">
                  <c:v>50.6</c:v>
                </c:pt>
                <c:pt idx="42">
                  <c:v>50.6</c:v>
                </c:pt>
                <c:pt idx="43">
                  <c:v>50.6</c:v>
                </c:pt>
                <c:pt idx="44">
                  <c:v>50.6</c:v>
                </c:pt>
                <c:pt idx="45">
                  <c:v>50.6</c:v>
                </c:pt>
                <c:pt idx="46">
                  <c:v>50.6</c:v>
                </c:pt>
                <c:pt idx="47">
                  <c:v>50.6</c:v>
                </c:pt>
                <c:pt idx="48">
                  <c:v>50.6</c:v>
                </c:pt>
                <c:pt idx="49">
                  <c:v>50.6</c:v>
                </c:pt>
                <c:pt idx="50">
                  <c:v>50.6</c:v>
                </c:pt>
                <c:pt idx="51">
                  <c:v>50.6</c:v>
                </c:pt>
                <c:pt idx="52">
                  <c:v>50.6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50.6</c:v>
                </c:pt>
                <c:pt idx="57">
                  <c:v>50.6</c:v>
                </c:pt>
                <c:pt idx="58">
                  <c:v>50.6</c:v>
                </c:pt>
                <c:pt idx="59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0EB-374B-BC56-3E573BC75EB8}"/>
            </c:ext>
          </c:extLst>
        </c:ser>
        <c:ser>
          <c:idx val="2"/>
          <c:order val="2"/>
          <c:tx>
            <c:strRef>
              <c:f>GrapheY3!$D$10</c:f>
              <c:strCache>
                <c:ptCount val="1"/>
                <c:pt idx="0">
                  <c:v>Borne Basse</c:v>
                </c:pt>
              </c:strCache>
            </c:strRef>
          </c:tx>
          <c:spPr>
            <a:ln w="28575" cap="rnd">
              <a:solidFill>
                <a:srgbClr val="002060"/>
              </a:solidFill>
              <a:round/>
            </a:ln>
            <a:effectLst/>
          </c:spPr>
          <c:marker>
            <c:symbol val="none"/>
          </c:marker>
          <c:dLbls>
            <c:dLbl>
              <c:idx val="30"/>
              <c:layout>
                <c:manualLayout>
                  <c:x val="-7.6997589587015913E-2"/>
                  <c:y val="3.505746948625528E-2"/>
                </c:manualLayout>
              </c:layout>
              <c:tx>
                <c:rich>
                  <a:bodyPr/>
                  <a:lstStyle/>
                  <a:p>
                    <a:r>
                      <a:rPr lang="en-US" sz="1400" b="1">
                        <a:solidFill>
                          <a:srgbClr val="002060"/>
                        </a:solidFill>
                      </a:rPr>
                      <a:t>Borne basse</a:t>
                    </a:r>
                    <a:r>
                      <a:rPr lang="en-US" sz="1400" b="1" baseline="0">
                        <a:solidFill>
                          <a:srgbClr val="002060"/>
                        </a:solidFill>
                      </a:rPr>
                      <a:t> </a:t>
                    </a:r>
                    <a:fld id="{16D3D921-05FB-C04A-A45F-1964B4F78537}" type="VALUE">
                      <a:rPr lang="en-US" sz="1400" b="1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r>
                      <a:rPr lang="en-US" sz="1400" b="1">
                        <a:solidFill>
                          <a:srgbClr val="002060"/>
                        </a:solidFill>
                      </a:rPr>
                      <a:t>€/MWh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40EB-374B-BC56-3E573BC75EB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GrapheY3!$A$11:$A$70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GrapheY3!$D$11:$D$70</c:f>
              <c:numCache>
                <c:formatCode>0.00</c:formatCode>
                <c:ptCount val="60"/>
                <c:pt idx="0">
                  <c:v>41.4</c:v>
                </c:pt>
                <c:pt idx="1">
                  <c:v>41.4</c:v>
                </c:pt>
                <c:pt idx="2">
                  <c:v>41.4</c:v>
                </c:pt>
                <c:pt idx="3">
                  <c:v>41.4</c:v>
                </c:pt>
                <c:pt idx="4">
                  <c:v>41.4</c:v>
                </c:pt>
                <c:pt idx="5">
                  <c:v>41.4</c:v>
                </c:pt>
                <c:pt idx="6">
                  <c:v>41.4</c:v>
                </c:pt>
                <c:pt idx="7">
                  <c:v>41.4</c:v>
                </c:pt>
                <c:pt idx="8">
                  <c:v>41.4</c:v>
                </c:pt>
                <c:pt idx="9">
                  <c:v>41.4</c:v>
                </c:pt>
                <c:pt idx="10">
                  <c:v>41.4</c:v>
                </c:pt>
                <c:pt idx="11">
                  <c:v>41.4</c:v>
                </c:pt>
                <c:pt idx="12">
                  <c:v>41.4</c:v>
                </c:pt>
                <c:pt idx="13">
                  <c:v>41.4</c:v>
                </c:pt>
                <c:pt idx="14">
                  <c:v>41.4</c:v>
                </c:pt>
                <c:pt idx="15">
                  <c:v>41.4</c:v>
                </c:pt>
                <c:pt idx="16">
                  <c:v>41.4</c:v>
                </c:pt>
                <c:pt idx="17">
                  <c:v>41.4</c:v>
                </c:pt>
                <c:pt idx="18">
                  <c:v>41.4</c:v>
                </c:pt>
                <c:pt idx="19">
                  <c:v>41.4</c:v>
                </c:pt>
                <c:pt idx="20">
                  <c:v>41.4</c:v>
                </c:pt>
                <c:pt idx="21">
                  <c:v>41.4</c:v>
                </c:pt>
                <c:pt idx="22">
                  <c:v>41.4</c:v>
                </c:pt>
                <c:pt idx="23">
                  <c:v>41.4</c:v>
                </c:pt>
                <c:pt idx="24">
                  <c:v>41.4</c:v>
                </c:pt>
                <c:pt idx="25">
                  <c:v>41.4</c:v>
                </c:pt>
                <c:pt idx="26">
                  <c:v>41.4</c:v>
                </c:pt>
                <c:pt idx="27">
                  <c:v>41.4</c:v>
                </c:pt>
                <c:pt idx="28">
                  <c:v>41.4</c:v>
                </c:pt>
                <c:pt idx="29">
                  <c:v>41.4</c:v>
                </c:pt>
                <c:pt idx="30">
                  <c:v>41.4</c:v>
                </c:pt>
                <c:pt idx="31">
                  <c:v>41.4</c:v>
                </c:pt>
                <c:pt idx="32">
                  <c:v>41.4</c:v>
                </c:pt>
                <c:pt idx="33">
                  <c:v>41.4</c:v>
                </c:pt>
                <c:pt idx="34">
                  <c:v>41.4</c:v>
                </c:pt>
                <c:pt idx="35">
                  <c:v>41.4</c:v>
                </c:pt>
                <c:pt idx="36">
                  <c:v>41.4</c:v>
                </c:pt>
                <c:pt idx="37">
                  <c:v>41.4</c:v>
                </c:pt>
                <c:pt idx="38">
                  <c:v>41.4</c:v>
                </c:pt>
                <c:pt idx="39">
                  <c:v>41.4</c:v>
                </c:pt>
                <c:pt idx="40">
                  <c:v>41.4</c:v>
                </c:pt>
                <c:pt idx="41">
                  <c:v>41.4</c:v>
                </c:pt>
                <c:pt idx="42">
                  <c:v>41.4</c:v>
                </c:pt>
                <c:pt idx="43">
                  <c:v>41.4</c:v>
                </c:pt>
                <c:pt idx="44">
                  <c:v>41.4</c:v>
                </c:pt>
                <c:pt idx="45">
                  <c:v>41.4</c:v>
                </c:pt>
                <c:pt idx="46">
                  <c:v>41.4</c:v>
                </c:pt>
                <c:pt idx="47">
                  <c:v>41.4</c:v>
                </c:pt>
                <c:pt idx="48">
                  <c:v>41.4</c:v>
                </c:pt>
                <c:pt idx="49">
                  <c:v>41.4</c:v>
                </c:pt>
                <c:pt idx="50">
                  <c:v>41.4</c:v>
                </c:pt>
                <c:pt idx="51">
                  <c:v>41.4</c:v>
                </c:pt>
                <c:pt idx="52">
                  <c:v>41.4</c:v>
                </c:pt>
                <c:pt idx="53">
                  <c:v>41.4</c:v>
                </c:pt>
                <c:pt idx="54">
                  <c:v>41.4</c:v>
                </c:pt>
                <c:pt idx="55">
                  <c:v>41.4</c:v>
                </c:pt>
                <c:pt idx="56">
                  <c:v>41.4</c:v>
                </c:pt>
                <c:pt idx="57">
                  <c:v>41.4</c:v>
                </c:pt>
                <c:pt idx="58">
                  <c:v>41.4</c:v>
                </c:pt>
                <c:pt idx="59">
                  <c:v>41.4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0EB-374B-BC56-3E573BC75EB8}"/>
            </c:ext>
          </c:extLst>
        </c:ser>
        <c:ser>
          <c:idx val="3"/>
          <c:order val="3"/>
          <c:tx>
            <c:strRef>
              <c:f>GrapheY3!$E$10</c:f>
              <c:strCache>
                <c:ptCount val="1"/>
                <c:pt idx="0">
                  <c:v>Prix Cible</c:v>
                </c:pt>
              </c:strCache>
            </c:strRef>
          </c:tx>
          <c:spPr>
            <a:ln w="28575" cap="rnd">
              <a:solidFill>
                <a:srgbClr val="42CAAB"/>
              </a:solidFill>
              <a:round/>
            </a:ln>
            <a:effectLst/>
          </c:spPr>
          <c:marker>
            <c:symbol val="none"/>
          </c:marker>
          <c:dLbls>
            <c:dLbl>
              <c:idx val="31"/>
              <c:layout>
                <c:manualLayout>
                  <c:x val="-9.807606192083132E-2"/>
                  <c:y val="2.3403883415096673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8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Lato" panose="020F0502020204030203" pitchFamily="34" charset="77"/>
                        <a:ea typeface="+mn-ea"/>
                        <a:cs typeface="+mn-cs"/>
                      </a:defRPr>
                    </a:pPr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Cible</a:t>
                    </a:r>
                    <a:r>
                      <a:rPr lang="en-US" sz="1400" baseline="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 </a:t>
                    </a:r>
                    <a:fld id="{0E988B78-05E4-F342-BDA2-BC865C7C8D5A}" type="VALUE"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pPr>
                        <a:defRPr sz="1800">
                          <a:latin typeface="Lato" panose="020F0502020204030203" pitchFamily="34" charset="77"/>
                        </a:defRPr>
                      </a:pPr>
                      <a:t>[VALEUR]</a:t>
                    </a:fld>
                    <a:r>
                      <a:rPr lang="en-US" sz="1400">
                        <a:solidFill>
                          <a:srgbClr val="3FC2A5"/>
                        </a:solidFill>
                        <a:latin typeface="Lato" panose="020F0502020204030203" pitchFamily="34" charset="77"/>
                      </a:rPr>
                      <a:t>€/MWh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Lato" panose="020F0502020204030203" pitchFamily="34" charset="77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40EB-374B-BC56-3E573BC75EB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ato" panose="020F0502020204030203" pitchFamily="34" charset="77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GrapheY3!$A$11:$A$70</c:f>
              <c:numCache>
                <c:formatCode>m/d/yy</c:formatCode>
                <c:ptCount val="60"/>
                <c:pt idx="0">
                  <c:v>43917</c:v>
                </c:pt>
                <c:pt idx="1">
                  <c:v>43916</c:v>
                </c:pt>
                <c:pt idx="2">
                  <c:v>43915</c:v>
                </c:pt>
                <c:pt idx="3">
                  <c:v>43914</c:v>
                </c:pt>
                <c:pt idx="4">
                  <c:v>43913</c:v>
                </c:pt>
                <c:pt idx="5">
                  <c:v>43910</c:v>
                </c:pt>
                <c:pt idx="6">
                  <c:v>43909</c:v>
                </c:pt>
                <c:pt idx="7">
                  <c:v>43908</c:v>
                </c:pt>
                <c:pt idx="8">
                  <c:v>43907</c:v>
                </c:pt>
                <c:pt idx="9">
                  <c:v>43906</c:v>
                </c:pt>
                <c:pt idx="10">
                  <c:v>43903</c:v>
                </c:pt>
                <c:pt idx="11">
                  <c:v>43902</c:v>
                </c:pt>
                <c:pt idx="12">
                  <c:v>43901</c:v>
                </c:pt>
                <c:pt idx="13">
                  <c:v>43900</c:v>
                </c:pt>
                <c:pt idx="14">
                  <c:v>43899</c:v>
                </c:pt>
                <c:pt idx="15">
                  <c:v>43896</c:v>
                </c:pt>
                <c:pt idx="16">
                  <c:v>43895</c:v>
                </c:pt>
                <c:pt idx="17">
                  <c:v>43894</c:v>
                </c:pt>
                <c:pt idx="18">
                  <c:v>43893</c:v>
                </c:pt>
                <c:pt idx="19">
                  <c:v>43892</c:v>
                </c:pt>
                <c:pt idx="20">
                  <c:v>43889</c:v>
                </c:pt>
                <c:pt idx="21">
                  <c:v>43888</c:v>
                </c:pt>
                <c:pt idx="22">
                  <c:v>43887</c:v>
                </c:pt>
                <c:pt idx="23">
                  <c:v>43886</c:v>
                </c:pt>
                <c:pt idx="24">
                  <c:v>43885</c:v>
                </c:pt>
                <c:pt idx="25">
                  <c:v>43882</c:v>
                </c:pt>
                <c:pt idx="26">
                  <c:v>43881</c:v>
                </c:pt>
                <c:pt idx="27">
                  <c:v>43880</c:v>
                </c:pt>
                <c:pt idx="28">
                  <c:v>43879</c:v>
                </c:pt>
                <c:pt idx="29">
                  <c:v>43878</c:v>
                </c:pt>
                <c:pt idx="30">
                  <c:v>43875</c:v>
                </c:pt>
                <c:pt idx="31">
                  <c:v>43874</c:v>
                </c:pt>
                <c:pt idx="32">
                  <c:v>43873</c:v>
                </c:pt>
                <c:pt idx="33">
                  <c:v>43872</c:v>
                </c:pt>
                <c:pt idx="34">
                  <c:v>43871</c:v>
                </c:pt>
                <c:pt idx="35">
                  <c:v>43868</c:v>
                </c:pt>
                <c:pt idx="36">
                  <c:v>43867</c:v>
                </c:pt>
                <c:pt idx="37">
                  <c:v>43866</c:v>
                </c:pt>
                <c:pt idx="38">
                  <c:v>43865</c:v>
                </c:pt>
                <c:pt idx="39">
                  <c:v>43864</c:v>
                </c:pt>
                <c:pt idx="40">
                  <c:v>43861</c:v>
                </c:pt>
                <c:pt idx="41">
                  <c:v>43860</c:v>
                </c:pt>
                <c:pt idx="42">
                  <c:v>43859</c:v>
                </c:pt>
                <c:pt idx="43">
                  <c:v>43858</c:v>
                </c:pt>
                <c:pt idx="44">
                  <c:v>43857</c:v>
                </c:pt>
                <c:pt idx="45">
                  <c:v>43854</c:v>
                </c:pt>
                <c:pt idx="46">
                  <c:v>43853</c:v>
                </c:pt>
                <c:pt idx="47">
                  <c:v>43852</c:v>
                </c:pt>
                <c:pt idx="48">
                  <c:v>43851</c:v>
                </c:pt>
                <c:pt idx="49">
                  <c:v>43850</c:v>
                </c:pt>
                <c:pt idx="50">
                  <c:v>43847</c:v>
                </c:pt>
                <c:pt idx="51">
                  <c:v>43846</c:v>
                </c:pt>
                <c:pt idx="52">
                  <c:v>43845</c:v>
                </c:pt>
                <c:pt idx="53">
                  <c:v>43844</c:v>
                </c:pt>
                <c:pt idx="54">
                  <c:v>43843</c:v>
                </c:pt>
                <c:pt idx="55">
                  <c:v>43840</c:v>
                </c:pt>
                <c:pt idx="56">
                  <c:v>43839</c:v>
                </c:pt>
                <c:pt idx="57">
                  <c:v>43838</c:v>
                </c:pt>
                <c:pt idx="58">
                  <c:v>43837</c:v>
                </c:pt>
                <c:pt idx="59">
                  <c:v>43836</c:v>
                </c:pt>
              </c:numCache>
            </c:numRef>
          </c:cat>
          <c:val>
            <c:numRef>
              <c:f>GrapheY3!$E$11:$E$70</c:f>
              <c:numCache>
                <c:formatCode>0.00</c:formatCode>
                <c:ptCount val="60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46</c:v>
                </c:pt>
                <c:pt idx="11">
                  <c:v>46</c:v>
                </c:pt>
                <c:pt idx="12">
                  <c:v>46</c:v>
                </c:pt>
                <c:pt idx="13">
                  <c:v>46</c:v>
                </c:pt>
                <c:pt idx="14">
                  <c:v>46</c:v>
                </c:pt>
                <c:pt idx="15">
                  <c:v>46</c:v>
                </c:pt>
                <c:pt idx="16">
                  <c:v>46</c:v>
                </c:pt>
                <c:pt idx="17">
                  <c:v>46</c:v>
                </c:pt>
                <c:pt idx="18">
                  <c:v>46</c:v>
                </c:pt>
                <c:pt idx="19">
                  <c:v>46</c:v>
                </c:pt>
                <c:pt idx="20">
                  <c:v>46</c:v>
                </c:pt>
                <c:pt idx="21">
                  <c:v>46</c:v>
                </c:pt>
                <c:pt idx="22">
                  <c:v>46</c:v>
                </c:pt>
                <c:pt idx="23">
                  <c:v>46</c:v>
                </c:pt>
                <c:pt idx="24">
                  <c:v>46</c:v>
                </c:pt>
                <c:pt idx="25">
                  <c:v>46</c:v>
                </c:pt>
                <c:pt idx="26">
                  <c:v>46</c:v>
                </c:pt>
                <c:pt idx="27">
                  <c:v>46</c:v>
                </c:pt>
                <c:pt idx="28">
                  <c:v>46</c:v>
                </c:pt>
                <c:pt idx="29">
                  <c:v>46</c:v>
                </c:pt>
                <c:pt idx="30">
                  <c:v>46</c:v>
                </c:pt>
                <c:pt idx="31">
                  <c:v>46</c:v>
                </c:pt>
                <c:pt idx="32">
                  <c:v>46</c:v>
                </c:pt>
                <c:pt idx="33">
                  <c:v>46</c:v>
                </c:pt>
                <c:pt idx="34">
                  <c:v>46</c:v>
                </c:pt>
                <c:pt idx="35">
                  <c:v>46</c:v>
                </c:pt>
                <c:pt idx="36">
                  <c:v>46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  <c:pt idx="44">
                  <c:v>46</c:v>
                </c:pt>
                <c:pt idx="45">
                  <c:v>46</c:v>
                </c:pt>
                <c:pt idx="46">
                  <c:v>46</c:v>
                </c:pt>
                <c:pt idx="47">
                  <c:v>46</c:v>
                </c:pt>
                <c:pt idx="48">
                  <c:v>46</c:v>
                </c:pt>
                <c:pt idx="49">
                  <c:v>46</c:v>
                </c:pt>
                <c:pt idx="50">
                  <c:v>46</c:v>
                </c:pt>
                <c:pt idx="51">
                  <c:v>46</c:v>
                </c:pt>
                <c:pt idx="52">
                  <c:v>46</c:v>
                </c:pt>
                <c:pt idx="53">
                  <c:v>46</c:v>
                </c:pt>
                <c:pt idx="54">
                  <c:v>46</c:v>
                </c:pt>
                <c:pt idx="55">
                  <c:v>46</c:v>
                </c:pt>
                <c:pt idx="56">
                  <c:v>46</c:v>
                </c:pt>
                <c:pt idx="57">
                  <c:v>46</c:v>
                </c:pt>
                <c:pt idx="58">
                  <c:v>46</c:v>
                </c:pt>
                <c:pt idx="59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40EB-374B-BC56-3E573BC75E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5789583"/>
        <c:axId val="2091889263"/>
      </c:lineChart>
      <c:dateAx>
        <c:axId val="2105789583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091889263"/>
        <c:crosses val="autoZero"/>
        <c:auto val="1"/>
        <c:lblOffset val="100"/>
        <c:baseTimeUnit val="days"/>
      </c:dateAx>
      <c:valAx>
        <c:axId val="2091889263"/>
        <c:scaling>
          <c:orientation val="minMax"/>
          <c:max val="54"/>
          <c:min val="3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Lato" panose="020F0502020204030203" pitchFamily="34" charset="77"/>
                <a:ea typeface="+mn-ea"/>
                <a:cs typeface="+mn-cs"/>
              </a:defRPr>
            </a:pPr>
            <a:endParaRPr lang="fr-FR"/>
          </a:p>
        </c:txPr>
        <c:crossAx val="2105789583"/>
        <c:crosses val="autoZero"/>
        <c:crossBetween val="between"/>
        <c:majorUnit val="4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ato" panose="020F0502020204030203" pitchFamily="34" charset="77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101600</xdr:colOff>
      <xdr:row>20</xdr:row>
      <xdr:rowOff>25400</xdr:rowOff>
    </xdr:from>
    <xdr:to>
      <xdr:col>13</xdr:col>
      <xdr:colOff>1930400</xdr:colOff>
      <xdr:row>51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FF0F511-23BE-D44F-A91F-998A75B7079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342900</xdr:colOff>
      <xdr:row>2</xdr:row>
      <xdr:rowOff>190499</xdr:rowOff>
    </xdr:from>
    <xdr:to>
      <xdr:col>13</xdr:col>
      <xdr:colOff>1929874</xdr:colOff>
      <xdr:row>5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7936DD6-4652-894B-BC33-12E02E5860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268700" y="812799"/>
          <a:ext cx="1586974" cy="5334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101600</xdr:colOff>
      <xdr:row>20</xdr:row>
      <xdr:rowOff>25400</xdr:rowOff>
    </xdr:from>
    <xdr:to>
      <xdr:col>13</xdr:col>
      <xdr:colOff>1930400</xdr:colOff>
      <xdr:row>51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BDA4832-08FC-0F42-8ACD-705B2E0FF6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342900</xdr:colOff>
      <xdr:row>2</xdr:row>
      <xdr:rowOff>190499</xdr:rowOff>
    </xdr:from>
    <xdr:to>
      <xdr:col>13</xdr:col>
      <xdr:colOff>1929874</xdr:colOff>
      <xdr:row>5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273425D-A370-4241-A425-E9CA7F2117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33900" y="812799"/>
          <a:ext cx="1586974" cy="53340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101600</xdr:colOff>
      <xdr:row>20</xdr:row>
      <xdr:rowOff>25400</xdr:rowOff>
    </xdr:from>
    <xdr:to>
      <xdr:col>13</xdr:col>
      <xdr:colOff>1930400</xdr:colOff>
      <xdr:row>51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DBB2B3-8AC9-9348-92A9-21AD3A1050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342900</xdr:colOff>
      <xdr:row>2</xdr:row>
      <xdr:rowOff>190499</xdr:rowOff>
    </xdr:from>
    <xdr:to>
      <xdr:col>13</xdr:col>
      <xdr:colOff>1929874</xdr:colOff>
      <xdr:row>5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90191DE-364D-0643-AF2B-B5AB37AE11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33900" y="812799"/>
          <a:ext cx="1586974" cy="5334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8161F-82FB-1848-B4EE-54E75AD23374}">
  <sheetPr codeName="Feuil1"/>
  <dimension ref="B2:AB74"/>
  <sheetViews>
    <sheetView workbookViewId="0">
      <selection activeCell="I2" sqref="I2"/>
    </sheetView>
  </sheetViews>
  <sheetFormatPr baseColWidth="10" defaultRowHeight="16"/>
  <cols>
    <col min="1" max="1" width="10.83203125" style="2"/>
    <col min="2" max="2" width="24" style="2" bestFit="1" customWidth="1"/>
    <col min="3" max="3" width="20.83203125" style="2" bestFit="1" customWidth="1"/>
    <col min="4" max="4" width="20.5" style="2" bestFit="1" customWidth="1"/>
    <col min="5" max="5" width="20.83203125" style="2" bestFit="1" customWidth="1"/>
    <col min="6" max="6" width="17.1640625" style="2" customWidth="1"/>
    <col min="7" max="7" width="13.33203125" style="2" customWidth="1"/>
    <col min="8" max="8" width="13.1640625" style="2" customWidth="1"/>
    <col min="9" max="9" width="33.33203125" style="2" bestFit="1" customWidth="1"/>
    <col min="10" max="10" width="33.33203125" style="2" customWidth="1"/>
    <col min="11" max="11" width="23.33203125" style="2" bestFit="1" customWidth="1"/>
    <col min="12" max="12" width="27.6640625" style="2" bestFit="1" customWidth="1"/>
    <col min="13" max="13" width="5.33203125" style="2" bestFit="1" customWidth="1"/>
    <col min="14" max="14" width="11.83203125" style="2" bestFit="1" customWidth="1"/>
    <col min="15" max="15" width="11.5" style="2" bestFit="1" customWidth="1"/>
    <col min="16" max="16" width="5.1640625" style="2" bestFit="1" customWidth="1"/>
    <col min="17" max="17" width="5.5" style="2" bestFit="1" customWidth="1"/>
    <col min="18" max="18" width="11.83203125" style="2" bestFit="1" customWidth="1"/>
    <col min="19" max="19" width="10.83203125" style="2"/>
    <col min="20" max="20" width="9.1640625" style="2" bestFit="1" customWidth="1"/>
    <col min="21" max="21" width="11.83203125" style="2" bestFit="1" customWidth="1"/>
    <col min="22" max="22" width="11.5" style="2" bestFit="1" customWidth="1"/>
    <col min="23" max="23" width="10.83203125" style="2"/>
    <col min="24" max="24" width="11.83203125" style="2" bestFit="1" customWidth="1"/>
    <col min="25" max="26" width="10.83203125" style="2"/>
    <col min="27" max="27" width="11.83203125" style="2" bestFit="1" customWidth="1"/>
    <col min="28" max="16384" width="10.83203125" style="2"/>
  </cols>
  <sheetData>
    <row r="2" spans="2:28" ht="27" customHeight="1">
      <c r="B2" s="31" t="s">
        <v>60</v>
      </c>
      <c r="I2" s="106">
        <f ca="1">TODAY()</f>
        <v>43919</v>
      </c>
      <c r="K2" s="70" t="s">
        <v>67</v>
      </c>
    </row>
    <row r="3" spans="2:28" ht="30" customHeight="1" thickBot="1">
      <c r="B3" s="104" t="s">
        <v>59</v>
      </c>
      <c r="C3" s="104"/>
      <c r="D3" s="65" t="s">
        <v>69</v>
      </c>
      <c r="E3" s="105"/>
      <c r="F3" s="104"/>
      <c r="G3" s="104"/>
      <c r="I3" s="32"/>
      <c r="J3" s="32"/>
      <c r="K3" s="32"/>
      <c r="L3" s="32" t="s">
        <v>22</v>
      </c>
      <c r="M3" s="32"/>
      <c r="N3" s="32"/>
      <c r="O3" s="32"/>
      <c r="P3" s="32"/>
      <c r="Q3" s="32"/>
    </row>
    <row r="4" spans="2:28">
      <c r="B4" s="80" t="s">
        <v>52</v>
      </c>
      <c r="C4" s="81" t="s">
        <v>0</v>
      </c>
      <c r="D4" s="81" t="s">
        <v>1</v>
      </c>
      <c r="E4" s="81" t="s">
        <v>2</v>
      </c>
      <c r="F4" s="81" t="s">
        <v>3</v>
      </c>
      <c r="G4" s="86" t="s">
        <v>4</v>
      </c>
      <c r="I4" s="34" t="s">
        <v>20</v>
      </c>
      <c r="J4" s="34"/>
      <c r="K4" s="32" t="s">
        <v>21</v>
      </c>
      <c r="L4" s="32" t="s">
        <v>0</v>
      </c>
      <c r="M4" s="32" t="s">
        <v>1</v>
      </c>
      <c r="N4" s="32" t="s">
        <v>2</v>
      </c>
      <c r="O4" s="32" t="s">
        <v>3</v>
      </c>
      <c r="P4" s="32" t="s">
        <v>4</v>
      </c>
      <c r="Q4" s="32"/>
    </row>
    <row r="5" spans="2:28">
      <c r="B5" s="82">
        <v>5400</v>
      </c>
      <c r="C5" s="85"/>
      <c r="D5" s="85"/>
      <c r="E5" s="85"/>
      <c r="F5" s="85"/>
      <c r="G5" s="91"/>
      <c r="I5" s="34">
        <f>I8*B5</f>
        <v>262710</v>
      </c>
      <c r="J5" s="34"/>
      <c r="K5" s="32">
        <v>48.65</v>
      </c>
      <c r="L5" s="103"/>
      <c r="M5" s="103"/>
      <c r="N5" s="103"/>
      <c r="O5" s="101"/>
      <c r="P5" s="103"/>
      <c r="Q5" s="32"/>
    </row>
    <row r="6" spans="2:28">
      <c r="B6" s="83" t="s">
        <v>63</v>
      </c>
      <c r="C6" s="84">
        <f>(2*F5+G5)/B5</f>
        <v>0</v>
      </c>
      <c r="D6" s="84"/>
      <c r="E6" s="84"/>
      <c r="F6" s="84"/>
      <c r="G6" s="87"/>
      <c r="I6" s="32"/>
      <c r="J6" s="32"/>
      <c r="K6" s="32"/>
      <c r="L6" s="32" t="s">
        <v>24</v>
      </c>
      <c r="M6" s="32"/>
      <c r="N6" s="32"/>
      <c r="O6" s="32"/>
      <c r="P6" s="32"/>
    </row>
    <row r="7" spans="2:28" ht="17" thickBot="1">
      <c r="B7" s="88" t="s">
        <v>64</v>
      </c>
      <c r="C7" s="92"/>
      <c r="D7" s="89"/>
      <c r="E7" s="89"/>
      <c r="F7" s="89"/>
      <c r="G7" s="90"/>
      <c r="I7" s="34" t="s">
        <v>57</v>
      </c>
      <c r="J7" s="34"/>
      <c r="K7" s="32" t="s">
        <v>23</v>
      </c>
      <c r="L7" s="32" t="s">
        <v>0</v>
      </c>
      <c r="M7" s="32" t="s">
        <v>1</v>
      </c>
      <c r="N7" s="32" t="s">
        <v>2</v>
      </c>
      <c r="O7" s="32" t="s">
        <v>3</v>
      </c>
      <c r="P7" s="32" t="s">
        <v>4</v>
      </c>
      <c r="Q7" s="32" t="s">
        <v>6</v>
      </c>
    </row>
    <row r="8" spans="2:28">
      <c r="I8" s="36">
        <f>K5+K8</f>
        <v>48.65</v>
      </c>
      <c r="J8" s="36"/>
      <c r="K8" s="103"/>
      <c r="L8" s="103"/>
      <c r="M8" s="103"/>
      <c r="N8" s="103"/>
      <c r="O8" s="103"/>
      <c r="P8" s="103"/>
      <c r="Q8" s="103"/>
    </row>
    <row r="9" spans="2:28" ht="25">
      <c r="B9" s="56" t="s">
        <v>61</v>
      </c>
      <c r="C9" s="55"/>
      <c r="D9" s="55"/>
      <c r="E9" s="55"/>
      <c r="F9" s="55"/>
      <c r="G9" s="55"/>
      <c r="K9" s="113" t="s">
        <v>58</v>
      </c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</row>
    <row r="10" spans="2:28">
      <c r="B10" s="37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</row>
    <row r="11" spans="2:28" ht="32" customHeight="1">
      <c r="B11" s="57" t="s">
        <v>65</v>
      </c>
      <c r="C11" s="66" t="s">
        <v>13</v>
      </c>
      <c r="D11" s="65" t="s">
        <v>53</v>
      </c>
      <c r="E11" s="67" t="s">
        <v>54</v>
      </c>
      <c r="F11" s="62" t="s">
        <v>55</v>
      </c>
      <c r="K11" s="108" t="s">
        <v>28</v>
      </c>
      <c r="L11" s="108"/>
      <c r="M11" s="108"/>
      <c r="N11" s="108"/>
      <c r="O11" s="108"/>
      <c r="P11" s="38"/>
      <c r="Q11" s="38"/>
      <c r="R11" s="109" t="s">
        <v>29</v>
      </c>
      <c r="S11" s="109"/>
      <c r="T11" s="109"/>
      <c r="U11" s="109"/>
      <c r="V11" s="109"/>
      <c r="W11" s="38"/>
      <c r="X11" s="112" t="s">
        <v>30</v>
      </c>
      <c r="Y11" s="112"/>
      <c r="Z11" s="112"/>
      <c r="AA11" s="112"/>
      <c r="AB11" s="112"/>
    </row>
    <row r="12" spans="2:28" ht="24" customHeight="1">
      <c r="C12" s="93">
        <v>1.56</v>
      </c>
      <c r="D12" s="94">
        <v>0.73</v>
      </c>
      <c r="E12" s="94">
        <v>0.27</v>
      </c>
      <c r="F12" s="68">
        <f>$D$12+$E$12</f>
        <v>1</v>
      </c>
      <c r="K12" s="95" t="e">
        <f ca="1">_xll.RHistory("F7BYF1",".Timestamp;.Close","NBROWS:60 INTERVAL:1D",,"TSREPEAT:NO CH:Fd",K13)</f>
        <v>#NAME?</v>
      </c>
      <c r="L12" s="61" t="s">
        <v>33</v>
      </c>
      <c r="M12" s="76"/>
      <c r="N12" s="97" t="e">
        <f ca="1">_xll.RHistory("F7PYF1",".Timestamp;.Close","NBROWS:60 INTERVAL:1D",,"TSREPEAT:NO CH:Fd",N13)</f>
        <v>#NAME?</v>
      </c>
      <c r="O12" s="100" t="s">
        <v>34</v>
      </c>
      <c r="P12" s="77"/>
      <c r="Q12" s="77"/>
      <c r="R12" s="96" t="e">
        <f ca="1">_xll.RHistory("F7BYF2",".Timestamp;.Close","NBROWS:60 INTERVAL:1D",,"TSREPEAT:NO CH:Fd",R13)</f>
        <v>#NAME?</v>
      </c>
      <c r="S12" s="61"/>
      <c r="T12" s="61" t="s">
        <v>33</v>
      </c>
      <c r="U12" s="98" t="e">
        <f ca="1">_xll.RHistory("F7PYF2",".Timestamp;.Close","NBROWS:60 INTERVAL:1D",,"TSREPEAT:NO CH:Fd",U13)</f>
        <v>#NAME?</v>
      </c>
      <c r="V12" s="100" t="s">
        <v>34</v>
      </c>
      <c r="W12" s="77"/>
      <c r="X12" s="96" t="e">
        <f ca="1">_xll.RHistory("F7BYF3",".Timestamp;.Close","NBROWS:60 INTERVAL:1D",,"TSREPEAT:NO CH:Fd",X13)</f>
        <v>#NAME?</v>
      </c>
      <c r="Y12" s="61" t="s">
        <v>33</v>
      </c>
      <c r="Z12" s="78"/>
      <c r="AA12" s="99" t="e">
        <f ca="1">_xll.RHistory("F7PYF3",".Timestamp;.Close","NBROWS:60 INTERVAL:1D",,"TSREPEAT:NO CH:Fd",AA13)</f>
        <v>#NAME?</v>
      </c>
      <c r="AB12" s="100" t="s">
        <v>34</v>
      </c>
    </row>
    <row r="13" spans="2:28" ht="18">
      <c r="B13" s="3" t="s">
        <v>68</v>
      </c>
      <c r="K13" s="76" t="s">
        <v>31</v>
      </c>
      <c r="L13" s="76" t="s">
        <v>32</v>
      </c>
      <c r="M13" s="76"/>
      <c r="N13" s="76" t="s">
        <v>31</v>
      </c>
      <c r="O13" s="76" t="s">
        <v>32</v>
      </c>
      <c r="P13" s="77"/>
      <c r="Q13" s="77"/>
      <c r="R13" s="61" t="s">
        <v>31</v>
      </c>
      <c r="S13" s="61" t="s">
        <v>32</v>
      </c>
      <c r="T13" s="61"/>
      <c r="U13" s="61" t="s">
        <v>31</v>
      </c>
      <c r="V13" s="61" t="s">
        <v>32</v>
      </c>
      <c r="W13" s="77"/>
      <c r="X13" s="78" t="s">
        <v>31</v>
      </c>
      <c r="Y13" s="78" t="s">
        <v>32</v>
      </c>
      <c r="Z13" s="78"/>
      <c r="AA13" s="78" t="s">
        <v>31</v>
      </c>
      <c r="AB13" s="78" t="s">
        <v>32</v>
      </c>
    </row>
    <row r="14" spans="2:28">
      <c r="B14" s="41" t="s">
        <v>7</v>
      </c>
      <c r="C14" s="41" t="s">
        <v>8</v>
      </c>
      <c r="D14" s="35"/>
      <c r="E14" s="33" t="s">
        <v>9</v>
      </c>
      <c r="F14" s="33" t="s">
        <v>10</v>
      </c>
      <c r="G14" s="35"/>
      <c r="H14" s="42" t="s">
        <v>11</v>
      </c>
      <c r="I14" s="42" t="s">
        <v>12</v>
      </c>
      <c r="J14" s="42"/>
      <c r="K14" s="44">
        <v>43917</v>
      </c>
      <c r="L14" s="73">
        <v>39.1</v>
      </c>
      <c r="M14" s="43"/>
      <c r="N14" s="44">
        <v>43917</v>
      </c>
      <c r="O14" s="74">
        <v>50</v>
      </c>
      <c r="P14" s="40"/>
      <c r="Q14" s="40"/>
      <c r="R14" s="45">
        <v>43917</v>
      </c>
      <c r="S14" s="75">
        <v>42</v>
      </c>
      <c r="T14" s="46"/>
      <c r="U14" s="45">
        <v>43917</v>
      </c>
      <c r="V14" s="75">
        <v>53.9</v>
      </c>
      <c r="W14" s="40"/>
      <c r="X14" s="45">
        <v>43917</v>
      </c>
      <c r="Y14" s="75">
        <v>42.5</v>
      </c>
      <c r="Z14" s="46"/>
      <c r="AA14" s="45">
        <v>43917</v>
      </c>
      <c r="AB14" s="75">
        <v>55</v>
      </c>
    </row>
    <row r="15" spans="2:28" ht="17" thickBot="1">
      <c r="B15" s="59">
        <f>L14</f>
        <v>39.1</v>
      </c>
      <c r="C15" s="59">
        <f>O14</f>
        <v>50</v>
      </c>
      <c r="D15" s="47"/>
      <c r="E15" s="60">
        <f>S14</f>
        <v>42</v>
      </c>
      <c r="F15" s="60">
        <f>V14</f>
        <v>53.9</v>
      </c>
      <c r="G15" s="47"/>
      <c r="H15" s="48">
        <f>Y14</f>
        <v>42.5</v>
      </c>
      <c r="I15" s="48">
        <f>AB14</f>
        <v>55</v>
      </c>
      <c r="J15" s="48"/>
      <c r="K15" s="44">
        <v>43916</v>
      </c>
      <c r="L15" s="73">
        <v>40.01</v>
      </c>
      <c r="M15" s="43"/>
      <c r="N15" s="44">
        <v>43916</v>
      </c>
      <c r="O15" s="74">
        <v>50.8</v>
      </c>
      <c r="P15" s="40"/>
      <c r="Q15" s="40"/>
      <c r="R15" s="45">
        <v>43916</v>
      </c>
      <c r="S15" s="75">
        <v>42.11</v>
      </c>
      <c r="T15" s="46"/>
      <c r="U15" s="45">
        <v>43916</v>
      </c>
      <c r="V15" s="75">
        <v>54.58</v>
      </c>
      <c r="W15" s="40"/>
      <c r="X15" s="45">
        <v>43916</v>
      </c>
      <c r="Y15" s="75">
        <v>42.91</v>
      </c>
      <c r="Z15" s="46"/>
      <c r="AA15" s="45">
        <v>43916</v>
      </c>
      <c r="AB15" s="75">
        <v>55.78</v>
      </c>
    </row>
    <row r="16" spans="2:28" ht="18">
      <c r="B16" s="114" t="s">
        <v>14</v>
      </c>
      <c r="C16" s="115"/>
      <c r="D16" s="69"/>
      <c r="E16" s="116" t="s">
        <v>15</v>
      </c>
      <c r="F16" s="117"/>
      <c r="G16" s="69"/>
      <c r="H16" s="118" t="s">
        <v>16</v>
      </c>
      <c r="I16" s="119"/>
      <c r="J16" s="63"/>
      <c r="K16" s="44">
        <v>43915</v>
      </c>
      <c r="L16" s="73">
        <v>39.200000000000003</v>
      </c>
      <c r="M16" s="43"/>
      <c r="N16" s="44">
        <v>43915</v>
      </c>
      <c r="O16" s="74">
        <v>50.12</v>
      </c>
      <c r="P16" s="40"/>
      <c r="Q16" s="40"/>
      <c r="R16" s="45">
        <v>43915</v>
      </c>
      <c r="S16" s="75">
        <v>41.64</v>
      </c>
      <c r="T16" s="46"/>
      <c r="U16" s="45">
        <v>43915</v>
      </c>
      <c r="V16" s="75">
        <v>54.25</v>
      </c>
      <c r="W16" s="40"/>
      <c r="X16" s="45">
        <v>43915</v>
      </c>
      <c r="Y16" s="75">
        <v>42.34</v>
      </c>
      <c r="Z16" s="46"/>
      <c r="AA16" s="45">
        <v>43915</v>
      </c>
      <c r="AB16" s="75">
        <v>55.17</v>
      </c>
    </row>
    <row r="17" spans="2:28" ht="19" thickBot="1">
      <c r="B17" s="110">
        <f>C12+B15*D12+C15*E12</f>
        <v>43.602999999999994</v>
      </c>
      <c r="C17" s="111"/>
      <c r="E17" s="110">
        <f>C12+E15*D12+F15*E12</f>
        <v>46.772999999999996</v>
      </c>
      <c r="F17" s="111"/>
      <c r="H17" s="110">
        <f>C12+H15*D12+I15*E12</f>
        <v>47.435000000000002</v>
      </c>
      <c r="I17" s="111"/>
      <c r="J17" s="64"/>
      <c r="K17" s="44">
        <v>43914</v>
      </c>
      <c r="L17" s="73">
        <v>39</v>
      </c>
      <c r="M17" s="43"/>
      <c r="N17" s="44">
        <v>43914</v>
      </c>
      <c r="O17" s="74">
        <v>49.73</v>
      </c>
      <c r="P17" s="40"/>
      <c r="Q17" s="40"/>
      <c r="R17" s="45">
        <v>43914</v>
      </c>
      <c r="S17" s="75">
        <v>41.27</v>
      </c>
      <c r="T17" s="46"/>
      <c r="U17" s="45">
        <v>43914</v>
      </c>
      <c r="V17" s="75">
        <v>53.29</v>
      </c>
      <c r="W17" s="40"/>
      <c r="X17" s="45">
        <v>43914</v>
      </c>
      <c r="Y17" s="75">
        <v>41.96</v>
      </c>
      <c r="Z17" s="46"/>
      <c r="AA17" s="45">
        <v>43914</v>
      </c>
      <c r="AB17" s="75">
        <v>54.99</v>
      </c>
    </row>
    <row r="18" spans="2:28">
      <c r="K18" s="44">
        <v>43913</v>
      </c>
      <c r="L18" s="73">
        <v>37.78</v>
      </c>
      <c r="M18" s="43"/>
      <c r="N18" s="44">
        <v>43913</v>
      </c>
      <c r="O18" s="74">
        <v>48.55</v>
      </c>
      <c r="P18" s="40"/>
      <c r="Q18" s="40"/>
      <c r="R18" s="45">
        <v>43913</v>
      </c>
      <c r="S18" s="75">
        <v>40.25</v>
      </c>
      <c r="T18" s="46"/>
      <c r="U18" s="45">
        <v>43913</v>
      </c>
      <c r="V18" s="75">
        <v>52.88</v>
      </c>
      <c r="W18" s="40"/>
      <c r="X18" s="45">
        <v>43913</v>
      </c>
      <c r="Y18" s="75">
        <v>40.93</v>
      </c>
      <c r="Z18" s="46"/>
      <c r="AA18" s="45">
        <v>43913</v>
      </c>
      <c r="AB18" s="75">
        <v>53.82</v>
      </c>
    </row>
    <row r="19" spans="2:28" ht="18">
      <c r="B19" s="3" t="s">
        <v>66</v>
      </c>
      <c r="K19" s="44">
        <v>43910</v>
      </c>
      <c r="L19" s="73">
        <v>38.299999999999997</v>
      </c>
      <c r="M19" s="43"/>
      <c r="N19" s="44">
        <v>43910</v>
      </c>
      <c r="O19" s="74">
        <v>49.1</v>
      </c>
      <c r="P19" s="40"/>
      <c r="Q19" s="40"/>
      <c r="R19" s="45">
        <v>43910</v>
      </c>
      <c r="S19" s="75">
        <v>40.5</v>
      </c>
      <c r="T19" s="46"/>
      <c r="U19" s="45">
        <v>43910</v>
      </c>
      <c r="V19" s="75">
        <v>52.94</v>
      </c>
      <c r="W19" s="40"/>
      <c r="X19" s="45">
        <v>43910</v>
      </c>
      <c r="Y19" s="75">
        <v>41.1</v>
      </c>
      <c r="Z19" s="46"/>
      <c r="AA19" s="45">
        <v>43910</v>
      </c>
      <c r="AB19" s="75">
        <v>55</v>
      </c>
    </row>
    <row r="20" spans="2:28">
      <c r="B20" s="33" t="s">
        <v>5</v>
      </c>
      <c r="C20" s="33" t="s">
        <v>0</v>
      </c>
      <c r="D20" s="33" t="s">
        <v>1</v>
      </c>
      <c r="E20" s="33" t="s">
        <v>2</v>
      </c>
      <c r="F20" s="33" t="s">
        <v>3</v>
      </c>
      <c r="G20" s="33" t="s">
        <v>4</v>
      </c>
      <c r="K20" s="44">
        <v>43909</v>
      </c>
      <c r="L20" s="73">
        <v>37.78</v>
      </c>
      <c r="M20" s="43"/>
      <c r="N20" s="44">
        <v>43909</v>
      </c>
      <c r="O20" s="74">
        <v>48.32</v>
      </c>
      <c r="P20" s="40"/>
      <c r="Q20" s="40"/>
      <c r="R20" s="45">
        <v>43909</v>
      </c>
      <c r="S20" s="75">
        <v>39.85</v>
      </c>
      <c r="T20" s="46"/>
      <c r="U20" s="45">
        <v>43909</v>
      </c>
      <c r="V20" s="75">
        <v>52.73</v>
      </c>
      <c r="W20" s="40"/>
      <c r="X20" s="45">
        <v>43909</v>
      </c>
      <c r="Y20" s="75">
        <v>40.4</v>
      </c>
      <c r="Z20" s="46"/>
      <c r="AA20" s="45">
        <v>43909</v>
      </c>
      <c r="AB20" s="75">
        <v>53.93</v>
      </c>
    </row>
    <row r="21" spans="2:28">
      <c r="B21" s="101"/>
      <c r="C21" s="101"/>
      <c r="D21" s="101"/>
      <c r="E21" s="101"/>
      <c r="F21" s="101"/>
      <c r="G21" s="101"/>
      <c r="K21" s="44">
        <v>43908</v>
      </c>
      <c r="L21" s="73">
        <v>37.4</v>
      </c>
      <c r="M21" s="43"/>
      <c r="N21" s="44">
        <v>43908</v>
      </c>
      <c r="O21" s="74">
        <v>48.78</v>
      </c>
      <c r="P21" s="40"/>
      <c r="Q21" s="40"/>
      <c r="R21" s="45">
        <v>43908</v>
      </c>
      <c r="S21" s="75">
        <v>39.65</v>
      </c>
      <c r="T21" s="46"/>
      <c r="U21" s="45">
        <v>43908</v>
      </c>
      <c r="V21" s="75">
        <v>52.15</v>
      </c>
      <c r="W21" s="40"/>
      <c r="X21" s="45">
        <v>43908</v>
      </c>
      <c r="Y21" s="75">
        <v>40.47</v>
      </c>
      <c r="Z21" s="46"/>
      <c r="AA21" s="45">
        <v>43908</v>
      </c>
      <c r="AB21" s="75">
        <v>53.83</v>
      </c>
    </row>
    <row r="22" spans="2:28">
      <c r="B22" s="79" t="s">
        <v>6</v>
      </c>
      <c r="C22" s="102"/>
      <c r="D22" s="39"/>
      <c r="E22" s="39"/>
      <c r="F22" s="39"/>
      <c r="G22" s="39"/>
      <c r="K22" s="44">
        <v>43907</v>
      </c>
      <c r="L22" s="73">
        <v>39.119999999999997</v>
      </c>
      <c r="M22" s="43"/>
      <c r="N22" s="44">
        <v>43907</v>
      </c>
      <c r="O22" s="74">
        <v>50.15</v>
      </c>
      <c r="P22" s="40"/>
      <c r="Q22" s="40"/>
      <c r="R22" s="45">
        <v>43907</v>
      </c>
      <c r="S22" s="75">
        <v>41.35</v>
      </c>
      <c r="T22" s="46"/>
      <c r="U22" s="45">
        <v>43907</v>
      </c>
      <c r="V22" s="75">
        <v>54.21</v>
      </c>
      <c r="W22" s="40"/>
      <c r="X22" s="45">
        <v>43907</v>
      </c>
      <c r="Y22" s="75">
        <v>42.19</v>
      </c>
      <c r="Z22" s="46"/>
      <c r="AA22" s="45">
        <v>43907</v>
      </c>
      <c r="AB22" s="75">
        <v>56.17</v>
      </c>
    </row>
    <row r="23" spans="2:28" ht="25">
      <c r="B23" s="56" t="s">
        <v>62</v>
      </c>
      <c r="C23" s="58"/>
      <c r="D23" s="58"/>
      <c r="E23" s="58"/>
      <c r="F23" s="58"/>
      <c r="G23" s="58"/>
      <c r="H23" s="49"/>
      <c r="K23" s="44">
        <v>43906</v>
      </c>
      <c r="L23" s="73">
        <v>40.18</v>
      </c>
      <c r="M23" s="43"/>
      <c r="N23" s="44">
        <v>43906</v>
      </c>
      <c r="O23" s="74">
        <v>51.5</v>
      </c>
      <c r="P23" s="40"/>
      <c r="Q23" s="40"/>
      <c r="R23" s="45">
        <v>43906</v>
      </c>
      <c r="S23" s="75">
        <v>42.29</v>
      </c>
      <c r="T23" s="46"/>
      <c r="U23" s="45">
        <v>43906</v>
      </c>
      <c r="V23" s="75">
        <v>55</v>
      </c>
      <c r="W23" s="40"/>
      <c r="X23" s="45">
        <v>43906</v>
      </c>
      <c r="Y23" s="75">
        <v>43.3</v>
      </c>
      <c r="Z23" s="46"/>
      <c r="AA23" s="45">
        <v>43906</v>
      </c>
      <c r="AB23" s="75">
        <v>56.72</v>
      </c>
    </row>
    <row r="24" spans="2:28">
      <c r="K24" s="44">
        <v>43903</v>
      </c>
      <c r="L24" s="73">
        <v>41.45</v>
      </c>
      <c r="M24" s="43"/>
      <c r="N24" s="44">
        <v>43903</v>
      </c>
      <c r="O24" s="74">
        <v>52.72</v>
      </c>
      <c r="P24" s="40"/>
      <c r="Q24" s="40"/>
      <c r="R24" s="45">
        <v>43903</v>
      </c>
      <c r="S24" s="75">
        <v>43.7</v>
      </c>
      <c r="T24" s="46"/>
      <c r="U24" s="45">
        <v>43903</v>
      </c>
      <c r="V24" s="75">
        <v>56.55</v>
      </c>
      <c r="W24" s="40"/>
      <c r="X24" s="45">
        <v>43903</v>
      </c>
      <c r="Y24" s="75">
        <v>44.62</v>
      </c>
      <c r="Z24" s="46"/>
      <c r="AA24" s="45">
        <v>43903</v>
      </c>
      <c r="AB24" s="75">
        <v>57.9</v>
      </c>
    </row>
    <row r="25" spans="2:28">
      <c r="K25" s="44">
        <v>43902</v>
      </c>
      <c r="L25" s="73">
        <v>41.56</v>
      </c>
      <c r="M25" s="43"/>
      <c r="N25" s="44">
        <v>43902</v>
      </c>
      <c r="O25" s="74">
        <v>52.51</v>
      </c>
      <c r="P25" s="40"/>
      <c r="Q25" s="40"/>
      <c r="R25" s="45">
        <v>43902</v>
      </c>
      <c r="S25" s="75">
        <v>43.72</v>
      </c>
      <c r="T25" s="46"/>
      <c r="U25" s="45">
        <v>43902</v>
      </c>
      <c r="V25" s="75">
        <v>56.23</v>
      </c>
      <c r="W25" s="40"/>
      <c r="X25" s="45">
        <v>43902</v>
      </c>
      <c r="Y25" s="75">
        <v>44.81</v>
      </c>
      <c r="Z25" s="46"/>
      <c r="AA25" s="45">
        <v>43902</v>
      </c>
      <c r="AB25" s="75">
        <v>57.98</v>
      </c>
    </row>
    <row r="26" spans="2:28" ht="20">
      <c r="B26" s="50">
        <v>2021</v>
      </c>
      <c r="C26" s="50" t="s">
        <v>17</v>
      </c>
      <c r="D26" s="51">
        <f>B17+B21</f>
        <v>43.602999999999994</v>
      </c>
      <c r="K26" s="44">
        <v>43901</v>
      </c>
      <c r="L26" s="73">
        <v>42.27</v>
      </c>
      <c r="M26" s="43"/>
      <c r="N26" s="44">
        <v>43901</v>
      </c>
      <c r="O26" s="74">
        <v>53.37</v>
      </c>
      <c r="P26" s="40"/>
      <c r="Q26" s="40"/>
      <c r="R26" s="45">
        <v>43901</v>
      </c>
      <c r="S26" s="75">
        <v>44.36</v>
      </c>
      <c r="T26" s="46"/>
      <c r="U26" s="45">
        <v>43901</v>
      </c>
      <c r="V26" s="75">
        <v>56.53</v>
      </c>
      <c r="W26" s="40"/>
      <c r="X26" s="45">
        <v>43901</v>
      </c>
      <c r="Y26" s="75">
        <v>45.28</v>
      </c>
      <c r="Z26" s="46"/>
      <c r="AA26" s="45">
        <v>43901</v>
      </c>
      <c r="AB26" s="75">
        <v>58.34</v>
      </c>
    </row>
    <row r="27" spans="2:28" ht="20">
      <c r="B27" s="4">
        <v>2022</v>
      </c>
      <c r="C27" s="4" t="s">
        <v>18</v>
      </c>
      <c r="D27" s="52">
        <f>E17+B21</f>
        <v>46.772999999999996</v>
      </c>
      <c r="K27" s="44">
        <v>43900</v>
      </c>
      <c r="L27" s="73">
        <v>42.05</v>
      </c>
      <c r="M27" s="43"/>
      <c r="N27" s="44">
        <v>43900</v>
      </c>
      <c r="O27" s="74">
        <v>52.89</v>
      </c>
      <c r="P27" s="40"/>
      <c r="Q27" s="40"/>
      <c r="R27" s="45">
        <v>43900</v>
      </c>
      <c r="S27" s="75">
        <v>44.45</v>
      </c>
      <c r="T27" s="46"/>
      <c r="U27" s="45">
        <v>43900</v>
      </c>
      <c r="V27" s="75">
        <v>56.41</v>
      </c>
      <c r="W27" s="40"/>
      <c r="X27" s="45">
        <v>43900</v>
      </c>
      <c r="Y27" s="75">
        <v>45.28</v>
      </c>
      <c r="Z27" s="46"/>
      <c r="AA27" s="45">
        <v>43900</v>
      </c>
      <c r="AB27" s="75">
        <v>58.53</v>
      </c>
    </row>
    <row r="28" spans="2:28" ht="20">
      <c r="B28" s="53">
        <v>2023</v>
      </c>
      <c r="C28" s="53" t="s">
        <v>19</v>
      </c>
      <c r="D28" s="54">
        <f>H17+B21</f>
        <v>47.435000000000002</v>
      </c>
      <c r="K28" s="44">
        <v>43899</v>
      </c>
      <c r="L28" s="73">
        <v>41.44</v>
      </c>
      <c r="M28" s="43"/>
      <c r="N28" s="44">
        <v>43899</v>
      </c>
      <c r="O28" s="74">
        <v>52.27</v>
      </c>
      <c r="P28" s="40"/>
      <c r="Q28" s="40"/>
      <c r="R28" s="45">
        <v>43899</v>
      </c>
      <c r="S28" s="75">
        <v>43.85</v>
      </c>
      <c r="T28" s="46"/>
      <c r="U28" s="45">
        <v>43899</v>
      </c>
      <c r="V28" s="75">
        <v>56.12</v>
      </c>
      <c r="W28" s="40"/>
      <c r="X28" s="45">
        <v>43899</v>
      </c>
      <c r="Y28" s="75">
        <v>45.15</v>
      </c>
      <c r="Z28" s="46"/>
      <c r="AA28" s="45">
        <v>43899</v>
      </c>
      <c r="AB28" s="75">
        <v>58.39</v>
      </c>
    </row>
    <row r="29" spans="2:28">
      <c r="K29" s="44">
        <v>43896</v>
      </c>
      <c r="L29" s="73">
        <v>42.38</v>
      </c>
      <c r="M29" s="43"/>
      <c r="N29" s="44">
        <v>43896</v>
      </c>
      <c r="O29" s="74">
        <v>53.37</v>
      </c>
      <c r="P29" s="40"/>
      <c r="Q29" s="40"/>
      <c r="R29" s="45">
        <v>43896</v>
      </c>
      <c r="S29" s="75">
        <v>44.9</v>
      </c>
      <c r="T29" s="46"/>
      <c r="U29" s="45">
        <v>43896</v>
      </c>
      <c r="V29" s="75">
        <v>57.64</v>
      </c>
      <c r="W29" s="40"/>
      <c r="X29" s="45">
        <v>43896</v>
      </c>
      <c r="Y29" s="75">
        <v>45.79</v>
      </c>
      <c r="Z29" s="46"/>
      <c r="AA29" s="45">
        <v>43896</v>
      </c>
      <c r="AB29" s="75">
        <v>59.05</v>
      </c>
    </row>
    <row r="30" spans="2:28">
      <c r="K30" s="44">
        <v>43895</v>
      </c>
      <c r="L30" s="73">
        <v>42.65</v>
      </c>
      <c r="M30" s="43"/>
      <c r="N30" s="44">
        <v>43895</v>
      </c>
      <c r="O30" s="74">
        <v>53.66</v>
      </c>
      <c r="P30" s="40"/>
      <c r="Q30" s="40"/>
      <c r="R30" s="45">
        <v>43895</v>
      </c>
      <c r="S30" s="75">
        <v>45.3</v>
      </c>
      <c r="T30" s="46"/>
      <c r="U30" s="45">
        <v>43895</v>
      </c>
      <c r="V30" s="75">
        <v>57.91</v>
      </c>
      <c r="W30" s="40"/>
      <c r="X30" s="45">
        <v>43895</v>
      </c>
      <c r="Y30" s="75">
        <v>45.93</v>
      </c>
      <c r="Z30" s="46"/>
      <c r="AA30" s="45">
        <v>43895</v>
      </c>
      <c r="AB30" s="75">
        <v>59.2</v>
      </c>
    </row>
    <row r="31" spans="2:28">
      <c r="K31" s="44">
        <v>43894</v>
      </c>
      <c r="L31" s="73">
        <v>42.82</v>
      </c>
      <c r="M31" s="43"/>
      <c r="N31" s="44">
        <v>43894</v>
      </c>
      <c r="O31" s="74">
        <v>53.64</v>
      </c>
      <c r="P31" s="40"/>
      <c r="Q31" s="40"/>
      <c r="R31" s="45">
        <v>43894</v>
      </c>
      <c r="S31" s="75">
        <v>45.3</v>
      </c>
      <c r="T31" s="46"/>
      <c r="U31" s="45">
        <v>43894</v>
      </c>
      <c r="V31" s="75">
        <v>58</v>
      </c>
      <c r="W31" s="40"/>
      <c r="X31" s="45">
        <v>43894</v>
      </c>
      <c r="Y31" s="75">
        <v>45.75</v>
      </c>
      <c r="Z31" s="46"/>
      <c r="AA31" s="45">
        <v>43894</v>
      </c>
      <c r="AB31" s="75">
        <v>59.18</v>
      </c>
    </row>
    <row r="32" spans="2:28">
      <c r="K32" s="44">
        <v>43893</v>
      </c>
      <c r="L32" s="73">
        <v>42.78</v>
      </c>
      <c r="M32" s="43"/>
      <c r="N32" s="44">
        <v>43893</v>
      </c>
      <c r="O32" s="74">
        <v>53.49</v>
      </c>
      <c r="P32" s="40"/>
      <c r="Q32" s="40"/>
      <c r="R32" s="45">
        <v>43893</v>
      </c>
      <c r="S32" s="75">
        <v>45.18</v>
      </c>
      <c r="T32" s="46"/>
      <c r="U32" s="45">
        <v>43893</v>
      </c>
      <c r="V32" s="75">
        <v>57.58</v>
      </c>
      <c r="W32" s="40"/>
      <c r="X32" s="45">
        <v>43893</v>
      </c>
      <c r="Y32" s="75">
        <v>45.9</v>
      </c>
      <c r="Z32" s="46"/>
      <c r="AA32" s="45">
        <v>43893</v>
      </c>
      <c r="AB32" s="75">
        <v>59.18</v>
      </c>
    </row>
    <row r="33" spans="11:28">
      <c r="K33" s="44">
        <v>43892</v>
      </c>
      <c r="L33" s="73">
        <v>42.1</v>
      </c>
      <c r="M33" s="43"/>
      <c r="N33" s="44">
        <v>43892</v>
      </c>
      <c r="O33" s="74">
        <v>52.66</v>
      </c>
      <c r="P33" s="40"/>
      <c r="Q33" s="40"/>
      <c r="R33" s="45">
        <v>43892</v>
      </c>
      <c r="S33" s="75">
        <v>44.69</v>
      </c>
      <c r="T33" s="46"/>
      <c r="U33" s="45">
        <v>43892</v>
      </c>
      <c r="V33" s="75">
        <v>57.22</v>
      </c>
      <c r="W33" s="40"/>
      <c r="X33" s="45">
        <v>43892</v>
      </c>
      <c r="Y33" s="75">
        <v>45.76</v>
      </c>
      <c r="Z33" s="46"/>
      <c r="AA33" s="45">
        <v>43892</v>
      </c>
      <c r="AB33" s="75">
        <v>58.85</v>
      </c>
    </row>
    <row r="34" spans="11:28">
      <c r="K34" s="44">
        <v>43889</v>
      </c>
      <c r="L34" s="73">
        <v>42</v>
      </c>
      <c r="M34" s="43"/>
      <c r="N34" s="44">
        <v>43889</v>
      </c>
      <c r="O34" s="74">
        <v>52.65</v>
      </c>
      <c r="P34" s="40"/>
      <c r="Q34" s="40"/>
      <c r="R34" s="45">
        <v>43889</v>
      </c>
      <c r="S34" s="75">
        <v>44.69</v>
      </c>
      <c r="T34" s="46"/>
      <c r="U34" s="45">
        <v>43889</v>
      </c>
      <c r="V34" s="75">
        <v>57.07</v>
      </c>
      <c r="W34" s="40"/>
      <c r="X34" s="45">
        <v>43889</v>
      </c>
      <c r="Y34" s="75">
        <v>45.57</v>
      </c>
      <c r="Z34" s="46"/>
      <c r="AA34" s="45">
        <v>43889</v>
      </c>
      <c r="AB34" s="75">
        <v>58.7</v>
      </c>
    </row>
    <row r="35" spans="11:28">
      <c r="K35" s="44">
        <v>43888</v>
      </c>
      <c r="L35" s="73">
        <v>42.35</v>
      </c>
      <c r="M35" s="43"/>
      <c r="N35" s="44">
        <v>43888</v>
      </c>
      <c r="O35" s="74">
        <v>53.16</v>
      </c>
      <c r="P35" s="40"/>
      <c r="Q35" s="40"/>
      <c r="R35" s="45">
        <v>43888</v>
      </c>
      <c r="S35" s="75">
        <v>45.18</v>
      </c>
      <c r="T35" s="46"/>
      <c r="U35" s="45">
        <v>43888</v>
      </c>
      <c r="V35" s="75">
        <v>57.41</v>
      </c>
      <c r="W35" s="40"/>
      <c r="X35" s="45">
        <v>43888</v>
      </c>
      <c r="Y35" s="75">
        <v>45.85</v>
      </c>
      <c r="Z35" s="46"/>
      <c r="AA35" s="45">
        <v>43888</v>
      </c>
      <c r="AB35" s="75">
        <v>58.88</v>
      </c>
    </row>
    <row r="36" spans="11:28">
      <c r="K36" s="44">
        <v>43887</v>
      </c>
      <c r="L36" s="73">
        <v>42.6</v>
      </c>
      <c r="M36" s="43"/>
      <c r="N36" s="44">
        <v>43887</v>
      </c>
      <c r="O36" s="74">
        <v>53.45</v>
      </c>
      <c r="P36" s="40"/>
      <c r="Q36" s="40"/>
      <c r="R36" s="45">
        <v>43887</v>
      </c>
      <c r="S36" s="75">
        <v>45.35</v>
      </c>
      <c r="T36" s="46"/>
      <c r="U36" s="45">
        <v>43887</v>
      </c>
      <c r="V36" s="75">
        <v>57.54</v>
      </c>
      <c r="W36" s="40"/>
      <c r="X36" s="45">
        <v>43887</v>
      </c>
      <c r="Y36" s="75">
        <v>45.92</v>
      </c>
      <c r="Z36" s="46"/>
      <c r="AA36" s="45">
        <v>43887</v>
      </c>
      <c r="AB36" s="75">
        <v>58.83</v>
      </c>
    </row>
    <row r="37" spans="11:28">
      <c r="K37" s="44">
        <v>43886</v>
      </c>
      <c r="L37" s="73">
        <v>42.8</v>
      </c>
      <c r="M37" s="43"/>
      <c r="N37" s="44">
        <v>43886</v>
      </c>
      <c r="O37" s="74">
        <v>53.5</v>
      </c>
      <c r="P37" s="40"/>
      <c r="Q37" s="40"/>
      <c r="R37" s="45">
        <v>43886</v>
      </c>
      <c r="S37" s="75">
        <v>45.7</v>
      </c>
      <c r="T37" s="46"/>
      <c r="U37" s="45">
        <v>43886</v>
      </c>
      <c r="V37" s="75">
        <v>57.9</v>
      </c>
      <c r="W37" s="40"/>
      <c r="X37" s="45">
        <v>43886</v>
      </c>
      <c r="Y37" s="75">
        <v>46.24</v>
      </c>
      <c r="Z37" s="46"/>
      <c r="AA37" s="45">
        <v>43886</v>
      </c>
      <c r="AB37" s="75">
        <v>59.23</v>
      </c>
    </row>
    <row r="38" spans="11:28">
      <c r="K38" s="44">
        <v>43885</v>
      </c>
      <c r="L38" s="73">
        <v>42.97</v>
      </c>
      <c r="M38" s="43"/>
      <c r="N38" s="44">
        <v>43885</v>
      </c>
      <c r="O38" s="74">
        <v>53.68</v>
      </c>
      <c r="P38" s="40"/>
      <c r="Q38" s="40"/>
      <c r="R38" s="45">
        <v>43885</v>
      </c>
      <c r="S38" s="75">
        <v>45.99</v>
      </c>
      <c r="T38" s="46"/>
      <c r="U38" s="45">
        <v>43885</v>
      </c>
      <c r="V38" s="75">
        <v>58.23</v>
      </c>
      <c r="W38" s="40"/>
      <c r="X38" s="45">
        <v>43885</v>
      </c>
      <c r="Y38" s="75">
        <v>46.47</v>
      </c>
      <c r="Z38" s="46"/>
      <c r="AA38" s="45">
        <v>43885</v>
      </c>
      <c r="AB38" s="75">
        <v>59.4</v>
      </c>
    </row>
    <row r="39" spans="11:28">
      <c r="K39" s="44">
        <v>43882</v>
      </c>
      <c r="L39" s="73">
        <v>43.8</v>
      </c>
      <c r="M39" s="43"/>
      <c r="N39" s="44">
        <v>43882</v>
      </c>
      <c r="O39" s="74">
        <v>54.45</v>
      </c>
      <c r="P39" s="40"/>
      <c r="Q39" s="40"/>
      <c r="R39" s="45">
        <v>43882</v>
      </c>
      <c r="S39" s="75">
        <v>46.75</v>
      </c>
      <c r="T39" s="46"/>
      <c r="U39" s="45">
        <v>43882</v>
      </c>
      <c r="V39" s="75">
        <v>59.05</v>
      </c>
      <c r="W39" s="40"/>
      <c r="X39" s="45">
        <v>43882</v>
      </c>
      <c r="Y39" s="75">
        <v>47.07</v>
      </c>
      <c r="Z39" s="46"/>
      <c r="AA39" s="45">
        <v>43882</v>
      </c>
      <c r="AB39" s="75">
        <v>59.79</v>
      </c>
    </row>
    <row r="40" spans="11:28">
      <c r="K40" s="44">
        <v>43881</v>
      </c>
      <c r="L40" s="73">
        <v>44.25</v>
      </c>
      <c r="M40" s="43"/>
      <c r="N40" s="44">
        <v>43881</v>
      </c>
      <c r="O40" s="74">
        <v>54.87</v>
      </c>
      <c r="P40" s="40"/>
      <c r="Q40" s="40"/>
      <c r="R40" s="45">
        <v>43881</v>
      </c>
      <c r="S40" s="75">
        <v>47.02</v>
      </c>
      <c r="T40" s="46"/>
      <c r="U40" s="45">
        <v>43881</v>
      </c>
      <c r="V40" s="75">
        <v>59.22</v>
      </c>
      <c r="W40" s="40"/>
      <c r="X40" s="45">
        <v>43881</v>
      </c>
      <c r="Y40" s="75">
        <v>47.18</v>
      </c>
      <c r="Z40" s="46"/>
      <c r="AA40" s="45">
        <v>43881</v>
      </c>
      <c r="AB40" s="75">
        <v>60.25</v>
      </c>
    </row>
    <row r="41" spans="11:28">
      <c r="K41" s="44">
        <v>43880</v>
      </c>
      <c r="L41" s="73">
        <v>44.49</v>
      </c>
      <c r="M41" s="43"/>
      <c r="N41" s="44">
        <v>43880</v>
      </c>
      <c r="O41" s="74">
        <v>55.03</v>
      </c>
      <c r="P41" s="40"/>
      <c r="Q41" s="40"/>
      <c r="R41" s="45">
        <v>43880</v>
      </c>
      <c r="S41" s="75">
        <v>47.11</v>
      </c>
      <c r="T41" s="46"/>
      <c r="U41" s="45">
        <v>43880</v>
      </c>
      <c r="V41" s="75">
        <v>59.44</v>
      </c>
      <c r="W41" s="40"/>
      <c r="X41" s="45">
        <v>43880</v>
      </c>
      <c r="Y41" s="75">
        <v>47.1</v>
      </c>
      <c r="Z41" s="46"/>
      <c r="AA41" s="45">
        <v>43880</v>
      </c>
      <c r="AB41" s="75">
        <v>59.95</v>
      </c>
    </row>
    <row r="42" spans="11:28">
      <c r="K42" s="44">
        <v>43879</v>
      </c>
      <c r="L42" s="73">
        <v>44.72</v>
      </c>
      <c r="M42" s="43"/>
      <c r="N42" s="44">
        <v>43879</v>
      </c>
      <c r="O42" s="74">
        <v>55.25</v>
      </c>
      <c r="P42" s="40"/>
      <c r="Q42" s="40"/>
      <c r="R42" s="45">
        <v>43879</v>
      </c>
      <c r="S42" s="75">
        <v>47.31</v>
      </c>
      <c r="T42" s="46"/>
      <c r="U42" s="45">
        <v>43879</v>
      </c>
      <c r="V42" s="75">
        <v>59.7</v>
      </c>
      <c r="W42" s="40"/>
      <c r="X42" s="45">
        <v>43879</v>
      </c>
      <c r="Y42" s="75">
        <v>47.47</v>
      </c>
      <c r="Z42" s="46"/>
      <c r="AA42" s="45">
        <v>43879</v>
      </c>
      <c r="AB42" s="75">
        <v>60.14</v>
      </c>
    </row>
    <row r="43" spans="11:28">
      <c r="K43" s="44">
        <v>43878</v>
      </c>
      <c r="L43" s="73">
        <v>44.78</v>
      </c>
      <c r="M43" s="43"/>
      <c r="N43" s="44">
        <v>43878</v>
      </c>
      <c r="O43" s="74">
        <v>55.23</v>
      </c>
      <c r="P43" s="40"/>
      <c r="Q43" s="40"/>
      <c r="R43" s="45">
        <v>43878</v>
      </c>
      <c r="S43" s="75">
        <v>47.36</v>
      </c>
      <c r="T43" s="46"/>
      <c r="U43" s="45">
        <v>43878</v>
      </c>
      <c r="V43" s="75">
        <v>59.45</v>
      </c>
      <c r="W43" s="40"/>
      <c r="X43" s="45">
        <v>43878</v>
      </c>
      <c r="Y43" s="75">
        <v>47.57</v>
      </c>
      <c r="Z43" s="46"/>
      <c r="AA43" s="45">
        <v>43878</v>
      </c>
      <c r="AB43" s="75">
        <v>60.05</v>
      </c>
    </row>
    <row r="44" spans="11:28">
      <c r="K44" s="44">
        <v>43875</v>
      </c>
      <c r="L44" s="73">
        <v>44.18</v>
      </c>
      <c r="M44" s="43"/>
      <c r="N44" s="44">
        <v>43875</v>
      </c>
      <c r="O44" s="74">
        <v>54.85</v>
      </c>
      <c r="P44" s="40"/>
      <c r="Q44" s="40"/>
      <c r="R44" s="45">
        <v>43875</v>
      </c>
      <c r="S44" s="75">
        <v>46.94</v>
      </c>
      <c r="T44" s="46"/>
      <c r="U44" s="45">
        <v>43875</v>
      </c>
      <c r="V44" s="75">
        <v>59.06</v>
      </c>
      <c r="W44" s="40"/>
      <c r="X44" s="45">
        <v>43875</v>
      </c>
      <c r="Y44" s="75">
        <v>47.07</v>
      </c>
      <c r="Z44" s="46"/>
      <c r="AA44" s="45">
        <v>43875</v>
      </c>
      <c r="AB44" s="75">
        <v>59.32</v>
      </c>
    </row>
    <row r="45" spans="11:28">
      <c r="K45" s="44">
        <v>43874</v>
      </c>
      <c r="L45" s="73">
        <v>43.81</v>
      </c>
      <c r="M45" s="43"/>
      <c r="N45" s="44">
        <v>43874</v>
      </c>
      <c r="O45" s="74">
        <v>54.72</v>
      </c>
      <c r="P45" s="40"/>
      <c r="Q45" s="40"/>
      <c r="R45" s="45">
        <v>43874</v>
      </c>
      <c r="S45" s="75">
        <v>46.35</v>
      </c>
      <c r="T45" s="46"/>
      <c r="U45" s="45">
        <v>43874</v>
      </c>
      <c r="V45" s="75">
        <v>58.46</v>
      </c>
      <c r="W45" s="40"/>
      <c r="X45" s="45">
        <v>43874</v>
      </c>
      <c r="Y45" s="75">
        <v>46.07</v>
      </c>
      <c r="Z45" s="46"/>
      <c r="AA45" s="45">
        <v>43874</v>
      </c>
      <c r="AB45" s="75">
        <v>59.14</v>
      </c>
    </row>
    <row r="46" spans="11:28">
      <c r="K46" s="44">
        <v>43873</v>
      </c>
      <c r="L46" s="73">
        <v>43.65</v>
      </c>
      <c r="M46" s="43"/>
      <c r="N46" s="44">
        <v>43873</v>
      </c>
      <c r="O46" s="74">
        <v>54.76</v>
      </c>
      <c r="P46" s="40"/>
      <c r="Q46" s="40"/>
      <c r="R46" s="45">
        <v>43873</v>
      </c>
      <c r="S46" s="75">
        <v>46</v>
      </c>
      <c r="T46" s="46"/>
      <c r="U46" s="45">
        <v>43873</v>
      </c>
      <c r="V46" s="75">
        <v>58.14</v>
      </c>
      <c r="W46" s="40"/>
      <c r="X46" s="45">
        <v>43873</v>
      </c>
      <c r="Y46" s="75">
        <v>46.03</v>
      </c>
      <c r="Z46" s="46"/>
      <c r="AA46" s="45">
        <v>43873</v>
      </c>
      <c r="AB46" s="75">
        <v>58.73</v>
      </c>
    </row>
    <row r="47" spans="11:28">
      <c r="K47" s="44">
        <v>43872</v>
      </c>
      <c r="L47" s="73">
        <v>42.66</v>
      </c>
      <c r="M47" s="43"/>
      <c r="N47" s="44">
        <v>43872</v>
      </c>
      <c r="O47" s="74">
        <v>53.93</v>
      </c>
      <c r="P47" s="40"/>
      <c r="Q47" s="40"/>
      <c r="R47" s="45">
        <v>43872</v>
      </c>
      <c r="S47" s="75">
        <v>44.91</v>
      </c>
      <c r="T47" s="46"/>
      <c r="U47" s="45">
        <v>43872</v>
      </c>
      <c r="V47" s="75">
        <v>57.21</v>
      </c>
      <c r="W47" s="40"/>
      <c r="X47" s="45">
        <v>43872</v>
      </c>
      <c r="Y47" s="75">
        <v>45.57</v>
      </c>
      <c r="Z47" s="46"/>
      <c r="AA47" s="45">
        <v>43872</v>
      </c>
      <c r="AB47" s="75">
        <v>58.39</v>
      </c>
    </row>
    <row r="48" spans="11:28">
      <c r="K48" s="44">
        <v>43871</v>
      </c>
      <c r="L48" s="73">
        <v>42.09</v>
      </c>
      <c r="M48" s="43"/>
      <c r="N48" s="44">
        <v>43871</v>
      </c>
      <c r="O48" s="74">
        <v>53.38</v>
      </c>
      <c r="P48" s="40"/>
      <c r="Q48" s="40"/>
      <c r="R48" s="45">
        <v>43871</v>
      </c>
      <c r="S48" s="75">
        <v>44.59</v>
      </c>
      <c r="T48" s="46"/>
      <c r="U48" s="45">
        <v>43871</v>
      </c>
      <c r="V48" s="75">
        <v>56.85</v>
      </c>
      <c r="W48" s="40"/>
      <c r="X48" s="45">
        <v>43871</v>
      </c>
      <c r="Y48" s="75">
        <v>45.1</v>
      </c>
      <c r="Z48" s="46"/>
      <c r="AA48" s="45">
        <v>43871</v>
      </c>
      <c r="AB48" s="75">
        <v>58.08</v>
      </c>
    </row>
    <row r="49" spans="11:28">
      <c r="K49" s="44">
        <v>43868</v>
      </c>
      <c r="L49" s="73">
        <v>42.71</v>
      </c>
      <c r="M49" s="43"/>
      <c r="N49" s="44">
        <v>43868</v>
      </c>
      <c r="O49" s="74">
        <v>53.64</v>
      </c>
      <c r="P49" s="40"/>
      <c r="Q49" s="40"/>
      <c r="R49" s="45">
        <v>43868</v>
      </c>
      <c r="S49" s="75">
        <v>44.97</v>
      </c>
      <c r="T49" s="46"/>
      <c r="U49" s="45">
        <v>43868</v>
      </c>
      <c r="V49" s="75">
        <v>57.04</v>
      </c>
      <c r="W49" s="40"/>
      <c r="X49" s="45">
        <v>43868</v>
      </c>
      <c r="Y49" s="75">
        <v>45.42</v>
      </c>
      <c r="Z49" s="46"/>
      <c r="AA49" s="45">
        <v>43868</v>
      </c>
      <c r="AB49" s="75">
        <v>58.4</v>
      </c>
    </row>
    <row r="50" spans="11:28">
      <c r="K50" s="44">
        <v>43867</v>
      </c>
      <c r="L50" s="73">
        <v>42.43</v>
      </c>
      <c r="M50" s="43"/>
      <c r="N50" s="44">
        <v>43867</v>
      </c>
      <c r="O50" s="74">
        <v>53.47</v>
      </c>
      <c r="P50" s="40"/>
      <c r="Q50" s="40"/>
      <c r="R50" s="45">
        <v>43867</v>
      </c>
      <c r="S50" s="75">
        <v>44.64</v>
      </c>
      <c r="T50" s="46"/>
      <c r="U50" s="45">
        <v>43867</v>
      </c>
      <c r="V50" s="75">
        <v>56.74</v>
      </c>
      <c r="W50" s="40"/>
      <c r="X50" s="45">
        <v>43867</v>
      </c>
      <c r="Y50" s="75">
        <v>45.26</v>
      </c>
      <c r="Z50" s="46"/>
      <c r="AA50" s="45">
        <v>43867</v>
      </c>
      <c r="AB50" s="75">
        <v>58.15</v>
      </c>
    </row>
    <row r="51" spans="11:28">
      <c r="K51" s="44">
        <v>43866</v>
      </c>
      <c r="L51" s="73">
        <v>42.89</v>
      </c>
      <c r="M51" s="43"/>
      <c r="N51" s="44">
        <v>43866</v>
      </c>
      <c r="O51" s="74">
        <v>54</v>
      </c>
      <c r="P51" s="40"/>
      <c r="Q51" s="40"/>
      <c r="R51" s="45">
        <v>43866</v>
      </c>
      <c r="S51" s="75">
        <v>44.8</v>
      </c>
      <c r="T51" s="46"/>
      <c r="U51" s="45">
        <v>43866</v>
      </c>
      <c r="V51" s="75">
        <v>56.61</v>
      </c>
      <c r="W51" s="40"/>
      <c r="X51" s="45">
        <v>43866</v>
      </c>
      <c r="Y51" s="75">
        <v>45.41</v>
      </c>
      <c r="Z51" s="46"/>
      <c r="AA51" s="45">
        <v>43866</v>
      </c>
      <c r="AB51" s="75">
        <v>58.25</v>
      </c>
    </row>
    <row r="52" spans="11:28">
      <c r="K52" s="44">
        <v>43865</v>
      </c>
      <c r="L52" s="73">
        <v>42</v>
      </c>
      <c r="M52" s="43"/>
      <c r="N52" s="44">
        <v>43865</v>
      </c>
      <c r="O52" s="74">
        <v>52.88</v>
      </c>
      <c r="P52" s="40"/>
      <c r="Q52" s="40"/>
      <c r="R52" s="45">
        <v>43865</v>
      </c>
      <c r="S52" s="75">
        <v>44.1</v>
      </c>
      <c r="T52" s="46"/>
      <c r="U52" s="45">
        <v>43865</v>
      </c>
      <c r="V52" s="75">
        <v>56.24</v>
      </c>
      <c r="W52" s="40"/>
      <c r="X52" s="45">
        <v>43865</v>
      </c>
      <c r="Y52" s="75">
        <v>44.98</v>
      </c>
      <c r="Z52" s="46"/>
      <c r="AA52" s="45">
        <v>43865</v>
      </c>
      <c r="AB52" s="75">
        <v>58.25</v>
      </c>
    </row>
    <row r="53" spans="11:28">
      <c r="K53" s="44">
        <v>43864</v>
      </c>
      <c r="L53" s="73">
        <v>41.78</v>
      </c>
      <c r="M53" s="43"/>
      <c r="N53" s="44">
        <v>43864</v>
      </c>
      <c r="O53" s="74">
        <v>52.92</v>
      </c>
      <c r="P53" s="40"/>
      <c r="Q53" s="40"/>
      <c r="R53" s="45">
        <v>43864</v>
      </c>
      <c r="S53" s="75">
        <v>43.97</v>
      </c>
      <c r="T53" s="46"/>
      <c r="U53" s="45">
        <v>43864</v>
      </c>
      <c r="V53" s="75">
        <v>56.42</v>
      </c>
      <c r="W53" s="40"/>
      <c r="X53" s="45">
        <v>43864</v>
      </c>
      <c r="Y53" s="75">
        <v>45.11</v>
      </c>
      <c r="Z53" s="46"/>
      <c r="AA53" s="45">
        <v>43864</v>
      </c>
      <c r="AB53" s="75">
        <v>58.21</v>
      </c>
    </row>
    <row r="54" spans="11:28">
      <c r="K54" s="44">
        <v>43861</v>
      </c>
      <c r="L54" s="73">
        <v>42.53</v>
      </c>
      <c r="M54" s="43"/>
      <c r="N54" s="44">
        <v>43861</v>
      </c>
      <c r="O54" s="74">
        <v>54.24</v>
      </c>
      <c r="P54" s="40"/>
      <c r="Q54" s="40"/>
      <c r="R54" s="45">
        <v>43861</v>
      </c>
      <c r="S54" s="75">
        <v>44.82</v>
      </c>
      <c r="T54" s="46"/>
      <c r="U54" s="45">
        <v>43861</v>
      </c>
      <c r="V54" s="75">
        <v>57.1</v>
      </c>
      <c r="W54" s="40"/>
      <c r="X54" s="45">
        <v>43861</v>
      </c>
      <c r="Y54" s="75">
        <v>45.56</v>
      </c>
      <c r="Z54" s="46"/>
      <c r="AA54" s="45">
        <v>43861</v>
      </c>
      <c r="AB54" s="75">
        <v>58.66</v>
      </c>
    </row>
    <row r="55" spans="11:28">
      <c r="K55" s="44">
        <v>43860</v>
      </c>
      <c r="L55" s="73">
        <v>43</v>
      </c>
      <c r="M55" s="43"/>
      <c r="N55" s="44">
        <v>43860</v>
      </c>
      <c r="O55" s="74">
        <v>54.5</v>
      </c>
      <c r="P55" s="40"/>
      <c r="Q55" s="40"/>
      <c r="R55" s="45">
        <v>43860</v>
      </c>
      <c r="S55" s="75">
        <v>44.95</v>
      </c>
      <c r="T55" s="46"/>
      <c r="U55" s="45">
        <v>43860</v>
      </c>
      <c r="V55" s="75">
        <v>57.18</v>
      </c>
      <c r="W55" s="40"/>
      <c r="X55" s="45">
        <v>43860</v>
      </c>
      <c r="Y55" s="75">
        <v>45.84</v>
      </c>
      <c r="Z55" s="46"/>
      <c r="AA55" s="45">
        <v>43860</v>
      </c>
      <c r="AB55" s="75">
        <v>58.72</v>
      </c>
    </row>
    <row r="56" spans="11:28">
      <c r="K56" s="44">
        <v>43859</v>
      </c>
      <c r="L56" s="73">
        <v>43.82</v>
      </c>
      <c r="M56" s="43"/>
      <c r="N56" s="44">
        <v>43859</v>
      </c>
      <c r="O56" s="74">
        <v>55.28</v>
      </c>
      <c r="P56" s="40"/>
      <c r="Q56" s="40"/>
      <c r="R56" s="45">
        <v>43859</v>
      </c>
      <c r="S56" s="75">
        <v>45.66</v>
      </c>
      <c r="T56" s="46"/>
      <c r="U56" s="45">
        <v>43859</v>
      </c>
      <c r="V56" s="75">
        <v>57.79</v>
      </c>
      <c r="W56" s="40"/>
      <c r="X56" s="45">
        <v>43859</v>
      </c>
      <c r="Y56" s="75">
        <v>46.13</v>
      </c>
      <c r="Z56" s="46"/>
      <c r="AA56" s="45">
        <v>43859</v>
      </c>
      <c r="AB56" s="75">
        <v>59.03</v>
      </c>
    </row>
    <row r="57" spans="11:28">
      <c r="K57" s="44">
        <v>43858</v>
      </c>
      <c r="L57" s="73">
        <v>44.07</v>
      </c>
      <c r="M57" s="43"/>
      <c r="N57" s="44">
        <v>43858</v>
      </c>
      <c r="O57" s="74">
        <v>55.5</v>
      </c>
      <c r="P57" s="40"/>
      <c r="Q57" s="40"/>
      <c r="R57" s="45">
        <v>43858</v>
      </c>
      <c r="S57" s="75">
        <v>45.85</v>
      </c>
      <c r="T57" s="46"/>
      <c r="U57" s="45">
        <v>43858</v>
      </c>
      <c r="V57" s="75">
        <v>58.27</v>
      </c>
      <c r="W57" s="40"/>
      <c r="X57" s="45">
        <v>43858</v>
      </c>
      <c r="Y57" s="75">
        <v>46.03</v>
      </c>
      <c r="Z57" s="46"/>
      <c r="AA57" s="45">
        <v>43858</v>
      </c>
      <c r="AB57" s="75">
        <v>58.93</v>
      </c>
    </row>
    <row r="58" spans="11:28">
      <c r="K58" s="44">
        <v>43857</v>
      </c>
      <c r="L58" s="73">
        <v>43.8</v>
      </c>
      <c r="M58" s="43"/>
      <c r="N58" s="44">
        <v>43857</v>
      </c>
      <c r="O58" s="74">
        <v>55.52</v>
      </c>
      <c r="P58" s="40"/>
      <c r="Q58" s="40"/>
      <c r="R58" s="45">
        <v>43857</v>
      </c>
      <c r="S58" s="75">
        <v>45.69</v>
      </c>
      <c r="T58" s="46"/>
      <c r="U58" s="45">
        <v>43857</v>
      </c>
      <c r="V58" s="75">
        <v>58.12</v>
      </c>
      <c r="W58" s="40"/>
      <c r="X58" s="45">
        <v>43857</v>
      </c>
      <c r="Y58" s="75">
        <v>46.18</v>
      </c>
      <c r="Z58" s="46"/>
      <c r="AA58" s="45">
        <v>43857</v>
      </c>
      <c r="AB58" s="75">
        <v>59.25</v>
      </c>
    </row>
    <row r="59" spans="11:28">
      <c r="K59" s="44">
        <v>43854</v>
      </c>
      <c r="L59" s="73">
        <v>43.81</v>
      </c>
      <c r="M59" s="43"/>
      <c r="N59" s="44">
        <v>43854</v>
      </c>
      <c r="O59" s="74">
        <v>55.89</v>
      </c>
      <c r="P59" s="40"/>
      <c r="Q59" s="40"/>
      <c r="R59" s="45">
        <v>43854</v>
      </c>
      <c r="S59" s="75">
        <v>45.91</v>
      </c>
      <c r="T59" s="46"/>
      <c r="U59" s="45">
        <v>43854</v>
      </c>
      <c r="V59" s="75">
        <v>58.54</v>
      </c>
      <c r="W59" s="40"/>
      <c r="X59" s="45">
        <v>43854</v>
      </c>
      <c r="Y59" s="75">
        <v>46.41</v>
      </c>
      <c r="Z59" s="46"/>
      <c r="AA59" s="45">
        <v>43854</v>
      </c>
      <c r="AB59" s="75">
        <v>59.62</v>
      </c>
    </row>
    <row r="60" spans="11:28">
      <c r="K60" s="44">
        <v>43853</v>
      </c>
      <c r="L60" s="73">
        <v>43.86</v>
      </c>
      <c r="M60" s="43"/>
      <c r="N60" s="44">
        <v>43853</v>
      </c>
      <c r="O60" s="74">
        <v>56.02</v>
      </c>
      <c r="P60" s="40"/>
      <c r="Q60" s="40"/>
      <c r="R60" s="45">
        <v>43853</v>
      </c>
      <c r="S60" s="75">
        <v>45.99</v>
      </c>
      <c r="T60" s="46"/>
      <c r="U60" s="45">
        <v>43853</v>
      </c>
      <c r="V60" s="75">
        <v>58.43</v>
      </c>
      <c r="W60" s="40"/>
      <c r="X60" s="45">
        <v>43853</v>
      </c>
      <c r="Y60" s="75">
        <v>46.49</v>
      </c>
      <c r="Z60" s="46"/>
      <c r="AA60" s="45">
        <v>43853</v>
      </c>
      <c r="AB60" s="75">
        <v>59.97</v>
      </c>
    </row>
    <row r="61" spans="11:28">
      <c r="K61" s="44">
        <v>43852</v>
      </c>
      <c r="L61" s="73">
        <v>44.85</v>
      </c>
      <c r="M61" s="43"/>
      <c r="N61" s="44">
        <v>43852</v>
      </c>
      <c r="O61" s="74">
        <v>56.93</v>
      </c>
      <c r="P61" s="40"/>
      <c r="Q61" s="40"/>
      <c r="R61" s="45">
        <v>43852</v>
      </c>
      <c r="S61" s="75">
        <v>46.98</v>
      </c>
      <c r="T61" s="46"/>
      <c r="U61" s="45">
        <v>43852</v>
      </c>
      <c r="V61" s="75">
        <v>59.61</v>
      </c>
      <c r="W61" s="40"/>
      <c r="X61" s="45">
        <v>43852</v>
      </c>
      <c r="Y61" s="75">
        <v>46.49</v>
      </c>
      <c r="Z61" s="46"/>
      <c r="AA61" s="45">
        <v>43852</v>
      </c>
      <c r="AB61" s="75">
        <v>60.07</v>
      </c>
    </row>
    <row r="62" spans="11:28">
      <c r="K62" s="44">
        <v>43851</v>
      </c>
      <c r="L62" s="73">
        <v>44.78</v>
      </c>
      <c r="M62" s="43"/>
      <c r="N62" s="44">
        <v>43851</v>
      </c>
      <c r="O62" s="74">
        <v>56.74</v>
      </c>
      <c r="P62" s="40"/>
      <c r="Q62" s="40"/>
      <c r="R62" s="45">
        <v>43851</v>
      </c>
      <c r="S62" s="75">
        <v>46.98</v>
      </c>
      <c r="T62" s="46"/>
      <c r="U62" s="45">
        <v>43851</v>
      </c>
      <c r="V62" s="75">
        <v>59.52</v>
      </c>
      <c r="W62" s="40"/>
      <c r="X62" s="45">
        <v>43851</v>
      </c>
      <c r="Y62" s="75">
        <v>46.66</v>
      </c>
      <c r="Z62" s="46"/>
      <c r="AA62" s="45">
        <v>43851</v>
      </c>
      <c r="AB62" s="75">
        <v>59.43</v>
      </c>
    </row>
    <row r="63" spans="11:28">
      <c r="K63" s="44">
        <v>43850</v>
      </c>
      <c r="L63" s="73">
        <v>44.91</v>
      </c>
      <c r="M63" s="43"/>
      <c r="N63" s="44">
        <v>43850</v>
      </c>
      <c r="O63" s="74">
        <v>56.96</v>
      </c>
      <c r="P63" s="40"/>
      <c r="Q63" s="40"/>
      <c r="R63" s="45">
        <v>43850</v>
      </c>
      <c r="S63" s="75">
        <v>47.22</v>
      </c>
      <c r="T63" s="46"/>
      <c r="U63" s="45">
        <v>43850</v>
      </c>
      <c r="V63" s="75">
        <v>59.77</v>
      </c>
      <c r="W63" s="40"/>
      <c r="X63" s="45">
        <v>43850</v>
      </c>
      <c r="Y63" s="75">
        <v>46.68</v>
      </c>
      <c r="Z63" s="46"/>
      <c r="AA63" s="45">
        <v>43850</v>
      </c>
      <c r="AB63" s="75">
        <v>59.44</v>
      </c>
    </row>
    <row r="64" spans="11:28">
      <c r="K64" s="44">
        <v>43847</v>
      </c>
      <c r="L64" s="73">
        <v>45.4</v>
      </c>
      <c r="M64" s="43"/>
      <c r="N64" s="44">
        <v>43847</v>
      </c>
      <c r="O64" s="74">
        <v>57.42</v>
      </c>
      <c r="P64" s="40"/>
      <c r="Q64" s="40"/>
      <c r="R64" s="45">
        <v>43847</v>
      </c>
      <c r="S64" s="75">
        <v>47.5</v>
      </c>
      <c r="T64" s="46"/>
      <c r="U64" s="45">
        <v>43847</v>
      </c>
      <c r="V64" s="75">
        <v>59.97</v>
      </c>
      <c r="W64" s="40"/>
      <c r="X64" s="45">
        <v>43847</v>
      </c>
      <c r="Y64" s="75">
        <v>46.69</v>
      </c>
      <c r="Z64" s="46"/>
      <c r="AA64" s="45">
        <v>43847</v>
      </c>
      <c r="AB64" s="75">
        <v>59.38</v>
      </c>
    </row>
    <row r="65" spans="11:28">
      <c r="K65" s="44">
        <v>43846</v>
      </c>
      <c r="L65" s="73">
        <v>45.39</v>
      </c>
      <c r="M65" s="43"/>
      <c r="N65" s="44">
        <v>43846</v>
      </c>
      <c r="O65" s="74">
        <v>57.63</v>
      </c>
      <c r="P65" s="40"/>
      <c r="Q65" s="40"/>
      <c r="R65" s="45">
        <v>43846</v>
      </c>
      <c r="S65" s="75">
        <v>47.4</v>
      </c>
      <c r="T65" s="46"/>
      <c r="U65" s="45">
        <v>43846</v>
      </c>
      <c r="V65" s="75">
        <v>59.82</v>
      </c>
      <c r="W65" s="40"/>
      <c r="X65" s="45">
        <v>43846</v>
      </c>
      <c r="Y65" s="75">
        <v>46.41</v>
      </c>
      <c r="Z65" s="46"/>
      <c r="AA65" s="45">
        <v>43846</v>
      </c>
      <c r="AB65" s="75">
        <v>59.77</v>
      </c>
    </row>
    <row r="66" spans="11:28">
      <c r="K66" s="44">
        <v>43845</v>
      </c>
      <c r="L66" s="73">
        <v>45.87</v>
      </c>
      <c r="M66" s="43"/>
      <c r="N66" s="44">
        <v>43845</v>
      </c>
      <c r="O66" s="74">
        <v>57.78</v>
      </c>
      <c r="P66" s="40"/>
      <c r="Q66" s="40"/>
      <c r="R66" s="45">
        <v>43845</v>
      </c>
      <c r="S66" s="75">
        <v>47.55</v>
      </c>
      <c r="T66" s="46"/>
      <c r="U66" s="45">
        <v>43845</v>
      </c>
      <c r="V66" s="75">
        <v>59.92</v>
      </c>
      <c r="W66" s="40"/>
      <c r="X66" s="45">
        <v>43845</v>
      </c>
      <c r="Y66" s="75">
        <v>46.6</v>
      </c>
      <c r="Z66" s="46"/>
      <c r="AA66" s="45">
        <v>43845</v>
      </c>
      <c r="AB66" s="75">
        <v>59.75</v>
      </c>
    </row>
    <row r="67" spans="11:28">
      <c r="K67" s="44">
        <v>43844</v>
      </c>
      <c r="L67" s="73">
        <v>45.71</v>
      </c>
      <c r="M67" s="43"/>
      <c r="N67" s="44">
        <v>43844</v>
      </c>
      <c r="O67" s="74">
        <v>57.72</v>
      </c>
      <c r="P67" s="40"/>
      <c r="Q67" s="40"/>
      <c r="R67" s="45">
        <v>43844</v>
      </c>
      <c r="S67" s="75">
        <v>47.29</v>
      </c>
      <c r="T67" s="46"/>
      <c r="U67" s="45">
        <v>43844</v>
      </c>
      <c r="V67" s="75">
        <v>59.67</v>
      </c>
      <c r="W67" s="40"/>
      <c r="X67" s="45">
        <v>43844</v>
      </c>
      <c r="Y67" s="75">
        <v>46.47</v>
      </c>
      <c r="Z67" s="46"/>
      <c r="AA67" s="45">
        <v>43844</v>
      </c>
      <c r="AB67" s="75">
        <v>59.79</v>
      </c>
    </row>
    <row r="68" spans="11:28">
      <c r="K68" s="44">
        <v>43843</v>
      </c>
      <c r="L68" s="73">
        <v>46.75</v>
      </c>
      <c r="M68" s="43"/>
      <c r="N68" s="44">
        <v>43843</v>
      </c>
      <c r="O68" s="74">
        <v>58.83</v>
      </c>
      <c r="P68" s="40"/>
      <c r="Q68" s="40"/>
      <c r="R68" s="45">
        <v>43843</v>
      </c>
      <c r="S68" s="75">
        <v>48.32</v>
      </c>
      <c r="T68" s="46"/>
      <c r="U68" s="45">
        <v>43843</v>
      </c>
      <c r="V68" s="75">
        <v>60.89</v>
      </c>
      <c r="W68" s="40"/>
      <c r="X68" s="45">
        <v>43843</v>
      </c>
      <c r="Y68" s="75">
        <v>47.21</v>
      </c>
      <c r="Z68" s="46"/>
      <c r="AA68" s="45">
        <v>43843</v>
      </c>
      <c r="AB68" s="75">
        <v>60.45</v>
      </c>
    </row>
    <row r="69" spans="11:28">
      <c r="K69" s="44">
        <v>43840</v>
      </c>
      <c r="L69" s="73">
        <v>46.53</v>
      </c>
      <c r="M69" s="43"/>
      <c r="N69" s="44">
        <v>43840</v>
      </c>
      <c r="O69" s="74">
        <v>58.94</v>
      </c>
      <c r="P69" s="40"/>
      <c r="Q69" s="40"/>
      <c r="R69" s="45">
        <v>43840</v>
      </c>
      <c r="S69" s="75">
        <v>48.11</v>
      </c>
      <c r="T69" s="46"/>
      <c r="U69" s="45">
        <v>43840</v>
      </c>
      <c r="V69" s="75">
        <v>60.81</v>
      </c>
      <c r="W69" s="40"/>
      <c r="X69" s="45">
        <v>43840</v>
      </c>
      <c r="Y69" s="75">
        <v>47.36</v>
      </c>
      <c r="Z69" s="46"/>
      <c r="AA69" s="45">
        <v>43840</v>
      </c>
      <c r="AB69" s="75">
        <v>60.37</v>
      </c>
    </row>
    <row r="70" spans="11:28">
      <c r="K70" s="44">
        <v>43839</v>
      </c>
      <c r="L70" s="73">
        <v>46.68</v>
      </c>
      <c r="M70" s="43"/>
      <c r="N70" s="44">
        <v>43839</v>
      </c>
      <c r="O70" s="74">
        <v>58.83</v>
      </c>
      <c r="P70" s="40"/>
      <c r="Q70" s="40"/>
      <c r="R70" s="45">
        <v>43839</v>
      </c>
      <c r="S70" s="75">
        <v>48.22</v>
      </c>
      <c r="T70" s="46"/>
      <c r="U70" s="45">
        <v>43839</v>
      </c>
      <c r="V70" s="75">
        <v>60.97</v>
      </c>
      <c r="W70" s="40"/>
      <c r="X70" s="45">
        <v>43839</v>
      </c>
      <c r="Y70" s="75">
        <v>47.38</v>
      </c>
      <c r="Z70" s="46"/>
      <c r="AA70" s="45">
        <v>43839</v>
      </c>
      <c r="AB70" s="75">
        <v>60.67</v>
      </c>
    </row>
    <row r="71" spans="11:28">
      <c r="K71" s="44">
        <v>43838</v>
      </c>
      <c r="L71" s="73">
        <v>46.11</v>
      </c>
      <c r="M71" s="43"/>
      <c r="N71" s="44">
        <v>43838</v>
      </c>
      <c r="O71" s="74">
        <v>58.43</v>
      </c>
      <c r="P71" s="40"/>
      <c r="Q71" s="40"/>
      <c r="R71" s="45">
        <v>43838</v>
      </c>
      <c r="S71" s="75">
        <v>47.66</v>
      </c>
      <c r="T71" s="46"/>
      <c r="U71" s="45">
        <v>43838</v>
      </c>
      <c r="V71" s="75">
        <v>60.6</v>
      </c>
      <c r="W71" s="40"/>
      <c r="X71" s="45">
        <v>43838</v>
      </c>
      <c r="Y71" s="75">
        <v>46.9</v>
      </c>
      <c r="Z71" s="46"/>
      <c r="AA71" s="45">
        <v>43838</v>
      </c>
      <c r="AB71" s="75">
        <v>60.78</v>
      </c>
    </row>
    <row r="72" spans="11:28">
      <c r="K72" s="44">
        <v>43837</v>
      </c>
      <c r="L72" s="73">
        <v>46.1</v>
      </c>
      <c r="M72" s="43"/>
      <c r="N72" s="44">
        <v>43837</v>
      </c>
      <c r="O72" s="74">
        <v>58.29</v>
      </c>
      <c r="P72" s="40"/>
      <c r="Q72" s="40"/>
      <c r="R72" s="45">
        <v>43837</v>
      </c>
      <c r="S72" s="75">
        <v>47.6</v>
      </c>
      <c r="T72" s="46"/>
      <c r="U72" s="45">
        <v>43837</v>
      </c>
      <c r="V72" s="75">
        <v>60.79</v>
      </c>
      <c r="W72" s="40"/>
      <c r="X72" s="45">
        <v>43837</v>
      </c>
      <c r="Y72" s="75">
        <v>47.44</v>
      </c>
      <c r="Z72" s="46"/>
      <c r="AA72" s="45">
        <v>43837</v>
      </c>
      <c r="AB72" s="75">
        <v>61.22</v>
      </c>
    </row>
    <row r="73" spans="11:28">
      <c r="K73" s="44">
        <v>43836</v>
      </c>
      <c r="L73" s="73">
        <v>46.27</v>
      </c>
      <c r="M73" s="43"/>
      <c r="N73" s="44">
        <v>43836</v>
      </c>
      <c r="O73" s="74">
        <v>58.7</v>
      </c>
      <c r="P73" s="40"/>
      <c r="Q73" s="40"/>
      <c r="R73" s="45">
        <v>43836</v>
      </c>
      <c r="S73" s="75">
        <v>47.78</v>
      </c>
      <c r="T73" s="46"/>
      <c r="U73" s="45">
        <v>43836</v>
      </c>
      <c r="V73" s="75">
        <v>60.89</v>
      </c>
      <c r="W73" s="40"/>
      <c r="X73" s="45">
        <v>43836</v>
      </c>
      <c r="Y73" s="75">
        <v>47.65</v>
      </c>
      <c r="Z73" s="46"/>
      <c r="AA73" s="45">
        <v>43836</v>
      </c>
      <c r="AB73" s="75">
        <v>61.36</v>
      </c>
    </row>
    <row r="74" spans="11:28"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</row>
  </sheetData>
  <mergeCells count="10">
    <mergeCell ref="X11:AB11"/>
    <mergeCell ref="K9:AB9"/>
    <mergeCell ref="B16:C16"/>
    <mergeCell ref="E16:F16"/>
    <mergeCell ref="H16:I16"/>
    <mergeCell ref="K11:O11"/>
    <mergeCell ref="R11:V11"/>
    <mergeCell ref="B17:C17"/>
    <mergeCell ref="E17:F17"/>
    <mergeCell ref="H17:I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0CD6-5F72-3944-AFC9-F07389038592}">
  <sheetPr codeName="Feuil2">
    <pageSetUpPr fitToPage="1"/>
  </sheetPr>
  <dimension ref="A1:N70"/>
  <sheetViews>
    <sheetView tabSelected="1" workbookViewId="0">
      <selection activeCell="I1" sqref="I1:N69"/>
    </sheetView>
  </sheetViews>
  <sheetFormatPr baseColWidth="10" defaultRowHeight="16"/>
  <cols>
    <col min="1" max="1" width="10.83203125" style="1"/>
    <col min="2" max="2" width="22" style="1" bestFit="1" customWidth="1"/>
    <col min="3" max="3" width="22.83203125" style="1" bestFit="1" customWidth="1"/>
    <col min="4" max="4" width="23.1640625" style="1" bestFit="1" customWidth="1"/>
    <col min="5" max="7" width="10.83203125" style="1"/>
    <col min="8" max="8" width="11.83203125" style="1" customWidth="1"/>
    <col min="9" max="9" width="34" style="1" bestFit="1" customWidth="1"/>
    <col min="10" max="10" width="1.83203125" style="1" customWidth="1"/>
    <col min="11" max="11" width="29.1640625" style="1" bestFit="1" customWidth="1"/>
    <col min="12" max="12" width="4.6640625" style="1" customWidth="1"/>
    <col min="13" max="13" width="28.83203125" style="1" customWidth="1"/>
    <col min="14" max="14" width="26.83203125" style="1" customWidth="1"/>
    <col min="15" max="16384" width="10.83203125" style="1"/>
  </cols>
  <sheetData>
    <row r="1" spans="1:14">
      <c r="I1" s="2"/>
      <c r="J1" s="2"/>
      <c r="K1" s="2"/>
      <c r="L1" s="2"/>
      <c r="M1" s="2"/>
      <c r="N1" s="2"/>
    </row>
    <row r="2" spans="1:14" ht="33">
      <c r="I2" s="123" t="s">
        <v>51</v>
      </c>
      <c r="J2" s="123"/>
      <c r="K2" s="123"/>
      <c r="L2" s="123"/>
      <c r="M2" s="123"/>
      <c r="N2" s="123"/>
    </row>
    <row r="3" spans="1:14">
      <c r="I3" s="7"/>
      <c r="J3" s="5"/>
      <c r="K3" s="2"/>
      <c r="L3" s="2"/>
      <c r="M3" s="2"/>
      <c r="N3" s="2"/>
    </row>
    <row r="4" spans="1:14" ht="20">
      <c r="B4" s="29" t="s">
        <v>56</v>
      </c>
      <c r="C4" s="30">
        <f>BDD!B21</f>
        <v>0</v>
      </c>
      <c r="I4" s="4" t="s">
        <v>25</v>
      </c>
      <c r="K4" s="2"/>
      <c r="L4" s="2"/>
      <c r="M4" s="2"/>
      <c r="N4" s="2"/>
    </row>
    <row r="5" spans="1:14" ht="21" thickBot="1">
      <c r="I5" s="19">
        <f>BDD!B26</f>
        <v>2021</v>
      </c>
      <c r="J5" s="6"/>
      <c r="K5" s="2"/>
      <c r="L5" s="2"/>
      <c r="M5" s="2"/>
      <c r="N5" s="2"/>
    </row>
    <row r="6" spans="1:14" ht="21">
      <c r="B6" s="20" t="str">
        <f>BDD!C11</f>
        <v>Constante €/MWh</v>
      </c>
      <c r="C6" s="21" t="str">
        <f>BDD!D11</f>
        <v>BL (Baseload) en %</v>
      </c>
      <c r="D6" s="22" t="str">
        <f>BDD!E11</f>
        <v>PL (Peakload) en %</v>
      </c>
      <c r="I6" s="2"/>
      <c r="J6" s="2"/>
      <c r="K6" s="2"/>
      <c r="L6" s="2"/>
      <c r="M6" s="2"/>
      <c r="N6" s="2"/>
    </row>
    <row r="7" spans="1:14" ht="17" thickBot="1">
      <c r="B7" s="23">
        <f>BDD!C12</f>
        <v>1.56</v>
      </c>
      <c r="C7" s="27">
        <f>BDD!D12</f>
        <v>0.73</v>
      </c>
      <c r="D7" s="28">
        <f>BDD!E12</f>
        <v>0.27</v>
      </c>
    </row>
    <row r="9" spans="1:14" ht="31" customHeight="1">
      <c r="I9" s="124" t="s">
        <v>40</v>
      </c>
      <c r="J9" s="124"/>
      <c r="K9" s="124"/>
      <c r="L9" s="124"/>
      <c r="M9" s="124"/>
      <c r="N9" s="124"/>
    </row>
    <row r="10" spans="1:14" ht="19">
      <c r="A10" s="25" t="s">
        <v>35</v>
      </c>
      <c r="B10" s="25" t="s">
        <v>36</v>
      </c>
      <c r="C10" s="25" t="s">
        <v>37</v>
      </c>
      <c r="D10" s="25" t="s">
        <v>38</v>
      </c>
      <c r="E10" s="25" t="s">
        <v>39</v>
      </c>
      <c r="I10" s="2"/>
      <c r="J10" s="2"/>
      <c r="K10" s="2"/>
      <c r="L10" s="2"/>
      <c r="M10" s="2"/>
      <c r="N10" s="2"/>
    </row>
    <row r="11" spans="1:14">
      <c r="A11" s="24">
        <f>BDD!K14</f>
        <v>43917</v>
      </c>
      <c r="B11" s="71">
        <f>($B$7+$C$7*BDD!L14+$D$7*BDD!O14)+$C$4</f>
        <v>43.602999999999994</v>
      </c>
      <c r="C11" s="71">
        <f>E11*1.1</f>
        <v>50.6</v>
      </c>
      <c r="D11" s="71">
        <f>E11*0.9</f>
        <v>41.4</v>
      </c>
      <c r="E11" s="72">
        <v>46</v>
      </c>
    </row>
    <row r="12" spans="1:14" ht="32" customHeight="1">
      <c r="A12" s="24">
        <f>BDD!K15</f>
        <v>43916</v>
      </c>
      <c r="B12" s="71">
        <f>($B$7+$C$7*BDD!L15+$D$7*BDD!O15)+$C$4</f>
        <v>44.483299999999993</v>
      </c>
      <c r="C12" s="71">
        <f>$C$11</f>
        <v>50.6</v>
      </c>
      <c r="D12" s="71">
        <f>$D$11</f>
        <v>41.4</v>
      </c>
      <c r="E12" s="71">
        <f>$E$11</f>
        <v>46</v>
      </c>
      <c r="I12" s="8" t="s">
        <v>42</v>
      </c>
      <c r="J12" s="8"/>
      <c r="K12" s="8" t="s">
        <v>41</v>
      </c>
      <c r="L12" s="8"/>
      <c r="M12" s="8" t="s">
        <v>49</v>
      </c>
      <c r="N12" s="9" t="s">
        <v>43</v>
      </c>
    </row>
    <row r="13" spans="1:14" ht="23">
      <c r="A13" s="24">
        <f>BDD!K16</f>
        <v>43915</v>
      </c>
      <c r="B13" s="71">
        <f>($B$7+$C$7*BDD!L16+$D$7*BDD!O16)+$C$4</f>
        <v>43.708399999999997</v>
      </c>
      <c r="C13" s="71">
        <f t="shared" ref="C13:C49" si="0">$C$11</f>
        <v>50.6</v>
      </c>
      <c r="D13" s="71">
        <f t="shared" ref="D13:D49" si="1">$D$11</f>
        <v>41.4</v>
      </c>
      <c r="E13" s="71">
        <f t="shared" ref="E13:E49" si="2">$E$11</f>
        <v>46</v>
      </c>
      <c r="I13" s="11">
        <f>B11*BDD!B5</f>
        <v>235456.19999999998</v>
      </c>
      <c r="J13" s="12"/>
      <c r="K13" s="13">
        <f>$I$13/$N$13-1</f>
        <v>-0.10374100719424462</v>
      </c>
      <c r="L13" s="14"/>
      <c r="M13" s="11">
        <f>I13-N13</f>
        <v>-27253.800000000017</v>
      </c>
      <c r="N13" s="10">
        <f>BDD!I5</f>
        <v>262710</v>
      </c>
    </row>
    <row r="14" spans="1:14" ht="18" customHeight="1">
      <c r="A14" s="24">
        <f>BDD!K17</f>
        <v>43914</v>
      </c>
      <c r="B14" s="71">
        <f>($B$7+$C$7*BDD!L17+$D$7*BDD!O17)+$C$4</f>
        <v>43.457099999999997</v>
      </c>
      <c r="C14" s="71">
        <f t="shared" si="0"/>
        <v>50.6</v>
      </c>
      <c r="D14" s="71">
        <f t="shared" si="1"/>
        <v>41.4</v>
      </c>
      <c r="E14" s="71">
        <f t="shared" si="2"/>
        <v>46</v>
      </c>
      <c r="I14" s="2"/>
      <c r="J14" s="2"/>
      <c r="K14" s="26"/>
      <c r="L14" s="2"/>
      <c r="M14" s="26"/>
      <c r="N14" s="2"/>
    </row>
    <row r="15" spans="1:14">
      <c r="A15" s="24">
        <f>BDD!K18</f>
        <v>43913</v>
      </c>
      <c r="B15" s="71">
        <f>($B$7+$C$7*BDD!L18+$D$7*BDD!O18)+$C$4</f>
        <v>42.247900000000001</v>
      </c>
      <c r="C15" s="71">
        <f t="shared" si="0"/>
        <v>50.6</v>
      </c>
      <c r="D15" s="71">
        <f t="shared" si="1"/>
        <v>41.4</v>
      </c>
      <c r="E15" s="71">
        <f t="shared" si="2"/>
        <v>46</v>
      </c>
      <c r="I15" s="2"/>
      <c r="J15" s="2"/>
      <c r="K15" s="2"/>
      <c r="L15" s="2"/>
      <c r="M15" s="2"/>
      <c r="N15" s="2"/>
    </row>
    <row r="16" spans="1:14" ht="26" customHeight="1">
      <c r="A16" s="24">
        <f>BDD!K19</f>
        <v>43910</v>
      </c>
      <c r="B16" s="71">
        <f>($B$7+$C$7*BDD!L19+$D$7*BDD!O19)+$C$4</f>
        <v>42.775999999999996</v>
      </c>
      <c r="C16" s="71">
        <f t="shared" si="0"/>
        <v>50.6</v>
      </c>
      <c r="D16" s="71">
        <f t="shared" si="1"/>
        <v>41.4</v>
      </c>
      <c r="E16" s="71">
        <f t="shared" si="2"/>
        <v>46</v>
      </c>
      <c r="I16" s="8" t="s">
        <v>47</v>
      </c>
      <c r="J16" s="15"/>
      <c r="K16" s="8" t="s">
        <v>50</v>
      </c>
      <c r="L16" s="16"/>
      <c r="M16" s="8" t="s">
        <v>26</v>
      </c>
      <c r="N16" s="8" t="s">
        <v>27</v>
      </c>
    </row>
    <row r="17" spans="1:14" ht="20">
      <c r="A17" s="24">
        <f>BDD!K20</f>
        <v>43909</v>
      </c>
      <c r="B17" s="71">
        <f>($B$7+$C$7*BDD!L20+$D$7*BDD!O20)+$C$4</f>
        <v>42.1858</v>
      </c>
      <c r="C17" s="71">
        <f t="shared" si="0"/>
        <v>50.6</v>
      </c>
      <c r="D17" s="71">
        <f t="shared" si="1"/>
        <v>41.4</v>
      </c>
      <c r="E17" s="71">
        <f t="shared" si="2"/>
        <v>46</v>
      </c>
      <c r="I17" s="18">
        <f>$B$11</f>
        <v>43.602999999999994</v>
      </c>
      <c r="J17" s="17"/>
      <c r="K17" s="17">
        <f>$E$11</f>
        <v>46</v>
      </c>
      <c r="L17" s="17"/>
      <c r="M17" s="17">
        <f>$C$11</f>
        <v>50.6</v>
      </c>
      <c r="N17" s="17">
        <f>$D$11</f>
        <v>41.4</v>
      </c>
    </row>
    <row r="18" spans="1:14">
      <c r="A18" s="24">
        <f>BDD!K21</f>
        <v>43908</v>
      </c>
      <c r="B18" s="71">
        <f>($B$7+$C$7*BDD!L21+$D$7*BDD!O21)+$C$4</f>
        <v>42.032600000000002</v>
      </c>
      <c r="C18" s="71">
        <f t="shared" si="0"/>
        <v>50.6</v>
      </c>
      <c r="D18" s="71">
        <f t="shared" si="1"/>
        <v>41.4</v>
      </c>
      <c r="E18" s="71">
        <f t="shared" si="2"/>
        <v>46</v>
      </c>
    </row>
    <row r="19" spans="1:14">
      <c r="A19" s="24">
        <f>BDD!K22</f>
        <v>43907</v>
      </c>
      <c r="B19" s="71">
        <f>($B$7+$C$7*BDD!L22+$D$7*BDD!O22)+$C$4</f>
        <v>43.658099999999997</v>
      </c>
      <c r="C19" s="71">
        <f t="shared" si="0"/>
        <v>50.6</v>
      </c>
      <c r="D19" s="71">
        <f t="shared" si="1"/>
        <v>41.4</v>
      </c>
      <c r="E19" s="71">
        <f t="shared" si="2"/>
        <v>46</v>
      </c>
    </row>
    <row r="20" spans="1:14">
      <c r="A20" s="24">
        <f>BDD!K23</f>
        <v>43906</v>
      </c>
      <c r="B20" s="71">
        <f>($B$7+$C$7*BDD!L23+$D$7*BDD!O23)+$C$4</f>
        <v>44.796399999999998</v>
      </c>
      <c r="C20" s="71">
        <f t="shared" si="0"/>
        <v>50.6</v>
      </c>
      <c r="D20" s="71">
        <f t="shared" si="1"/>
        <v>41.4</v>
      </c>
      <c r="E20" s="71">
        <f t="shared" si="2"/>
        <v>46</v>
      </c>
    </row>
    <row r="21" spans="1:14">
      <c r="A21" s="24">
        <f>BDD!K24</f>
        <v>43903</v>
      </c>
      <c r="B21" s="71">
        <f>($B$7+$C$7*BDD!L24+$D$7*BDD!O24)+$C$4</f>
        <v>46.052900000000001</v>
      </c>
      <c r="C21" s="71">
        <f t="shared" si="0"/>
        <v>50.6</v>
      </c>
      <c r="D21" s="71">
        <f t="shared" si="1"/>
        <v>41.4</v>
      </c>
      <c r="E21" s="71">
        <f t="shared" si="2"/>
        <v>46</v>
      </c>
    </row>
    <row r="22" spans="1:14">
      <c r="A22" s="24">
        <f>BDD!K25</f>
        <v>43902</v>
      </c>
      <c r="B22" s="71">
        <f>($B$7+$C$7*BDD!L25+$D$7*BDD!O25)+$C$4</f>
        <v>46.076500000000003</v>
      </c>
      <c r="C22" s="71">
        <f t="shared" si="0"/>
        <v>50.6</v>
      </c>
      <c r="D22" s="71">
        <f t="shared" si="1"/>
        <v>41.4</v>
      </c>
      <c r="E22" s="71">
        <f t="shared" si="2"/>
        <v>46</v>
      </c>
    </row>
    <row r="23" spans="1:14">
      <c r="A23" s="24">
        <f>BDD!K26</f>
        <v>43901</v>
      </c>
      <c r="B23" s="71">
        <f>($B$7+$C$7*BDD!L26+$D$7*BDD!O26)+$C$4</f>
        <v>46.827000000000005</v>
      </c>
      <c r="C23" s="71">
        <f t="shared" si="0"/>
        <v>50.6</v>
      </c>
      <c r="D23" s="71">
        <f t="shared" si="1"/>
        <v>41.4</v>
      </c>
      <c r="E23" s="71">
        <f t="shared" si="2"/>
        <v>46</v>
      </c>
    </row>
    <row r="24" spans="1:14">
      <c r="A24" s="24">
        <f>BDD!K27</f>
        <v>43900</v>
      </c>
      <c r="B24" s="71">
        <f>($B$7+$C$7*BDD!L27+$D$7*BDD!O27)+$C$4</f>
        <v>46.536799999999999</v>
      </c>
      <c r="C24" s="71">
        <f t="shared" si="0"/>
        <v>50.6</v>
      </c>
      <c r="D24" s="71">
        <f t="shared" si="1"/>
        <v>41.4</v>
      </c>
      <c r="E24" s="71">
        <f t="shared" si="2"/>
        <v>46</v>
      </c>
    </row>
    <row r="25" spans="1:14">
      <c r="A25" s="24">
        <f>BDD!K28</f>
        <v>43899</v>
      </c>
      <c r="B25" s="71">
        <f>($B$7+$C$7*BDD!L28+$D$7*BDD!O28)+$C$4</f>
        <v>45.924099999999996</v>
      </c>
      <c r="C25" s="71">
        <f t="shared" si="0"/>
        <v>50.6</v>
      </c>
      <c r="D25" s="71">
        <f t="shared" si="1"/>
        <v>41.4</v>
      </c>
      <c r="E25" s="71">
        <f t="shared" si="2"/>
        <v>46</v>
      </c>
    </row>
    <row r="26" spans="1:14">
      <c r="A26" s="24">
        <f>BDD!K29</f>
        <v>43896</v>
      </c>
      <c r="B26" s="71">
        <f>($B$7+$C$7*BDD!L29+$D$7*BDD!O29)+$C$4</f>
        <v>46.907299999999999</v>
      </c>
      <c r="C26" s="71">
        <f t="shared" si="0"/>
        <v>50.6</v>
      </c>
      <c r="D26" s="71">
        <f t="shared" si="1"/>
        <v>41.4</v>
      </c>
      <c r="E26" s="71">
        <f t="shared" si="2"/>
        <v>46</v>
      </c>
    </row>
    <row r="27" spans="1:14">
      <c r="A27" s="24">
        <f>BDD!K30</f>
        <v>43895</v>
      </c>
      <c r="B27" s="71">
        <f>($B$7+$C$7*BDD!L30+$D$7*BDD!O30)+$C$4</f>
        <v>47.182699999999997</v>
      </c>
      <c r="C27" s="71">
        <f t="shared" si="0"/>
        <v>50.6</v>
      </c>
      <c r="D27" s="71">
        <f t="shared" si="1"/>
        <v>41.4</v>
      </c>
      <c r="E27" s="71">
        <f t="shared" si="2"/>
        <v>46</v>
      </c>
    </row>
    <row r="28" spans="1:14">
      <c r="A28" s="24">
        <f>BDD!K31</f>
        <v>43894</v>
      </c>
      <c r="B28" s="71">
        <f>($B$7+$C$7*BDD!L31+$D$7*BDD!O31)+$C$4</f>
        <v>47.301400000000001</v>
      </c>
      <c r="C28" s="71">
        <f t="shared" si="0"/>
        <v>50.6</v>
      </c>
      <c r="D28" s="71">
        <f t="shared" si="1"/>
        <v>41.4</v>
      </c>
      <c r="E28" s="71">
        <f t="shared" si="2"/>
        <v>46</v>
      </c>
    </row>
    <row r="29" spans="1:14">
      <c r="A29" s="24">
        <f>BDD!K32</f>
        <v>43893</v>
      </c>
      <c r="B29" s="71">
        <f>($B$7+$C$7*BDD!L32+$D$7*BDD!O32)+$C$4</f>
        <v>47.231700000000004</v>
      </c>
      <c r="C29" s="71">
        <f t="shared" si="0"/>
        <v>50.6</v>
      </c>
      <c r="D29" s="71">
        <f t="shared" si="1"/>
        <v>41.4</v>
      </c>
      <c r="E29" s="71">
        <f t="shared" si="2"/>
        <v>46</v>
      </c>
    </row>
    <row r="30" spans="1:14">
      <c r="A30" s="24">
        <f>BDD!K33</f>
        <v>43892</v>
      </c>
      <c r="B30" s="71">
        <f>($B$7+$C$7*BDD!L33+$D$7*BDD!O33)+$C$4</f>
        <v>46.511200000000002</v>
      </c>
      <c r="C30" s="71">
        <f t="shared" si="0"/>
        <v>50.6</v>
      </c>
      <c r="D30" s="71">
        <f t="shared" si="1"/>
        <v>41.4</v>
      </c>
      <c r="E30" s="71">
        <f t="shared" si="2"/>
        <v>46</v>
      </c>
    </row>
    <row r="31" spans="1:14">
      <c r="A31" s="24">
        <f>BDD!K34</f>
        <v>43889</v>
      </c>
      <c r="B31" s="71">
        <f>($B$7+$C$7*BDD!L34+$D$7*BDD!O34)+$C$4</f>
        <v>46.435499999999998</v>
      </c>
      <c r="C31" s="71">
        <f t="shared" si="0"/>
        <v>50.6</v>
      </c>
      <c r="D31" s="71">
        <f t="shared" si="1"/>
        <v>41.4</v>
      </c>
      <c r="E31" s="71">
        <f t="shared" si="2"/>
        <v>46</v>
      </c>
    </row>
    <row r="32" spans="1:14">
      <c r="A32" s="24">
        <f>BDD!K35</f>
        <v>43888</v>
      </c>
      <c r="B32" s="71">
        <f>($B$7+$C$7*BDD!L35+$D$7*BDD!O35)+$C$4</f>
        <v>46.828700000000005</v>
      </c>
      <c r="C32" s="71">
        <f t="shared" si="0"/>
        <v>50.6</v>
      </c>
      <c r="D32" s="71">
        <f t="shared" si="1"/>
        <v>41.4</v>
      </c>
      <c r="E32" s="71">
        <f t="shared" si="2"/>
        <v>46</v>
      </c>
    </row>
    <row r="33" spans="1:14">
      <c r="A33" s="24">
        <f>BDD!K36</f>
        <v>43887</v>
      </c>
      <c r="B33" s="71">
        <f>($B$7+$C$7*BDD!L36+$D$7*BDD!O36)+$C$4</f>
        <v>47.089500000000001</v>
      </c>
      <c r="C33" s="71">
        <f t="shared" si="0"/>
        <v>50.6</v>
      </c>
      <c r="D33" s="71">
        <f t="shared" si="1"/>
        <v>41.4</v>
      </c>
      <c r="E33" s="71">
        <f t="shared" si="2"/>
        <v>46</v>
      </c>
    </row>
    <row r="34" spans="1:14">
      <c r="A34" s="24">
        <f>BDD!K37</f>
        <v>43886</v>
      </c>
      <c r="B34" s="71">
        <f>($B$7+$C$7*BDD!L37+$D$7*BDD!O37)+$C$4</f>
        <v>47.248999999999995</v>
      </c>
      <c r="C34" s="71">
        <f t="shared" si="0"/>
        <v>50.6</v>
      </c>
      <c r="D34" s="71">
        <f t="shared" si="1"/>
        <v>41.4</v>
      </c>
      <c r="E34" s="71">
        <f t="shared" si="2"/>
        <v>46</v>
      </c>
    </row>
    <row r="35" spans="1:14">
      <c r="A35" s="24">
        <f>BDD!K38</f>
        <v>43885</v>
      </c>
      <c r="B35" s="71">
        <f>($B$7+$C$7*BDD!L38+$D$7*BDD!O38)+$C$4</f>
        <v>47.421700000000001</v>
      </c>
      <c r="C35" s="71">
        <f t="shared" si="0"/>
        <v>50.6</v>
      </c>
      <c r="D35" s="71">
        <f t="shared" si="1"/>
        <v>41.4</v>
      </c>
      <c r="E35" s="71">
        <f t="shared" si="2"/>
        <v>46</v>
      </c>
    </row>
    <row r="36" spans="1:14">
      <c r="A36" s="24">
        <f>BDD!K39</f>
        <v>43882</v>
      </c>
      <c r="B36" s="71">
        <f>($B$7+$C$7*BDD!L39+$D$7*BDD!O39)+$C$4</f>
        <v>48.235500000000002</v>
      </c>
      <c r="C36" s="71">
        <f t="shared" si="0"/>
        <v>50.6</v>
      </c>
      <c r="D36" s="71">
        <f t="shared" si="1"/>
        <v>41.4</v>
      </c>
      <c r="E36" s="71">
        <f t="shared" si="2"/>
        <v>46</v>
      </c>
    </row>
    <row r="37" spans="1:14">
      <c r="A37" s="24">
        <f>BDD!K40</f>
        <v>43881</v>
      </c>
      <c r="B37" s="71">
        <f>($B$7+$C$7*BDD!L40+$D$7*BDD!O40)+$C$4</f>
        <v>48.677400000000006</v>
      </c>
      <c r="C37" s="71">
        <f t="shared" si="0"/>
        <v>50.6</v>
      </c>
      <c r="D37" s="71">
        <f t="shared" si="1"/>
        <v>41.4</v>
      </c>
      <c r="E37" s="71">
        <f t="shared" si="2"/>
        <v>46</v>
      </c>
    </row>
    <row r="38" spans="1:14">
      <c r="A38" s="24">
        <f>BDD!K41</f>
        <v>43880</v>
      </c>
      <c r="B38" s="71">
        <f>($B$7+$C$7*BDD!L41+$D$7*BDD!O41)+$C$4</f>
        <v>48.895800000000001</v>
      </c>
      <c r="C38" s="71">
        <f t="shared" si="0"/>
        <v>50.6</v>
      </c>
      <c r="D38" s="71">
        <f t="shared" si="1"/>
        <v>41.4</v>
      </c>
      <c r="E38" s="71">
        <f t="shared" si="2"/>
        <v>46</v>
      </c>
    </row>
    <row r="39" spans="1:14">
      <c r="A39" s="24">
        <f>BDD!K42</f>
        <v>43879</v>
      </c>
      <c r="B39" s="71">
        <f>($B$7+$C$7*BDD!L42+$D$7*BDD!O42)+$C$4</f>
        <v>49.123100000000008</v>
      </c>
      <c r="C39" s="71">
        <f t="shared" si="0"/>
        <v>50.6</v>
      </c>
      <c r="D39" s="71">
        <f t="shared" si="1"/>
        <v>41.4</v>
      </c>
      <c r="E39" s="71">
        <f t="shared" si="2"/>
        <v>46</v>
      </c>
    </row>
    <row r="40" spans="1:14">
      <c r="A40" s="24">
        <f>BDD!K43</f>
        <v>43878</v>
      </c>
      <c r="B40" s="71">
        <f>($B$7+$C$7*BDD!L43+$D$7*BDD!O43)+$C$4</f>
        <v>49.161500000000004</v>
      </c>
      <c r="C40" s="71">
        <f t="shared" si="0"/>
        <v>50.6</v>
      </c>
      <c r="D40" s="71">
        <f t="shared" si="1"/>
        <v>41.4</v>
      </c>
      <c r="E40" s="71">
        <f t="shared" si="2"/>
        <v>46</v>
      </c>
    </row>
    <row r="41" spans="1:14">
      <c r="A41" s="24">
        <f>BDD!K44</f>
        <v>43875</v>
      </c>
      <c r="B41" s="71">
        <f>($B$7+$C$7*BDD!L44+$D$7*BDD!O44)+$C$4</f>
        <v>48.620899999999999</v>
      </c>
      <c r="C41" s="71">
        <f t="shared" si="0"/>
        <v>50.6</v>
      </c>
      <c r="D41" s="71">
        <f t="shared" si="1"/>
        <v>41.4</v>
      </c>
      <c r="E41" s="71">
        <f t="shared" si="2"/>
        <v>46</v>
      </c>
    </row>
    <row r="42" spans="1:14">
      <c r="A42" s="24">
        <f>BDD!K45</f>
        <v>43874</v>
      </c>
      <c r="B42" s="71">
        <f>($B$7+$C$7*BDD!L45+$D$7*BDD!O45)+$C$4</f>
        <v>48.3157</v>
      </c>
      <c r="C42" s="71">
        <f t="shared" si="0"/>
        <v>50.6</v>
      </c>
      <c r="D42" s="71">
        <f t="shared" si="1"/>
        <v>41.4</v>
      </c>
      <c r="E42" s="71">
        <f t="shared" si="2"/>
        <v>46</v>
      </c>
      <c r="I42" s="2"/>
      <c r="J42" s="2"/>
      <c r="K42" s="2"/>
      <c r="L42" s="2"/>
      <c r="M42" s="2"/>
      <c r="N42" s="2"/>
    </row>
    <row r="43" spans="1:14">
      <c r="A43" s="24">
        <f>BDD!K46</f>
        <v>43873</v>
      </c>
      <c r="B43" s="71">
        <f>($B$7+$C$7*BDD!L46+$D$7*BDD!O46)+$C$4</f>
        <v>48.209699999999998</v>
      </c>
      <c r="C43" s="71">
        <f t="shared" si="0"/>
        <v>50.6</v>
      </c>
      <c r="D43" s="71">
        <f t="shared" si="1"/>
        <v>41.4</v>
      </c>
      <c r="E43" s="71">
        <f t="shared" si="2"/>
        <v>46</v>
      </c>
      <c r="I43" s="2"/>
      <c r="J43" s="2"/>
      <c r="K43" s="2"/>
      <c r="L43" s="2"/>
      <c r="M43" s="2"/>
      <c r="N43" s="2"/>
    </row>
    <row r="44" spans="1:14">
      <c r="A44" s="24">
        <f>BDD!K47</f>
        <v>43872</v>
      </c>
      <c r="B44" s="71">
        <f>($B$7+$C$7*BDD!L47+$D$7*BDD!O47)+$C$4</f>
        <v>47.262900000000002</v>
      </c>
      <c r="C44" s="71">
        <f t="shared" si="0"/>
        <v>50.6</v>
      </c>
      <c r="D44" s="71">
        <f t="shared" si="1"/>
        <v>41.4</v>
      </c>
      <c r="E44" s="71">
        <f t="shared" si="2"/>
        <v>46</v>
      </c>
    </row>
    <row r="45" spans="1:14">
      <c r="A45" s="24">
        <f>BDD!K48</f>
        <v>43871</v>
      </c>
      <c r="B45" s="71">
        <f>($B$7+$C$7*BDD!L48+$D$7*BDD!O48)+$C$4</f>
        <v>46.698300000000003</v>
      </c>
      <c r="C45" s="71">
        <f t="shared" si="0"/>
        <v>50.6</v>
      </c>
      <c r="D45" s="71">
        <f t="shared" si="1"/>
        <v>41.4</v>
      </c>
      <c r="E45" s="71">
        <f t="shared" si="2"/>
        <v>46</v>
      </c>
    </row>
    <row r="46" spans="1:14">
      <c r="A46" s="24">
        <f>BDD!K49</f>
        <v>43868</v>
      </c>
      <c r="B46" s="71">
        <f>($B$7+$C$7*BDD!L49+$D$7*BDD!O49)+$C$4</f>
        <v>47.221100000000007</v>
      </c>
      <c r="C46" s="71">
        <f t="shared" si="0"/>
        <v>50.6</v>
      </c>
      <c r="D46" s="71">
        <f t="shared" si="1"/>
        <v>41.4</v>
      </c>
      <c r="E46" s="71">
        <f t="shared" si="2"/>
        <v>46</v>
      </c>
    </row>
    <row r="47" spans="1:14">
      <c r="A47" s="24">
        <f>BDD!K50</f>
        <v>43867</v>
      </c>
      <c r="B47" s="71">
        <f>($B$7+$C$7*BDD!L50+$D$7*BDD!O50)+$C$4</f>
        <v>46.970800000000004</v>
      </c>
      <c r="C47" s="71">
        <f t="shared" si="0"/>
        <v>50.6</v>
      </c>
      <c r="D47" s="71">
        <f t="shared" si="1"/>
        <v>41.4</v>
      </c>
      <c r="E47" s="71">
        <f t="shared" si="2"/>
        <v>46</v>
      </c>
    </row>
    <row r="48" spans="1:14">
      <c r="A48" s="24">
        <f>BDD!K51</f>
        <v>43866</v>
      </c>
      <c r="B48" s="71">
        <f>($B$7+$C$7*BDD!L51+$D$7*BDD!O51)+$C$4</f>
        <v>47.449700000000007</v>
      </c>
      <c r="C48" s="71">
        <f t="shared" si="0"/>
        <v>50.6</v>
      </c>
      <c r="D48" s="71">
        <f t="shared" si="1"/>
        <v>41.4</v>
      </c>
      <c r="E48" s="71">
        <f t="shared" si="2"/>
        <v>46</v>
      </c>
    </row>
    <row r="49" spans="1:14" ht="16" customHeight="1">
      <c r="A49" s="24">
        <f>BDD!K52</f>
        <v>43865</v>
      </c>
      <c r="B49" s="71">
        <f>($B$7+$C$7*BDD!L52+$D$7*BDD!O52)+$C$4</f>
        <v>46.497599999999998</v>
      </c>
      <c r="C49" s="71">
        <f t="shared" si="0"/>
        <v>50.6</v>
      </c>
      <c r="D49" s="71">
        <f t="shared" si="1"/>
        <v>41.4</v>
      </c>
      <c r="E49" s="71">
        <f t="shared" si="2"/>
        <v>46</v>
      </c>
    </row>
    <row r="50" spans="1:14" ht="28" customHeight="1">
      <c r="A50" s="24">
        <f>BDD!K53</f>
        <v>43864</v>
      </c>
      <c r="B50" s="71">
        <f>($B$7+$C$7*BDD!L53+$D$7*BDD!O53)+$C$4</f>
        <v>46.347800000000007</v>
      </c>
      <c r="C50" s="71">
        <f t="shared" ref="C50:C70" si="3">E50*1.1</f>
        <v>50.6</v>
      </c>
      <c r="D50" s="71">
        <f t="shared" ref="D50:D70" si="4">E50*0.9</f>
        <v>41.4</v>
      </c>
      <c r="E50" s="71">
        <v>46</v>
      </c>
    </row>
    <row r="51" spans="1:14">
      <c r="A51" s="24">
        <f>BDD!K54</f>
        <v>43861</v>
      </c>
      <c r="B51" s="71">
        <f>($B$7+$C$7*BDD!L54+$D$7*BDD!O54)+$C$4</f>
        <v>47.251700000000007</v>
      </c>
      <c r="C51" s="71">
        <f t="shared" si="3"/>
        <v>50.6</v>
      </c>
      <c r="D51" s="71">
        <f t="shared" si="4"/>
        <v>41.4</v>
      </c>
      <c r="E51" s="71">
        <v>46</v>
      </c>
    </row>
    <row r="52" spans="1:14">
      <c r="A52" s="24">
        <f>BDD!K55</f>
        <v>43860</v>
      </c>
      <c r="B52" s="71">
        <f>($B$7+$C$7*BDD!L55+$D$7*BDD!O55)+$C$4</f>
        <v>47.665000000000006</v>
      </c>
      <c r="C52" s="71">
        <f t="shared" si="3"/>
        <v>50.6</v>
      </c>
      <c r="D52" s="71">
        <f t="shared" si="4"/>
        <v>41.4</v>
      </c>
      <c r="E52" s="71">
        <v>46</v>
      </c>
    </row>
    <row r="53" spans="1:14">
      <c r="A53" s="24">
        <f>BDD!K56</f>
        <v>43859</v>
      </c>
      <c r="B53" s="71">
        <f>($B$7+$C$7*BDD!L56+$D$7*BDD!O56)+$C$4</f>
        <v>48.474200000000003</v>
      </c>
      <c r="C53" s="71">
        <f t="shared" si="3"/>
        <v>50.6</v>
      </c>
      <c r="D53" s="71">
        <f t="shared" si="4"/>
        <v>41.4</v>
      </c>
      <c r="E53" s="71">
        <v>46</v>
      </c>
    </row>
    <row r="54" spans="1:14" ht="31" customHeight="1">
      <c r="A54" s="24">
        <f>BDD!K57</f>
        <v>43858</v>
      </c>
      <c r="B54" s="71">
        <f>($B$7+$C$7*BDD!L57+$D$7*BDD!O57)+$C$4</f>
        <v>48.716100000000004</v>
      </c>
      <c r="C54" s="71">
        <f t="shared" si="3"/>
        <v>50.6</v>
      </c>
      <c r="D54" s="71">
        <f t="shared" si="4"/>
        <v>41.4</v>
      </c>
      <c r="E54" s="71">
        <v>46</v>
      </c>
      <c r="I54" s="120" t="s">
        <v>46</v>
      </c>
      <c r="J54" s="120"/>
      <c r="K54" s="120"/>
      <c r="L54" s="120"/>
      <c r="M54" s="120"/>
      <c r="N54" s="120"/>
    </row>
    <row r="55" spans="1:14">
      <c r="A55" s="24">
        <f>BDD!K58</f>
        <v>43857</v>
      </c>
      <c r="B55" s="71">
        <f>($B$7+$C$7*BDD!L58+$D$7*BDD!O58)+$C$4</f>
        <v>48.5244</v>
      </c>
      <c r="C55" s="71">
        <f t="shared" si="3"/>
        <v>50.6</v>
      </c>
      <c r="D55" s="71">
        <f t="shared" si="4"/>
        <v>41.4</v>
      </c>
      <c r="E55" s="71">
        <v>46</v>
      </c>
    </row>
    <row r="56" spans="1:14" ht="20" customHeight="1">
      <c r="A56" s="24">
        <f>BDD!K59</f>
        <v>43854</v>
      </c>
      <c r="B56" s="71">
        <f>($B$7+$C$7*BDD!L59+$D$7*BDD!O59)+$C$4</f>
        <v>48.631599999999999</v>
      </c>
      <c r="C56" s="71">
        <f t="shared" si="3"/>
        <v>50.6</v>
      </c>
      <c r="D56" s="71">
        <f t="shared" si="4"/>
        <v>41.4</v>
      </c>
      <c r="E56" s="71">
        <v>46</v>
      </c>
      <c r="I56" s="3" t="s">
        <v>44</v>
      </c>
      <c r="J56" s="2"/>
      <c r="K56" s="2"/>
      <c r="L56" s="2"/>
      <c r="M56" s="2"/>
      <c r="N56" s="2"/>
    </row>
    <row r="57" spans="1:14">
      <c r="A57" s="24">
        <f>BDD!K60</f>
        <v>43853</v>
      </c>
      <c r="B57" s="71">
        <f>($B$7+$C$7*BDD!L60+$D$7*BDD!O60)+$C$4</f>
        <v>48.70320000000001</v>
      </c>
      <c r="C57" s="71">
        <f t="shared" si="3"/>
        <v>50.6</v>
      </c>
      <c r="D57" s="71">
        <f t="shared" si="4"/>
        <v>41.4</v>
      </c>
      <c r="E57" s="71">
        <v>46</v>
      </c>
      <c r="I57" s="121" t="s">
        <v>48</v>
      </c>
      <c r="J57" s="121"/>
      <c r="K57" s="121"/>
      <c r="L57" s="121"/>
      <c r="M57" s="121"/>
      <c r="N57" s="121"/>
    </row>
    <row r="58" spans="1:14">
      <c r="A58" s="24">
        <f>BDD!K61</f>
        <v>43852</v>
      </c>
      <c r="B58" s="71">
        <f>($B$7+$C$7*BDD!L61+$D$7*BDD!O61)+$C$4</f>
        <v>49.671599999999998</v>
      </c>
      <c r="C58" s="71">
        <f t="shared" si="3"/>
        <v>50.6</v>
      </c>
      <c r="D58" s="71">
        <f t="shared" si="4"/>
        <v>41.4</v>
      </c>
      <c r="E58" s="71">
        <v>46</v>
      </c>
      <c r="I58" s="121"/>
      <c r="J58" s="121"/>
      <c r="K58" s="121"/>
      <c r="L58" s="121"/>
      <c r="M58" s="121"/>
      <c r="N58" s="121"/>
    </row>
    <row r="59" spans="1:14">
      <c r="A59" s="24">
        <f>BDD!K62</f>
        <v>43851</v>
      </c>
      <c r="B59" s="71">
        <f>($B$7+$C$7*BDD!L62+$D$7*BDD!O62)+$C$4</f>
        <v>49.569200000000002</v>
      </c>
      <c r="C59" s="71">
        <f t="shared" si="3"/>
        <v>50.6</v>
      </c>
      <c r="D59" s="71">
        <f t="shared" si="4"/>
        <v>41.4</v>
      </c>
      <c r="E59" s="71">
        <v>46</v>
      </c>
      <c r="I59" s="121"/>
      <c r="J59" s="121"/>
      <c r="K59" s="121"/>
      <c r="L59" s="121"/>
      <c r="M59" s="121"/>
      <c r="N59" s="121"/>
    </row>
    <row r="60" spans="1:14">
      <c r="A60" s="24">
        <f>BDD!K63</f>
        <v>43850</v>
      </c>
      <c r="B60" s="71">
        <f>($B$7+$C$7*BDD!L63+$D$7*BDD!O63)+$C$4</f>
        <v>49.723500000000001</v>
      </c>
      <c r="C60" s="71">
        <f t="shared" si="3"/>
        <v>50.6</v>
      </c>
      <c r="D60" s="71">
        <f t="shared" si="4"/>
        <v>41.4</v>
      </c>
      <c r="E60" s="71">
        <v>46</v>
      </c>
      <c r="I60" s="121"/>
      <c r="J60" s="121"/>
      <c r="K60" s="121"/>
      <c r="L60" s="121"/>
      <c r="M60" s="121"/>
      <c r="N60" s="121"/>
    </row>
    <row r="61" spans="1:14">
      <c r="A61" s="24">
        <f>BDD!K64</f>
        <v>43847</v>
      </c>
      <c r="B61" s="71">
        <f>($B$7+$C$7*BDD!L64+$D$7*BDD!O64)+$C$4</f>
        <v>50.205399999999997</v>
      </c>
      <c r="C61" s="71">
        <f t="shared" si="3"/>
        <v>50.6</v>
      </c>
      <c r="D61" s="71">
        <f t="shared" si="4"/>
        <v>41.4</v>
      </c>
      <c r="E61" s="71">
        <v>46</v>
      </c>
      <c r="I61" s="121"/>
      <c r="J61" s="121"/>
      <c r="K61" s="121"/>
      <c r="L61" s="121"/>
      <c r="M61" s="121"/>
      <c r="N61" s="121"/>
    </row>
    <row r="62" spans="1:14">
      <c r="A62" s="24">
        <f>BDD!K65</f>
        <v>43846</v>
      </c>
      <c r="B62" s="71">
        <f>($B$7+$C$7*BDD!L65+$D$7*BDD!O65)+$C$4</f>
        <v>50.254800000000003</v>
      </c>
      <c r="C62" s="71">
        <f t="shared" si="3"/>
        <v>50.6</v>
      </c>
      <c r="D62" s="71">
        <f t="shared" si="4"/>
        <v>41.4</v>
      </c>
      <c r="E62" s="71">
        <v>46</v>
      </c>
      <c r="I62" s="121"/>
      <c r="J62" s="121"/>
      <c r="K62" s="121"/>
      <c r="L62" s="121"/>
      <c r="M62" s="121"/>
      <c r="N62" s="121"/>
    </row>
    <row r="63" spans="1:14">
      <c r="A63" s="24">
        <f>BDD!K66</f>
        <v>43845</v>
      </c>
      <c r="B63" s="71">
        <f>($B$7+$C$7*BDD!L66+$D$7*BDD!O66)+$C$4</f>
        <v>50.645699999999998</v>
      </c>
      <c r="C63" s="71">
        <f t="shared" si="3"/>
        <v>50.6</v>
      </c>
      <c r="D63" s="71">
        <f t="shared" si="4"/>
        <v>41.4</v>
      </c>
      <c r="E63" s="71">
        <v>46</v>
      </c>
      <c r="I63" s="121"/>
      <c r="J63" s="121"/>
      <c r="K63" s="121"/>
      <c r="L63" s="121"/>
      <c r="M63" s="121"/>
      <c r="N63" s="121"/>
    </row>
    <row r="64" spans="1:14">
      <c r="A64" s="24">
        <f>BDD!K67</f>
        <v>43844</v>
      </c>
      <c r="B64" s="71">
        <f>($B$7+$C$7*BDD!L67+$D$7*BDD!O67)+$C$4</f>
        <v>50.512700000000002</v>
      </c>
      <c r="C64" s="71">
        <f t="shared" si="3"/>
        <v>50.6</v>
      </c>
      <c r="D64" s="71">
        <f t="shared" si="4"/>
        <v>41.4</v>
      </c>
      <c r="E64" s="71">
        <v>46</v>
      </c>
    </row>
    <row r="65" spans="1:14" ht="21" customHeight="1">
      <c r="A65" s="24">
        <f>BDD!K68</f>
        <v>43843</v>
      </c>
      <c r="B65" s="71">
        <f>($B$7+$C$7*BDD!L68+$D$7*BDD!O68)+$C$4</f>
        <v>51.571600000000004</v>
      </c>
      <c r="C65" s="71">
        <f t="shared" si="3"/>
        <v>50.6</v>
      </c>
      <c r="D65" s="71">
        <f t="shared" si="4"/>
        <v>41.4</v>
      </c>
      <c r="E65" s="71">
        <v>46</v>
      </c>
      <c r="I65" s="3" t="s">
        <v>45</v>
      </c>
      <c r="J65" s="2"/>
      <c r="K65" s="2"/>
      <c r="L65" s="2"/>
      <c r="M65" s="2"/>
      <c r="N65" s="2"/>
    </row>
    <row r="66" spans="1:14">
      <c r="A66" s="24">
        <f>BDD!K69</f>
        <v>43840</v>
      </c>
      <c r="B66" s="71">
        <f>($B$7+$C$7*BDD!L69+$D$7*BDD!O69)+$C$4</f>
        <v>51.440700000000007</v>
      </c>
      <c r="C66" s="71">
        <f t="shared" si="3"/>
        <v>50.6</v>
      </c>
      <c r="D66" s="71">
        <f t="shared" si="4"/>
        <v>41.4</v>
      </c>
      <c r="E66" s="71">
        <v>46</v>
      </c>
      <c r="I66" s="122"/>
      <c r="J66" s="122"/>
      <c r="K66" s="122"/>
      <c r="L66" s="122"/>
      <c r="M66" s="122"/>
      <c r="N66" s="122"/>
    </row>
    <row r="67" spans="1:14">
      <c r="A67" s="24">
        <f>BDD!K70</f>
        <v>43839</v>
      </c>
      <c r="B67" s="71">
        <f>($B$7+$C$7*BDD!L70+$D$7*BDD!O70)+$C$4</f>
        <v>51.520499999999998</v>
      </c>
      <c r="C67" s="71">
        <f t="shared" si="3"/>
        <v>50.6</v>
      </c>
      <c r="D67" s="71">
        <f t="shared" si="4"/>
        <v>41.4</v>
      </c>
      <c r="E67" s="71">
        <v>46</v>
      </c>
      <c r="I67" s="122"/>
      <c r="J67" s="122"/>
      <c r="K67" s="122"/>
      <c r="L67" s="122"/>
      <c r="M67" s="122"/>
      <c r="N67" s="122"/>
    </row>
    <row r="68" spans="1:14">
      <c r="A68" s="24">
        <f>BDD!K71</f>
        <v>43838</v>
      </c>
      <c r="B68" s="71">
        <f>($B$7+$C$7*BDD!L71+$D$7*BDD!O71)+$C$4</f>
        <v>50.996400000000001</v>
      </c>
      <c r="C68" s="71">
        <f t="shared" si="3"/>
        <v>50.6</v>
      </c>
      <c r="D68" s="71">
        <f t="shared" si="4"/>
        <v>41.4</v>
      </c>
      <c r="E68" s="71">
        <v>46</v>
      </c>
      <c r="I68" s="122"/>
      <c r="J68" s="122"/>
      <c r="K68" s="122"/>
      <c r="L68" s="122"/>
      <c r="M68" s="122"/>
      <c r="N68" s="122"/>
    </row>
    <row r="69" spans="1:14">
      <c r="A69" s="24">
        <f>BDD!K72</f>
        <v>43837</v>
      </c>
      <c r="B69" s="71">
        <f>($B$7+$C$7*BDD!L72+$D$7*BDD!O72)+$C$4</f>
        <v>50.951300000000003</v>
      </c>
      <c r="C69" s="71">
        <f t="shared" si="3"/>
        <v>50.6</v>
      </c>
      <c r="D69" s="71">
        <f t="shared" si="4"/>
        <v>41.4</v>
      </c>
      <c r="E69" s="71">
        <v>46</v>
      </c>
      <c r="I69" s="107"/>
      <c r="J69" s="107"/>
      <c r="K69" s="107"/>
      <c r="L69" s="107"/>
      <c r="M69" s="107"/>
      <c r="N69" s="107"/>
    </row>
    <row r="70" spans="1:14">
      <c r="A70" s="24">
        <f>BDD!K73</f>
        <v>43836</v>
      </c>
      <c r="B70" s="71">
        <f>($B$7+$C$7*BDD!L73+$D$7*BDD!O73)+$C$4</f>
        <v>51.18610000000001</v>
      </c>
      <c r="C70" s="71">
        <f t="shared" si="3"/>
        <v>50.6</v>
      </c>
      <c r="D70" s="71">
        <f t="shared" si="4"/>
        <v>41.4</v>
      </c>
      <c r="E70" s="71">
        <v>46</v>
      </c>
    </row>
  </sheetData>
  <mergeCells count="5">
    <mergeCell ref="I54:N54"/>
    <mergeCell ref="I57:N63"/>
    <mergeCell ref="I66:N68"/>
    <mergeCell ref="I2:N2"/>
    <mergeCell ref="I9:N9"/>
  </mergeCells>
  <conditionalFormatting sqref="M14">
    <cfRule type="cellIs" dxfId="14" priority="12" operator="greaterThan">
      <formula>$D$2</formula>
    </cfRule>
  </conditionalFormatting>
  <conditionalFormatting sqref="K14">
    <cfRule type="cellIs" dxfId="13" priority="9" operator="greaterThan">
      <formula>$D$2</formula>
    </cfRule>
  </conditionalFormatting>
  <conditionalFormatting sqref="M13">
    <cfRule type="cellIs" dxfId="12" priority="6" operator="greaterThan">
      <formula>0</formula>
    </cfRule>
  </conditionalFormatting>
  <conditionalFormatting sqref="K13">
    <cfRule type="cellIs" dxfId="11" priority="2" operator="greaterThan">
      <formula>0</formula>
    </cfRule>
  </conditionalFormatting>
  <conditionalFormatting sqref="I13">
    <cfRule type="cellIs" dxfId="10" priority="1" operator="greaterThan">
      <formula>$N$13</formula>
    </cfRule>
  </conditionalFormatting>
  <pageMargins left="0.7" right="0.7" top="0.75" bottom="0.75" header="0.3" footer="0.3"/>
  <pageSetup paperSize="9" scale="63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" id="{9FE5329E-98BB-9C4D-BC3F-947CE7C2B438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11" id="{B570FF64-7CCE-4C42-AB43-FF00A0B4B7F7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M14</xm:sqref>
        </x14:conditionalFormatting>
        <x14:conditionalFormatting xmlns:xm="http://schemas.microsoft.com/office/excel/2006/main">
          <x14:cfRule type="iconSet" priority="7" id="{D7781BEF-5D11-6F45-970E-873614D68F77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8" id="{923D7F52-71F2-784A-8A38-BA7C4BE9BE9C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K14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65817-9612-4B4B-88F1-4AEC24B2BAD4}">
  <sheetPr codeName="Feuil3">
    <pageSetUpPr fitToPage="1"/>
  </sheetPr>
  <dimension ref="A1:N70"/>
  <sheetViews>
    <sheetView workbookViewId="0">
      <selection activeCell="B12" sqref="B12"/>
    </sheetView>
  </sheetViews>
  <sheetFormatPr baseColWidth="10" defaultRowHeight="16"/>
  <cols>
    <col min="1" max="1" width="10.83203125" style="1"/>
    <col min="2" max="2" width="22" style="1" bestFit="1" customWidth="1"/>
    <col min="3" max="3" width="22.83203125" style="1" bestFit="1" customWidth="1"/>
    <col min="4" max="4" width="23.1640625" style="1" bestFit="1" customWidth="1"/>
    <col min="5" max="7" width="10.83203125" style="1"/>
    <col min="8" max="8" width="11.83203125" style="1" customWidth="1"/>
    <col min="9" max="9" width="34" style="1" bestFit="1" customWidth="1"/>
    <col min="10" max="10" width="1.83203125" style="1" customWidth="1"/>
    <col min="11" max="11" width="29.1640625" style="1" bestFit="1" customWidth="1"/>
    <col min="12" max="12" width="4.6640625" style="1" customWidth="1"/>
    <col min="13" max="13" width="28.83203125" style="1" customWidth="1"/>
    <col min="14" max="14" width="26.83203125" style="1" customWidth="1"/>
    <col min="15" max="16384" width="10.83203125" style="1"/>
  </cols>
  <sheetData>
    <row r="1" spans="1:14">
      <c r="I1" s="2"/>
      <c r="J1" s="2"/>
      <c r="K1" s="2"/>
      <c r="L1" s="2"/>
      <c r="M1" s="2"/>
      <c r="N1" s="2"/>
    </row>
    <row r="2" spans="1:14" ht="33">
      <c r="I2" s="123" t="s">
        <v>51</v>
      </c>
      <c r="J2" s="123"/>
      <c r="K2" s="123"/>
      <c r="L2" s="123"/>
      <c r="M2" s="123"/>
      <c r="N2" s="123"/>
    </row>
    <row r="3" spans="1:14">
      <c r="I3" s="7"/>
      <c r="J3" s="5"/>
      <c r="K3" s="2"/>
      <c r="L3" s="2"/>
      <c r="M3" s="2"/>
      <c r="N3" s="2"/>
    </row>
    <row r="4" spans="1:14" ht="20">
      <c r="B4" s="29" t="s">
        <v>56</v>
      </c>
      <c r="C4" s="30">
        <f>BDD!B21</f>
        <v>0</v>
      </c>
      <c r="I4" s="4" t="s">
        <v>25</v>
      </c>
      <c r="K4" s="2"/>
      <c r="L4" s="2"/>
      <c r="M4" s="2"/>
      <c r="N4" s="2"/>
    </row>
    <row r="5" spans="1:14" ht="21" thickBot="1">
      <c r="I5" s="19">
        <f>BDD!B26</f>
        <v>2021</v>
      </c>
      <c r="J5" s="6"/>
      <c r="K5" s="2"/>
      <c r="L5" s="2"/>
      <c r="M5" s="2"/>
      <c r="N5" s="2"/>
    </row>
    <row r="6" spans="1:14" ht="21">
      <c r="B6" s="20" t="str">
        <f>BDD!C11</f>
        <v>Constante €/MWh</v>
      </c>
      <c r="C6" s="21" t="str">
        <f>BDD!D11</f>
        <v>BL (Baseload) en %</v>
      </c>
      <c r="D6" s="22" t="str">
        <f>BDD!E11</f>
        <v>PL (Peakload) en %</v>
      </c>
      <c r="I6" s="2"/>
      <c r="J6" s="2"/>
      <c r="K6" s="2"/>
      <c r="L6" s="2"/>
      <c r="M6" s="2"/>
      <c r="N6" s="2"/>
    </row>
    <row r="7" spans="1:14" ht="17" thickBot="1">
      <c r="B7" s="23">
        <f>BDD!C12</f>
        <v>1.56</v>
      </c>
      <c r="C7" s="27">
        <f>BDD!D12</f>
        <v>0.73</v>
      </c>
      <c r="D7" s="28">
        <f>BDD!E12</f>
        <v>0.27</v>
      </c>
    </row>
    <row r="9" spans="1:14" ht="31" customHeight="1">
      <c r="I9" s="124" t="s">
        <v>40</v>
      </c>
      <c r="J9" s="124"/>
      <c r="K9" s="124"/>
      <c r="L9" s="124"/>
      <c r="M9" s="124"/>
      <c r="N9" s="124"/>
    </row>
    <row r="10" spans="1:14" ht="19">
      <c r="A10" s="25" t="s">
        <v>35</v>
      </c>
      <c r="B10" s="25" t="s">
        <v>36</v>
      </c>
      <c r="C10" s="25" t="s">
        <v>37</v>
      </c>
      <c r="D10" s="25" t="s">
        <v>38</v>
      </c>
      <c r="E10" s="25" t="s">
        <v>39</v>
      </c>
      <c r="I10" s="2"/>
      <c r="J10" s="2"/>
      <c r="K10" s="2"/>
      <c r="L10" s="2"/>
      <c r="M10" s="2"/>
      <c r="N10" s="2"/>
    </row>
    <row r="11" spans="1:14">
      <c r="A11" s="24">
        <f>BDD!K14</f>
        <v>43917</v>
      </c>
      <c r="B11" s="71">
        <f>($B$7+$C$7*BDD!S14+$D$7*BDD!V14)+$C$4</f>
        <v>46.772999999999996</v>
      </c>
      <c r="C11" s="71">
        <f>E11*1.1</f>
        <v>50.6</v>
      </c>
      <c r="D11" s="71">
        <f>E11*0.9</f>
        <v>41.4</v>
      </c>
      <c r="E11" s="72">
        <v>46</v>
      </c>
    </row>
    <row r="12" spans="1:14" ht="32" customHeight="1">
      <c r="A12" s="24">
        <f>BDD!K15</f>
        <v>43916</v>
      </c>
      <c r="B12" s="71">
        <f>($B$7+$C$7*BDD!S15+$D$7*BDD!V15)+$C$4</f>
        <v>47.036900000000003</v>
      </c>
      <c r="C12" s="71">
        <f>$C$11</f>
        <v>50.6</v>
      </c>
      <c r="D12" s="71">
        <f>$D$11</f>
        <v>41.4</v>
      </c>
      <c r="E12" s="71">
        <f>$E$11</f>
        <v>46</v>
      </c>
      <c r="I12" s="8" t="s">
        <v>42</v>
      </c>
      <c r="J12" s="8"/>
      <c r="K12" s="8" t="s">
        <v>41</v>
      </c>
      <c r="L12" s="8"/>
      <c r="M12" s="8" t="s">
        <v>49</v>
      </c>
      <c r="N12" s="9" t="s">
        <v>43</v>
      </c>
    </row>
    <row r="13" spans="1:14" ht="23">
      <c r="A13" s="24">
        <f>BDD!K16</f>
        <v>43915</v>
      </c>
      <c r="B13" s="71">
        <f>($B$7+$C$7*BDD!S16+$D$7*BDD!V16)+$C$4</f>
        <v>46.604699999999994</v>
      </c>
      <c r="C13" s="71">
        <f t="shared" ref="C13:C49" si="0">$C$11</f>
        <v>50.6</v>
      </c>
      <c r="D13" s="71">
        <f t="shared" ref="D13:D49" si="1">$D$11</f>
        <v>41.4</v>
      </c>
      <c r="E13" s="71">
        <f t="shared" ref="E13:E49" si="2">$E$11</f>
        <v>46</v>
      </c>
      <c r="I13" s="11">
        <f>B11*BDD!B5</f>
        <v>252574.19999999998</v>
      </c>
      <c r="J13" s="12"/>
      <c r="K13" s="13">
        <f>$I$13/$N$13-1</f>
        <v>-3.8581706063720467E-2</v>
      </c>
      <c r="L13" s="14"/>
      <c r="M13" s="11">
        <f>I13-N13</f>
        <v>-10135.800000000017</v>
      </c>
      <c r="N13" s="10">
        <f>BDD!I5</f>
        <v>262710</v>
      </c>
    </row>
    <row r="14" spans="1:14" ht="18" customHeight="1">
      <c r="A14" s="24">
        <f>BDD!K17</f>
        <v>43914</v>
      </c>
      <c r="B14" s="71">
        <f>($B$7+$C$7*BDD!S17+$D$7*BDD!V17)+$C$4</f>
        <v>46.075400000000002</v>
      </c>
      <c r="C14" s="71">
        <f t="shared" si="0"/>
        <v>50.6</v>
      </c>
      <c r="D14" s="71">
        <f t="shared" si="1"/>
        <v>41.4</v>
      </c>
      <c r="E14" s="71">
        <f t="shared" si="2"/>
        <v>46</v>
      </c>
      <c r="I14" s="2"/>
      <c r="J14" s="2"/>
      <c r="K14" s="26"/>
      <c r="L14" s="2"/>
      <c r="M14" s="26"/>
      <c r="N14" s="2"/>
    </row>
    <row r="15" spans="1:14">
      <c r="A15" s="24">
        <f>BDD!K18</f>
        <v>43913</v>
      </c>
      <c r="B15" s="71">
        <f>($B$7+$C$7*BDD!S18+$D$7*BDD!V18)+$C$4</f>
        <v>45.220100000000002</v>
      </c>
      <c r="C15" s="71">
        <f t="shared" si="0"/>
        <v>50.6</v>
      </c>
      <c r="D15" s="71">
        <f t="shared" si="1"/>
        <v>41.4</v>
      </c>
      <c r="E15" s="71">
        <f t="shared" si="2"/>
        <v>46</v>
      </c>
      <c r="I15" s="2"/>
      <c r="J15" s="2"/>
      <c r="K15" s="2"/>
      <c r="L15" s="2"/>
      <c r="M15" s="2"/>
      <c r="N15" s="2"/>
    </row>
    <row r="16" spans="1:14" ht="26" customHeight="1">
      <c r="A16" s="24">
        <f>BDD!K19</f>
        <v>43910</v>
      </c>
      <c r="B16" s="71">
        <f>($B$7+$C$7*BDD!S19+$D$7*BDD!V19)+$C$4</f>
        <v>45.418799999999997</v>
      </c>
      <c r="C16" s="71">
        <f t="shared" si="0"/>
        <v>50.6</v>
      </c>
      <c r="D16" s="71">
        <f t="shared" si="1"/>
        <v>41.4</v>
      </c>
      <c r="E16" s="71">
        <f t="shared" si="2"/>
        <v>46</v>
      </c>
      <c r="I16" s="8" t="s">
        <v>47</v>
      </c>
      <c r="J16" s="15"/>
      <c r="K16" s="8" t="s">
        <v>50</v>
      </c>
      <c r="L16" s="16"/>
      <c r="M16" s="8" t="s">
        <v>26</v>
      </c>
      <c r="N16" s="8" t="s">
        <v>27</v>
      </c>
    </row>
    <row r="17" spans="1:14" ht="20">
      <c r="A17" s="24">
        <f>BDD!K20</f>
        <v>43909</v>
      </c>
      <c r="B17" s="71">
        <f>($B$7+$C$7*BDD!S20+$D$7*BDD!V20)+$C$4</f>
        <v>44.887599999999999</v>
      </c>
      <c r="C17" s="71">
        <f t="shared" si="0"/>
        <v>50.6</v>
      </c>
      <c r="D17" s="71">
        <f t="shared" si="1"/>
        <v>41.4</v>
      </c>
      <c r="E17" s="71">
        <f t="shared" si="2"/>
        <v>46</v>
      </c>
      <c r="I17" s="18">
        <f>$B$11</f>
        <v>46.772999999999996</v>
      </c>
      <c r="J17" s="17"/>
      <c r="K17" s="17">
        <f>$E$11</f>
        <v>46</v>
      </c>
      <c r="L17" s="17"/>
      <c r="M17" s="17">
        <f>$C$11</f>
        <v>50.6</v>
      </c>
      <c r="N17" s="17">
        <f>$D$11</f>
        <v>41.4</v>
      </c>
    </row>
    <row r="18" spans="1:14">
      <c r="A18" s="24">
        <f>BDD!K21</f>
        <v>43908</v>
      </c>
      <c r="B18" s="71">
        <f>($B$7+$C$7*BDD!S21+$D$7*BDD!V21)+$C$4</f>
        <v>44.584999999999994</v>
      </c>
      <c r="C18" s="71">
        <f t="shared" si="0"/>
        <v>50.6</v>
      </c>
      <c r="D18" s="71">
        <f t="shared" si="1"/>
        <v>41.4</v>
      </c>
      <c r="E18" s="71">
        <f t="shared" si="2"/>
        <v>46</v>
      </c>
    </row>
    <row r="19" spans="1:14">
      <c r="A19" s="24">
        <f>BDD!K22</f>
        <v>43907</v>
      </c>
      <c r="B19" s="71">
        <f>($B$7+$C$7*BDD!S22+$D$7*BDD!V22)+$C$4</f>
        <v>46.382199999999997</v>
      </c>
      <c r="C19" s="71">
        <f t="shared" si="0"/>
        <v>50.6</v>
      </c>
      <c r="D19" s="71">
        <f t="shared" si="1"/>
        <v>41.4</v>
      </c>
      <c r="E19" s="71">
        <f t="shared" si="2"/>
        <v>46</v>
      </c>
    </row>
    <row r="20" spans="1:14">
      <c r="A20" s="24">
        <f>BDD!K23</f>
        <v>43906</v>
      </c>
      <c r="B20" s="71">
        <f>($B$7+$C$7*BDD!S23+$D$7*BDD!V23)+$C$4</f>
        <v>47.281700000000001</v>
      </c>
      <c r="C20" s="71">
        <f t="shared" si="0"/>
        <v>50.6</v>
      </c>
      <c r="D20" s="71">
        <f t="shared" si="1"/>
        <v>41.4</v>
      </c>
      <c r="E20" s="71">
        <f t="shared" si="2"/>
        <v>46</v>
      </c>
    </row>
    <row r="21" spans="1:14">
      <c r="A21" s="24">
        <f>BDD!K24</f>
        <v>43903</v>
      </c>
      <c r="B21" s="71">
        <f>($B$7+$C$7*BDD!S24+$D$7*BDD!V24)+$C$4</f>
        <v>48.729500000000002</v>
      </c>
      <c r="C21" s="71">
        <f t="shared" si="0"/>
        <v>50.6</v>
      </c>
      <c r="D21" s="71">
        <f t="shared" si="1"/>
        <v>41.4</v>
      </c>
      <c r="E21" s="71">
        <f t="shared" si="2"/>
        <v>46</v>
      </c>
    </row>
    <row r="22" spans="1:14">
      <c r="A22" s="24">
        <f>BDD!K25</f>
        <v>43902</v>
      </c>
      <c r="B22" s="71">
        <f>($B$7+$C$7*BDD!S25+$D$7*BDD!V25)+$C$4</f>
        <v>48.657699999999998</v>
      </c>
      <c r="C22" s="71">
        <f t="shared" si="0"/>
        <v>50.6</v>
      </c>
      <c r="D22" s="71">
        <f t="shared" si="1"/>
        <v>41.4</v>
      </c>
      <c r="E22" s="71">
        <f t="shared" si="2"/>
        <v>46</v>
      </c>
    </row>
    <row r="23" spans="1:14">
      <c r="A23" s="24">
        <f>BDD!K26</f>
        <v>43901</v>
      </c>
      <c r="B23" s="71">
        <f>($B$7+$C$7*BDD!S26+$D$7*BDD!V26)+$C$4</f>
        <v>49.2059</v>
      </c>
      <c r="C23" s="71">
        <f t="shared" si="0"/>
        <v>50.6</v>
      </c>
      <c r="D23" s="71">
        <f t="shared" si="1"/>
        <v>41.4</v>
      </c>
      <c r="E23" s="71">
        <f t="shared" si="2"/>
        <v>46</v>
      </c>
    </row>
    <row r="24" spans="1:14">
      <c r="A24" s="24">
        <f>BDD!K27</f>
        <v>43900</v>
      </c>
      <c r="B24" s="71">
        <f>($B$7+$C$7*BDD!S27+$D$7*BDD!V27)+$C$4</f>
        <v>49.239200000000004</v>
      </c>
      <c r="C24" s="71">
        <f t="shared" si="0"/>
        <v>50.6</v>
      </c>
      <c r="D24" s="71">
        <f t="shared" si="1"/>
        <v>41.4</v>
      </c>
      <c r="E24" s="71">
        <f t="shared" si="2"/>
        <v>46</v>
      </c>
    </row>
    <row r="25" spans="1:14">
      <c r="A25" s="24">
        <f>BDD!K28</f>
        <v>43899</v>
      </c>
      <c r="B25" s="71">
        <f>($B$7+$C$7*BDD!S28+$D$7*BDD!V28)+$C$4</f>
        <v>48.722900000000003</v>
      </c>
      <c r="C25" s="71">
        <f t="shared" si="0"/>
        <v>50.6</v>
      </c>
      <c r="D25" s="71">
        <f t="shared" si="1"/>
        <v>41.4</v>
      </c>
      <c r="E25" s="71">
        <f t="shared" si="2"/>
        <v>46</v>
      </c>
    </row>
    <row r="26" spans="1:14">
      <c r="A26" s="24">
        <f>BDD!K29</f>
        <v>43896</v>
      </c>
      <c r="B26" s="71">
        <f>($B$7+$C$7*BDD!S29+$D$7*BDD!V29)+$C$4</f>
        <v>49.899800000000006</v>
      </c>
      <c r="C26" s="71">
        <f t="shared" si="0"/>
        <v>50.6</v>
      </c>
      <c r="D26" s="71">
        <f t="shared" si="1"/>
        <v>41.4</v>
      </c>
      <c r="E26" s="71">
        <f t="shared" si="2"/>
        <v>46</v>
      </c>
    </row>
    <row r="27" spans="1:14">
      <c r="A27" s="24">
        <f>BDD!K30</f>
        <v>43895</v>
      </c>
      <c r="B27" s="71">
        <f>($B$7+$C$7*BDD!S30+$D$7*BDD!V30)+$C$4</f>
        <v>50.264699999999998</v>
      </c>
      <c r="C27" s="71">
        <f t="shared" si="0"/>
        <v>50.6</v>
      </c>
      <c r="D27" s="71">
        <f t="shared" si="1"/>
        <v>41.4</v>
      </c>
      <c r="E27" s="71">
        <f t="shared" si="2"/>
        <v>46</v>
      </c>
    </row>
    <row r="28" spans="1:14">
      <c r="A28" s="24">
        <f>BDD!K31</f>
        <v>43894</v>
      </c>
      <c r="B28" s="71">
        <f>($B$7+$C$7*BDD!S31+$D$7*BDD!V31)+$C$4</f>
        <v>50.289000000000001</v>
      </c>
      <c r="C28" s="71">
        <f t="shared" si="0"/>
        <v>50.6</v>
      </c>
      <c r="D28" s="71">
        <f t="shared" si="1"/>
        <v>41.4</v>
      </c>
      <c r="E28" s="71">
        <f t="shared" si="2"/>
        <v>46</v>
      </c>
    </row>
    <row r="29" spans="1:14">
      <c r="A29" s="24">
        <f>BDD!K32</f>
        <v>43893</v>
      </c>
      <c r="B29" s="71">
        <f>($B$7+$C$7*BDD!S32+$D$7*BDD!V32)+$C$4</f>
        <v>50.088000000000001</v>
      </c>
      <c r="C29" s="71">
        <f t="shared" si="0"/>
        <v>50.6</v>
      </c>
      <c r="D29" s="71">
        <f t="shared" si="1"/>
        <v>41.4</v>
      </c>
      <c r="E29" s="71">
        <f t="shared" si="2"/>
        <v>46</v>
      </c>
    </row>
    <row r="30" spans="1:14">
      <c r="A30" s="24">
        <f>BDD!K33</f>
        <v>43892</v>
      </c>
      <c r="B30" s="71">
        <f>($B$7+$C$7*BDD!S33+$D$7*BDD!V33)+$C$4</f>
        <v>49.633099999999999</v>
      </c>
      <c r="C30" s="71">
        <f t="shared" si="0"/>
        <v>50.6</v>
      </c>
      <c r="D30" s="71">
        <f t="shared" si="1"/>
        <v>41.4</v>
      </c>
      <c r="E30" s="71">
        <f t="shared" si="2"/>
        <v>46</v>
      </c>
    </row>
    <row r="31" spans="1:14">
      <c r="A31" s="24">
        <f>BDD!K34</f>
        <v>43889</v>
      </c>
      <c r="B31" s="71">
        <f>($B$7+$C$7*BDD!S34+$D$7*BDD!V34)+$C$4</f>
        <v>49.592600000000004</v>
      </c>
      <c r="C31" s="71">
        <f t="shared" si="0"/>
        <v>50.6</v>
      </c>
      <c r="D31" s="71">
        <f t="shared" si="1"/>
        <v>41.4</v>
      </c>
      <c r="E31" s="71">
        <f t="shared" si="2"/>
        <v>46</v>
      </c>
    </row>
    <row r="32" spans="1:14">
      <c r="A32" s="24">
        <f>BDD!K35</f>
        <v>43888</v>
      </c>
      <c r="B32" s="71">
        <f>($B$7+$C$7*BDD!S35+$D$7*BDD!V35)+$C$4</f>
        <v>50.042100000000005</v>
      </c>
      <c r="C32" s="71">
        <f t="shared" si="0"/>
        <v>50.6</v>
      </c>
      <c r="D32" s="71">
        <f t="shared" si="1"/>
        <v>41.4</v>
      </c>
      <c r="E32" s="71">
        <f t="shared" si="2"/>
        <v>46</v>
      </c>
    </row>
    <row r="33" spans="1:14">
      <c r="A33" s="24">
        <f>BDD!K36</f>
        <v>43887</v>
      </c>
      <c r="B33" s="71">
        <f>($B$7+$C$7*BDD!S36+$D$7*BDD!V36)+$C$4</f>
        <v>50.201300000000003</v>
      </c>
      <c r="C33" s="71">
        <f t="shared" si="0"/>
        <v>50.6</v>
      </c>
      <c r="D33" s="71">
        <f t="shared" si="1"/>
        <v>41.4</v>
      </c>
      <c r="E33" s="71">
        <f t="shared" si="2"/>
        <v>46</v>
      </c>
    </row>
    <row r="34" spans="1:14">
      <c r="A34" s="24">
        <f>BDD!K37</f>
        <v>43886</v>
      </c>
      <c r="B34" s="71">
        <f>($B$7+$C$7*BDD!S37+$D$7*BDD!V37)+$C$4</f>
        <v>50.554000000000009</v>
      </c>
      <c r="C34" s="71">
        <f t="shared" si="0"/>
        <v>50.6</v>
      </c>
      <c r="D34" s="71">
        <f t="shared" si="1"/>
        <v>41.4</v>
      </c>
      <c r="E34" s="71">
        <f t="shared" si="2"/>
        <v>46</v>
      </c>
    </row>
    <row r="35" spans="1:14">
      <c r="A35" s="24">
        <f>BDD!K38</f>
        <v>43885</v>
      </c>
      <c r="B35" s="71">
        <f>($B$7+$C$7*BDD!S38+$D$7*BDD!V38)+$C$4</f>
        <v>50.854799999999997</v>
      </c>
      <c r="C35" s="71">
        <f t="shared" si="0"/>
        <v>50.6</v>
      </c>
      <c r="D35" s="71">
        <f t="shared" si="1"/>
        <v>41.4</v>
      </c>
      <c r="E35" s="71">
        <f t="shared" si="2"/>
        <v>46</v>
      </c>
    </row>
    <row r="36" spans="1:14">
      <c r="A36" s="24">
        <f>BDD!K39</f>
        <v>43882</v>
      </c>
      <c r="B36" s="71">
        <f>($B$7+$C$7*BDD!S39+$D$7*BDD!V39)+$C$4</f>
        <v>51.631</v>
      </c>
      <c r="C36" s="71">
        <f t="shared" si="0"/>
        <v>50.6</v>
      </c>
      <c r="D36" s="71">
        <f t="shared" si="1"/>
        <v>41.4</v>
      </c>
      <c r="E36" s="71">
        <f t="shared" si="2"/>
        <v>46</v>
      </c>
    </row>
    <row r="37" spans="1:14">
      <c r="A37" s="24">
        <f>BDD!K40</f>
        <v>43881</v>
      </c>
      <c r="B37" s="71">
        <f>($B$7+$C$7*BDD!S40+$D$7*BDD!V40)+$C$4</f>
        <v>51.874000000000009</v>
      </c>
      <c r="C37" s="71">
        <f t="shared" si="0"/>
        <v>50.6</v>
      </c>
      <c r="D37" s="71">
        <f t="shared" si="1"/>
        <v>41.4</v>
      </c>
      <c r="E37" s="71">
        <f t="shared" si="2"/>
        <v>46</v>
      </c>
    </row>
    <row r="38" spans="1:14">
      <c r="A38" s="24">
        <f>BDD!K41</f>
        <v>43880</v>
      </c>
      <c r="B38" s="71">
        <f>($B$7+$C$7*BDD!S41+$D$7*BDD!V41)+$C$4</f>
        <v>51.999099999999999</v>
      </c>
      <c r="C38" s="71">
        <f t="shared" si="0"/>
        <v>50.6</v>
      </c>
      <c r="D38" s="71">
        <f t="shared" si="1"/>
        <v>41.4</v>
      </c>
      <c r="E38" s="71">
        <f t="shared" si="2"/>
        <v>46</v>
      </c>
    </row>
    <row r="39" spans="1:14">
      <c r="A39" s="24">
        <f>BDD!K42</f>
        <v>43879</v>
      </c>
      <c r="B39" s="71">
        <f>($B$7+$C$7*BDD!S42+$D$7*BDD!V42)+$C$4</f>
        <v>52.215300000000013</v>
      </c>
      <c r="C39" s="71">
        <f t="shared" si="0"/>
        <v>50.6</v>
      </c>
      <c r="D39" s="71">
        <f t="shared" si="1"/>
        <v>41.4</v>
      </c>
      <c r="E39" s="71">
        <f t="shared" si="2"/>
        <v>46</v>
      </c>
    </row>
    <row r="40" spans="1:14">
      <c r="A40" s="24">
        <f>BDD!K43</f>
        <v>43878</v>
      </c>
      <c r="B40" s="71">
        <f>($B$7+$C$7*BDD!S43+$D$7*BDD!V43)+$C$4</f>
        <v>52.184300000000007</v>
      </c>
      <c r="C40" s="71">
        <f t="shared" si="0"/>
        <v>50.6</v>
      </c>
      <c r="D40" s="71">
        <f t="shared" si="1"/>
        <v>41.4</v>
      </c>
      <c r="E40" s="71">
        <f t="shared" si="2"/>
        <v>46</v>
      </c>
    </row>
    <row r="41" spans="1:14">
      <c r="A41" s="24">
        <f>BDD!K44</f>
        <v>43875</v>
      </c>
      <c r="B41" s="71">
        <f>($B$7+$C$7*BDD!S44+$D$7*BDD!V44)+$C$4</f>
        <v>51.772400000000005</v>
      </c>
      <c r="C41" s="71">
        <f t="shared" si="0"/>
        <v>50.6</v>
      </c>
      <c r="D41" s="71">
        <f t="shared" si="1"/>
        <v>41.4</v>
      </c>
      <c r="E41" s="71">
        <f t="shared" si="2"/>
        <v>46</v>
      </c>
    </row>
    <row r="42" spans="1:14">
      <c r="A42" s="24">
        <f>BDD!K45</f>
        <v>43874</v>
      </c>
      <c r="B42" s="71">
        <f>($B$7+$C$7*BDD!S45+$D$7*BDD!V45)+$C$4</f>
        <v>51.179700000000011</v>
      </c>
      <c r="C42" s="71">
        <f t="shared" si="0"/>
        <v>50.6</v>
      </c>
      <c r="D42" s="71">
        <f t="shared" si="1"/>
        <v>41.4</v>
      </c>
      <c r="E42" s="71">
        <f t="shared" si="2"/>
        <v>46</v>
      </c>
      <c r="I42" s="2"/>
      <c r="J42" s="2"/>
      <c r="K42" s="2"/>
      <c r="L42" s="2"/>
      <c r="M42" s="2"/>
      <c r="N42" s="2"/>
    </row>
    <row r="43" spans="1:14">
      <c r="A43" s="24">
        <f>BDD!K46</f>
        <v>43873</v>
      </c>
      <c r="B43" s="71">
        <f>($B$7+$C$7*BDD!S46+$D$7*BDD!V46)+$C$4</f>
        <v>50.837800000000001</v>
      </c>
      <c r="C43" s="71">
        <f t="shared" si="0"/>
        <v>50.6</v>
      </c>
      <c r="D43" s="71">
        <f t="shared" si="1"/>
        <v>41.4</v>
      </c>
      <c r="E43" s="71">
        <f t="shared" si="2"/>
        <v>46</v>
      </c>
      <c r="I43" s="2"/>
      <c r="J43" s="2"/>
      <c r="K43" s="2"/>
      <c r="L43" s="2"/>
      <c r="M43" s="2"/>
      <c r="N43" s="2"/>
    </row>
    <row r="44" spans="1:14">
      <c r="A44" s="24">
        <f>BDD!K47</f>
        <v>43872</v>
      </c>
      <c r="B44" s="71">
        <f>($B$7+$C$7*BDD!S47+$D$7*BDD!V47)+$C$4</f>
        <v>49.790999999999997</v>
      </c>
      <c r="C44" s="71">
        <f t="shared" si="0"/>
        <v>50.6</v>
      </c>
      <c r="D44" s="71">
        <f t="shared" si="1"/>
        <v>41.4</v>
      </c>
      <c r="E44" s="71">
        <f t="shared" si="2"/>
        <v>46</v>
      </c>
    </row>
    <row r="45" spans="1:14">
      <c r="A45" s="24">
        <f>BDD!K48</f>
        <v>43871</v>
      </c>
      <c r="B45" s="71">
        <f>($B$7+$C$7*BDD!S48+$D$7*BDD!V48)+$C$4</f>
        <v>49.4602</v>
      </c>
      <c r="C45" s="71">
        <f t="shared" si="0"/>
        <v>50.6</v>
      </c>
      <c r="D45" s="71">
        <f t="shared" si="1"/>
        <v>41.4</v>
      </c>
      <c r="E45" s="71">
        <f t="shared" si="2"/>
        <v>46</v>
      </c>
    </row>
    <row r="46" spans="1:14">
      <c r="A46" s="24">
        <f>BDD!K49</f>
        <v>43868</v>
      </c>
      <c r="B46" s="71">
        <f>($B$7+$C$7*BDD!S49+$D$7*BDD!V49)+$C$4</f>
        <v>49.788899999999998</v>
      </c>
      <c r="C46" s="71">
        <f t="shared" si="0"/>
        <v>50.6</v>
      </c>
      <c r="D46" s="71">
        <f t="shared" si="1"/>
        <v>41.4</v>
      </c>
      <c r="E46" s="71">
        <f t="shared" si="2"/>
        <v>46</v>
      </c>
    </row>
    <row r="47" spans="1:14">
      <c r="A47" s="24">
        <f>BDD!K50</f>
        <v>43867</v>
      </c>
      <c r="B47" s="71">
        <f>($B$7+$C$7*BDD!S50+$D$7*BDD!V50)+$C$4</f>
        <v>49.467000000000006</v>
      </c>
      <c r="C47" s="71">
        <f t="shared" si="0"/>
        <v>50.6</v>
      </c>
      <c r="D47" s="71">
        <f t="shared" si="1"/>
        <v>41.4</v>
      </c>
      <c r="E47" s="71">
        <f t="shared" si="2"/>
        <v>46</v>
      </c>
    </row>
    <row r="48" spans="1:14">
      <c r="A48" s="24">
        <f>BDD!K51</f>
        <v>43866</v>
      </c>
      <c r="B48" s="71">
        <f>($B$7+$C$7*BDD!S51+$D$7*BDD!V51)+$C$4</f>
        <v>49.548700000000004</v>
      </c>
      <c r="C48" s="71">
        <f t="shared" si="0"/>
        <v>50.6</v>
      </c>
      <c r="D48" s="71">
        <f t="shared" si="1"/>
        <v>41.4</v>
      </c>
      <c r="E48" s="71">
        <f t="shared" si="2"/>
        <v>46</v>
      </c>
    </row>
    <row r="49" spans="1:14" ht="16" customHeight="1">
      <c r="A49" s="24">
        <f>BDD!K52</f>
        <v>43865</v>
      </c>
      <c r="B49" s="71">
        <f>($B$7+$C$7*BDD!S52+$D$7*BDD!V52)+$C$4</f>
        <v>48.937800000000003</v>
      </c>
      <c r="C49" s="71">
        <f t="shared" si="0"/>
        <v>50.6</v>
      </c>
      <c r="D49" s="71">
        <f t="shared" si="1"/>
        <v>41.4</v>
      </c>
      <c r="E49" s="71">
        <f t="shared" si="2"/>
        <v>46</v>
      </c>
    </row>
    <row r="50" spans="1:14" ht="28" customHeight="1">
      <c r="A50" s="24">
        <f>BDD!K53</f>
        <v>43864</v>
      </c>
      <c r="B50" s="71">
        <f>($B$7+$C$7*BDD!S53+$D$7*BDD!V53)+$C$4</f>
        <v>48.891500000000001</v>
      </c>
      <c r="C50" s="71">
        <f t="shared" ref="C50:C70" si="3">E50*1.1</f>
        <v>50.6</v>
      </c>
      <c r="D50" s="71">
        <f t="shared" ref="D50:D70" si="4">E50*0.9</f>
        <v>41.4</v>
      </c>
      <c r="E50" s="71">
        <v>46</v>
      </c>
    </row>
    <row r="51" spans="1:14">
      <c r="A51" s="24">
        <f>BDD!K54</f>
        <v>43861</v>
      </c>
      <c r="B51" s="71">
        <f>($B$7+$C$7*BDD!S54+$D$7*BDD!V54)+$C$4</f>
        <v>49.695600000000006</v>
      </c>
      <c r="C51" s="71">
        <f t="shared" si="3"/>
        <v>50.6</v>
      </c>
      <c r="D51" s="71">
        <f t="shared" si="4"/>
        <v>41.4</v>
      </c>
      <c r="E51" s="71">
        <v>46</v>
      </c>
    </row>
    <row r="52" spans="1:14">
      <c r="A52" s="24">
        <f>BDD!K55</f>
        <v>43860</v>
      </c>
      <c r="B52" s="71">
        <f>($B$7+$C$7*BDD!S55+$D$7*BDD!V55)+$C$4</f>
        <v>49.812100000000008</v>
      </c>
      <c r="C52" s="71">
        <f t="shared" si="3"/>
        <v>50.6</v>
      </c>
      <c r="D52" s="71">
        <f t="shared" si="4"/>
        <v>41.4</v>
      </c>
      <c r="E52" s="71">
        <v>46</v>
      </c>
    </row>
    <row r="53" spans="1:14">
      <c r="A53" s="24">
        <f>BDD!K56</f>
        <v>43859</v>
      </c>
      <c r="B53" s="71">
        <f>($B$7+$C$7*BDD!S56+$D$7*BDD!V56)+$C$4</f>
        <v>50.495099999999994</v>
      </c>
      <c r="C53" s="71">
        <f t="shared" si="3"/>
        <v>50.6</v>
      </c>
      <c r="D53" s="71">
        <f t="shared" si="4"/>
        <v>41.4</v>
      </c>
      <c r="E53" s="71">
        <v>46</v>
      </c>
    </row>
    <row r="54" spans="1:14" ht="31" customHeight="1">
      <c r="A54" s="24">
        <f>BDD!K57</f>
        <v>43858</v>
      </c>
      <c r="B54" s="71">
        <f>($B$7+$C$7*BDD!S57+$D$7*BDD!V57)+$C$4</f>
        <v>50.763400000000004</v>
      </c>
      <c r="C54" s="71">
        <f t="shared" si="3"/>
        <v>50.6</v>
      </c>
      <c r="D54" s="71">
        <f t="shared" si="4"/>
        <v>41.4</v>
      </c>
      <c r="E54" s="71">
        <v>46</v>
      </c>
      <c r="I54" s="120" t="s">
        <v>46</v>
      </c>
      <c r="J54" s="120"/>
      <c r="K54" s="120"/>
      <c r="L54" s="120"/>
      <c r="M54" s="120"/>
      <c r="N54" s="120"/>
    </row>
    <row r="55" spans="1:14">
      <c r="A55" s="24">
        <f>BDD!K58</f>
        <v>43857</v>
      </c>
      <c r="B55" s="71">
        <f>($B$7+$C$7*BDD!S58+$D$7*BDD!V58)+$C$4</f>
        <v>50.606099999999998</v>
      </c>
      <c r="C55" s="71">
        <f t="shared" si="3"/>
        <v>50.6</v>
      </c>
      <c r="D55" s="71">
        <f t="shared" si="4"/>
        <v>41.4</v>
      </c>
      <c r="E55" s="71">
        <v>46</v>
      </c>
    </row>
    <row r="56" spans="1:14" ht="20" customHeight="1">
      <c r="A56" s="24">
        <f>BDD!K59</f>
        <v>43854</v>
      </c>
      <c r="B56" s="71">
        <f>($B$7+$C$7*BDD!S59+$D$7*BDD!V59)+$C$4</f>
        <v>50.880099999999999</v>
      </c>
      <c r="C56" s="71">
        <f t="shared" si="3"/>
        <v>50.6</v>
      </c>
      <c r="D56" s="71">
        <f t="shared" si="4"/>
        <v>41.4</v>
      </c>
      <c r="E56" s="71">
        <v>46</v>
      </c>
      <c r="I56" s="3" t="s">
        <v>44</v>
      </c>
      <c r="J56" s="2"/>
      <c r="K56" s="2"/>
      <c r="L56" s="2"/>
      <c r="M56" s="2"/>
      <c r="N56" s="2"/>
    </row>
    <row r="57" spans="1:14">
      <c r="A57" s="24">
        <f>BDD!K60</f>
        <v>43853</v>
      </c>
      <c r="B57" s="71">
        <f>($B$7+$C$7*BDD!S60+$D$7*BDD!V60)+$C$4</f>
        <v>50.908799999999999</v>
      </c>
      <c r="C57" s="71">
        <f t="shared" si="3"/>
        <v>50.6</v>
      </c>
      <c r="D57" s="71">
        <f t="shared" si="4"/>
        <v>41.4</v>
      </c>
      <c r="E57" s="71">
        <v>46</v>
      </c>
      <c r="I57" s="121" t="s">
        <v>48</v>
      </c>
      <c r="J57" s="121"/>
      <c r="K57" s="121"/>
      <c r="L57" s="121"/>
      <c r="M57" s="121"/>
      <c r="N57" s="121"/>
    </row>
    <row r="58" spans="1:14">
      <c r="A58" s="24">
        <f>BDD!K61</f>
        <v>43852</v>
      </c>
      <c r="B58" s="71">
        <f>($B$7+$C$7*BDD!S61+$D$7*BDD!V61)+$C$4</f>
        <v>51.950099999999992</v>
      </c>
      <c r="C58" s="71">
        <f t="shared" si="3"/>
        <v>50.6</v>
      </c>
      <c r="D58" s="71">
        <f t="shared" si="4"/>
        <v>41.4</v>
      </c>
      <c r="E58" s="71">
        <v>46</v>
      </c>
      <c r="I58" s="121"/>
      <c r="J58" s="121"/>
      <c r="K58" s="121"/>
      <c r="L58" s="121"/>
      <c r="M58" s="121"/>
      <c r="N58" s="121"/>
    </row>
    <row r="59" spans="1:14">
      <c r="A59" s="24">
        <f>BDD!K62</f>
        <v>43851</v>
      </c>
      <c r="B59" s="71">
        <f>($B$7+$C$7*BDD!S62+$D$7*BDD!V62)+$C$4</f>
        <v>51.925799999999995</v>
      </c>
      <c r="C59" s="71">
        <f t="shared" si="3"/>
        <v>50.6</v>
      </c>
      <c r="D59" s="71">
        <f t="shared" si="4"/>
        <v>41.4</v>
      </c>
      <c r="E59" s="71">
        <v>46</v>
      </c>
      <c r="I59" s="121"/>
      <c r="J59" s="121"/>
      <c r="K59" s="121"/>
      <c r="L59" s="121"/>
      <c r="M59" s="121"/>
      <c r="N59" s="121"/>
    </row>
    <row r="60" spans="1:14">
      <c r="A60" s="24">
        <f>BDD!K63</f>
        <v>43850</v>
      </c>
      <c r="B60" s="71">
        <f>($B$7+$C$7*BDD!S63+$D$7*BDD!V63)+$C$4</f>
        <v>52.168500000000002</v>
      </c>
      <c r="C60" s="71">
        <f t="shared" si="3"/>
        <v>50.6</v>
      </c>
      <c r="D60" s="71">
        <f t="shared" si="4"/>
        <v>41.4</v>
      </c>
      <c r="E60" s="71">
        <v>46</v>
      </c>
      <c r="I60" s="121"/>
      <c r="J60" s="121"/>
      <c r="K60" s="121"/>
      <c r="L60" s="121"/>
      <c r="M60" s="121"/>
      <c r="N60" s="121"/>
    </row>
    <row r="61" spans="1:14">
      <c r="A61" s="24">
        <f>BDD!K64</f>
        <v>43847</v>
      </c>
      <c r="B61" s="71">
        <f>($B$7+$C$7*BDD!S64+$D$7*BDD!V64)+$C$4</f>
        <v>52.426900000000003</v>
      </c>
      <c r="C61" s="71">
        <f t="shared" si="3"/>
        <v>50.6</v>
      </c>
      <c r="D61" s="71">
        <f t="shared" si="4"/>
        <v>41.4</v>
      </c>
      <c r="E61" s="71">
        <v>46</v>
      </c>
      <c r="I61" s="121"/>
      <c r="J61" s="121"/>
      <c r="K61" s="121"/>
      <c r="L61" s="121"/>
      <c r="M61" s="121"/>
      <c r="N61" s="121"/>
    </row>
    <row r="62" spans="1:14">
      <c r="A62" s="24">
        <f>BDD!K65</f>
        <v>43846</v>
      </c>
      <c r="B62" s="71">
        <f>($B$7+$C$7*BDD!S65+$D$7*BDD!V65)+$C$4</f>
        <v>52.313400000000001</v>
      </c>
      <c r="C62" s="71">
        <f t="shared" si="3"/>
        <v>50.6</v>
      </c>
      <c r="D62" s="71">
        <f t="shared" si="4"/>
        <v>41.4</v>
      </c>
      <c r="E62" s="71">
        <v>46</v>
      </c>
      <c r="I62" s="121"/>
      <c r="J62" s="121"/>
      <c r="K62" s="121"/>
      <c r="L62" s="121"/>
      <c r="M62" s="121"/>
      <c r="N62" s="121"/>
    </row>
    <row r="63" spans="1:14">
      <c r="A63" s="24">
        <f>BDD!K66</f>
        <v>43845</v>
      </c>
      <c r="B63" s="71">
        <f>($B$7+$C$7*BDD!S66+$D$7*BDD!V66)+$C$4</f>
        <v>52.4499</v>
      </c>
      <c r="C63" s="71">
        <f t="shared" si="3"/>
        <v>50.6</v>
      </c>
      <c r="D63" s="71">
        <f t="shared" si="4"/>
        <v>41.4</v>
      </c>
      <c r="E63" s="71">
        <v>46</v>
      </c>
      <c r="I63" s="121"/>
      <c r="J63" s="121"/>
      <c r="K63" s="121"/>
      <c r="L63" s="121"/>
      <c r="M63" s="121"/>
      <c r="N63" s="121"/>
    </row>
    <row r="64" spans="1:14">
      <c r="A64" s="24">
        <f>BDD!K67</f>
        <v>43844</v>
      </c>
      <c r="B64" s="71">
        <f>($B$7+$C$7*BDD!S67+$D$7*BDD!V67)+$C$4</f>
        <v>52.192599999999999</v>
      </c>
      <c r="C64" s="71">
        <f t="shared" si="3"/>
        <v>50.6</v>
      </c>
      <c r="D64" s="71">
        <f t="shared" si="4"/>
        <v>41.4</v>
      </c>
      <c r="E64" s="71">
        <v>46</v>
      </c>
    </row>
    <row r="65" spans="1:14" ht="21" customHeight="1">
      <c r="A65" s="24">
        <f>BDD!K68</f>
        <v>43843</v>
      </c>
      <c r="B65" s="71">
        <f>($B$7+$C$7*BDD!S68+$D$7*BDD!V68)+$C$4</f>
        <v>53.273900000000005</v>
      </c>
      <c r="C65" s="71">
        <f t="shared" si="3"/>
        <v>50.6</v>
      </c>
      <c r="D65" s="71">
        <f t="shared" si="4"/>
        <v>41.4</v>
      </c>
      <c r="E65" s="71">
        <v>46</v>
      </c>
      <c r="I65" s="3" t="s">
        <v>45</v>
      </c>
      <c r="J65" s="2"/>
      <c r="K65" s="2"/>
      <c r="L65" s="2"/>
      <c r="M65" s="2"/>
      <c r="N65" s="2"/>
    </row>
    <row r="66" spans="1:14">
      <c r="A66" s="24">
        <f>BDD!K69</f>
        <v>43840</v>
      </c>
      <c r="B66" s="71">
        <f>($B$7+$C$7*BDD!S69+$D$7*BDD!V69)+$C$4</f>
        <v>53.099000000000004</v>
      </c>
      <c r="C66" s="71">
        <f t="shared" si="3"/>
        <v>50.6</v>
      </c>
      <c r="D66" s="71">
        <f t="shared" si="4"/>
        <v>41.4</v>
      </c>
      <c r="E66" s="71">
        <v>46</v>
      </c>
      <c r="I66" s="125"/>
      <c r="J66" s="125"/>
      <c r="K66" s="125"/>
      <c r="L66" s="125"/>
      <c r="M66" s="125"/>
      <c r="N66" s="125"/>
    </row>
    <row r="67" spans="1:14">
      <c r="A67" s="24">
        <f>BDD!K70</f>
        <v>43839</v>
      </c>
      <c r="B67" s="71">
        <f>($B$7+$C$7*BDD!S70+$D$7*BDD!V70)+$C$4</f>
        <v>53.222500000000004</v>
      </c>
      <c r="C67" s="71">
        <f t="shared" si="3"/>
        <v>50.6</v>
      </c>
      <c r="D67" s="71">
        <f t="shared" si="4"/>
        <v>41.4</v>
      </c>
      <c r="E67" s="71">
        <v>46</v>
      </c>
      <c r="I67" s="125"/>
      <c r="J67" s="125"/>
      <c r="K67" s="125"/>
      <c r="L67" s="125"/>
      <c r="M67" s="125"/>
      <c r="N67" s="125"/>
    </row>
    <row r="68" spans="1:14">
      <c r="A68" s="24">
        <f>BDD!K71</f>
        <v>43838</v>
      </c>
      <c r="B68" s="71">
        <f>($B$7+$C$7*BDD!S71+$D$7*BDD!V71)+$C$4</f>
        <v>52.713799999999999</v>
      </c>
      <c r="C68" s="71">
        <f t="shared" si="3"/>
        <v>50.6</v>
      </c>
      <c r="D68" s="71">
        <f t="shared" si="4"/>
        <v>41.4</v>
      </c>
      <c r="E68" s="71">
        <v>46</v>
      </c>
      <c r="I68" s="125"/>
      <c r="J68" s="125"/>
      <c r="K68" s="125"/>
      <c r="L68" s="125"/>
      <c r="M68" s="125"/>
      <c r="N68" s="125"/>
    </row>
    <row r="69" spans="1:14">
      <c r="A69" s="24">
        <f>BDD!K72</f>
        <v>43837</v>
      </c>
      <c r="B69" s="71">
        <f>($B$7+$C$7*BDD!S72+$D$7*BDD!V72)+$C$4</f>
        <v>52.721299999999999</v>
      </c>
      <c r="C69" s="71">
        <f t="shared" si="3"/>
        <v>50.6</v>
      </c>
      <c r="D69" s="71">
        <f t="shared" si="4"/>
        <v>41.4</v>
      </c>
      <c r="E69" s="71">
        <v>46</v>
      </c>
    </row>
    <row r="70" spans="1:14">
      <c r="A70" s="24">
        <f>BDD!K73</f>
        <v>43836</v>
      </c>
      <c r="B70" s="71">
        <f>($B$7+$C$7*BDD!S73+$D$7*BDD!V73)+$C$4</f>
        <v>52.8797</v>
      </c>
      <c r="C70" s="71">
        <f t="shared" si="3"/>
        <v>50.6</v>
      </c>
      <c r="D70" s="71">
        <f t="shared" si="4"/>
        <v>41.4</v>
      </c>
      <c r="E70" s="71">
        <v>46</v>
      </c>
    </row>
  </sheetData>
  <mergeCells count="5">
    <mergeCell ref="I2:N2"/>
    <mergeCell ref="I9:N9"/>
    <mergeCell ref="I54:N54"/>
    <mergeCell ref="I57:N63"/>
    <mergeCell ref="I66:N68"/>
  </mergeCells>
  <conditionalFormatting sqref="M14">
    <cfRule type="cellIs" dxfId="9" priority="9" operator="greaterThan">
      <formula>$D$2</formula>
    </cfRule>
  </conditionalFormatting>
  <conditionalFormatting sqref="K14">
    <cfRule type="cellIs" dxfId="8" priority="6" operator="greaterThan">
      <formula>$D$2</formula>
    </cfRule>
  </conditionalFormatting>
  <conditionalFormatting sqref="M13">
    <cfRule type="cellIs" dxfId="7" priority="3" operator="greaterThan">
      <formula>0</formula>
    </cfRule>
  </conditionalFormatting>
  <conditionalFormatting sqref="K13">
    <cfRule type="cellIs" dxfId="6" priority="2" operator="greaterThan">
      <formula>0</formula>
    </cfRule>
  </conditionalFormatting>
  <conditionalFormatting sqref="I13">
    <cfRule type="cellIs" dxfId="5" priority="1" operator="greaterThan">
      <formula>$N$13</formula>
    </cfRule>
  </conditionalFormatting>
  <pageMargins left="0.7" right="0.7" top="0.75" bottom="0.75" header="0.3" footer="0.3"/>
  <pageSetup paperSize="9" scale="63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9123D4DB-F615-E94B-AFEB-7D58C7ACA45D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8" id="{F82E7641-20AF-2E40-941F-CCDD6567F260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M14</xm:sqref>
        </x14:conditionalFormatting>
        <x14:conditionalFormatting xmlns:xm="http://schemas.microsoft.com/office/excel/2006/main">
          <x14:cfRule type="iconSet" priority="4" id="{7C370269-7625-2D45-8FAD-EEB768D06356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5" id="{6FAB52C4-EF62-6748-8C93-BE7467A3624B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K14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E5DAD-85A4-CB49-BDD1-755D0781DA2C}">
  <sheetPr codeName="Feuil4">
    <pageSetUpPr fitToPage="1"/>
  </sheetPr>
  <dimension ref="A1:N70"/>
  <sheetViews>
    <sheetView topLeftCell="A8" workbookViewId="0">
      <selection activeCell="G20" sqref="G20"/>
    </sheetView>
  </sheetViews>
  <sheetFormatPr baseColWidth="10" defaultRowHeight="16"/>
  <cols>
    <col min="1" max="1" width="10.83203125" style="1"/>
    <col min="2" max="2" width="22" style="1" bestFit="1" customWidth="1"/>
    <col min="3" max="3" width="22.83203125" style="1" bestFit="1" customWidth="1"/>
    <col min="4" max="4" width="23.1640625" style="1" bestFit="1" customWidth="1"/>
    <col min="5" max="7" width="10.83203125" style="1"/>
    <col min="8" max="8" width="11.83203125" style="1" customWidth="1"/>
    <col min="9" max="9" width="34" style="1" bestFit="1" customWidth="1"/>
    <col min="10" max="10" width="1.83203125" style="1" customWidth="1"/>
    <col min="11" max="11" width="29.1640625" style="1" bestFit="1" customWidth="1"/>
    <col min="12" max="12" width="4.6640625" style="1" customWidth="1"/>
    <col min="13" max="13" width="28.83203125" style="1" customWidth="1"/>
    <col min="14" max="14" width="26.83203125" style="1" customWidth="1"/>
    <col min="15" max="16384" width="10.83203125" style="1"/>
  </cols>
  <sheetData>
    <row r="1" spans="1:14">
      <c r="I1" s="2"/>
      <c r="J1" s="2"/>
      <c r="K1" s="2"/>
      <c r="L1" s="2"/>
      <c r="M1" s="2"/>
      <c r="N1" s="2"/>
    </row>
    <row r="2" spans="1:14" ht="33">
      <c r="I2" s="123" t="s">
        <v>51</v>
      </c>
      <c r="J2" s="123"/>
      <c r="K2" s="123"/>
      <c r="L2" s="123"/>
      <c r="M2" s="123"/>
      <c r="N2" s="123"/>
    </row>
    <row r="3" spans="1:14">
      <c r="I3" s="7"/>
      <c r="J3" s="5"/>
      <c r="K3" s="2"/>
      <c r="L3" s="2"/>
      <c r="M3" s="2"/>
      <c r="N3" s="2"/>
    </row>
    <row r="4" spans="1:14" ht="20">
      <c r="B4" s="29" t="s">
        <v>56</v>
      </c>
      <c r="C4" s="30">
        <f>BDD!B21</f>
        <v>0</v>
      </c>
      <c r="I4" s="4" t="s">
        <v>25</v>
      </c>
      <c r="K4" s="2"/>
      <c r="L4" s="2"/>
      <c r="M4" s="2"/>
      <c r="N4" s="2"/>
    </row>
    <row r="5" spans="1:14" ht="21" thickBot="1">
      <c r="I5" s="19">
        <f>BDD!B26</f>
        <v>2021</v>
      </c>
      <c r="J5" s="6"/>
      <c r="K5" s="2"/>
      <c r="L5" s="2"/>
      <c r="M5" s="2"/>
      <c r="N5" s="2"/>
    </row>
    <row r="6" spans="1:14" ht="21">
      <c r="B6" s="20" t="str">
        <f>BDD!C11</f>
        <v>Constante €/MWh</v>
      </c>
      <c r="C6" s="21" t="str">
        <f>BDD!D11</f>
        <v>BL (Baseload) en %</v>
      </c>
      <c r="D6" s="22" t="str">
        <f>BDD!E11</f>
        <v>PL (Peakload) en %</v>
      </c>
      <c r="I6" s="2"/>
      <c r="J6" s="2"/>
      <c r="K6" s="2"/>
      <c r="L6" s="2"/>
      <c r="M6" s="2"/>
      <c r="N6" s="2"/>
    </row>
    <row r="7" spans="1:14" ht="17" thickBot="1">
      <c r="B7" s="23">
        <f>BDD!C12</f>
        <v>1.56</v>
      </c>
      <c r="C7" s="27">
        <f>BDD!D12</f>
        <v>0.73</v>
      </c>
      <c r="D7" s="28">
        <f>BDD!E12</f>
        <v>0.27</v>
      </c>
    </row>
    <row r="9" spans="1:14" ht="31" customHeight="1">
      <c r="I9" s="124" t="s">
        <v>40</v>
      </c>
      <c r="J9" s="124"/>
      <c r="K9" s="124"/>
      <c r="L9" s="124"/>
      <c r="M9" s="124"/>
      <c r="N9" s="124"/>
    </row>
    <row r="10" spans="1:14" ht="19">
      <c r="A10" s="25" t="s">
        <v>35</v>
      </c>
      <c r="B10" s="25" t="s">
        <v>36</v>
      </c>
      <c r="C10" s="25" t="s">
        <v>37</v>
      </c>
      <c r="D10" s="25" t="s">
        <v>38</v>
      </c>
      <c r="E10" s="25" t="s">
        <v>39</v>
      </c>
      <c r="I10" s="2"/>
      <c r="J10" s="2"/>
      <c r="K10" s="2"/>
      <c r="L10" s="2"/>
      <c r="M10" s="2"/>
      <c r="N10" s="2"/>
    </row>
    <row r="11" spans="1:14">
      <c r="A11" s="24">
        <f>BDD!K14</f>
        <v>43917</v>
      </c>
      <c r="B11" s="71">
        <f>($B$7+$C$7*BDD!Y14+$D$7*BDD!AB14)+$C$4</f>
        <v>47.435000000000002</v>
      </c>
      <c r="C11" s="71">
        <f>E11*1.1</f>
        <v>50.6</v>
      </c>
      <c r="D11" s="71">
        <f>E11*0.9</f>
        <v>41.4</v>
      </c>
      <c r="E11" s="72">
        <v>46</v>
      </c>
    </row>
    <row r="12" spans="1:14" ht="32" customHeight="1">
      <c r="A12" s="24">
        <f>BDD!K15</f>
        <v>43916</v>
      </c>
      <c r="B12" s="71">
        <f>($B$7+$C$7*BDD!Y15+$D$7*BDD!AB15)+$C$4</f>
        <v>47.944899999999997</v>
      </c>
      <c r="C12" s="71">
        <f>$C$11</f>
        <v>50.6</v>
      </c>
      <c r="D12" s="71">
        <f>$D$11</f>
        <v>41.4</v>
      </c>
      <c r="E12" s="71">
        <f>$E$11</f>
        <v>46</v>
      </c>
      <c r="I12" s="8" t="s">
        <v>42</v>
      </c>
      <c r="J12" s="8"/>
      <c r="K12" s="8" t="s">
        <v>41</v>
      </c>
      <c r="L12" s="8"/>
      <c r="M12" s="8" t="s">
        <v>49</v>
      </c>
      <c r="N12" s="9" t="s">
        <v>43</v>
      </c>
    </row>
    <row r="13" spans="1:14" ht="23">
      <c r="A13" s="24">
        <f>BDD!K16</f>
        <v>43915</v>
      </c>
      <c r="B13" s="71">
        <f>($B$7+$C$7*BDD!Y16+$D$7*BDD!AB16)+$C$4</f>
        <v>47.364100000000008</v>
      </c>
      <c r="C13" s="71">
        <f t="shared" ref="C13:C49" si="0">$C$11</f>
        <v>50.6</v>
      </c>
      <c r="D13" s="71">
        <f t="shared" ref="D13:D49" si="1">$D$11</f>
        <v>41.4</v>
      </c>
      <c r="E13" s="71">
        <f t="shared" ref="E13:E49" si="2">$E$11</f>
        <v>46</v>
      </c>
      <c r="I13" s="11">
        <f>B11*BDD!B5</f>
        <v>256149</v>
      </c>
      <c r="J13" s="12"/>
      <c r="K13" s="13">
        <f>$I$13/$N$13-1</f>
        <v>-2.497430626927033E-2</v>
      </c>
      <c r="L13" s="14"/>
      <c r="M13" s="11">
        <f>I13-N13</f>
        <v>-6561</v>
      </c>
      <c r="N13" s="10">
        <f>BDD!I5</f>
        <v>262710</v>
      </c>
    </row>
    <row r="14" spans="1:14" ht="18" customHeight="1">
      <c r="A14" s="24">
        <f>BDD!K17</f>
        <v>43914</v>
      </c>
      <c r="B14" s="71">
        <f>($B$7+$C$7*BDD!Y17+$D$7*BDD!AB17)+$C$4</f>
        <v>47.038100000000007</v>
      </c>
      <c r="C14" s="71">
        <f t="shared" si="0"/>
        <v>50.6</v>
      </c>
      <c r="D14" s="71">
        <f t="shared" si="1"/>
        <v>41.4</v>
      </c>
      <c r="E14" s="71">
        <f t="shared" si="2"/>
        <v>46</v>
      </c>
      <c r="I14" s="2"/>
      <c r="J14" s="2"/>
      <c r="K14" s="26"/>
      <c r="L14" s="2"/>
      <c r="M14" s="26"/>
      <c r="N14" s="2"/>
    </row>
    <row r="15" spans="1:14">
      <c r="A15" s="24">
        <f>BDD!K18</f>
        <v>43913</v>
      </c>
      <c r="B15" s="71">
        <f>($B$7+$C$7*BDD!Y18+$D$7*BDD!AB18)+$C$4</f>
        <v>45.970299999999995</v>
      </c>
      <c r="C15" s="71">
        <f t="shared" si="0"/>
        <v>50.6</v>
      </c>
      <c r="D15" s="71">
        <f t="shared" si="1"/>
        <v>41.4</v>
      </c>
      <c r="E15" s="71">
        <f t="shared" si="2"/>
        <v>46</v>
      </c>
      <c r="I15" s="2"/>
      <c r="J15" s="2"/>
      <c r="K15" s="2"/>
      <c r="L15" s="2"/>
      <c r="M15" s="2"/>
      <c r="N15" s="2"/>
    </row>
    <row r="16" spans="1:14" ht="26" customHeight="1">
      <c r="A16" s="24">
        <f>BDD!K19</f>
        <v>43910</v>
      </c>
      <c r="B16" s="71">
        <f>($B$7+$C$7*BDD!Y19+$D$7*BDD!AB19)+$C$4</f>
        <v>46.412999999999997</v>
      </c>
      <c r="C16" s="71">
        <f t="shared" si="0"/>
        <v>50.6</v>
      </c>
      <c r="D16" s="71">
        <f t="shared" si="1"/>
        <v>41.4</v>
      </c>
      <c r="E16" s="71">
        <f t="shared" si="2"/>
        <v>46</v>
      </c>
      <c r="I16" s="8" t="s">
        <v>47</v>
      </c>
      <c r="J16" s="15"/>
      <c r="K16" s="8" t="s">
        <v>50</v>
      </c>
      <c r="L16" s="16"/>
      <c r="M16" s="8" t="s">
        <v>26</v>
      </c>
      <c r="N16" s="8" t="s">
        <v>27</v>
      </c>
    </row>
    <row r="17" spans="1:14" ht="20">
      <c r="A17" s="24">
        <f>BDD!K20</f>
        <v>43909</v>
      </c>
      <c r="B17" s="71">
        <f>($B$7+$C$7*BDD!Y20+$D$7*BDD!AB20)+$C$4</f>
        <v>45.613099999999996</v>
      </c>
      <c r="C17" s="71">
        <f t="shared" si="0"/>
        <v>50.6</v>
      </c>
      <c r="D17" s="71">
        <f t="shared" si="1"/>
        <v>41.4</v>
      </c>
      <c r="E17" s="71">
        <f t="shared" si="2"/>
        <v>46</v>
      </c>
      <c r="I17" s="18">
        <f>$B$11</f>
        <v>47.435000000000002</v>
      </c>
      <c r="J17" s="17"/>
      <c r="K17" s="17">
        <f>$E$11</f>
        <v>46</v>
      </c>
      <c r="L17" s="17"/>
      <c r="M17" s="17">
        <f>$C$11</f>
        <v>50.6</v>
      </c>
      <c r="N17" s="17">
        <f>$D$11</f>
        <v>41.4</v>
      </c>
    </row>
    <row r="18" spans="1:14">
      <c r="A18" s="24">
        <f>BDD!K21</f>
        <v>43908</v>
      </c>
      <c r="B18" s="71">
        <f>($B$7+$C$7*BDD!Y21+$D$7*BDD!AB21)+$C$4</f>
        <v>45.6372</v>
      </c>
      <c r="C18" s="71">
        <f t="shared" si="0"/>
        <v>50.6</v>
      </c>
      <c r="D18" s="71">
        <f t="shared" si="1"/>
        <v>41.4</v>
      </c>
      <c r="E18" s="71">
        <f t="shared" si="2"/>
        <v>46</v>
      </c>
    </row>
    <row r="19" spans="1:14">
      <c r="A19" s="24">
        <f>BDD!K22</f>
        <v>43907</v>
      </c>
      <c r="B19" s="71">
        <f>($B$7+$C$7*BDD!Y22+$D$7*BDD!AB22)+$C$4</f>
        <v>47.5246</v>
      </c>
      <c r="C19" s="71">
        <f t="shared" si="0"/>
        <v>50.6</v>
      </c>
      <c r="D19" s="71">
        <f t="shared" si="1"/>
        <v>41.4</v>
      </c>
      <c r="E19" s="71">
        <f t="shared" si="2"/>
        <v>46</v>
      </c>
    </row>
    <row r="20" spans="1:14">
      <c r="A20" s="24">
        <f>BDD!K23</f>
        <v>43906</v>
      </c>
      <c r="B20" s="71">
        <f>($B$7+$C$7*BDD!Y23+$D$7*BDD!AB23)+$C$4</f>
        <v>48.483399999999996</v>
      </c>
      <c r="C20" s="71">
        <f t="shared" si="0"/>
        <v>50.6</v>
      </c>
      <c r="D20" s="71">
        <f t="shared" si="1"/>
        <v>41.4</v>
      </c>
      <c r="E20" s="71">
        <f t="shared" si="2"/>
        <v>46</v>
      </c>
    </row>
    <row r="21" spans="1:14">
      <c r="A21" s="24">
        <f>BDD!K24</f>
        <v>43903</v>
      </c>
      <c r="B21" s="71">
        <f>($B$7+$C$7*BDD!Y24+$D$7*BDD!AB24)+$C$4</f>
        <v>49.765599999999999</v>
      </c>
      <c r="C21" s="71">
        <f t="shared" si="0"/>
        <v>50.6</v>
      </c>
      <c r="D21" s="71">
        <f t="shared" si="1"/>
        <v>41.4</v>
      </c>
      <c r="E21" s="71">
        <f t="shared" si="2"/>
        <v>46</v>
      </c>
    </row>
    <row r="22" spans="1:14">
      <c r="A22" s="24">
        <f>BDD!K25</f>
        <v>43902</v>
      </c>
      <c r="B22" s="71">
        <f>($B$7+$C$7*BDD!Y25+$D$7*BDD!AB25)+$C$4</f>
        <v>49.925900000000006</v>
      </c>
      <c r="C22" s="71">
        <f t="shared" si="0"/>
        <v>50.6</v>
      </c>
      <c r="D22" s="71">
        <f t="shared" si="1"/>
        <v>41.4</v>
      </c>
      <c r="E22" s="71">
        <f t="shared" si="2"/>
        <v>46</v>
      </c>
    </row>
    <row r="23" spans="1:14">
      <c r="A23" s="24">
        <f>BDD!K26</f>
        <v>43901</v>
      </c>
      <c r="B23" s="71">
        <f>($B$7+$C$7*BDD!Y26+$D$7*BDD!AB26)+$C$4</f>
        <v>50.366200000000006</v>
      </c>
      <c r="C23" s="71">
        <f t="shared" si="0"/>
        <v>50.6</v>
      </c>
      <c r="D23" s="71">
        <f t="shared" si="1"/>
        <v>41.4</v>
      </c>
      <c r="E23" s="71">
        <f t="shared" si="2"/>
        <v>46</v>
      </c>
    </row>
    <row r="24" spans="1:14">
      <c r="A24" s="24">
        <f>BDD!K27</f>
        <v>43900</v>
      </c>
      <c r="B24" s="71">
        <f>($B$7+$C$7*BDD!Y27+$D$7*BDD!AB27)+$C$4</f>
        <v>50.417500000000004</v>
      </c>
      <c r="C24" s="71">
        <f t="shared" si="0"/>
        <v>50.6</v>
      </c>
      <c r="D24" s="71">
        <f t="shared" si="1"/>
        <v>41.4</v>
      </c>
      <c r="E24" s="71">
        <f t="shared" si="2"/>
        <v>46</v>
      </c>
    </row>
    <row r="25" spans="1:14">
      <c r="A25" s="24">
        <f>BDD!K28</f>
        <v>43899</v>
      </c>
      <c r="B25" s="71">
        <f>($B$7+$C$7*BDD!Y28+$D$7*BDD!AB28)+$C$4</f>
        <v>50.284800000000004</v>
      </c>
      <c r="C25" s="71">
        <f t="shared" si="0"/>
        <v>50.6</v>
      </c>
      <c r="D25" s="71">
        <f t="shared" si="1"/>
        <v>41.4</v>
      </c>
      <c r="E25" s="71">
        <f t="shared" si="2"/>
        <v>46</v>
      </c>
    </row>
    <row r="26" spans="1:14">
      <c r="A26" s="24">
        <f>BDD!K29</f>
        <v>43896</v>
      </c>
      <c r="B26" s="71">
        <f>($B$7+$C$7*BDD!Y29+$D$7*BDD!AB29)+$C$4</f>
        <v>50.930199999999999</v>
      </c>
      <c r="C26" s="71">
        <f t="shared" si="0"/>
        <v>50.6</v>
      </c>
      <c r="D26" s="71">
        <f t="shared" si="1"/>
        <v>41.4</v>
      </c>
      <c r="E26" s="71">
        <f t="shared" si="2"/>
        <v>46</v>
      </c>
    </row>
    <row r="27" spans="1:14">
      <c r="A27" s="24">
        <f>BDD!K30</f>
        <v>43895</v>
      </c>
      <c r="B27" s="71">
        <f>($B$7+$C$7*BDD!Y30+$D$7*BDD!AB30)+$C$4</f>
        <v>51.072900000000004</v>
      </c>
      <c r="C27" s="71">
        <f t="shared" si="0"/>
        <v>50.6</v>
      </c>
      <c r="D27" s="71">
        <f t="shared" si="1"/>
        <v>41.4</v>
      </c>
      <c r="E27" s="71">
        <f t="shared" si="2"/>
        <v>46</v>
      </c>
    </row>
    <row r="28" spans="1:14">
      <c r="A28" s="24">
        <f>BDD!K31</f>
        <v>43894</v>
      </c>
      <c r="B28" s="71">
        <f>($B$7+$C$7*BDD!Y31+$D$7*BDD!AB31)+$C$4</f>
        <v>50.936100000000003</v>
      </c>
      <c r="C28" s="71">
        <f t="shared" si="0"/>
        <v>50.6</v>
      </c>
      <c r="D28" s="71">
        <f t="shared" si="1"/>
        <v>41.4</v>
      </c>
      <c r="E28" s="71">
        <f t="shared" si="2"/>
        <v>46</v>
      </c>
    </row>
    <row r="29" spans="1:14">
      <c r="A29" s="24">
        <f>BDD!K32</f>
        <v>43893</v>
      </c>
      <c r="B29" s="71">
        <f>($B$7+$C$7*BDD!Y32+$D$7*BDD!AB32)+$C$4</f>
        <v>51.0456</v>
      </c>
      <c r="C29" s="71">
        <f t="shared" si="0"/>
        <v>50.6</v>
      </c>
      <c r="D29" s="71">
        <f t="shared" si="1"/>
        <v>41.4</v>
      </c>
      <c r="E29" s="71">
        <f t="shared" si="2"/>
        <v>46</v>
      </c>
    </row>
    <row r="30" spans="1:14">
      <c r="A30" s="24">
        <f>BDD!K33</f>
        <v>43892</v>
      </c>
      <c r="B30" s="71">
        <f>($B$7+$C$7*BDD!Y33+$D$7*BDD!AB33)+$C$4</f>
        <v>50.854299999999995</v>
      </c>
      <c r="C30" s="71">
        <f t="shared" si="0"/>
        <v>50.6</v>
      </c>
      <c r="D30" s="71">
        <f t="shared" si="1"/>
        <v>41.4</v>
      </c>
      <c r="E30" s="71">
        <f t="shared" si="2"/>
        <v>46</v>
      </c>
    </row>
    <row r="31" spans="1:14">
      <c r="A31" s="24">
        <f>BDD!K34</f>
        <v>43889</v>
      </c>
      <c r="B31" s="71">
        <f>($B$7+$C$7*BDD!Y34+$D$7*BDD!AB34)+$C$4</f>
        <v>50.675100000000008</v>
      </c>
      <c r="C31" s="71">
        <f t="shared" si="0"/>
        <v>50.6</v>
      </c>
      <c r="D31" s="71">
        <f t="shared" si="1"/>
        <v>41.4</v>
      </c>
      <c r="E31" s="71">
        <f t="shared" si="2"/>
        <v>46</v>
      </c>
    </row>
    <row r="32" spans="1:14">
      <c r="A32" s="24">
        <f>BDD!K35</f>
        <v>43888</v>
      </c>
      <c r="B32" s="71">
        <f>($B$7+$C$7*BDD!Y35+$D$7*BDD!AB35)+$C$4</f>
        <v>50.928100000000008</v>
      </c>
      <c r="C32" s="71">
        <f t="shared" si="0"/>
        <v>50.6</v>
      </c>
      <c r="D32" s="71">
        <f t="shared" si="1"/>
        <v>41.4</v>
      </c>
      <c r="E32" s="71">
        <f t="shared" si="2"/>
        <v>46</v>
      </c>
    </row>
    <row r="33" spans="1:14">
      <c r="A33" s="24">
        <f>BDD!K36</f>
        <v>43887</v>
      </c>
      <c r="B33" s="71">
        <f>($B$7+$C$7*BDD!Y36+$D$7*BDD!AB36)+$C$4</f>
        <v>50.965699999999998</v>
      </c>
      <c r="C33" s="71">
        <f t="shared" si="0"/>
        <v>50.6</v>
      </c>
      <c r="D33" s="71">
        <f t="shared" si="1"/>
        <v>41.4</v>
      </c>
      <c r="E33" s="71">
        <f t="shared" si="2"/>
        <v>46</v>
      </c>
    </row>
    <row r="34" spans="1:14">
      <c r="A34" s="24">
        <f>BDD!K37</f>
        <v>43886</v>
      </c>
      <c r="B34" s="71">
        <f>($B$7+$C$7*BDD!Y37+$D$7*BDD!AB37)+$C$4</f>
        <v>51.307300000000005</v>
      </c>
      <c r="C34" s="71">
        <f t="shared" si="0"/>
        <v>50.6</v>
      </c>
      <c r="D34" s="71">
        <f t="shared" si="1"/>
        <v>41.4</v>
      </c>
      <c r="E34" s="71">
        <f t="shared" si="2"/>
        <v>46</v>
      </c>
    </row>
    <row r="35" spans="1:14">
      <c r="A35" s="24">
        <f>BDD!K38</f>
        <v>43885</v>
      </c>
      <c r="B35" s="71">
        <f>($B$7+$C$7*BDD!Y38+$D$7*BDD!AB38)+$C$4</f>
        <v>51.521100000000004</v>
      </c>
      <c r="C35" s="71">
        <f t="shared" si="0"/>
        <v>50.6</v>
      </c>
      <c r="D35" s="71">
        <f t="shared" si="1"/>
        <v>41.4</v>
      </c>
      <c r="E35" s="71">
        <f t="shared" si="2"/>
        <v>46</v>
      </c>
    </row>
    <row r="36" spans="1:14">
      <c r="A36" s="24">
        <f>BDD!K39</f>
        <v>43882</v>
      </c>
      <c r="B36" s="71">
        <f>($B$7+$C$7*BDD!Y39+$D$7*BDD!AB39)+$C$4</f>
        <v>52.064400000000006</v>
      </c>
      <c r="C36" s="71">
        <f t="shared" si="0"/>
        <v>50.6</v>
      </c>
      <c r="D36" s="71">
        <f t="shared" si="1"/>
        <v>41.4</v>
      </c>
      <c r="E36" s="71">
        <f t="shared" si="2"/>
        <v>46</v>
      </c>
    </row>
    <row r="37" spans="1:14">
      <c r="A37" s="24">
        <f>BDD!K40</f>
        <v>43881</v>
      </c>
      <c r="B37" s="71">
        <f>($B$7+$C$7*BDD!Y40+$D$7*BDD!AB40)+$C$4</f>
        <v>52.268900000000002</v>
      </c>
      <c r="C37" s="71">
        <f t="shared" si="0"/>
        <v>50.6</v>
      </c>
      <c r="D37" s="71">
        <f t="shared" si="1"/>
        <v>41.4</v>
      </c>
      <c r="E37" s="71">
        <f t="shared" si="2"/>
        <v>46</v>
      </c>
    </row>
    <row r="38" spans="1:14">
      <c r="A38" s="24">
        <f>BDD!K41</f>
        <v>43880</v>
      </c>
      <c r="B38" s="71">
        <f>($B$7+$C$7*BDD!Y41+$D$7*BDD!AB41)+$C$4</f>
        <v>52.129500000000007</v>
      </c>
      <c r="C38" s="71">
        <f t="shared" si="0"/>
        <v>50.6</v>
      </c>
      <c r="D38" s="71">
        <f t="shared" si="1"/>
        <v>41.4</v>
      </c>
      <c r="E38" s="71">
        <f t="shared" si="2"/>
        <v>46</v>
      </c>
    </row>
    <row r="39" spans="1:14">
      <c r="A39" s="24">
        <f>BDD!K42</f>
        <v>43879</v>
      </c>
      <c r="B39" s="71">
        <f>($B$7+$C$7*BDD!Y42+$D$7*BDD!AB42)+$C$4</f>
        <v>52.450899999999997</v>
      </c>
      <c r="C39" s="71">
        <f t="shared" si="0"/>
        <v>50.6</v>
      </c>
      <c r="D39" s="71">
        <f t="shared" si="1"/>
        <v>41.4</v>
      </c>
      <c r="E39" s="71">
        <f t="shared" si="2"/>
        <v>46</v>
      </c>
    </row>
    <row r="40" spans="1:14">
      <c r="A40" s="24">
        <f>BDD!K43</f>
        <v>43878</v>
      </c>
      <c r="B40" s="71">
        <f>($B$7+$C$7*BDD!Y43+$D$7*BDD!AB43)+$C$4</f>
        <v>52.499600000000001</v>
      </c>
      <c r="C40" s="71">
        <f t="shared" si="0"/>
        <v>50.6</v>
      </c>
      <c r="D40" s="71">
        <f t="shared" si="1"/>
        <v>41.4</v>
      </c>
      <c r="E40" s="71">
        <f t="shared" si="2"/>
        <v>46</v>
      </c>
    </row>
    <row r="41" spans="1:14">
      <c r="A41" s="24">
        <f>BDD!K44</f>
        <v>43875</v>
      </c>
      <c r="B41" s="71">
        <f>($B$7+$C$7*BDD!Y44+$D$7*BDD!AB44)+$C$4</f>
        <v>51.9375</v>
      </c>
      <c r="C41" s="71">
        <f t="shared" si="0"/>
        <v>50.6</v>
      </c>
      <c r="D41" s="71">
        <f t="shared" si="1"/>
        <v>41.4</v>
      </c>
      <c r="E41" s="71">
        <f t="shared" si="2"/>
        <v>46</v>
      </c>
    </row>
    <row r="42" spans="1:14">
      <c r="A42" s="24">
        <f>BDD!K45</f>
        <v>43874</v>
      </c>
      <c r="B42" s="71">
        <f>($B$7+$C$7*BDD!Y45+$D$7*BDD!AB45)+$C$4</f>
        <v>51.158900000000003</v>
      </c>
      <c r="C42" s="71">
        <f t="shared" si="0"/>
        <v>50.6</v>
      </c>
      <c r="D42" s="71">
        <f t="shared" si="1"/>
        <v>41.4</v>
      </c>
      <c r="E42" s="71">
        <f t="shared" si="2"/>
        <v>46</v>
      </c>
      <c r="I42" s="2"/>
      <c r="J42" s="2"/>
      <c r="K42" s="2"/>
      <c r="L42" s="2"/>
      <c r="M42" s="2"/>
      <c r="N42" s="2"/>
    </row>
    <row r="43" spans="1:14">
      <c r="A43" s="24">
        <f>BDD!K46</f>
        <v>43873</v>
      </c>
      <c r="B43" s="71">
        <f>($B$7+$C$7*BDD!Y46+$D$7*BDD!AB46)+$C$4</f>
        <v>51.019000000000005</v>
      </c>
      <c r="C43" s="71">
        <f t="shared" si="0"/>
        <v>50.6</v>
      </c>
      <c r="D43" s="71">
        <f t="shared" si="1"/>
        <v>41.4</v>
      </c>
      <c r="E43" s="71">
        <f t="shared" si="2"/>
        <v>46</v>
      </c>
      <c r="I43" s="2"/>
      <c r="J43" s="2"/>
      <c r="K43" s="2"/>
      <c r="L43" s="2"/>
      <c r="M43" s="2"/>
      <c r="N43" s="2"/>
    </row>
    <row r="44" spans="1:14">
      <c r="A44" s="24">
        <f>BDD!K47</f>
        <v>43872</v>
      </c>
      <c r="B44" s="71">
        <f>($B$7+$C$7*BDD!Y47+$D$7*BDD!AB47)+$C$4</f>
        <v>50.591400000000007</v>
      </c>
      <c r="C44" s="71">
        <f t="shared" si="0"/>
        <v>50.6</v>
      </c>
      <c r="D44" s="71">
        <f t="shared" si="1"/>
        <v>41.4</v>
      </c>
      <c r="E44" s="71">
        <f t="shared" si="2"/>
        <v>46</v>
      </c>
    </row>
    <row r="45" spans="1:14">
      <c r="A45" s="24">
        <f>BDD!K48</f>
        <v>43871</v>
      </c>
      <c r="B45" s="71">
        <f>($B$7+$C$7*BDD!Y48+$D$7*BDD!AB48)+$C$4</f>
        <v>50.164600000000007</v>
      </c>
      <c r="C45" s="71">
        <f t="shared" si="0"/>
        <v>50.6</v>
      </c>
      <c r="D45" s="71">
        <f t="shared" si="1"/>
        <v>41.4</v>
      </c>
      <c r="E45" s="71">
        <f t="shared" si="2"/>
        <v>46</v>
      </c>
    </row>
    <row r="46" spans="1:14">
      <c r="A46" s="24">
        <f>BDD!K49</f>
        <v>43868</v>
      </c>
      <c r="B46" s="71">
        <f>($B$7+$C$7*BDD!Y49+$D$7*BDD!AB49)+$C$4</f>
        <v>50.4846</v>
      </c>
      <c r="C46" s="71">
        <f t="shared" si="0"/>
        <v>50.6</v>
      </c>
      <c r="D46" s="71">
        <f t="shared" si="1"/>
        <v>41.4</v>
      </c>
      <c r="E46" s="71">
        <f t="shared" si="2"/>
        <v>46</v>
      </c>
    </row>
    <row r="47" spans="1:14">
      <c r="A47" s="24">
        <f>BDD!K50</f>
        <v>43867</v>
      </c>
      <c r="B47" s="71">
        <f>($B$7+$C$7*BDD!Y50+$D$7*BDD!AB50)+$C$4</f>
        <v>50.3003</v>
      </c>
      <c r="C47" s="71">
        <f t="shared" si="0"/>
        <v>50.6</v>
      </c>
      <c r="D47" s="71">
        <f t="shared" si="1"/>
        <v>41.4</v>
      </c>
      <c r="E47" s="71">
        <f t="shared" si="2"/>
        <v>46</v>
      </c>
    </row>
    <row r="48" spans="1:14">
      <c r="A48" s="24">
        <f>BDD!K51</f>
        <v>43866</v>
      </c>
      <c r="B48" s="71">
        <f>($B$7+$C$7*BDD!Y51+$D$7*BDD!AB51)+$C$4</f>
        <v>50.436799999999998</v>
      </c>
      <c r="C48" s="71">
        <f t="shared" si="0"/>
        <v>50.6</v>
      </c>
      <c r="D48" s="71">
        <f t="shared" si="1"/>
        <v>41.4</v>
      </c>
      <c r="E48" s="71">
        <f t="shared" si="2"/>
        <v>46</v>
      </c>
    </row>
    <row r="49" spans="1:14" ht="16" customHeight="1">
      <c r="A49" s="24">
        <f>BDD!K52</f>
        <v>43865</v>
      </c>
      <c r="B49" s="71">
        <f>($B$7+$C$7*BDD!Y52+$D$7*BDD!AB52)+$C$4</f>
        <v>50.122900000000001</v>
      </c>
      <c r="C49" s="71">
        <f t="shared" si="0"/>
        <v>50.6</v>
      </c>
      <c r="D49" s="71">
        <f t="shared" si="1"/>
        <v>41.4</v>
      </c>
      <c r="E49" s="71">
        <f t="shared" si="2"/>
        <v>46</v>
      </c>
    </row>
    <row r="50" spans="1:14" ht="28" customHeight="1">
      <c r="A50" s="24">
        <f>BDD!K53</f>
        <v>43864</v>
      </c>
      <c r="B50" s="71">
        <f>($B$7+$C$7*BDD!Y53+$D$7*BDD!AB53)+$C$4</f>
        <v>50.207000000000001</v>
      </c>
      <c r="C50" s="71">
        <f t="shared" ref="C50:C70" si="3">E50*1.1</f>
        <v>50.6</v>
      </c>
      <c r="D50" s="71">
        <f t="shared" ref="D50:D70" si="4">E50*0.9</f>
        <v>41.4</v>
      </c>
      <c r="E50" s="71">
        <v>46</v>
      </c>
    </row>
    <row r="51" spans="1:14">
      <c r="A51" s="24">
        <f>BDD!K54</f>
        <v>43861</v>
      </c>
      <c r="B51" s="71">
        <f>($B$7+$C$7*BDD!Y54+$D$7*BDD!AB54)+$C$4</f>
        <v>50.657000000000004</v>
      </c>
      <c r="C51" s="71">
        <f t="shared" si="3"/>
        <v>50.6</v>
      </c>
      <c r="D51" s="71">
        <f t="shared" si="4"/>
        <v>41.4</v>
      </c>
      <c r="E51" s="71">
        <v>46</v>
      </c>
    </row>
    <row r="52" spans="1:14">
      <c r="A52" s="24">
        <f>BDD!K55</f>
        <v>43860</v>
      </c>
      <c r="B52" s="71">
        <f>($B$7+$C$7*BDD!Y55+$D$7*BDD!AB55)+$C$4</f>
        <v>50.877600000000001</v>
      </c>
      <c r="C52" s="71">
        <f t="shared" si="3"/>
        <v>50.6</v>
      </c>
      <c r="D52" s="71">
        <f t="shared" si="4"/>
        <v>41.4</v>
      </c>
      <c r="E52" s="71">
        <v>46</v>
      </c>
    </row>
    <row r="53" spans="1:14">
      <c r="A53" s="24">
        <f>BDD!K56</f>
        <v>43859</v>
      </c>
      <c r="B53" s="71">
        <f>($B$7+$C$7*BDD!Y56+$D$7*BDD!AB56)+$C$4</f>
        <v>51.173000000000002</v>
      </c>
      <c r="C53" s="71">
        <f t="shared" si="3"/>
        <v>50.6</v>
      </c>
      <c r="D53" s="71">
        <f t="shared" si="4"/>
        <v>41.4</v>
      </c>
      <c r="E53" s="71">
        <v>46</v>
      </c>
    </row>
    <row r="54" spans="1:14" ht="31" customHeight="1">
      <c r="A54" s="24">
        <f>BDD!K57</f>
        <v>43858</v>
      </c>
      <c r="B54" s="71">
        <f>($B$7+$C$7*BDD!Y57+$D$7*BDD!AB57)+$C$4</f>
        <v>51.073000000000008</v>
      </c>
      <c r="C54" s="71">
        <f t="shared" si="3"/>
        <v>50.6</v>
      </c>
      <c r="D54" s="71">
        <f t="shared" si="4"/>
        <v>41.4</v>
      </c>
      <c r="E54" s="71">
        <v>46</v>
      </c>
      <c r="I54" s="120" t="s">
        <v>46</v>
      </c>
      <c r="J54" s="120"/>
      <c r="K54" s="120"/>
      <c r="L54" s="120"/>
      <c r="M54" s="120"/>
      <c r="N54" s="120"/>
    </row>
    <row r="55" spans="1:14">
      <c r="A55" s="24">
        <f>BDD!K58</f>
        <v>43857</v>
      </c>
      <c r="B55" s="71">
        <f>($B$7+$C$7*BDD!Y58+$D$7*BDD!AB58)+$C$4</f>
        <v>51.268900000000002</v>
      </c>
      <c r="C55" s="71">
        <f t="shared" si="3"/>
        <v>50.6</v>
      </c>
      <c r="D55" s="71">
        <f t="shared" si="4"/>
        <v>41.4</v>
      </c>
      <c r="E55" s="71">
        <v>46</v>
      </c>
    </row>
    <row r="56" spans="1:14" ht="20" customHeight="1">
      <c r="A56" s="24">
        <f>BDD!K59</f>
        <v>43854</v>
      </c>
      <c r="B56" s="71">
        <f>($B$7+$C$7*BDD!Y59+$D$7*BDD!AB59)+$C$4</f>
        <v>51.536699999999996</v>
      </c>
      <c r="C56" s="71">
        <f t="shared" si="3"/>
        <v>50.6</v>
      </c>
      <c r="D56" s="71">
        <f t="shared" si="4"/>
        <v>41.4</v>
      </c>
      <c r="E56" s="71">
        <v>46</v>
      </c>
      <c r="I56" s="3" t="s">
        <v>44</v>
      </c>
      <c r="J56" s="2"/>
      <c r="K56" s="2"/>
      <c r="L56" s="2"/>
      <c r="M56" s="2"/>
      <c r="N56" s="2"/>
    </row>
    <row r="57" spans="1:14">
      <c r="A57" s="24">
        <f>BDD!K60</f>
        <v>43853</v>
      </c>
      <c r="B57" s="71">
        <f>($B$7+$C$7*BDD!Y60+$D$7*BDD!AB60)+$C$4</f>
        <v>51.689599999999999</v>
      </c>
      <c r="C57" s="71">
        <f t="shared" si="3"/>
        <v>50.6</v>
      </c>
      <c r="D57" s="71">
        <f t="shared" si="4"/>
        <v>41.4</v>
      </c>
      <c r="E57" s="71">
        <v>46</v>
      </c>
      <c r="I57" s="121" t="s">
        <v>48</v>
      </c>
      <c r="J57" s="121"/>
      <c r="K57" s="121"/>
      <c r="L57" s="121"/>
      <c r="M57" s="121"/>
      <c r="N57" s="121"/>
    </row>
    <row r="58" spans="1:14">
      <c r="A58" s="24">
        <f>BDD!K61</f>
        <v>43852</v>
      </c>
      <c r="B58" s="71">
        <f>($B$7+$C$7*BDD!Y61+$D$7*BDD!AB61)+$C$4</f>
        <v>51.7166</v>
      </c>
      <c r="C58" s="71">
        <f t="shared" si="3"/>
        <v>50.6</v>
      </c>
      <c r="D58" s="71">
        <f t="shared" si="4"/>
        <v>41.4</v>
      </c>
      <c r="E58" s="71">
        <v>46</v>
      </c>
      <c r="I58" s="121"/>
      <c r="J58" s="121"/>
      <c r="K58" s="121"/>
      <c r="L58" s="121"/>
      <c r="M58" s="121"/>
      <c r="N58" s="121"/>
    </row>
    <row r="59" spans="1:14">
      <c r="A59" s="24">
        <f>BDD!K62</f>
        <v>43851</v>
      </c>
      <c r="B59" s="71">
        <f>($B$7+$C$7*BDD!Y62+$D$7*BDD!AB62)+$C$4</f>
        <v>51.667900000000003</v>
      </c>
      <c r="C59" s="71">
        <f t="shared" si="3"/>
        <v>50.6</v>
      </c>
      <c r="D59" s="71">
        <f t="shared" si="4"/>
        <v>41.4</v>
      </c>
      <c r="E59" s="71">
        <v>46</v>
      </c>
      <c r="I59" s="121"/>
      <c r="J59" s="121"/>
      <c r="K59" s="121"/>
      <c r="L59" s="121"/>
      <c r="M59" s="121"/>
      <c r="N59" s="121"/>
    </row>
    <row r="60" spans="1:14">
      <c r="A60" s="24">
        <f>BDD!K63</f>
        <v>43850</v>
      </c>
      <c r="B60" s="71">
        <f>($B$7+$C$7*BDD!Y63+$D$7*BDD!AB63)+$C$4</f>
        <v>51.685200000000002</v>
      </c>
      <c r="C60" s="71">
        <f t="shared" si="3"/>
        <v>50.6</v>
      </c>
      <c r="D60" s="71">
        <f t="shared" si="4"/>
        <v>41.4</v>
      </c>
      <c r="E60" s="71">
        <v>46</v>
      </c>
      <c r="I60" s="121"/>
      <c r="J60" s="121"/>
      <c r="K60" s="121"/>
      <c r="L60" s="121"/>
      <c r="M60" s="121"/>
      <c r="N60" s="121"/>
    </row>
    <row r="61" spans="1:14">
      <c r="A61" s="24">
        <f>BDD!K64</f>
        <v>43847</v>
      </c>
      <c r="B61" s="71">
        <f>($B$7+$C$7*BDD!Y64+$D$7*BDD!AB64)+$C$4</f>
        <v>51.676300000000005</v>
      </c>
      <c r="C61" s="71">
        <f t="shared" si="3"/>
        <v>50.6</v>
      </c>
      <c r="D61" s="71">
        <f t="shared" si="4"/>
        <v>41.4</v>
      </c>
      <c r="E61" s="71">
        <v>46</v>
      </c>
      <c r="I61" s="121"/>
      <c r="J61" s="121"/>
      <c r="K61" s="121"/>
      <c r="L61" s="121"/>
      <c r="M61" s="121"/>
      <c r="N61" s="121"/>
    </row>
    <row r="62" spans="1:14">
      <c r="A62" s="24">
        <f>BDD!K65</f>
        <v>43846</v>
      </c>
      <c r="B62" s="71">
        <f>($B$7+$C$7*BDD!Y65+$D$7*BDD!AB65)+$C$4</f>
        <v>51.577199999999998</v>
      </c>
      <c r="C62" s="71">
        <f t="shared" si="3"/>
        <v>50.6</v>
      </c>
      <c r="D62" s="71">
        <f t="shared" si="4"/>
        <v>41.4</v>
      </c>
      <c r="E62" s="71">
        <v>46</v>
      </c>
      <c r="I62" s="121"/>
      <c r="J62" s="121"/>
      <c r="K62" s="121"/>
      <c r="L62" s="121"/>
      <c r="M62" s="121"/>
      <c r="N62" s="121"/>
    </row>
    <row r="63" spans="1:14">
      <c r="A63" s="24">
        <f>BDD!K66</f>
        <v>43845</v>
      </c>
      <c r="B63" s="71">
        <f>($B$7+$C$7*BDD!Y66+$D$7*BDD!AB66)+$C$4</f>
        <v>51.710500000000003</v>
      </c>
      <c r="C63" s="71">
        <f t="shared" si="3"/>
        <v>50.6</v>
      </c>
      <c r="D63" s="71">
        <f t="shared" si="4"/>
        <v>41.4</v>
      </c>
      <c r="E63" s="71">
        <v>46</v>
      </c>
      <c r="I63" s="121"/>
      <c r="J63" s="121"/>
      <c r="K63" s="121"/>
      <c r="L63" s="121"/>
      <c r="M63" s="121"/>
      <c r="N63" s="121"/>
    </row>
    <row r="64" spans="1:14">
      <c r="A64" s="24">
        <f>BDD!K67</f>
        <v>43844</v>
      </c>
      <c r="B64" s="71">
        <f>($B$7+$C$7*BDD!Y67+$D$7*BDD!AB67)+$C$4</f>
        <v>51.626400000000004</v>
      </c>
      <c r="C64" s="71">
        <f t="shared" si="3"/>
        <v>50.6</v>
      </c>
      <c r="D64" s="71">
        <f t="shared" si="4"/>
        <v>41.4</v>
      </c>
      <c r="E64" s="71">
        <v>46</v>
      </c>
    </row>
    <row r="65" spans="1:14" ht="21" customHeight="1">
      <c r="A65" s="24">
        <f>BDD!K68</f>
        <v>43843</v>
      </c>
      <c r="B65" s="71">
        <f>($B$7+$C$7*BDD!Y68+$D$7*BDD!AB68)+$C$4</f>
        <v>52.344799999999999</v>
      </c>
      <c r="C65" s="71">
        <f t="shared" si="3"/>
        <v>50.6</v>
      </c>
      <c r="D65" s="71">
        <f t="shared" si="4"/>
        <v>41.4</v>
      </c>
      <c r="E65" s="71">
        <v>46</v>
      </c>
      <c r="I65" s="3" t="s">
        <v>45</v>
      </c>
      <c r="J65" s="2"/>
      <c r="K65" s="2"/>
      <c r="L65" s="2"/>
      <c r="M65" s="2"/>
      <c r="N65" s="2"/>
    </row>
    <row r="66" spans="1:14">
      <c r="A66" s="24">
        <f>BDD!K69</f>
        <v>43840</v>
      </c>
      <c r="B66" s="71">
        <f>($B$7+$C$7*BDD!Y69+$D$7*BDD!AB69)+$C$4</f>
        <v>52.432700000000004</v>
      </c>
      <c r="C66" s="71">
        <f t="shared" si="3"/>
        <v>50.6</v>
      </c>
      <c r="D66" s="71">
        <f t="shared" si="4"/>
        <v>41.4</v>
      </c>
      <c r="E66" s="71">
        <v>46</v>
      </c>
      <c r="I66" s="125"/>
      <c r="J66" s="125"/>
      <c r="K66" s="125"/>
      <c r="L66" s="125"/>
      <c r="M66" s="125"/>
      <c r="N66" s="125"/>
    </row>
    <row r="67" spans="1:14">
      <c r="A67" s="24">
        <f>BDD!K70</f>
        <v>43839</v>
      </c>
      <c r="B67" s="71">
        <f>($B$7+$C$7*BDD!Y70+$D$7*BDD!AB70)+$C$4</f>
        <v>52.528300000000002</v>
      </c>
      <c r="C67" s="71">
        <f t="shared" si="3"/>
        <v>50.6</v>
      </c>
      <c r="D67" s="71">
        <f t="shared" si="4"/>
        <v>41.4</v>
      </c>
      <c r="E67" s="71">
        <v>46</v>
      </c>
      <c r="I67" s="125"/>
      <c r="J67" s="125"/>
      <c r="K67" s="125"/>
      <c r="L67" s="125"/>
      <c r="M67" s="125"/>
      <c r="N67" s="125"/>
    </row>
    <row r="68" spans="1:14">
      <c r="A68" s="24">
        <f>BDD!K71</f>
        <v>43838</v>
      </c>
      <c r="B68" s="71">
        <f>($B$7+$C$7*BDD!Y71+$D$7*BDD!AB71)+$C$4</f>
        <v>52.207599999999999</v>
      </c>
      <c r="C68" s="71">
        <f t="shared" si="3"/>
        <v>50.6</v>
      </c>
      <c r="D68" s="71">
        <f t="shared" si="4"/>
        <v>41.4</v>
      </c>
      <c r="E68" s="71">
        <v>46</v>
      </c>
      <c r="I68" s="125"/>
      <c r="J68" s="125"/>
      <c r="K68" s="125"/>
      <c r="L68" s="125"/>
      <c r="M68" s="125"/>
      <c r="N68" s="125"/>
    </row>
    <row r="69" spans="1:14">
      <c r="A69" s="24">
        <f>BDD!K72</f>
        <v>43837</v>
      </c>
      <c r="B69" s="71">
        <f>($B$7+$C$7*BDD!Y72+$D$7*BDD!AB72)+$C$4</f>
        <v>52.720600000000005</v>
      </c>
      <c r="C69" s="71">
        <f t="shared" si="3"/>
        <v>50.6</v>
      </c>
      <c r="D69" s="71">
        <f t="shared" si="4"/>
        <v>41.4</v>
      </c>
      <c r="E69" s="71">
        <v>46</v>
      </c>
    </row>
    <row r="70" spans="1:14">
      <c r="A70" s="24">
        <f>BDD!K73</f>
        <v>43836</v>
      </c>
      <c r="B70" s="71">
        <f>($B$7+$C$7*BDD!Y73+$D$7*BDD!AB73)+$C$4</f>
        <v>52.911700000000003</v>
      </c>
      <c r="C70" s="71">
        <f t="shared" si="3"/>
        <v>50.6</v>
      </c>
      <c r="D70" s="71">
        <f t="shared" si="4"/>
        <v>41.4</v>
      </c>
      <c r="E70" s="71">
        <v>46</v>
      </c>
    </row>
  </sheetData>
  <mergeCells count="5">
    <mergeCell ref="I2:N2"/>
    <mergeCell ref="I9:N9"/>
    <mergeCell ref="I54:N54"/>
    <mergeCell ref="I57:N63"/>
    <mergeCell ref="I66:N68"/>
  </mergeCells>
  <conditionalFormatting sqref="M14">
    <cfRule type="cellIs" dxfId="4" priority="9" operator="greaterThan">
      <formula>$D$2</formula>
    </cfRule>
  </conditionalFormatting>
  <conditionalFormatting sqref="K14">
    <cfRule type="cellIs" dxfId="3" priority="6" operator="greaterThan">
      <formula>$D$2</formula>
    </cfRule>
  </conditionalFormatting>
  <conditionalFormatting sqref="M13">
    <cfRule type="cellIs" dxfId="2" priority="3" operator="greaterThan">
      <formula>0</formula>
    </cfRule>
  </conditionalFormatting>
  <conditionalFormatting sqref="K13">
    <cfRule type="cellIs" dxfId="1" priority="2" operator="greaterThan">
      <formula>0</formula>
    </cfRule>
  </conditionalFormatting>
  <conditionalFormatting sqref="I13">
    <cfRule type="cellIs" dxfId="0" priority="1" operator="greaterThan">
      <formula>$N$13</formula>
    </cfRule>
  </conditionalFormatting>
  <pageMargins left="0.7" right="0.7" top="0.75" bottom="0.75" header="0.3" footer="0.3"/>
  <pageSetup paperSize="9" scale="63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0AD00F6E-3CF5-9148-BF7F-8D1A4BAD0161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8" id="{AA2EC5F6-7EF3-5745-A3C4-CEEE419BA113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M14</xm:sqref>
        </x14:conditionalFormatting>
        <x14:conditionalFormatting xmlns:xm="http://schemas.microsoft.com/office/excel/2006/main">
          <x14:cfRule type="iconSet" priority="4" id="{CDC2C70A-5138-3640-A179-6D321658813C}">
            <x14:iconSet iconSet="3ArrowsGray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14:cfRule type="iconSet" priority="5" id="{A65F140D-1C4E-1E47-85FB-5C25E44248AA}">
            <x14:iconSet iconSet="3Triangle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Gray" iconId="0"/>
              <x14:cfIcon iconSet="3ArrowsGray" iconId="0"/>
              <x14:cfIcon iconSet="3ArrowsGray" iconId="2"/>
            </x14:iconSet>
          </x14:cfRule>
          <xm:sqref>K14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</vt:lpstr>
      <vt:lpstr>GrapheY1</vt:lpstr>
      <vt:lpstr>GrapheY2</vt:lpstr>
      <vt:lpstr>GrapheY3</vt:lpstr>
      <vt:lpstr>GrapheY1!Zone_d_impression</vt:lpstr>
      <vt:lpstr>GrapheY2!Zone_d_impression</vt:lpstr>
      <vt:lpstr>GrapheY3!Zone_d_impression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SORIN</dc:creator>
  <cp:lastModifiedBy>Stéphane SORIN</cp:lastModifiedBy>
  <cp:lastPrinted>2020-03-29T12:51:45Z</cp:lastPrinted>
  <dcterms:created xsi:type="dcterms:W3CDTF">2020-03-27T08:32:02Z</dcterms:created>
  <dcterms:modified xsi:type="dcterms:W3CDTF">2020-03-29T12:52:17Z</dcterms:modified>
</cp:coreProperties>
</file>