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inass" sheetId="2" r:id="rId1"/>
    <sheet name="Validation" sheetId="3" r:id="rId2"/>
  </sheets>
  <externalReferences>
    <externalReference r:id="rId3"/>
  </externalReferences>
  <definedNames>
    <definedName name="Annee">inass!$B$8</definedName>
    <definedName name="Annéecivile">[1]Janvier!$N$2</definedName>
    <definedName name="joursdeaffectation" localSheetId="0">[1]Mars!$L$4:$L$33</definedName>
    <definedName name="MarSun1">DATE(Annéecivile,3,1)-WEEKDAY(DATE(Annéecivile,3,1))+1</definedName>
    <definedName name="RTravail">Validation!$C$1:$C$5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" i="3"/>
  <c r="N14" s="1"/>
  <c r="L5"/>
  <c r="L4"/>
  <c r="L3"/>
  <c r="L2"/>
  <c r="L1"/>
  <c r="N15" l="1"/>
  <c r="N13"/>
  <c r="R6" i="2"/>
  <c r="R5"/>
  <c r="B9"/>
  <c r="B11" s="1"/>
  <c r="G3" i="3" l="1"/>
  <c r="C11" i="2"/>
  <c r="D11" s="1"/>
  <c r="E11" s="1"/>
  <c r="F11" s="1"/>
  <c r="G11" s="1"/>
  <c r="H11" s="1"/>
  <c r="B13" s="1"/>
  <c r="B10" s="1"/>
  <c r="C13" l="1"/>
  <c r="C10" s="1"/>
  <c r="D13" l="1"/>
  <c r="E13" s="1"/>
  <c r="D10" l="1"/>
  <c r="F13"/>
  <c r="E10"/>
  <c r="F10" l="1"/>
  <c r="G13"/>
  <c r="G10" l="1"/>
  <c r="H13"/>
  <c r="H10" l="1"/>
  <c r="B15"/>
  <c r="C15" s="1"/>
  <c r="D15" s="1"/>
  <c r="E15" s="1"/>
  <c r="F15" s="1"/>
  <c r="G15" s="1"/>
  <c r="H15" s="1"/>
  <c r="B17" s="1"/>
  <c r="C17" s="1"/>
  <c r="D17" s="1"/>
  <c r="E17" s="1"/>
  <c r="F17" s="1"/>
  <c r="G17" s="1"/>
  <c r="H17" s="1"/>
  <c r="B19" s="1"/>
  <c r="C19" s="1"/>
  <c r="D19" s="1"/>
  <c r="E19" s="1"/>
  <c r="F19" s="1"/>
  <c r="G19" s="1"/>
  <c r="H19" s="1"/>
  <c r="B21" s="1"/>
  <c r="C21" s="1"/>
  <c r="D21" s="1"/>
  <c r="E21" s="1"/>
  <c r="F21" s="1"/>
  <c r="G21" s="1"/>
  <c r="H21" s="1"/>
</calcChain>
</file>

<file path=xl/sharedStrings.xml><?xml version="1.0" encoding="utf-8"?>
<sst xmlns="http://schemas.openxmlformats.org/spreadsheetml/2006/main" count="31" uniqueCount="31">
  <si>
    <t>%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</si>
  <si>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</si>
  <si>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</si>
  <si>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</si>
  <si>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</si>
  <si>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</si>
  <si>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</si>
  <si>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</si>
  <si>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</si>
  <si>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</si>
  <si>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</si>
  <si>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Le jour de l’An (1er janvier)</t>
  </si>
  <si>
    <t>La Victoire de 1945 (8 mai)</t>
  </si>
  <si>
    <t>La fête nationale (14 juillet)</t>
  </si>
  <si>
    <t>L’Assomption (15 août)</t>
  </si>
  <si>
    <t>La Toussaint (1er novembre)</t>
  </si>
  <si>
    <t>L’Armistice de 1918 (11 novembre)</t>
  </si>
  <si>
    <t>Noël (25 décembre)</t>
  </si>
  <si>
    <t>Le lundi de Pâques (date variable, entre le 23 mars et le 26 avril)</t>
  </si>
  <si>
    <t>Le jeudi de l’Ascension (40 jours après Pâques)</t>
  </si>
  <si>
    <t>Le lundi de Pentecôte (50 jours après Pâques)</t>
  </si>
  <si>
    <t>fixe</t>
  </si>
  <si>
    <t>Dimanche de pâques</t>
  </si>
  <si>
    <t xml:space="preserve">Médecin </t>
  </si>
  <si>
    <t>Astreinte</t>
  </si>
  <si>
    <t>Garde</t>
  </si>
  <si>
    <t xml:space="preserve">Jad </t>
  </si>
  <si>
    <t xml:space="preserve">janvier </t>
  </si>
  <si>
    <t xml:space="preserve">août </t>
  </si>
  <si>
    <t xml:space="preserve">        Votre régime de travail est </t>
  </si>
  <si>
    <t xml:space="preserve">         Bonjour Docteur </t>
  </si>
</sst>
</file>

<file path=xl/styles.xml><?xml version="1.0" encoding="utf-8"?>
<styleSheet xmlns="http://schemas.openxmlformats.org/spreadsheetml/2006/main">
  <numFmts count="3">
    <numFmt numFmtId="164" formatCode="d"/>
    <numFmt numFmtId="165" formatCode="mmmm"/>
    <numFmt numFmtId="166" formatCode="dd"/>
  </numFmts>
  <fonts count="9">
    <font>
      <sz val="11"/>
      <color theme="1"/>
      <name val="Calibri"/>
      <family val="2"/>
      <scheme val="minor"/>
    </font>
    <font>
      <sz val="10.5"/>
      <color theme="1" tint="0.249977111117893"/>
      <name val="Calibri"/>
      <family val="2"/>
      <scheme val="minor"/>
    </font>
    <font>
      <sz val="11"/>
      <name val="Calibri"/>
      <family val="2"/>
      <scheme val="minor"/>
    </font>
    <font>
      <sz val="10.5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0" fontId="0" fillId="0" borderId="0" xfId="0" applyNumberFormat="1"/>
    <xf numFmtId="0" fontId="0" fillId="0" borderId="0" xfId="0" applyNumberFormat="1"/>
    <xf numFmtId="164" fontId="1" fillId="0" borderId="0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4" fillId="0" borderId="0" xfId="0" applyFont="1"/>
    <xf numFmtId="14" fontId="5" fillId="0" borderId="0" xfId="0" applyNumberFormat="1" applyFont="1"/>
    <xf numFmtId="0" fontId="0" fillId="0" borderId="0" xfId="0" applyFont="1"/>
    <xf numFmtId="14" fontId="0" fillId="0" borderId="0" xfId="0" applyNumberFormat="1" applyFont="1"/>
    <xf numFmtId="0" fontId="6" fillId="0" borderId="0" xfId="0" applyFont="1"/>
    <xf numFmtId="0" fontId="0" fillId="0" borderId="0" xfId="0" applyFont="1" applyAlignment="1">
      <alignment vertical="top"/>
    </xf>
    <xf numFmtId="10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 vertical="top"/>
    </xf>
    <xf numFmtId="166" fontId="0" fillId="0" borderId="0" xfId="0" applyNumberFormat="1" applyAlignment="1">
      <alignment horizontal="center" vertical="top" wrapText="1"/>
    </xf>
    <xf numFmtId="166" fontId="1" fillId="0" borderId="0" xfId="0" applyNumberFormat="1" applyFont="1" applyFill="1" applyBorder="1" applyAlignment="1">
      <alignment horizontal="center" vertical="top" wrapText="1"/>
    </xf>
    <xf numFmtId="166" fontId="3" fillId="0" borderId="0" xfId="0" applyNumberFormat="1" applyFont="1" applyFill="1" applyBorder="1" applyAlignment="1">
      <alignment horizontal="center" vertical="top" wrapText="1"/>
    </xf>
    <xf numFmtId="166" fontId="2" fillId="0" borderId="0" xfId="0" applyNumberFormat="1" applyFont="1" applyAlignment="1">
      <alignment horizontal="center" vertical="top" wrapText="1"/>
    </xf>
    <xf numFmtId="10" fontId="0" fillId="0" borderId="0" xfId="0" applyNumberFormat="1" applyAlignment="1">
      <alignment horizontal="left"/>
    </xf>
    <xf numFmtId="0" fontId="8" fillId="0" borderId="0" xfId="0" applyFont="1" applyAlignment="1">
      <alignment horizontal="centerContinuous"/>
    </xf>
    <xf numFmtId="165" fontId="8" fillId="1" borderId="0" xfId="0" applyNumberFormat="1" applyFont="1" applyFill="1" applyAlignment="1">
      <alignment horizontal="centerContinuous" vertical="top"/>
    </xf>
  </cellXfs>
  <cellStyles count="1">
    <cellStyle name="Normal" xfId="0" builtinId="0"/>
  </cellStyles>
  <dxfs count="20">
    <dxf>
      <fill>
        <patternFill>
          <f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4"/>
        </patternFill>
      </fill>
    </dxf>
    <dxf>
      <fill>
        <patternFill>
          <bgColor theme="4" tint="-0.24994659260841701"/>
        </patternFill>
      </fill>
    </dxf>
    <dxf>
      <font>
        <b/>
        <i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ill>
        <patternFill>
          <bgColor theme="4" tint="-0.24994659260841701"/>
        </patternFill>
      </fill>
    </dxf>
    <dxf>
      <fill>
        <patternFill>
          <f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4"/>
        </patternFill>
      </fill>
    </dxf>
    <dxf>
      <fill>
        <patternFill>
          <bgColor theme="4" tint="-0.24994659260841701"/>
        </patternFill>
      </fill>
    </dxf>
    <dxf>
      <font>
        <color theme="1"/>
      </font>
      <fill>
        <patternFill>
          <fgColor theme="4"/>
        </patternFill>
      </fill>
    </dxf>
    <dxf>
      <fill>
        <patternFill patternType="gray125">
          <fgColor theme="4"/>
        </patternFill>
      </fill>
    </dxf>
    <dxf>
      <font>
        <b/>
        <i/>
        <color theme="1"/>
      </font>
      <fill>
        <patternFill patternType="solid">
          <bgColor theme="4" tint="0.79998168889431442"/>
        </patternFill>
      </fill>
      <border>
        <left/>
        <right/>
        <top/>
        <bottom/>
        <vertical/>
        <horizontal/>
      </border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2" fmlaLink="$E$11" max="9999" min="2012" page="10" val="2018"/>
</file>

<file path=xl/ctrlProps/ctrlProp3.xml><?xml version="1.0" encoding="utf-8"?>
<formControlPr xmlns="http://schemas.microsoft.com/office/spreadsheetml/2009/9/main" objectType="Drop" dropLines="12" dropStyle="combo" dx="22" fmlaLink="$N$12" fmlaRange="$L$7:$L$18" noThreeD="1" sel="9" val="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rier%20&#233;tudiant%20(Lun)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2">
          <cell r="N2">
            <v>2015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V25"/>
  <sheetViews>
    <sheetView showGridLines="0" tabSelected="1" workbookViewId="0">
      <selection activeCell="A2" sqref="A2"/>
    </sheetView>
  </sheetViews>
  <sheetFormatPr defaultColWidth="11.42578125" defaultRowHeight="15"/>
  <cols>
    <col min="2" max="2" width="11.42578125" customWidth="1"/>
    <col min="3" max="3" width="9.5703125" bestFit="1" customWidth="1"/>
    <col min="10" max="10" width="8.42578125" customWidth="1"/>
  </cols>
  <sheetData>
    <row r="1" spans="1:22">
      <c r="A1" s="1"/>
    </row>
    <row r="2" spans="1:22">
      <c r="A2" s="18" t="s">
        <v>30</v>
      </c>
      <c r="B2" s="11"/>
      <c r="C2" t="s">
        <v>26</v>
      </c>
    </row>
    <row r="3" spans="1:22">
      <c r="A3" s="1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2">
      <c r="A4" s="18" t="s">
        <v>29</v>
      </c>
      <c r="B4" s="18"/>
      <c r="C4" s="18"/>
      <c r="D4" s="2">
        <v>50</v>
      </c>
      <c r="E4" t="s">
        <v>0</v>
      </c>
      <c r="L4" s="4"/>
      <c r="M4" s="4"/>
      <c r="N4" s="4"/>
      <c r="O4" s="5" t="s">
        <v>21</v>
      </c>
      <c r="P4" s="4"/>
      <c r="Q4" s="4"/>
      <c r="R4" s="4"/>
      <c r="S4" s="4"/>
      <c r="T4" s="4"/>
      <c r="U4" s="4"/>
    </row>
    <row r="5" spans="1:22">
      <c r="A5" s="1"/>
      <c r="M5" s="4"/>
      <c r="N5" s="4"/>
      <c r="O5" s="4" t="s">
        <v>11</v>
      </c>
      <c r="P5" s="4"/>
      <c r="Q5" s="4"/>
      <c r="R5" s="6">
        <f>DATE(Annee,1,1)</f>
        <v>43101</v>
      </c>
      <c r="S5" s="4"/>
      <c r="T5" s="4"/>
      <c r="U5" s="4"/>
    </row>
    <row r="6" spans="1:22">
      <c r="A6" s="1"/>
      <c r="M6" s="4"/>
      <c r="N6" s="4"/>
      <c r="O6" s="4" t="s">
        <v>12</v>
      </c>
      <c r="P6" s="4"/>
      <c r="Q6" s="4"/>
      <c r="R6" s="6">
        <f>DATE(Annee,5,8)</f>
        <v>43228</v>
      </c>
      <c r="S6" s="4"/>
      <c r="T6" s="4"/>
      <c r="U6" s="4"/>
    </row>
    <row r="7" spans="1:22">
      <c r="A7" s="1"/>
      <c r="K7" s="7"/>
      <c r="U7" s="4"/>
    </row>
    <row r="8" spans="1:22" ht="18.75">
      <c r="A8" s="1"/>
      <c r="B8" s="19">
        <v>2018</v>
      </c>
      <c r="C8" s="19"/>
      <c r="D8" s="19"/>
      <c r="E8" s="19"/>
      <c r="F8" s="19"/>
      <c r="G8" s="19"/>
      <c r="H8" s="19"/>
      <c r="K8" s="7"/>
      <c r="U8" s="7"/>
      <c r="V8" s="7"/>
    </row>
    <row r="9" spans="1:22" ht="18.75">
      <c r="A9" s="1"/>
      <c r="B9" s="20">
        <f>EDATE(DATE(Annee,1,1),Validation!H3-1)</f>
        <v>43191</v>
      </c>
      <c r="C9" s="20"/>
      <c r="D9" s="20"/>
      <c r="E9" s="20"/>
      <c r="F9" s="20"/>
      <c r="G9" s="20"/>
      <c r="H9" s="20"/>
      <c r="K9" s="7"/>
      <c r="U9" s="7"/>
      <c r="V9" s="7"/>
    </row>
    <row r="10" spans="1:22">
      <c r="B10" s="13" t="str">
        <f>UPPER(TEXT(B13,"dddd"))</f>
        <v>MONDAY</v>
      </c>
      <c r="C10" s="13" t="str">
        <f t="shared" ref="C10:H10" si="0">UPPER(TEXT(C13,"dddd"))</f>
        <v>TUESDAY</v>
      </c>
      <c r="D10" s="13" t="str">
        <f t="shared" si="0"/>
        <v>WEDNESDAY</v>
      </c>
      <c r="E10" s="13" t="str">
        <f t="shared" si="0"/>
        <v>THURSDAY</v>
      </c>
      <c r="F10" s="13" t="str">
        <f t="shared" si="0"/>
        <v>FRIDAY</v>
      </c>
      <c r="G10" s="13" t="str">
        <f t="shared" si="0"/>
        <v>SATURDAY</v>
      </c>
      <c r="H10" s="13" t="str">
        <f t="shared" si="0"/>
        <v>SUNDAY</v>
      </c>
      <c r="I10" s="3"/>
      <c r="K10" s="7"/>
      <c r="U10" s="7"/>
      <c r="V10" s="7"/>
    </row>
    <row r="11" spans="1:22" ht="15" customHeight="1">
      <c r="B11" s="14" t="str">
        <f>IF(WEEKDAY(B9)=2,B9,"")</f>
        <v/>
      </c>
      <c r="C11" s="15" t="str">
        <f>IF(B11&lt;&gt;"",B11+1,IF(WEEKDAY($B$9)=3,$B$9,""))</f>
        <v/>
      </c>
      <c r="D11" s="15" t="str">
        <f>IF(C11&lt;&gt;"",C11+1,IF(WEEKDAY($B$9)=4,$B$9,""))</f>
        <v/>
      </c>
      <c r="E11" s="15" t="str">
        <f>IF(D11&lt;&gt;"",D11+1,IF(WEEKDAY($B$9)=5,$B$9,""))</f>
        <v/>
      </c>
      <c r="F11" s="15" t="str">
        <f>IF(E11&lt;&gt;"",E11+1,IF(WEEKDAY($B$9)=6,$B$9,""))</f>
        <v/>
      </c>
      <c r="G11" s="15" t="str">
        <f>IF(F11&lt;&gt;"",F11+1,IF(WEEKDAY($B$9)=7,$B$9,""))</f>
        <v/>
      </c>
      <c r="H11" s="15">
        <f>IF(G11&lt;&gt;"",G11+1,IF(WEEKDAY($B$9)=1,$B$9,""))</f>
        <v>43191</v>
      </c>
      <c r="I11" s="3"/>
      <c r="K11" s="7"/>
      <c r="U11" s="7"/>
      <c r="V11" s="7"/>
    </row>
    <row r="12" spans="1:22" ht="28.5" customHeight="1">
      <c r="B12" s="14"/>
      <c r="C12" s="15"/>
      <c r="D12" s="15"/>
      <c r="E12" s="15"/>
      <c r="F12" s="15"/>
      <c r="G12" s="15"/>
      <c r="H12" s="15"/>
      <c r="I12" s="3"/>
      <c r="K12" s="7"/>
      <c r="U12" s="7"/>
      <c r="V12" s="7"/>
    </row>
    <row r="13" spans="1:22" ht="15" customHeight="1">
      <c r="B13" s="14">
        <f>H11+1</f>
        <v>43192</v>
      </c>
      <c r="C13" s="16">
        <f>B13+1</f>
        <v>43193</v>
      </c>
      <c r="D13" s="16">
        <f t="shared" ref="D13:H13" si="1">C13+1</f>
        <v>43194</v>
      </c>
      <c r="E13" s="16">
        <f t="shared" si="1"/>
        <v>43195</v>
      </c>
      <c r="F13" s="16">
        <f t="shared" si="1"/>
        <v>43196</v>
      </c>
      <c r="G13" s="16">
        <f t="shared" si="1"/>
        <v>43197</v>
      </c>
      <c r="H13" s="16">
        <f t="shared" si="1"/>
        <v>43198</v>
      </c>
      <c r="I13" s="3"/>
      <c r="K13" s="7"/>
      <c r="U13" s="7"/>
      <c r="V13" s="7"/>
    </row>
    <row r="14" spans="1:22" ht="28.5" customHeight="1">
      <c r="B14" s="14"/>
      <c r="C14" s="16"/>
      <c r="D14" s="16"/>
      <c r="E14" s="16"/>
      <c r="F14" s="16"/>
      <c r="G14" s="16"/>
      <c r="H14" s="16"/>
      <c r="I14" s="3"/>
      <c r="K14" s="7"/>
      <c r="U14" s="7"/>
      <c r="V14" s="7"/>
    </row>
    <row r="15" spans="1:22" ht="15" customHeight="1">
      <c r="B15" s="14">
        <f>H13+1</f>
        <v>43199</v>
      </c>
      <c r="C15" s="16">
        <f>B15+1</f>
        <v>43200</v>
      </c>
      <c r="D15" s="16">
        <f t="shared" ref="D15:H15" si="2">C15+1</f>
        <v>43201</v>
      </c>
      <c r="E15" s="16">
        <f t="shared" si="2"/>
        <v>43202</v>
      </c>
      <c r="F15" s="16">
        <f t="shared" si="2"/>
        <v>43203</v>
      </c>
      <c r="G15" s="16">
        <f t="shared" si="2"/>
        <v>43204</v>
      </c>
      <c r="H15" s="16">
        <f t="shared" si="2"/>
        <v>43205</v>
      </c>
      <c r="I15" s="3"/>
      <c r="K15" s="7"/>
      <c r="U15" s="7"/>
      <c r="V15" s="7"/>
    </row>
    <row r="16" spans="1:22" ht="28.5" customHeight="1">
      <c r="B16" s="14"/>
      <c r="C16" s="16"/>
      <c r="D16" s="16"/>
      <c r="E16" s="16"/>
      <c r="F16" s="16"/>
      <c r="G16" s="16"/>
      <c r="H16" s="16"/>
      <c r="I16" s="3"/>
      <c r="K16" s="7"/>
      <c r="L16" s="7"/>
      <c r="U16" s="7"/>
      <c r="V16" s="7"/>
    </row>
    <row r="17" spans="2:22" ht="15" customHeight="1">
      <c r="B17" s="14">
        <f>H15+1</f>
        <v>43206</v>
      </c>
      <c r="C17" s="16">
        <f>B17+1</f>
        <v>43207</v>
      </c>
      <c r="D17" s="16">
        <f t="shared" ref="D17:H17" si="3">C17+1</f>
        <v>43208</v>
      </c>
      <c r="E17" s="16">
        <f t="shared" si="3"/>
        <v>43209</v>
      </c>
      <c r="F17" s="16">
        <f t="shared" si="3"/>
        <v>43210</v>
      </c>
      <c r="G17" s="16">
        <f>F17+1</f>
        <v>43211</v>
      </c>
      <c r="H17" s="16">
        <f t="shared" si="3"/>
        <v>43212</v>
      </c>
      <c r="I17" s="3"/>
      <c r="K17" s="7"/>
      <c r="L17" s="7"/>
      <c r="U17" s="7"/>
      <c r="V17" s="7"/>
    </row>
    <row r="18" spans="2:22" ht="28.5" customHeight="1">
      <c r="B18" s="14"/>
      <c r="C18" s="16"/>
      <c r="D18" s="16"/>
      <c r="E18" s="16"/>
      <c r="F18" s="16"/>
      <c r="G18" s="16"/>
      <c r="H18" s="16"/>
      <c r="I18" s="3"/>
      <c r="K18" s="7"/>
      <c r="L18" s="7"/>
      <c r="U18" s="7"/>
      <c r="V18" s="7"/>
    </row>
    <row r="19" spans="2:22" ht="15" customHeight="1">
      <c r="B19" s="14">
        <f>IF(H17&lt;EOMONTH($B$9,0),H17+1,"")</f>
        <v>43213</v>
      </c>
      <c r="C19" s="17">
        <f>IF(B19&lt;EOMONTH($B$9,0),B19+1,"")</f>
        <v>43214</v>
      </c>
      <c r="D19" s="17">
        <f t="shared" ref="D19:G21" si="4">IF(C19&lt;EOMONTH($B$9,0),C19+1,"")</f>
        <v>43215</v>
      </c>
      <c r="E19" s="17">
        <f t="shared" si="4"/>
        <v>43216</v>
      </c>
      <c r="F19" s="17">
        <f t="shared" si="4"/>
        <v>43217</v>
      </c>
      <c r="G19" s="17">
        <f t="shared" si="4"/>
        <v>43218</v>
      </c>
      <c r="H19" s="17">
        <f>IF(G19&lt;EOMONTH($B$9,0),G19+1,"")</f>
        <v>43219</v>
      </c>
      <c r="I19" s="3"/>
      <c r="K19" s="7"/>
      <c r="L19" s="7"/>
      <c r="U19" s="7"/>
      <c r="V19" s="7"/>
    </row>
    <row r="20" spans="2:22" ht="28.5" customHeight="1">
      <c r="B20" s="14"/>
      <c r="C20" s="16"/>
      <c r="D20" s="16"/>
      <c r="E20" s="16"/>
      <c r="F20" s="16"/>
      <c r="G20" s="16"/>
      <c r="H20" s="16"/>
      <c r="I20" s="3"/>
      <c r="K20" s="7"/>
      <c r="L20" s="7"/>
      <c r="U20" s="7"/>
      <c r="V20" s="7"/>
    </row>
    <row r="21" spans="2:22">
      <c r="B21" s="14">
        <f>IF(H19&lt;EOMONTH($B$9,0),H19+1,"")</f>
        <v>43220</v>
      </c>
      <c r="C21" s="17" t="str">
        <f>IF(B21&lt;EOMONTH($B$9,0),B21+1,"")</f>
        <v/>
      </c>
      <c r="D21" s="17" t="str">
        <f t="shared" si="4"/>
        <v/>
      </c>
      <c r="E21" s="17" t="str">
        <f t="shared" si="4"/>
        <v/>
      </c>
      <c r="F21" s="17" t="str">
        <f t="shared" si="4"/>
        <v/>
      </c>
      <c r="G21" s="17" t="str">
        <f t="shared" si="4"/>
        <v/>
      </c>
      <c r="H21" s="17" t="str">
        <f>IF(G21&lt;EOMONTH($B$9,0),G21+1,"")</f>
        <v/>
      </c>
      <c r="K21" s="7"/>
      <c r="L21" s="7"/>
      <c r="U21" s="7"/>
      <c r="V21" s="7"/>
    </row>
    <row r="22" spans="2:22" ht="28.5" customHeight="1">
      <c r="B22" s="14"/>
      <c r="C22" s="16"/>
      <c r="D22" s="16"/>
      <c r="E22" s="16"/>
      <c r="F22" s="16"/>
      <c r="G22" s="16"/>
      <c r="H22" s="16"/>
      <c r="I22" s="3"/>
      <c r="K22" s="7"/>
      <c r="U22" s="7"/>
      <c r="V22" s="7"/>
    </row>
    <row r="23" spans="2:22">
      <c r="K23" s="7"/>
      <c r="L23" s="7"/>
      <c r="U23" s="7"/>
      <c r="V23" s="7"/>
    </row>
    <row r="24" spans="2:22">
      <c r="K24" s="7"/>
      <c r="L24" s="4"/>
      <c r="U24" s="7"/>
      <c r="V24" s="7"/>
    </row>
    <row r="25" spans="2:22">
      <c r="L25" s="4"/>
      <c r="M25" s="7"/>
      <c r="N25" s="7"/>
      <c r="O25" s="7"/>
      <c r="P25" s="7"/>
      <c r="Q25" s="7"/>
      <c r="R25" s="7"/>
      <c r="S25" s="7"/>
      <c r="T25" s="7"/>
      <c r="U25" s="7"/>
      <c r="V25" s="7"/>
    </row>
  </sheetData>
  <conditionalFormatting sqref="C17:I18 I19:I20 C20:I20">
    <cfRule type="expression" dxfId="19" priority="19" stopIfTrue="1">
      <formula>AND(DAY(C17)&gt;=1,DAY(C17)&lt;=15)</formula>
    </cfRule>
  </conditionalFormatting>
  <conditionalFormatting sqref="I19:I20 I10 C11:I18 C20:I20">
    <cfRule type="expression" dxfId="18" priority="21">
      <formula>VLOOKUP(DAY(C10),joursdeaffectation,1,FALSE)=DAY(C10)</formula>
    </cfRule>
  </conditionalFormatting>
  <conditionalFormatting sqref="B9:H9">
    <cfRule type="notContainsBlanks" dxfId="17" priority="17">
      <formula>LEN(TRIM(B9))&gt;0</formula>
    </cfRule>
    <cfRule type="notContainsBlanks" dxfId="16" priority="18">
      <formula>LEN(TRIM(B9))&gt;0</formula>
    </cfRule>
  </conditionalFormatting>
  <conditionalFormatting sqref="B11:H20">
    <cfRule type="notContainsBlanks" dxfId="15" priority="15">
      <formula>LEN(TRIM(B11))&gt;0</formula>
    </cfRule>
  </conditionalFormatting>
  <conditionalFormatting sqref="B11:H21">
    <cfRule type="expression" dxfId="14" priority="29">
      <formula>OR(B11=$R$5,B11=#REF!,B11=$R$6,B11=#REF!,B11=#REF!,B11=#REF!,B11=#REF!,B11=#REF!,B11=#REF!,B11=#REF!,B11=#REF!)+$A$11</formula>
    </cfRule>
    <cfRule type="timePeriod" dxfId="13" priority="30" timePeriod="today">
      <formula>FLOOR(B11,1)=TODAY()</formula>
    </cfRule>
    <cfRule type="timePeriod" dxfId="12" priority="31" timePeriod="today">
      <formula>FLOOR(B11,1)=TODAY()</formula>
    </cfRule>
    <cfRule type="containsBlanks" dxfId="11" priority="32">
      <formula>LEN(TRIM(B11))=0</formula>
    </cfRule>
    <cfRule type="notContainsBlanks" dxfId="10" priority="33">
      <formula>LEN(TRIM(B11))&gt;0</formula>
    </cfRule>
    <cfRule type="notContainsBlanks" dxfId="9" priority="34">
      <formula>LEN(TRIM(B11))&gt;0</formula>
    </cfRule>
  </conditionalFormatting>
  <conditionalFormatting sqref="B21:H21">
    <cfRule type="notContainsBlanks" dxfId="8" priority="9">
      <formula>LEN(TRIM(B21))&gt;0</formula>
    </cfRule>
  </conditionalFormatting>
  <conditionalFormatting sqref="C22:I22">
    <cfRule type="expression" dxfId="7" priority="8">
      <formula>VLOOKUP(DAY(C22),joursdeaffectation,1,FALSE)=DAY(C22)</formula>
    </cfRule>
  </conditionalFormatting>
  <conditionalFormatting sqref="B22:H22">
    <cfRule type="notContainsBlanks" dxfId="6" priority="7">
      <formula>LEN(TRIM(B22))&gt;0</formula>
    </cfRule>
  </conditionalFormatting>
  <conditionalFormatting sqref="B22:H22">
    <cfRule type="expression" dxfId="5" priority="1">
      <formula>OR(B22=$R$5,B22=#REF!,B22=$R$6,B22=#REF!,B22=#REF!,B22=#REF!,B22=#REF!,B22=#REF!,B22=#REF!,B22=#REF!,B22=#REF!)+$A$11</formula>
    </cfRule>
    <cfRule type="timePeriod" dxfId="4" priority="2" timePeriod="today">
      <formula>FLOOR(B22,1)=TODAY()</formula>
    </cfRule>
    <cfRule type="timePeriod" dxfId="3" priority="3" timePeriod="today">
      <formula>FLOOR(B22,1)=TODAY()</formula>
    </cfRule>
    <cfRule type="containsBlanks" dxfId="2" priority="4">
      <formula>LEN(TRIM(B22))=0</formula>
    </cfRule>
    <cfRule type="notContainsBlanks" dxfId="1" priority="5">
      <formula>LEN(TRIM(B22))&gt;0</formula>
    </cfRule>
    <cfRule type="notContainsBlanks" dxfId="0" priority="6">
      <formula>LEN(TRIM(B22))&gt;0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N17"/>
  <sheetViews>
    <sheetView workbookViewId="0"/>
  </sheetViews>
  <sheetFormatPr defaultColWidth="11.42578125" defaultRowHeight="15"/>
  <sheetData>
    <row r="1" spans="1:14">
      <c r="A1" s="7" t="s">
        <v>27</v>
      </c>
      <c r="C1" s="2">
        <v>25</v>
      </c>
      <c r="E1" t="s">
        <v>23</v>
      </c>
      <c r="G1" s="7"/>
      <c r="H1" s="4"/>
      <c r="I1" s="4" t="s">
        <v>13</v>
      </c>
      <c r="J1" s="4"/>
      <c r="K1" s="4"/>
      <c r="L1" s="6">
        <f>DATE(Annee,7,14)</f>
        <v>43295</v>
      </c>
      <c r="M1" s="4"/>
      <c r="N1" s="4"/>
    </row>
    <row r="2" spans="1:14">
      <c r="A2" s="7" t="s">
        <v>1</v>
      </c>
      <c r="C2" s="2">
        <v>50</v>
      </c>
      <c r="E2" t="s">
        <v>24</v>
      </c>
      <c r="G2" s="7"/>
      <c r="H2" s="7"/>
      <c r="I2" s="7" t="s">
        <v>14</v>
      </c>
      <c r="J2" s="7"/>
      <c r="K2" s="7"/>
      <c r="L2" s="8">
        <f>DATE(Annee,8,15)</f>
        <v>43327</v>
      </c>
      <c r="M2" s="7"/>
      <c r="N2" s="7"/>
    </row>
    <row r="3" spans="1:14">
      <c r="A3" s="7" t="s">
        <v>2</v>
      </c>
      <c r="C3" s="2">
        <v>70</v>
      </c>
      <c r="E3" t="s">
        <v>25</v>
      </c>
      <c r="G3" s="7" t="e">
        <f>OR(inass!B11=inass!$R$5,inass!B11=inass!#REF!,inass!B11=inass!$R$6,inass!B11=$L$1,inass!B11=$L$2,inass!B11=$L$3,inass!B11=$L$4,inass!B11=$L$5,inass!B11=$N$13,inass!B11=$N$14,inass!B11=$N$15)</f>
        <v>#REF!</v>
      </c>
      <c r="H3" s="12">
        <v>4</v>
      </c>
      <c r="I3" s="7" t="s">
        <v>15</v>
      </c>
      <c r="J3" s="7"/>
      <c r="K3" s="7"/>
      <c r="L3" s="8">
        <f>DATE(Annee,11,1)</f>
        <v>43405</v>
      </c>
      <c r="M3" s="7"/>
      <c r="N3" s="7"/>
    </row>
    <row r="4" spans="1:14">
      <c r="A4" s="7" t="s">
        <v>3</v>
      </c>
      <c r="C4" s="2">
        <v>80</v>
      </c>
      <c r="G4" s="7"/>
      <c r="H4" s="7"/>
      <c r="I4" s="7" t="s">
        <v>16</v>
      </c>
      <c r="J4" s="7"/>
      <c r="K4" s="7"/>
      <c r="L4" s="8">
        <f>DATE(Annee,11,11)</f>
        <v>43415</v>
      </c>
      <c r="M4" s="7"/>
      <c r="N4" s="7"/>
    </row>
    <row r="5" spans="1:14">
      <c r="A5" s="7" t="s">
        <v>4</v>
      </c>
      <c r="C5" s="2">
        <v>100</v>
      </c>
      <c r="G5" s="7"/>
      <c r="H5" s="7"/>
      <c r="I5" s="7" t="s">
        <v>17</v>
      </c>
      <c r="J5" s="7"/>
      <c r="K5" s="7"/>
      <c r="L5" s="8">
        <f>DATE(Annee,12,25)</f>
        <v>43459</v>
      </c>
      <c r="M5" s="7"/>
      <c r="N5" s="7"/>
    </row>
    <row r="6" spans="1:14">
      <c r="A6" s="7" t="s">
        <v>5</v>
      </c>
      <c r="G6" s="7"/>
      <c r="H6" s="7"/>
      <c r="I6" s="7"/>
      <c r="J6" s="7"/>
      <c r="K6" s="7"/>
      <c r="L6" s="8"/>
      <c r="M6" s="7"/>
      <c r="N6" s="7"/>
    </row>
    <row r="7" spans="1:14">
      <c r="A7" s="7" t="s">
        <v>6</v>
      </c>
      <c r="G7" s="7"/>
      <c r="H7" s="7"/>
      <c r="I7" s="9" t="s">
        <v>22</v>
      </c>
      <c r="J7" s="7"/>
      <c r="K7" s="7"/>
      <c r="L7" s="7"/>
      <c r="M7" s="7"/>
      <c r="N7" s="7"/>
    </row>
    <row r="8" spans="1:14">
      <c r="A8" t="s">
        <v>28</v>
      </c>
      <c r="G8" s="7"/>
      <c r="H8" s="7"/>
      <c r="I8" s="10" t="s">
        <v>18</v>
      </c>
      <c r="J8" s="7"/>
      <c r="K8" s="7"/>
      <c r="L8" s="7"/>
      <c r="M8" s="7"/>
      <c r="N8" s="7"/>
    </row>
    <row r="9" spans="1:14">
      <c r="A9" s="10" t="s">
        <v>7</v>
      </c>
      <c r="G9" s="7"/>
      <c r="H9" s="7"/>
      <c r="I9" s="10" t="s">
        <v>19</v>
      </c>
      <c r="J9" s="7"/>
      <c r="K9" s="7"/>
      <c r="L9" s="7"/>
      <c r="M9" s="7"/>
      <c r="N9" s="7"/>
    </row>
    <row r="10" spans="1:14">
      <c r="A10" s="7" t="s">
        <v>8</v>
      </c>
      <c r="G10" s="7"/>
      <c r="H10" s="7"/>
      <c r="I10" s="10" t="s">
        <v>20</v>
      </c>
      <c r="J10" s="7"/>
      <c r="K10" s="7"/>
      <c r="L10" s="7"/>
      <c r="M10" s="7"/>
      <c r="N10" s="7"/>
    </row>
    <row r="11" spans="1:14">
      <c r="A11" s="10" t="s">
        <v>9</v>
      </c>
      <c r="G11" s="7"/>
      <c r="H11" s="7"/>
      <c r="I11" s="7"/>
      <c r="J11" s="7"/>
      <c r="K11" s="7"/>
      <c r="L11" s="7"/>
      <c r="M11" s="7"/>
      <c r="N11" s="8">
        <f>ROUND(DATE(Annee,4,1)/7+MOD(19*MOD(Annee,19)-7,30)*14%,0)*7-6</f>
        <v>43191</v>
      </c>
    </row>
    <row r="12" spans="1:14">
      <c r="A12" s="7" t="s">
        <v>10</v>
      </c>
      <c r="G12" s="7"/>
      <c r="H12" s="7"/>
      <c r="I12" s="7"/>
      <c r="J12" s="7"/>
      <c r="K12" s="7"/>
      <c r="L12" s="7"/>
      <c r="M12" s="7"/>
      <c r="N12" s="8"/>
    </row>
    <row r="13" spans="1:14">
      <c r="G13" s="7"/>
      <c r="H13" s="7"/>
      <c r="I13" s="7"/>
      <c r="J13" s="7"/>
      <c r="K13" s="7"/>
      <c r="L13" s="7"/>
      <c r="M13" s="7"/>
      <c r="N13" s="8">
        <f>N11+1</f>
        <v>43192</v>
      </c>
    </row>
    <row r="14" spans="1:14">
      <c r="G14" s="7"/>
      <c r="H14" s="7"/>
      <c r="I14" s="7"/>
      <c r="J14" s="7"/>
      <c r="K14" s="7"/>
      <c r="L14" s="7"/>
      <c r="M14" s="7"/>
      <c r="N14" s="8">
        <f>N11+40</f>
        <v>43231</v>
      </c>
    </row>
    <row r="15" spans="1:14">
      <c r="G15" s="7"/>
      <c r="H15" s="7"/>
      <c r="I15" s="7"/>
      <c r="J15" s="7"/>
      <c r="K15" s="7"/>
      <c r="L15" s="7"/>
      <c r="M15" s="7"/>
      <c r="N15" s="8">
        <f>N11+50</f>
        <v>43241</v>
      </c>
    </row>
    <row r="16" spans="1:14">
      <c r="G16" s="7"/>
      <c r="H16" s="7"/>
      <c r="I16" s="7"/>
      <c r="J16" s="7"/>
      <c r="K16" s="7"/>
      <c r="L16" s="7"/>
      <c r="M16" s="7"/>
      <c r="N16" s="7"/>
    </row>
    <row r="17" spans="7:14">
      <c r="G17" s="7"/>
      <c r="H17" s="7"/>
      <c r="I17" s="7"/>
      <c r="J17" s="7"/>
      <c r="K17" s="7"/>
      <c r="L17" s="7"/>
      <c r="M17" s="7"/>
      <c r="N1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inass</vt:lpstr>
      <vt:lpstr>Validation</vt:lpstr>
      <vt:lpstr>Annee</vt:lpstr>
      <vt:lpstr>RTravail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IMpc</dc:creator>
  <cp:lastModifiedBy>Carim</cp:lastModifiedBy>
  <dcterms:created xsi:type="dcterms:W3CDTF">2018-01-13T18:01:41Z</dcterms:created>
  <dcterms:modified xsi:type="dcterms:W3CDTF">2018-01-30T09:12:37Z</dcterms:modified>
</cp:coreProperties>
</file>