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240" yWindow="90" windowWidth="9195" windowHeight="5475"/>
  </bookViews>
  <sheets>
    <sheet name="COMPTE1" sheetId="2" r:id="rId1"/>
  </sheets>
  <definedNames>
    <definedName name="_xlnm.Criteria">COMPTE1!$BQ$5:$BQ$6</definedName>
    <definedName name="_xlnm.Database">COMPTE1!$A$5:$S$85</definedName>
    <definedName name="DATE1">COMPTE1!$CQ$1</definedName>
    <definedName name="DATE2">COMPTE1!$CR$1</definedName>
    <definedName name="DEBIT">COMPTE1!#REF!</definedName>
    <definedName name="DER">COMPTE1!#REF!</definedName>
    <definedName name="_DIF1">#REF!</definedName>
    <definedName name="_DIF2">#REF!</definedName>
    <definedName name="_xlnm.Extract" localSheetId="0">COMPTE1!$BR$5:$BU$5</definedName>
    <definedName name="FDG">COMPTE1!$BB$5</definedName>
    <definedName name="Libellés">COMPTE1!$C$5</definedName>
    <definedName name="_xlnm.Print_Area" localSheetId="0">COMPTE1!$BX$2:$CE$20</definedName>
    <definedName name="RECETTES">COMPTE1!$BQ$5:$BQ$6</definedName>
    <definedName name="RECHERCHE1">COMPTE1!$AD$5:$AD$6</definedName>
    <definedName name="RECHERCHE2">COMPTE1!$AE$3:$AE$4</definedName>
    <definedName name="_xlnm.Recorder">#REF!</definedName>
    <definedName name="VIDE">COMPTE1!$A$8</definedName>
  </definedNames>
  <calcPr calcId="125725"/>
</workbook>
</file>

<file path=xl/calcChain.xml><?xml version="1.0" encoding="utf-8"?>
<calcChain xmlns="http://schemas.openxmlformats.org/spreadsheetml/2006/main">
  <c r="AK4" i="2"/>
  <c r="E58"/>
  <c r="E48"/>
  <c r="E67"/>
  <c r="BO9"/>
  <c r="BO10"/>
  <c r="BO11"/>
  <c r="CT33" s="1"/>
  <c r="BO12"/>
  <c r="BO13"/>
  <c r="CT35" s="1"/>
  <c r="BO14"/>
  <c r="CT36" s="1"/>
  <c r="BO15"/>
  <c r="CT37" s="1"/>
  <c r="BO17"/>
  <c r="CT39" s="1"/>
  <c r="BO18"/>
  <c r="CT40" s="1"/>
  <c r="BO22"/>
  <c r="CT44" s="1"/>
  <c r="BO23"/>
  <c r="CT45" s="1"/>
  <c r="BO24"/>
  <c r="CT46" s="1"/>
  <c r="BO25"/>
  <c r="BO26"/>
  <c r="CT48"/>
  <c r="BO27"/>
  <c r="CT49"/>
  <c r="AZ8"/>
  <c r="CT8" s="1"/>
  <c r="AZ12"/>
  <c r="CT12" s="1"/>
  <c r="AZ13"/>
  <c r="CT13" s="1"/>
  <c r="AZ14"/>
  <c r="CT14" s="1"/>
  <c r="AZ20"/>
  <c r="CT20" s="1"/>
  <c r="BQ6"/>
  <c r="BB6"/>
  <c r="F6"/>
  <c r="F1" s="1"/>
  <c r="V64"/>
  <c r="V72"/>
  <c r="V19"/>
  <c r="V47"/>
  <c r="V84"/>
  <c r="V35"/>
  <c r="W35"/>
  <c r="X35"/>
  <c r="AB35"/>
  <c r="AF35"/>
  <c r="AG35"/>
  <c r="V34"/>
  <c r="W34"/>
  <c r="X34"/>
  <c r="AB34"/>
  <c r="AF34"/>
  <c r="AG34"/>
  <c r="V18"/>
  <c r="V63"/>
  <c r="W63"/>
  <c r="V33"/>
  <c r="V46"/>
  <c r="W46"/>
  <c r="V83"/>
  <c r="W83"/>
  <c r="X83"/>
  <c r="AB83"/>
  <c r="AF83"/>
  <c r="V62"/>
  <c r="V45"/>
  <c r="V82"/>
  <c r="W82"/>
  <c r="X82"/>
  <c r="V71"/>
  <c r="W71"/>
  <c r="V61"/>
  <c r="V67"/>
  <c r="V44"/>
  <c r="V81"/>
  <c r="W81"/>
  <c r="V32"/>
  <c r="W32"/>
  <c r="X32"/>
  <c r="AB32"/>
  <c r="AF32"/>
  <c r="AG32"/>
  <c r="V60"/>
  <c r="W60"/>
  <c r="X60"/>
  <c r="AB60"/>
  <c r="AF60"/>
  <c r="AG60"/>
  <c r="V43"/>
  <c r="V80"/>
  <c r="V31"/>
  <c r="W31"/>
  <c r="V30"/>
  <c r="C30" s="1"/>
  <c r="V11"/>
  <c r="C11" s="1"/>
  <c r="W11"/>
  <c r="X11"/>
  <c r="AB11"/>
  <c r="AF11"/>
  <c r="V59"/>
  <c r="V29"/>
  <c r="W29"/>
  <c r="V58"/>
  <c r="V42"/>
  <c r="W42"/>
  <c r="V79"/>
  <c r="V70"/>
  <c r="V28"/>
  <c r="V57"/>
  <c r="W57"/>
  <c r="X57"/>
  <c r="AB57"/>
  <c r="AF57"/>
  <c r="AG57"/>
  <c r="V66"/>
  <c r="V17"/>
  <c r="W17"/>
  <c r="V85"/>
  <c r="V56"/>
  <c r="V16"/>
  <c r="V10"/>
  <c r="W10"/>
  <c r="X10"/>
  <c r="AB10"/>
  <c r="AF10"/>
  <c r="V41"/>
  <c r="W41"/>
  <c r="V78"/>
  <c r="V27"/>
  <c r="V55"/>
  <c r="V15"/>
  <c r="V14"/>
  <c r="W14"/>
  <c r="X14"/>
  <c r="AB14"/>
  <c r="AF14"/>
  <c r="AG14"/>
  <c r="V13"/>
  <c r="V12"/>
  <c r="W12"/>
  <c r="V26"/>
  <c r="V40"/>
  <c r="C40" s="1"/>
  <c r="V77"/>
  <c r="W77"/>
  <c r="C77" s="1"/>
  <c r="X77"/>
  <c r="AB77"/>
  <c r="AF77"/>
  <c r="V54"/>
  <c r="V39"/>
  <c r="C39" s="1"/>
  <c r="W39"/>
  <c r="V9"/>
  <c r="V76"/>
  <c r="W76"/>
  <c r="V53"/>
  <c r="V69"/>
  <c r="W69"/>
  <c r="V25"/>
  <c r="V52"/>
  <c r="W52"/>
  <c r="V65"/>
  <c r="V38"/>
  <c r="W38"/>
  <c r="X38"/>
  <c r="AB38"/>
  <c r="AF38"/>
  <c r="AG38"/>
  <c r="V75"/>
  <c r="V24"/>
  <c r="W24"/>
  <c r="X24"/>
  <c r="AB24"/>
  <c r="AF24"/>
  <c r="V23"/>
  <c r="V51"/>
  <c r="W51"/>
  <c r="X51"/>
  <c r="AB51"/>
  <c r="AF51"/>
  <c r="V22"/>
  <c r="W22"/>
  <c r="V8"/>
  <c r="W8"/>
  <c r="V21"/>
  <c r="C21" s="1"/>
  <c r="V37"/>
  <c r="V74"/>
  <c r="W74"/>
  <c r="V50"/>
  <c r="C50" s="1"/>
  <c r="V49"/>
  <c r="W49"/>
  <c r="V48"/>
  <c r="V36"/>
  <c r="C36" s="1"/>
  <c r="W36"/>
  <c r="X36"/>
  <c r="AB36"/>
  <c r="AF36"/>
  <c r="AG36"/>
  <c r="V20"/>
  <c r="C20" s="1"/>
  <c r="V73"/>
  <c r="V68"/>
  <c r="W68"/>
  <c r="X68"/>
  <c r="AB68"/>
  <c r="AF68"/>
  <c r="AG68"/>
  <c r="AH68"/>
  <c r="Z64"/>
  <c r="W64"/>
  <c r="Z72"/>
  <c r="W72"/>
  <c r="Z19"/>
  <c r="W19"/>
  <c r="Z47"/>
  <c r="W47"/>
  <c r="Z84"/>
  <c r="W84"/>
  <c r="Z35"/>
  <c r="Z34"/>
  <c r="Z18"/>
  <c r="W18"/>
  <c r="Z63"/>
  <c r="Z33"/>
  <c r="W33"/>
  <c r="Z46"/>
  <c r="Z83"/>
  <c r="Z62"/>
  <c r="W62"/>
  <c r="Z45"/>
  <c r="W45"/>
  <c r="Z82"/>
  <c r="Z71"/>
  <c r="Z61"/>
  <c r="W61"/>
  <c r="Z67"/>
  <c r="W67"/>
  <c r="Z44"/>
  <c r="W44"/>
  <c r="Z81"/>
  <c r="Z32"/>
  <c r="Z60"/>
  <c r="Z43"/>
  <c r="W43"/>
  <c r="Z80"/>
  <c r="W80"/>
  <c r="Z31"/>
  <c r="Z30"/>
  <c r="W30"/>
  <c r="Z11"/>
  <c r="Z59"/>
  <c r="W59"/>
  <c r="Z29"/>
  <c r="Z58"/>
  <c r="W58"/>
  <c r="Z42"/>
  <c r="Z79"/>
  <c r="W79"/>
  <c r="Z70"/>
  <c r="W70"/>
  <c r="Z28"/>
  <c r="W28"/>
  <c r="Z57"/>
  <c r="Z66"/>
  <c r="W66"/>
  <c r="Z17"/>
  <c r="Z85"/>
  <c r="W85"/>
  <c r="Z56"/>
  <c r="W56"/>
  <c r="Z16"/>
  <c r="W16"/>
  <c r="Z10"/>
  <c r="Z41"/>
  <c r="Z78"/>
  <c r="W78"/>
  <c r="Z27"/>
  <c r="W27"/>
  <c r="Z55"/>
  <c r="W55"/>
  <c r="Z15"/>
  <c r="W15"/>
  <c r="Z14"/>
  <c r="Z13"/>
  <c r="W13"/>
  <c r="Z12"/>
  <c r="Z26"/>
  <c r="W26"/>
  <c r="Z40"/>
  <c r="W40"/>
  <c r="Z77"/>
  <c r="Z54"/>
  <c r="W54"/>
  <c r="Z39"/>
  <c r="Z9"/>
  <c r="W9"/>
  <c r="Z76"/>
  <c r="Z53"/>
  <c r="W53"/>
  <c r="Z69"/>
  <c r="Z25"/>
  <c r="W25"/>
  <c r="Z52"/>
  <c r="Z65"/>
  <c r="W65"/>
  <c r="Z38"/>
  <c r="Z75"/>
  <c r="W75"/>
  <c r="Z24"/>
  <c r="Z23"/>
  <c r="W23"/>
  <c r="Z51"/>
  <c r="Z22"/>
  <c r="Z8"/>
  <c r="Z21"/>
  <c r="W21"/>
  <c r="Z37"/>
  <c r="W37"/>
  <c r="Z74"/>
  <c r="Z50"/>
  <c r="W50"/>
  <c r="Z49"/>
  <c r="Z48"/>
  <c r="W48"/>
  <c r="Z36"/>
  <c r="Z20"/>
  <c r="W20"/>
  <c r="Z73"/>
  <c r="W73"/>
  <c r="Z68"/>
  <c r="AA64"/>
  <c r="X64"/>
  <c r="AA72"/>
  <c r="X72"/>
  <c r="AA19"/>
  <c r="X19"/>
  <c r="AA47"/>
  <c r="X47"/>
  <c r="AA84"/>
  <c r="X84"/>
  <c r="AA35"/>
  <c r="AA34"/>
  <c r="AA18"/>
  <c r="X18"/>
  <c r="AA63"/>
  <c r="X63"/>
  <c r="AA33"/>
  <c r="X33"/>
  <c r="AA46"/>
  <c r="X46"/>
  <c r="AA83"/>
  <c r="AA62"/>
  <c r="X62"/>
  <c r="AA45"/>
  <c r="X45"/>
  <c r="AA82"/>
  <c r="AA71"/>
  <c r="X71"/>
  <c r="AA61"/>
  <c r="X61"/>
  <c r="AA67"/>
  <c r="X67"/>
  <c r="AA44"/>
  <c r="X44"/>
  <c r="AA81"/>
  <c r="X81"/>
  <c r="AA32"/>
  <c r="AA60"/>
  <c r="AA43"/>
  <c r="X43"/>
  <c r="AA80"/>
  <c r="X80"/>
  <c r="AA31"/>
  <c r="X31"/>
  <c r="AA30"/>
  <c r="X30"/>
  <c r="AA11"/>
  <c r="AA59"/>
  <c r="X59"/>
  <c r="AA29"/>
  <c r="X29"/>
  <c r="AA58"/>
  <c r="X58"/>
  <c r="AA42"/>
  <c r="X42"/>
  <c r="AA79"/>
  <c r="X79"/>
  <c r="AA70"/>
  <c r="X70"/>
  <c r="AA28"/>
  <c r="X28"/>
  <c r="AA57"/>
  <c r="AA66"/>
  <c r="X66"/>
  <c r="AA17"/>
  <c r="X17"/>
  <c r="AA85"/>
  <c r="X85"/>
  <c r="AA56"/>
  <c r="X56"/>
  <c r="AA16"/>
  <c r="X16"/>
  <c r="AA10"/>
  <c r="AA41"/>
  <c r="X41"/>
  <c r="AA78"/>
  <c r="X78"/>
  <c r="AA27"/>
  <c r="X27"/>
  <c r="AA55"/>
  <c r="X55"/>
  <c r="AA15"/>
  <c r="X15"/>
  <c r="AA14"/>
  <c r="AA13"/>
  <c r="X13"/>
  <c r="AA12"/>
  <c r="X12"/>
  <c r="AA26"/>
  <c r="X26"/>
  <c r="AA40"/>
  <c r="X40"/>
  <c r="AA77"/>
  <c r="AA54"/>
  <c r="X54"/>
  <c r="AA39"/>
  <c r="X39"/>
  <c r="AA9"/>
  <c r="X9"/>
  <c r="AA76"/>
  <c r="X76"/>
  <c r="AA53"/>
  <c r="X53"/>
  <c r="AA69"/>
  <c r="X69"/>
  <c r="AA25"/>
  <c r="X25"/>
  <c r="AA52"/>
  <c r="X52"/>
  <c r="AA65"/>
  <c r="X65"/>
  <c r="AA38"/>
  <c r="AA75"/>
  <c r="X75"/>
  <c r="AA24"/>
  <c r="AA23"/>
  <c r="X23"/>
  <c r="AA51"/>
  <c r="AA22"/>
  <c r="X22"/>
  <c r="AA8"/>
  <c r="X8"/>
  <c r="AA21"/>
  <c r="X21"/>
  <c r="AA37"/>
  <c r="X37"/>
  <c r="AA74"/>
  <c r="X74"/>
  <c r="AA50"/>
  <c r="X50"/>
  <c r="AA49"/>
  <c r="X49"/>
  <c r="AA48"/>
  <c r="X48"/>
  <c r="AA36"/>
  <c r="AA20"/>
  <c r="X20"/>
  <c r="AA73"/>
  <c r="X73"/>
  <c r="AA68"/>
  <c r="AB71"/>
  <c r="AF71"/>
  <c r="AG71"/>
  <c r="AH71"/>
  <c r="AC71"/>
  <c r="E65"/>
  <c r="E19"/>
  <c r="E18"/>
  <c r="E44"/>
  <c r="E45"/>
  <c r="E10"/>
  <c r="E57"/>
  <c r="E80"/>
  <c r="E49"/>
  <c r="E26"/>
  <c r="E23"/>
  <c r="E21"/>
  <c r="E39"/>
  <c r="E51"/>
  <c r="E8"/>
  <c r="E27"/>
  <c r="E29"/>
  <c r="E16"/>
  <c r="E33"/>
  <c r="E76"/>
  <c r="E53"/>
  <c r="E62"/>
  <c r="E66"/>
  <c r="E63"/>
  <c r="E60"/>
  <c r="E31"/>
  <c r="E72"/>
  <c r="E30"/>
  <c r="E42"/>
  <c r="E22"/>
  <c r="E75"/>
  <c r="E40"/>
  <c r="E64"/>
  <c r="E47"/>
  <c r="E20"/>
  <c r="E35"/>
  <c r="E13"/>
  <c r="E37"/>
  <c r="E46"/>
  <c r="E36"/>
  <c r="E25"/>
  <c r="E12"/>
  <c r="E11"/>
  <c r="E9"/>
  <c r="E70"/>
  <c r="E71"/>
  <c r="E14"/>
  <c r="E50"/>
  <c r="E24"/>
  <c r="E17"/>
  <c r="E55"/>
  <c r="E83"/>
  <c r="E68"/>
  <c r="E85"/>
  <c r="E15"/>
  <c r="E78"/>
  <c r="E38"/>
  <c r="E81"/>
  <c r="E84"/>
  <c r="E54"/>
  <c r="E43"/>
  <c r="E82"/>
  <c r="E28"/>
  <c r="E79"/>
  <c r="E59"/>
  <c r="E74"/>
  <c r="E69"/>
  <c r="E61"/>
  <c r="E73"/>
  <c r="E56"/>
  <c r="E41"/>
  <c r="E34"/>
  <c r="E52"/>
  <c r="E32"/>
  <c r="E77"/>
  <c r="AH14"/>
  <c r="AC14"/>
  <c r="AS85"/>
  <c r="AH64"/>
  <c r="AS84"/>
  <c r="AH72"/>
  <c r="AS83"/>
  <c r="AH19"/>
  <c r="AS82"/>
  <c r="AH47"/>
  <c r="AS81"/>
  <c r="AH84"/>
  <c r="AS80"/>
  <c r="AH35"/>
  <c r="AS79"/>
  <c r="AH34"/>
  <c r="AS78"/>
  <c r="AH18"/>
  <c r="AS77"/>
  <c r="AH63"/>
  <c r="AS76"/>
  <c r="AH33"/>
  <c r="AS75"/>
  <c r="AH46"/>
  <c r="AS74"/>
  <c r="AH83"/>
  <c r="AS73"/>
  <c r="AH62"/>
  <c r="AS72"/>
  <c r="AH45"/>
  <c r="AS71"/>
  <c r="AH82"/>
  <c r="AS70"/>
  <c r="AS69"/>
  <c r="AH61"/>
  <c r="AS68"/>
  <c r="AH67"/>
  <c r="AS67"/>
  <c r="AH44"/>
  <c r="AS66"/>
  <c r="AH81"/>
  <c r="AS65"/>
  <c r="AH32"/>
  <c r="AS64"/>
  <c r="AH60"/>
  <c r="AS63"/>
  <c r="AH43"/>
  <c r="AS62"/>
  <c r="AH80"/>
  <c r="AS61"/>
  <c r="AH31"/>
  <c r="AS60"/>
  <c r="AH30"/>
  <c r="AS59"/>
  <c r="AH11"/>
  <c r="AS58"/>
  <c r="AH59"/>
  <c r="AS57"/>
  <c r="AH29"/>
  <c r="AS56"/>
  <c r="AH58"/>
  <c r="AS55"/>
  <c r="AH42"/>
  <c r="AS54"/>
  <c r="AH79"/>
  <c r="AS53"/>
  <c r="AH70"/>
  <c r="AS52"/>
  <c r="AH28"/>
  <c r="AS51"/>
  <c r="AH57"/>
  <c r="AS50"/>
  <c r="AH66"/>
  <c r="AS49"/>
  <c r="AH17"/>
  <c r="AS48"/>
  <c r="AH85"/>
  <c r="AS47"/>
  <c r="AH56"/>
  <c r="AS46"/>
  <c r="AH16"/>
  <c r="AS45"/>
  <c r="AH10"/>
  <c r="AS44"/>
  <c r="AH41"/>
  <c r="AS43"/>
  <c r="AH78"/>
  <c r="AS42"/>
  <c r="AH27"/>
  <c r="AS41"/>
  <c r="AH55"/>
  <c r="AS40"/>
  <c r="AH15"/>
  <c r="AS39"/>
  <c r="AS38"/>
  <c r="AH13"/>
  <c r="AS37"/>
  <c r="AH12"/>
  <c r="AS36"/>
  <c r="AH26"/>
  <c r="AS35"/>
  <c r="AH40"/>
  <c r="AS34"/>
  <c r="AH77"/>
  <c r="AS33"/>
  <c r="AH54"/>
  <c r="AS32"/>
  <c r="AH39"/>
  <c r="AS31"/>
  <c r="AH9"/>
  <c r="AS30"/>
  <c r="AH76"/>
  <c r="AS29"/>
  <c r="AH53"/>
  <c r="AS28"/>
  <c r="AH69"/>
  <c r="AS27"/>
  <c r="AH25"/>
  <c r="AS26"/>
  <c r="AH52"/>
  <c r="AS25"/>
  <c r="AH65"/>
  <c r="AS24"/>
  <c r="AH38"/>
  <c r="AS23"/>
  <c r="AH75"/>
  <c r="AS22"/>
  <c r="AH24"/>
  <c r="AS21"/>
  <c r="AH23"/>
  <c r="AS20"/>
  <c r="AH51"/>
  <c r="AS19"/>
  <c r="AH22"/>
  <c r="AS18"/>
  <c r="AH8"/>
  <c r="AS17"/>
  <c r="AH21"/>
  <c r="AS16"/>
  <c r="AH37"/>
  <c r="AS15"/>
  <c r="AH74"/>
  <c r="AS14"/>
  <c r="AH50"/>
  <c r="AS13"/>
  <c r="AH49"/>
  <c r="AS12"/>
  <c r="AH48"/>
  <c r="AS11"/>
  <c r="AH36"/>
  <c r="AS10"/>
  <c r="AH20"/>
  <c r="AS9"/>
  <c r="AH73"/>
  <c r="AS8"/>
  <c r="AB84"/>
  <c r="AF84"/>
  <c r="AG84"/>
  <c r="AC84"/>
  <c r="AB67"/>
  <c r="C67"/>
  <c r="AF67"/>
  <c r="AG67"/>
  <c r="AC67"/>
  <c r="AB79"/>
  <c r="AF79"/>
  <c r="AG79"/>
  <c r="AC79"/>
  <c r="AB70"/>
  <c r="C70"/>
  <c r="AF70"/>
  <c r="AG70"/>
  <c r="AC70"/>
  <c r="AB15"/>
  <c r="AF15"/>
  <c r="AG15"/>
  <c r="AC15"/>
  <c r="AB9"/>
  <c r="AF9"/>
  <c r="AG9"/>
  <c r="AC9"/>
  <c r="AB73"/>
  <c r="C73" s="1"/>
  <c r="AF73"/>
  <c r="AG73"/>
  <c r="AC73"/>
  <c r="AC68"/>
  <c r="S4"/>
  <c r="P4"/>
  <c r="BP4"/>
  <c r="BA4"/>
  <c r="AT4"/>
  <c r="AR4"/>
  <c r="CE4"/>
  <c r="CB20"/>
  <c r="BZ5"/>
  <c r="CB2"/>
  <c r="BI4"/>
  <c r="AV3"/>
  <c r="BK3" s="1"/>
  <c r="AN2"/>
  <c r="BU3"/>
  <c r="BF3"/>
  <c r="AG64"/>
  <c r="AF64"/>
  <c r="AG72"/>
  <c r="AF72"/>
  <c r="AG19"/>
  <c r="AF19"/>
  <c r="AG47"/>
  <c r="AF47"/>
  <c r="AG18"/>
  <c r="AF18"/>
  <c r="AG63"/>
  <c r="AF63"/>
  <c r="AG33"/>
  <c r="AF33"/>
  <c r="AG46"/>
  <c r="AF46"/>
  <c r="AG83"/>
  <c r="AG62"/>
  <c r="AF62"/>
  <c r="AG45"/>
  <c r="AF45"/>
  <c r="AG82"/>
  <c r="AF82"/>
  <c r="AG61"/>
  <c r="AF61"/>
  <c r="AG44"/>
  <c r="AF44"/>
  <c r="AG81"/>
  <c r="AF81"/>
  <c r="AG43"/>
  <c r="AF43"/>
  <c r="AG80"/>
  <c r="AF80"/>
  <c r="AG31"/>
  <c r="AF31"/>
  <c r="AG30"/>
  <c r="AF30"/>
  <c r="AG11"/>
  <c r="AG59"/>
  <c r="AF59"/>
  <c r="AG29"/>
  <c r="AF29"/>
  <c r="AG58"/>
  <c r="AF58"/>
  <c r="AG42"/>
  <c r="AF42"/>
  <c r="AG28"/>
  <c r="AF28"/>
  <c r="AG66"/>
  <c r="AF66"/>
  <c r="AG17"/>
  <c r="AF17"/>
  <c r="AG85"/>
  <c r="AF85"/>
  <c r="AG56"/>
  <c r="AF56"/>
  <c r="AG16"/>
  <c r="AF16"/>
  <c r="AG10"/>
  <c r="AG41"/>
  <c r="AF41"/>
  <c r="AG78"/>
  <c r="AF78"/>
  <c r="AG27"/>
  <c r="AF27"/>
  <c r="AG55"/>
  <c r="AF55"/>
  <c r="AG13"/>
  <c r="AF13"/>
  <c r="AG12"/>
  <c r="AF12"/>
  <c r="AG26"/>
  <c r="AF26"/>
  <c r="AG40"/>
  <c r="AF40"/>
  <c r="AG77"/>
  <c r="AG54"/>
  <c r="AF54"/>
  <c r="AG39"/>
  <c r="AF39"/>
  <c r="AG76"/>
  <c r="AF76"/>
  <c r="AG53"/>
  <c r="AF53"/>
  <c r="AG69"/>
  <c r="AF69"/>
  <c r="AG25"/>
  <c r="AF25"/>
  <c r="AG52"/>
  <c r="AF52"/>
  <c r="AG65"/>
  <c r="AF65"/>
  <c r="C65" s="1"/>
  <c r="AG75"/>
  <c r="AF75"/>
  <c r="C75" s="1"/>
  <c r="AG24"/>
  <c r="AG23"/>
  <c r="AF23"/>
  <c r="AG51"/>
  <c r="AG22"/>
  <c r="AF22"/>
  <c r="AG8"/>
  <c r="AF8"/>
  <c r="AG21"/>
  <c r="AF21"/>
  <c r="AG37"/>
  <c r="AF37"/>
  <c r="AG74"/>
  <c r="AF74"/>
  <c r="AG50"/>
  <c r="AF50"/>
  <c r="AG49"/>
  <c r="AF49"/>
  <c r="AG48"/>
  <c r="AF48"/>
  <c r="AG20"/>
  <c r="AF20"/>
  <c r="AC64"/>
  <c r="AB64"/>
  <c r="AC72"/>
  <c r="AB72"/>
  <c r="C72"/>
  <c r="AC19"/>
  <c r="AB19"/>
  <c r="AC47"/>
  <c r="AB47"/>
  <c r="AC35"/>
  <c r="AC34"/>
  <c r="AC18"/>
  <c r="AB18"/>
  <c r="AC63"/>
  <c r="AB63"/>
  <c r="AC33"/>
  <c r="AB33"/>
  <c r="AC46"/>
  <c r="AB46"/>
  <c r="AC83"/>
  <c r="AC62"/>
  <c r="AB62"/>
  <c r="AC45"/>
  <c r="AB45"/>
  <c r="AC82"/>
  <c r="AB82"/>
  <c r="C82"/>
  <c r="AC61"/>
  <c r="AB61"/>
  <c r="AC44"/>
  <c r="AB44"/>
  <c r="AC81"/>
  <c r="AB81"/>
  <c r="AC32"/>
  <c r="AC60"/>
  <c r="AC43"/>
  <c r="AB43"/>
  <c r="AC80"/>
  <c r="AB80"/>
  <c r="C80"/>
  <c r="AC31"/>
  <c r="AB31"/>
  <c r="AC30"/>
  <c r="AB30"/>
  <c r="AC11"/>
  <c r="AC59"/>
  <c r="AB59"/>
  <c r="AC29"/>
  <c r="AB29"/>
  <c r="AC58"/>
  <c r="AB58"/>
  <c r="AC42"/>
  <c r="AB42"/>
  <c r="AC28"/>
  <c r="AB28"/>
  <c r="AC57"/>
  <c r="AC66"/>
  <c r="AB66"/>
  <c r="AC17"/>
  <c r="AB17"/>
  <c r="AC85"/>
  <c r="AB85"/>
  <c r="C85"/>
  <c r="AC56"/>
  <c r="AB56"/>
  <c r="AC16"/>
  <c r="AB16"/>
  <c r="AC10"/>
  <c r="AC41"/>
  <c r="AB41"/>
  <c r="AC78"/>
  <c r="AB78"/>
  <c r="C78"/>
  <c r="AC27"/>
  <c r="AB27"/>
  <c r="AC55"/>
  <c r="AB55"/>
  <c r="AC13"/>
  <c r="AB13"/>
  <c r="AC12"/>
  <c r="AB12"/>
  <c r="AC26"/>
  <c r="AB26"/>
  <c r="AC40"/>
  <c r="AB40"/>
  <c r="AC77"/>
  <c r="AC54"/>
  <c r="AB54"/>
  <c r="AC39"/>
  <c r="AB39"/>
  <c r="AC76"/>
  <c r="AB76"/>
  <c r="C76"/>
  <c r="AC53"/>
  <c r="AB53"/>
  <c r="AC69"/>
  <c r="AB69"/>
  <c r="C69" s="1"/>
  <c r="AC25"/>
  <c r="AB25"/>
  <c r="AC52"/>
  <c r="AB52"/>
  <c r="AC65"/>
  <c r="AB65"/>
  <c r="AC38"/>
  <c r="AC75"/>
  <c r="AB75"/>
  <c r="AC24"/>
  <c r="AC23"/>
  <c r="AB23"/>
  <c r="AC51"/>
  <c r="AC22"/>
  <c r="AB22"/>
  <c r="AC8"/>
  <c r="AB8"/>
  <c r="AC21"/>
  <c r="AB21"/>
  <c r="AC37"/>
  <c r="AB37"/>
  <c r="AC74"/>
  <c r="AB74"/>
  <c r="AC50"/>
  <c r="AB50"/>
  <c r="AC49"/>
  <c r="AB49"/>
  <c r="AC48"/>
  <c r="AB48"/>
  <c r="AC36"/>
  <c r="AC20"/>
  <c r="AB20"/>
  <c r="Y37"/>
  <c r="AD37"/>
  <c r="Y74"/>
  <c r="Y50"/>
  <c r="AD50"/>
  <c r="Y49"/>
  <c r="AD49"/>
  <c r="Y48"/>
  <c r="AD48"/>
  <c r="Y36"/>
  <c r="AD36"/>
  <c r="AJ36"/>
  <c r="AI36"/>
  <c r="Y20"/>
  <c r="AD20"/>
  <c r="Y73"/>
  <c r="AD73"/>
  <c r="Y68"/>
  <c r="AD68"/>
  <c r="Y71"/>
  <c r="AD71"/>
  <c r="Y28"/>
  <c r="AD28"/>
  <c r="Y14"/>
  <c r="AD14"/>
  <c r="AJ49"/>
  <c r="AI49"/>
  <c r="AE49"/>
  <c r="AJ48"/>
  <c r="AI48"/>
  <c r="AE48"/>
  <c r="AE36"/>
  <c r="AJ20"/>
  <c r="AI20"/>
  <c r="AE20"/>
  <c r="AJ73"/>
  <c r="AI73"/>
  <c r="AE73"/>
  <c r="AJ68"/>
  <c r="AI68"/>
  <c r="AE68"/>
  <c r="Y33"/>
  <c r="AD33"/>
  <c r="AJ33"/>
  <c r="AI33"/>
  <c r="Y46"/>
  <c r="AD46"/>
  <c r="AJ46"/>
  <c r="AI46"/>
  <c r="Y83"/>
  <c r="AD83"/>
  <c r="AJ83"/>
  <c r="AI83"/>
  <c r="Y62"/>
  <c r="AD62"/>
  <c r="Y45"/>
  <c r="AD45"/>
  <c r="Y81"/>
  <c r="AD81"/>
  <c r="Y32"/>
  <c r="AD32"/>
  <c r="Y60"/>
  <c r="AD60"/>
  <c r="Y43"/>
  <c r="AD43"/>
  <c r="Y80"/>
  <c r="AD80"/>
  <c r="AJ80"/>
  <c r="AI80"/>
  <c r="Y31"/>
  <c r="AD31"/>
  <c r="AJ31"/>
  <c r="AI31"/>
  <c r="Y30"/>
  <c r="AD30"/>
  <c r="AJ30"/>
  <c r="AI30"/>
  <c r="Y11"/>
  <c r="AD11"/>
  <c r="AJ11"/>
  <c r="AI11"/>
  <c r="Y59"/>
  <c r="AD59"/>
  <c r="AJ59"/>
  <c r="Y29"/>
  <c r="AD29"/>
  <c r="AJ29"/>
  <c r="AI29"/>
  <c r="Y58"/>
  <c r="AD58"/>
  <c r="AJ58"/>
  <c r="Y17"/>
  <c r="AD17"/>
  <c r="Y85"/>
  <c r="AD85"/>
  <c r="Y56"/>
  <c r="AD56"/>
  <c r="Y16"/>
  <c r="AD16"/>
  <c r="AJ16"/>
  <c r="AI16"/>
  <c r="Y10"/>
  <c r="AD10"/>
  <c r="AJ10"/>
  <c r="AI10"/>
  <c r="Y41"/>
  <c r="AD41"/>
  <c r="AJ41"/>
  <c r="AI41"/>
  <c r="Y78"/>
  <c r="AD78"/>
  <c r="AJ78"/>
  <c r="AI78"/>
  <c r="Y27"/>
  <c r="AD27"/>
  <c r="AJ27"/>
  <c r="Y55"/>
  <c r="AD55"/>
  <c r="AJ55"/>
  <c r="Y13"/>
  <c r="AD13"/>
  <c r="Y40"/>
  <c r="AD40"/>
  <c r="AJ40"/>
  <c r="AI40"/>
  <c r="Y77"/>
  <c r="AD77"/>
  <c r="Y69"/>
  <c r="AD69"/>
  <c r="AJ69"/>
  <c r="AI69"/>
  <c r="Y25"/>
  <c r="AD25"/>
  <c r="AJ25"/>
  <c r="AI25"/>
  <c r="Y52"/>
  <c r="AD52"/>
  <c r="AJ52"/>
  <c r="AI52"/>
  <c r="Y65"/>
  <c r="AD65"/>
  <c r="Y38"/>
  <c r="AD38"/>
  <c r="Y75"/>
  <c r="AD75"/>
  <c r="AJ75"/>
  <c r="AJ50"/>
  <c r="AI50"/>
  <c r="G6"/>
  <c r="G1" s="1"/>
  <c r="AR7" s="1"/>
  <c r="H6"/>
  <c r="H1"/>
  <c r="AR8" s="1"/>
  <c r="I6"/>
  <c r="I1" s="1"/>
  <c r="AR9" s="1"/>
  <c r="J6"/>
  <c r="J1" s="1"/>
  <c r="AR10" s="1"/>
  <c r="K6"/>
  <c r="K1" s="1"/>
  <c r="AR11" s="1"/>
  <c r="L6"/>
  <c r="L1"/>
  <c r="AR12" s="1"/>
  <c r="M6"/>
  <c r="N6"/>
  <c r="N1" s="1"/>
  <c r="AR14" s="1"/>
  <c r="O6"/>
  <c r="O1" s="1"/>
  <c r="AR15" s="1"/>
  <c r="P6"/>
  <c r="P1" s="1"/>
  <c r="AR16" s="1"/>
  <c r="Y64"/>
  <c r="AD64"/>
  <c r="Y72"/>
  <c r="AD72"/>
  <c r="AJ72"/>
  <c r="AI72"/>
  <c r="Y19"/>
  <c r="AD19"/>
  <c r="Y47"/>
  <c r="AD47"/>
  <c r="Y84"/>
  <c r="AD84"/>
  <c r="AJ84"/>
  <c r="AI84"/>
  <c r="Y35"/>
  <c r="AD35"/>
  <c r="Y34"/>
  <c r="AD34"/>
  <c r="Y18"/>
  <c r="AD18"/>
  <c r="Y63"/>
  <c r="AD63"/>
  <c r="AJ63"/>
  <c r="AI63"/>
  <c r="Y82"/>
  <c r="AD82"/>
  <c r="AJ82"/>
  <c r="AI82"/>
  <c r="Y61"/>
  <c r="AD61"/>
  <c r="Y67"/>
  <c r="AD67"/>
  <c r="AJ67"/>
  <c r="AI67"/>
  <c r="Y44"/>
  <c r="AD44"/>
  <c r="Y42"/>
  <c r="AD42"/>
  <c r="Y79"/>
  <c r="AD79"/>
  <c r="Y70"/>
  <c r="AD70"/>
  <c r="Y57"/>
  <c r="AD57"/>
  <c r="Y66"/>
  <c r="AD66"/>
  <c r="Y15"/>
  <c r="AD15"/>
  <c r="AJ15"/>
  <c r="AI15"/>
  <c r="AE15"/>
  <c r="AJ14"/>
  <c r="AI14"/>
  <c r="Y12"/>
  <c r="AD12"/>
  <c r="Y26"/>
  <c r="AD26"/>
  <c r="AJ26"/>
  <c r="AI26"/>
  <c r="Y54"/>
  <c r="AD54"/>
  <c r="Y39"/>
  <c r="AD39"/>
  <c r="AJ39"/>
  <c r="AI39"/>
  <c r="Y9"/>
  <c r="AD9"/>
  <c r="Y76"/>
  <c r="AD76"/>
  <c r="Y53"/>
  <c r="AD53"/>
  <c r="AJ53"/>
  <c r="AI53"/>
  <c r="Y24"/>
  <c r="AD24"/>
  <c r="Y23"/>
  <c r="AD23"/>
  <c r="AJ23"/>
  <c r="AI23"/>
  <c r="AE23"/>
  <c r="Y51"/>
  <c r="AD51"/>
  <c r="AJ51"/>
  <c r="AI51"/>
  <c r="AE51"/>
  <c r="Y22"/>
  <c r="AD22"/>
  <c r="AJ22"/>
  <c r="AI22"/>
  <c r="AE22"/>
  <c r="Y8"/>
  <c r="AD8"/>
  <c r="AJ8"/>
  <c r="AI8"/>
  <c r="AE8"/>
  <c r="Y21"/>
  <c r="AD21"/>
  <c r="AJ21"/>
  <c r="AI21"/>
  <c r="AE21"/>
  <c r="AJ37"/>
  <c r="AI37"/>
  <c r="AE37"/>
  <c r="AD74"/>
  <c r="AJ74"/>
  <c r="AI74"/>
  <c r="AE74"/>
  <c r="AE50"/>
  <c r="AJ64"/>
  <c r="AI64"/>
  <c r="AE64"/>
  <c r="AE72"/>
  <c r="AJ19"/>
  <c r="AI19"/>
  <c r="AE19"/>
  <c r="AJ47"/>
  <c r="AI47"/>
  <c r="AE47"/>
  <c r="AE84"/>
  <c r="AJ35"/>
  <c r="AI35"/>
  <c r="AE35"/>
  <c r="AJ34"/>
  <c r="AI34"/>
  <c r="AE34"/>
  <c r="AJ18"/>
  <c r="AI18"/>
  <c r="AE18"/>
  <c r="AE63"/>
  <c r="AE33"/>
  <c r="AE46"/>
  <c r="AE83"/>
  <c r="AJ62"/>
  <c r="AI62"/>
  <c r="AE62"/>
  <c r="AJ45"/>
  <c r="AI45"/>
  <c r="AE45"/>
  <c r="AE82"/>
  <c r="AJ71"/>
  <c r="AI71"/>
  <c r="AE71"/>
  <c r="AJ61"/>
  <c r="AI61"/>
  <c r="AE61"/>
  <c r="AE67"/>
  <c r="AJ44"/>
  <c r="AI44"/>
  <c r="AE44"/>
  <c r="AJ81"/>
  <c r="AI81"/>
  <c r="AE81"/>
  <c r="AJ32"/>
  <c r="AI32"/>
  <c r="AE32"/>
  <c r="AJ60"/>
  <c r="AI60"/>
  <c r="AE60"/>
  <c r="AJ43"/>
  <c r="AI43"/>
  <c r="AE43"/>
  <c r="AE80"/>
  <c r="AE31"/>
  <c r="AE30"/>
  <c r="AE11"/>
  <c r="AI59"/>
  <c r="AE59"/>
  <c r="AE29"/>
  <c r="AI58"/>
  <c r="AE58"/>
  <c r="AJ42"/>
  <c r="AI42"/>
  <c r="AE42"/>
  <c r="AJ79"/>
  <c r="AI79"/>
  <c r="AE79"/>
  <c r="AJ70"/>
  <c r="AI70"/>
  <c r="AE70"/>
  <c r="AJ28"/>
  <c r="AI28"/>
  <c r="AE28"/>
  <c r="AJ57"/>
  <c r="AI57"/>
  <c r="AE57"/>
  <c r="AJ66"/>
  <c r="AI66"/>
  <c r="AE66"/>
  <c r="AJ17"/>
  <c r="AI17"/>
  <c r="AE17"/>
  <c r="AJ85"/>
  <c r="AI85"/>
  <c r="AE85"/>
  <c r="AJ56"/>
  <c r="AI56"/>
  <c r="AE56"/>
  <c r="AE16"/>
  <c r="AE10"/>
  <c r="AE41"/>
  <c r="AE78"/>
  <c r="AI27"/>
  <c r="AE27"/>
  <c r="AI55"/>
  <c r="AE55"/>
  <c r="AE14"/>
  <c r="AJ13"/>
  <c r="AI13"/>
  <c r="AE13"/>
  <c r="AJ12"/>
  <c r="AI12"/>
  <c r="AE12"/>
  <c r="AE26"/>
  <c r="AE40"/>
  <c r="AJ77"/>
  <c r="AI77"/>
  <c r="AE77"/>
  <c r="AJ54"/>
  <c r="AI54"/>
  <c r="AE54"/>
  <c r="AE39"/>
  <c r="AJ9"/>
  <c r="AI9"/>
  <c r="AE9"/>
  <c r="AJ76"/>
  <c r="AI76"/>
  <c r="AE76"/>
  <c r="AE53"/>
  <c r="AE69"/>
  <c r="AE25"/>
  <c r="AE52"/>
  <c r="AJ65"/>
  <c r="AI65"/>
  <c r="AE65"/>
  <c r="AJ38"/>
  <c r="AI38"/>
  <c r="AE38"/>
  <c r="AI75"/>
  <c r="AE75"/>
  <c r="AJ24"/>
  <c r="AI24"/>
  <c r="AE24"/>
  <c r="BA27"/>
  <c r="BA18"/>
  <c r="BM44"/>
  <c r="BL44" s="1"/>
  <c r="BA13"/>
  <c r="BA25"/>
  <c r="BA26"/>
  <c r="BA23"/>
  <c r="BA24"/>
  <c r="BA17"/>
  <c r="BM41"/>
  <c r="BL41" s="1"/>
  <c r="BA19"/>
  <c r="BM40" s="1"/>
  <c r="BL40"/>
  <c r="BA14"/>
  <c r="BA22"/>
  <c r="BA12"/>
  <c r="BM38"/>
  <c r="BL38" s="1"/>
  <c r="BA11"/>
  <c r="BA21"/>
  <c r="BA9"/>
  <c r="BA10"/>
  <c r="BA16"/>
  <c r="BA15"/>
  <c r="BA8"/>
  <c r="BM35" s="1"/>
  <c r="BL35" s="1"/>
  <c r="BA6"/>
  <c r="BA7"/>
  <c r="BP6"/>
  <c r="BP7"/>
  <c r="BP8"/>
  <c r="BP9"/>
  <c r="BP10"/>
  <c r="BP11"/>
  <c r="BP12"/>
  <c r="BP13"/>
  <c r="BP14"/>
  <c r="BP15"/>
  <c r="BP16"/>
  <c r="BP17"/>
  <c r="BP18"/>
  <c r="BP19"/>
  <c r="BP20"/>
  <c r="BP21"/>
  <c r="BP22"/>
  <c r="BP23"/>
  <c r="BP24"/>
  <c r="BP25"/>
  <c r="BP26"/>
  <c r="BP27"/>
  <c r="BP28"/>
  <c r="AQ20"/>
  <c r="CC7" s="1"/>
  <c r="G2"/>
  <c r="S6"/>
  <c r="S1" s="1"/>
  <c r="AR19" s="1"/>
  <c r="R6"/>
  <c r="R1" s="1"/>
  <c r="AR18" s="1"/>
  <c r="Q6"/>
  <c r="Q1" s="1"/>
  <c r="AR17" s="1"/>
  <c r="F2"/>
  <c r="BM3"/>
  <c r="BA20"/>
  <c r="AX3"/>
  <c r="E3"/>
  <c r="CK10"/>
  <c r="J2"/>
  <c r="K2"/>
  <c r="F4"/>
  <c r="R4"/>
  <c r="Q4"/>
  <c r="O4"/>
  <c r="N4"/>
  <c r="M4"/>
  <c r="L4"/>
  <c r="K4"/>
  <c r="J4"/>
  <c r="I4"/>
  <c r="H4"/>
  <c r="G4"/>
  <c r="BI31"/>
  <c r="CU1"/>
  <c r="S2"/>
  <c r="R2"/>
  <c r="Q2"/>
  <c r="P2"/>
  <c r="O2"/>
  <c r="N2"/>
  <c r="M2"/>
  <c r="L2"/>
  <c r="I2"/>
  <c r="H2"/>
  <c r="CP6"/>
  <c r="CQ6"/>
  <c r="CR6"/>
  <c r="CU6" s="1"/>
  <c r="CS6"/>
  <c r="CW6" s="1"/>
  <c r="CQ1"/>
  <c r="CX48" s="1"/>
  <c r="CS36"/>
  <c r="CW36" s="1"/>
  <c r="CR36"/>
  <c r="CU36" s="1"/>
  <c r="CR1"/>
  <c r="CS42"/>
  <c r="CR42"/>
  <c r="CV42"/>
  <c r="CP7"/>
  <c r="CQ7"/>
  <c r="CR7"/>
  <c r="CV7"/>
  <c r="CS7"/>
  <c r="CW7"/>
  <c r="CP8"/>
  <c r="CQ8"/>
  <c r="CR8"/>
  <c r="CV8"/>
  <c r="CS8"/>
  <c r="CW8"/>
  <c r="CP9"/>
  <c r="CQ9"/>
  <c r="CR9"/>
  <c r="CU9"/>
  <c r="CS9"/>
  <c r="CP1"/>
  <c r="CW1" s="1"/>
  <c r="CP10"/>
  <c r="CQ10"/>
  <c r="CR10"/>
  <c r="CU10" s="1"/>
  <c r="CS10"/>
  <c r="CW10" s="1"/>
  <c r="CR50"/>
  <c r="CU50" s="1"/>
  <c r="CS50"/>
  <c r="CR49"/>
  <c r="CV49"/>
  <c r="CR48"/>
  <c r="CU48"/>
  <c r="CR47"/>
  <c r="CR46"/>
  <c r="CR45"/>
  <c r="CV45"/>
  <c r="CR44"/>
  <c r="CV44"/>
  <c r="CR43"/>
  <c r="CR41"/>
  <c r="CR40"/>
  <c r="CR39"/>
  <c r="CV39" s="1"/>
  <c r="CR38"/>
  <c r="CV38" s="1"/>
  <c r="CR37"/>
  <c r="CV37" s="1"/>
  <c r="CR35"/>
  <c r="CR34"/>
  <c r="CV34" s="1"/>
  <c r="CS34"/>
  <c r="CR33"/>
  <c r="CV33"/>
  <c r="CR32"/>
  <c r="CV32"/>
  <c r="CR31"/>
  <c r="CV31"/>
  <c r="CS31"/>
  <c r="CR30"/>
  <c r="CR29"/>
  <c r="CR28"/>
  <c r="CR27"/>
  <c r="CU27"/>
  <c r="CR26"/>
  <c r="CU26"/>
  <c r="CR25"/>
  <c r="CR24"/>
  <c r="CU24" s="1"/>
  <c r="CR23"/>
  <c r="CU23" s="1"/>
  <c r="CR22"/>
  <c r="CV22" s="1"/>
  <c r="CR21"/>
  <c r="CV21" s="1"/>
  <c r="CR20"/>
  <c r="CU20" s="1"/>
  <c r="CR19"/>
  <c r="CR18"/>
  <c r="CU18" s="1"/>
  <c r="CR17"/>
  <c r="CU17" s="1"/>
  <c r="CR16"/>
  <c r="CR15"/>
  <c r="CU15" s="1"/>
  <c r="CR14"/>
  <c r="CU14" s="1"/>
  <c r="CR13"/>
  <c r="CU13" s="1"/>
  <c r="CR12"/>
  <c r="CU12" s="1"/>
  <c r="CR11"/>
  <c r="CV11" s="1"/>
  <c r="CN4"/>
  <c r="CZ4"/>
  <c r="DM4"/>
  <c r="DI2"/>
  <c r="CV2"/>
  <c r="CB15"/>
  <c r="CJ2"/>
  <c r="CS11"/>
  <c r="CW11" s="1"/>
  <c r="CS12"/>
  <c r="CS13"/>
  <c r="CS14"/>
  <c r="CW14" s="1"/>
  <c r="CS15"/>
  <c r="CW15" s="1"/>
  <c r="CS16"/>
  <c r="CW16" s="1"/>
  <c r="CS17"/>
  <c r="CW17" s="1"/>
  <c r="CS18"/>
  <c r="CS19"/>
  <c r="CS20"/>
  <c r="CZ20" s="1"/>
  <c r="CS21"/>
  <c r="CS22"/>
  <c r="CZ22" s="1"/>
  <c r="CS23"/>
  <c r="CW23" s="1"/>
  <c r="CS24"/>
  <c r="CW24" s="1"/>
  <c r="CS25"/>
  <c r="CS26"/>
  <c r="CZ26" s="1"/>
  <c r="CS28"/>
  <c r="CW28" s="1"/>
  <c r="CS29"/>
  <c r="CW29" s="1"/>
  <c r="CS30"/>
  <c r="CS32"/>
  <c r="CS33"/>
  <c r="CW33" s="1"/>
  <c r="CS35"/>
  <c r="CW35" s="1"/>
  <c r="CS37"/>
  <c r="CZ37" s="1"/>
  <c r="CS38"/>
  <c r="CW38" s="1"/>
  <c r="CS39"/>
  <c r="CW39" s="1"/>
  <c r="CS40"/>
  <c r="CZ40" s="1"/>
  <c r="CS41"/>
  <c r="CW41" s="1"/>
  <c r="CS43"/>
  <c r="CS44"/>
  <c r="CW44" s="1"/>
  <c r="CS45"/>
  <c r="CW45" s="1"/>
  <c r="CS46"/>
  <c r="CW46" s="1"/>
  <c r="CS47"/>
  <c r="CW47" s="1"/>
  <c r="CS48"/>
  <c r="CZ48" s="1"/>
  <c r="CS49"/>
  <c r="CW49" s="1"/>
  <c r="CS27"/>
  <c r="CW27" s="1"/>
  <c r="CT31"/>
  <c r="CT32"/>
  <c r="CT34"/>
  <c r="CT47"/>
  <c r="CQ50"/>
  <c r="CP50"/>
  <c r="CQ49"/>
  <c r="CP49"/>
  <c r="CQ48"/>
  <c r="CP48"/>
  <c r="CQ47"/>
  <c r="CP47"/>
  <c r="CQ46"/>
  <c r="CP46"/>
  <c r="CQ45"/>
  <c r="CP45"/>
  <c r="CQ44"/>
  <c r="CP44"/>
  <c r="CQ43"/>
  <c r="CP43"/>
  <c r="CQ42"/>
  <c r="CP42"/>
  <c r="CQ41"/>
  <c r="CP41"/>
  <c r="CQ40"/>
  <c r="CP40"/>
  <c r="CQ39"/>
  <c r="CP39"/>
  <c r="CQ38"/>
  <c r="CP38"/>
  <c r="CQ37"/>
  <c r="CP37"/>
  <c r="CQ36"/>
  <c r="CP36"/>
  <c r="CQ35"/>
  <c r="CP35"/>
  <c r="CQ34"/>
  <c r="CP34"/>
  <c r="CQ33"/>
  <c r="CP33"/>
  <c r="CQ32"/>
  <c r="CP32"/>
  <c r="CQ31"/>
  <c r="CP31"/>
  <c r="CQ30"/>
  <c r="CP30"/>
  <c r="CQ29"/>
  <c r="CP29"/>
  <c r="CQ28"/>
  <c r="CP28"/>
  <c r="CQ27"/>
  <c r="CP27"/>
  <c r="CQ26"/>
  <c r="CP26"/>
  <c r="CQ25"/>
  <c r="CP25"/>
  <c r="CQ24"/>
  <c r="CP24"/>
  <c r="CQ23"/>
  <c r="CP23"/>
  <c r="CQ22"/>
  <c r="CP22"/>
  <c r="CQ21"/>
  <c r="CP21"/>
  <c r="CQ20"/>
  <c r="CP20"/>
  <c r="CQ19"/>
  <c r="CP19"/>
  <c r="CQ18"/>
  <c r="CP18"/>
  <c r="CQ17"/>
  <c r="CP17"/>
  <c r="CQ16"/>
  <c r="CP16"/>
  <c r="CQ15"/>
  <c r="CP15"/>
  <c r="CQ14"/>
  <c r="CP14"/>
  <c r="CQ13"/>
  <c r="CP13"/>
  <c r="CQ12"/>
  <c r="CP12"/>
  <c r="CQ11"/>
  <c r="CP11"/>
  <c r="DG5"/>
  <c r="DF5"/>
  <c r="DE5"/>
  <c r="DD5"/>
  <c r="DC5"/>
  <c r="CT5"/>
  <c r="CS5"/>
  <c r="CR5"/>
  <c r="CQ5"/>
  <c r="CP5"/>
  <c r="DC4"/>
  <c r="CP4"/>
  <c r="CT1"/>
  <c r="CV12"/>
  <c r="CW25"/>
  <c r="CZ23"/>
  <c r="CW21"/>
  <c r="CW13"/>
  <c r="CW9"/>
  <c r="CW31"/>
  <c r="CV26"/>
  <c r="CW32"/>
  <c r="CV23"/>
  <c r="CV17"/>
  <c r="CU38"/>
  <c r="CV30"/>
  <c r="CW34"/>
  <c r="CU35"/>
  <c r="CU7"/>
  <c r="AZ15"/>
  <c r="CT15" s="1"/>
  <c r="BO16"/>
  <c r="CT38" s="1"/>
  <c r="BO21"/>
  <c r="CT43" s="1"/>
  <c r="AZ10"/>
  <c r="CT10" s="1"/>
  <c r="AZ19"/>
  <c r="CT19" s="1"/>
  <c r="BO20"/>
  <c r="CT42" s="1"/>
  <c r="AZ25"/>
  <c r="CT25" s="1"/>
  <c r="AZ9"/>
  <c r="CT9" s="1"/>
  <c r="AZ11"/>
  <c r="CT11" s="1"/>
  <c r="BO19"/>
  <c r="CT41" s="1"/>
  <c r="AZ27"/>
  <c r="CT27" s="1"/>
  <c r="BO28"/>
  <c r="CT50" s="1"/>
  <c r="AZ22"/>
  <c r="CT22" s="1"/>
  <c r="AZ18"/>
  <c r="CT18" s="1"/>
  <c r="AZ21"/>
  <c r="CT21" s="1"/>
  <c r="M1"/>
  <c r="AR13" s="1"/>
  <c r="E6"/>
  <c r="CU32"/>
  <c r="CV10"/>
  <c r="CU31"/>
  <c r="CU19"/>
  <c r="CZ35"/>
  <c r="CU42"/>
  <c r="CU8"/>
  <c r="CZ42"/>
  <c r="CJ6"/>
  <c r="CU25"/>
  <c r="CZ7"/>
  <c r="CV18"/>
  <c r="CW43"/>
  <c r="CV14"/>
  <c r="CX14" s="1"/>
  <c r="CU11"/>
  <c r="CU29"/>
  <c r="CZ34"/>
  <c r="CU40"/>
  <c r="CU46"/>
  <c r="BM36"/>
  <c r="BL36" s="1"/>
  <c r="BM42"/>
  <c r="BL42" s="1"/>
  <c r="CW48"/>
  <c r="CW42"/>
  <c r="CZ50"/>
  <c r="CW26"/>
  <c r="CZ18"/>
  <c r="CZ14"/>
  <c r="CZ10"/>
  <c r="CV29"/>
  <c r="CY29" s="1"/>
  <c r="CV25"/>
  <c r="CW50"/>
  <c r="CZ36"/>
  <c r="CU21"/>
  <c r="CV40"/>
  <c r="CU34"/>
  <c r="BP29"/>
  <c r="CJ7" s="1"/>
  <c r="CV27"/>
  <c r="CU44"/>
  <c r="CZ9"/>
  <c r="CZ41"/>
  <c r="CV20"/>
  <c r="CZ30"/>
  <c r="CW20"/>
  <c r="CV35"/>
  <c r="CV36"/>
  <c r="CY36" s="1"/>
  <c r="CV6"/>
  <c r="BM34"/>
  <c r="BL34" s="1"/>
  <c r="CV15"/>
  <c r="CY15" s="1"/>
  <c r="CZ32"/>
  <c r="CV16"/>
  <c r="CU30"/>
  <c r="CU33"/>
  <c r="CU39"/>
  <c r="CU43"/>
  <c r="CU45"/>
  <c r="CV46"/>
  <c r="CY46" s="1"/>
  <c r="CU47"/>
  <c r="CZ11"/>
  <c r="CZ21"/>
  <c r="CV9"/>
  <c r="CY9" s="1"/>
  <c r="CV19"/>
  <c r="CY19" s="1"/>
  <c r="CZ38"/>
  <c r="CW30"/>
  <c r="CZ28"/>
  <c r="CU37"/>
  <c r="CZ45"/>
  <c r="CU28"/>
  <c r="CW40"/>
  <c r="CZ39"/>
  <c r="CW37"/>
  <c r="CZ33"/>
  <c r="CV28"/>
  <c r="CY28" s="1"/>
  <c r="CV47"/>
  <c r="CU49"/>
  <c r="CZ47"/>
  <c r="CZ44"/>
  <c r="AZ17"/>
  <c r="CT17" s="1"/>
  <c r="CI7"/>
  <c r="CI10" s="1"/>
  <c r="CZ27" s="1"/>
  <c r="CZ12"/>
  <c r="CZ29"/>
  <c r="CV48"/>
  <c r="BM45"/>
  <c r="BL45" s="1"/>
  <c r="BA28"/>
  <c r="BM32"/>
  <c r="CZ25"/>
  <c r="CZ43"/>
  <c r="BM39"/>
  <c r="BL39" s="1"/>
  <c r="CZ16"/>
  <c r="CZ49"/>
  <c r="CV50"/>
  <c r="CY50" s="1"/>
  <c r="CZ8"/>
  <c r="CW22"/>
  <c r="CZ31"/>
  <c r="CV13"/>
  <c r="CY13" s="1"/>
  <c r="CZ13"/>
  <c r="CZ6"/>
  <c r="CZ17"/>
  <c r="CW12"/>
  <c r="CU16"/>
  <c r="CU22"/>
  <c r="CV43"/>
  <c r="CY43" s="1"/>
  <c r="CL7"/>
  <c r="CL10" s="1"/>
  <c r="CL9" s="1"/>
  <c r="CL12" s="1"/>
  <c r="DB6"/>
  <c r="CY8"/>
  <c r="CY26"/>
  <c r="CY12"/>
  <c r="CX42"/>
  <c r="CY49"/>
  <c r="CY34"/>
  <c r="CY7"/>
  <c r="CY16"/>
  <c r="AR6"/>
  <c r="CX44"/>
  <c r="CX13"/>
  <c r="CY45"/>
  <c r="CY40"/>
  <c r="CY30"/>
  <c r="CY48"/>
  <c r="CY42"/>
  <c r="CY10"/>
  <c r="CY44"/>
  <c r="CX30"/>
  <c r="CX26"/>
  <c r="CX16"/>
  <c r="CX28"/>
  <c r="CX33"/>
  <c r="CX49"/>
  <c r="CX25"/>
  <c r="CY31"/>
  <c r="CY47"/>
  <c r="CX34"/>
  <c r="CX45"/>
  <c r="CY6"/>
  <c r="CY18"/>
  <c r="CY14"/>
  <c r="CY32"/>
  <c r="CY23"/>
  <c r="CY27"/>
  <c r="CY17"/>
  <c r="CY35"/>
  <c r="CY33"/>
  <c r="BO6"/>
  <c r="BO8"/>
  <c r="AZ24"/>
  <c r="AZ23"/>
  <c r="AZ7"/>
  <c r="AZ16"/>
  <c r="AZ26"/>
  <c r="AZ6"/>
  <c r="BO7"/>
  <c r="CX12" l="1"/>
  <c r="CX7"/>
  <c r="CX8"/>
  <c r="CX17"/>
  <c r="CX29"/>
  <c r="CX46"/>
  <c r="CX10"/>
  <c r="CX40"/>
  <c r="CX23"/>
  <c r="CX32"/>
  <c r="CX6"/>
  <c r="CX35"/>
  <c r="CX31"/>
  <c r="CX47"/>
  <c r="CX20"/>
  <c r="CX27"/>
  <c r="CX11"/>
  <c r="CY11"/>
  <c r="CX21"/>
  <c r="CY21"/>
  <c r="CX37"/>
  <c r="CY37"/>
  <c r="CX39"/>
  <c r="CY39"/>
  <c r="CY22"/>
  <c r="CX22"/>
  <c r="CY38"/>
  <c r="CX38"/>
  <c r="CZ46"/>
  <c r="C83"/>
  <c r="C57"/>
  <c r="CX50"/>
  <c r="CY20"/>
  <c r="CX19"/>
  <c r="BM37"/>
  <c r="BL37" s="1"/>
  <c r="BM43"/>
  <c r="BL43" s="1"/>
  <c r="C71"/>
  <c r="C81"/>
  <c r="C84"/>
  <c r="C8"/>
  <c r="C22"/>
  <c r="C23"/>
  <c r="C38"/>
  <c r="C25"/>
  <c r="C9"/>
  <c r="C26"/>
  <c r="C12"/>
  <c r="C15"/>
  <c r="C27"/>
  <c r="C10"/>
  <c r="C56"/>
  <c r="C58"/>
  <c r="C29"/>
  <c r="C44"/>
  <c r="C61"/>
  <c r="C45"/>
  <c r="C33"/>
  <c r="C63"/>
  <c r="C19"/>
  <c r="C64"/>
  <c r="C68"/>
  <c r="C48"/>
  <c r="C49"/>
  <c r="C37"/>
  <c r="C51"/>
  <c r="C24"/>
  <c r="C52"/>
  <c r="C53"/>
  <c r="C54"/>
  <c r="C13"/>
  <c r="C14"/>
  <c r="C55"/>
  <c r="C41"/>
  <c r="C16"/>
  <c r="C17"/>
  <c r="C28"/>
  <c r="C42"/>
  <c r="C59"/>
  <c r="C31"/>
  <c r="C43"/>
  <c r="C60"/>
  <c r="C32"/>
  <c r="C62"/>
  <c r="C46"/>
  <c r="C18"/>
  <c r="C34"/>
  <c r="C35"/>
  <c r="C47"/>
  <c r="CT29"/>
  <c r="CT6"/>
  <c r="AZ28"/>
  <c r="CC10" s="1"/>
  <c r="CT26"/>
  <c r="CT16"/>
  <c r="CT7"/>
  <c r="CT23"/>
  <c r="CT24"/>
  <c r="CT30"/>
  <c r="BO29"/>
  <c r="CC8" s="1"/>
  <c r="CC9" s="1"/>
  <c r="CT28"/>
  <c r="CJ8"/>
  <c r="CJ10"/>
  <c r="CJ9"/>
  <c r="CJ12" s="1"/>
  <c r="AR20"/>
  <c r="CZ19"/>
  <c r="CW19"/>
  <c r="C74"/>
  <c r="C66"/>
  <c r="CX18"/>
  <c r="CW18"/>
  <c r="CW51" s="1"/>
  <c r="CV24"/>
  <c r="CZ24"/>
  <c r="CV41"/>
  <c r="CU41"/>
  <c r="CX36"/>
  <c r="CX43"/>
  <c r="CX15"/>
  <c r="CX9"/>
  <c r="E1"/>
  <c r="CI9"/>
  <c r="CI12" s="1"/>
  <c r="CN7"/>
  <c r="CN10" s="1"/>
  <c r="CN9" s="1"/>
  <c r="CN12" s="1"/>
  <c r="CM7"/>
  <c r="CM10" s="1"/>
  <c r="CM9" s="1"/>
  <c r="CM12" s="1"/>
  <c r="CK9"/>
  <c r="CK12" s="1"/>
  <c r="BL32"/>
  <c r="CZ15"/>
  <c r="CY25"/>
  <c r="C79"/>
  <c r="BM46" l="1"/>
  <c r="CX41"/>
  <c r="CY41"/>
  <c r="CY24"/>
  <c r="CX24"/>
  <c r="CJ14"/>
  <c r="CK6" s="1"/>
  <c r="CK8" s="1"/>
  <c r="CK14" s="1"/>
  <c r="CL6" s="1"/>
  <c r="CL8" s="1"/>
  <c r="CL14" s="1"/>
  <c r="CM6" s="1"/>
  <c r="CM8" s="1"/>
  <c r="CM14" s="1"/>
  <c r="CN6" s="1"/>
  <c r="CN8" s="1"/>
  <c r="CN14" s="1"/>
  <c r="CZ51"/>
  <c r="CC11"/>
  <c r="CT51"/>
  <c r="BL46" l="1"/>
  <c r="BL47" s="1"/>
  <c r="BM47"/>
  <c r="CX51"/>
  <c r="CY51"/>
</calcChain>
</file>

<file path=xl/sharedStrings.xml><?xml version="1.0" encoding="utf-8"?>
<sst xmlns="http://schemas.openxmlformats.org/spreadsheetml/2006/main" count="419" uniqueCount="262">
  <si>
    <t>N°</t>
  </si>
  <si>
    <t>MOUVEMENTS COMPTABLES</t>
  </si>
  <si>
    <t>Soldes à ce jour :</t>
  </si>
  <si>
    <t>DOSSIER :</t>
  </si>
  <si>
    <t>€</t>
  </si>
  <si>
    <t>C6112</t>
  </si>
  <si>
    <t>PATRIMOINE FINANCIER de :</t>
  </si>
  <si>
    <t xml:space="preserve">DEPENSES </t>
  </si>
  <si>
    <t>PREVISIONS</t>
  </si>
  <si>
    <t>GESTION trimestrielle &amp; ANNUELLE</t>
  </si>
  <si>
    <t>C5111</t>
  </si>
  <si>
    <t>Tuteur ou Administrateur Légal :</t>
  </si>
  <si>
    <t>Date ordonnance ou début de l'exercice :</t>
  </si>
  <si>
    <t>Date de ce jour :</t>
  </si>
  <si>
    <t>Somme==&gt;</t>
  </si>
  <si>
    <t>Montant</t>
  </si>
  <si>
    <t>C5112</t>
  </si>
  <si>
    <t>C5113</t>
  </si>
  <si>
    <t>C5121</t>
  </si>
  <si>
    <t>C5122</t>
  </si>
  <si>
    <t>C5123</t>
  </si>
  <si>
    <t>C5130</t>
  </si>
  <si>
    <t>C5140</t>
  </si>
  <si>
    <t>C5150</t>
  </si>
  <si>
    <t>C5160</t>
  </si>
  <si>
    <t>C5170</t>
  </si>
  <si>
    <t>C5180</t>
  </si>
  <si>
    <t>C5190</t>
  </si>
  <si>
    <t>C5200</t>
  </si>
  <si>
    <t>Compte</t>
  </si>
  <si>
    <t>Libellé</t>
  </si>
  <si>
    <t>Organisme</t>
  </si>
  <si>
    <t>Solde à l'ordon. ou au 1/1</t>
  </si>
  <si>
    <t>Solde à ce jour</t>
  </si>
  <si>
    <t>Organismes</t>
  </si>
  <si>
    <t>Estimations</t>
  </si>
  <si>
    <t>P</t>
  </si>
  <si>
    <t>CUMUL à ce jour</t>
  </si>
  <si>
    <t>Prévisions à l'année</t>
  </si>
  <si>
    <t>FDG</t>
  </si>
  <si>
    <t>Dernier règlement</t>
  </si>
  <si>
    <t>RECETTES</t>
  </si>
  <si>
    <t>derniers encaissements</t>
  </si>
  <si>
    <t>Dernier règlement ou encaissement</t>
  </si>
  <si>
    <t>Prochain règlement ou encaissement</t>
  </si>
  <si>
    <t>Prévisions  /  3mois</t>
  </si>
  <si>
    <t>Prévisions  /  6mois</t>
  </si>
  <si>
    <t>Prévisions  /  9mois</t>
  </si>
  <si>
    <t>Prévisions  /  1an</t>
  </si>
  <si>
    <t>Prévisions trimestrielles</t>
  </si>
  <si>
    <t>C2111</t>
  </si>
  <si>
    <t>C6110</t>
  </si>
  <si>
    <t xml:space="preserve">ENTRETIEN </t>
  </si>
  <si>
    <t>X</t>
  </si>
  <si>
    <t>C7001</t>
  </si>
  <si>
    <t>PENSION-RETRAITE 1</t>
  </si>
  <si>
    <t xml:space="preserve">Total Patrimoine </t>
  </si>
  <si>
    <t>C2112</t>
  </si>
  <si>
    <t>C6111</t>
  </si>
  <si>
    <t>VETURE</t>
  </si>
  <si>
    <t>C7002</t>
  </si>
  <si>
    <t>PENSION-RETRAITE 2</t>
  </si>
  <si>
    <t>SOLDE EN DEBUT D'EXERCICE 
(ou à la date de l'Ordonnance) :</t>
  </si>
  <si>
    <t>Ressources annuelles</t>
  </si>
  <si>
    <t>C2113</t>
  </si>
  <si>
    <t>AIDE MENAGERE, URSSAF</t>
  </si>
  <si>
    <t>C7003</t>
  </si>
  <si>
    <t>PENSION-RETRAITE 3</t>
  </si>
  <si>
    <t>RECETTES DE L'EXERCICE
(ou depuis la date de l'Ordonnance) :</t>
  </si>
  <si>
    <t>TOTAL ENTREES</t>
  </si>
  <si>
    <t>C2121</t>
  </si>
  <si>
    <t>C6210</t>
  </si>
  <si>
    <t>LOYER, HOTEL</t>
  </si>
  <si>
    <t>C7101</t>
  </si>
  <si>
    <t>PENSION-RETRAITE 4</t>
  </si>
  <si>
    <t>TOTAL PRODUITS :</t>
  </si>
  <si>
    <t>Dépenses annuelles</t>
  </si>
  <si>
    <t>C2122</t>
  </si>
  <si>
    <t>C6211</t>
  </si>
  <si>
    <t>COPROPRIETE</t>
  </si>
  <si>
    <t>C7102</t>
  </si>
  <si>
    <t>PENSION-RETRAITE 5</t>
  </si>
  <si>
    <t>DEPENSES DE L'EXERCICE
(ou depuis la date de l'Ordonnance) :</t>
  </si>
  <si>
    <t>FDG annuels</t>
  </si>
  <si>
    <t>C2123</t>
  </si>
  <si>
    <t>C6212</t>
  </si>
  <si>
    <t>ELECTRICITE, CHAUFFAGE, FUEL,EAU, TELEPHONE</t>
  </si>
  <si>
    <t>C7103</t>
  </si>
  <si>
    <t>PENSION-RETRAITE 6</t>
  </si>
  <si>
    <t>SOLDE DE L'EXERCICE :</t>
  </si>
  <si>
    <t>Débours estimés</t>
  </si>
  <si>
    <t>C2130</t>
  </si>
  <si>
    <t>C6213</t>
  </si>
  <si>
    <t>REMBT DETTES ET SURENDETTEMENT</t>
  </si>
  <si>
    <t>C7104</t>
  </si>
  <si>
    <t>PENSION-RETRAITE 7</t>
  </si>
  <si>
    <t>TOTAL SORTIES</t>
  </si>
  <si>
    <t>C2140</t>
  </si>
  <si>
    <t>C6214</t>
  </si>
  <si>
    <t>OBSEQUES</t>
  </si>
  <si>
    <t>C7201</t>
  </si>
  <si>
    <t>PENSION-RETRAITE 8</t>
  </si>
  <si>
    <t>C2150</t>
  </si>
  <si>
    <t>C6215</t>
  </si>
  <si>
    <t>REPARATION, TRAVAUX, NETTOYAGE, DEMENAGEMENT</t>
  </si>
  <si>
    <t>C7301</t>
  </si>
  <si>
    <t>PENSION-RETRAITE 9</t>
  </si>
  <si>
    <t>SOLDE</t>
  </si>
  <si>
    <t>C2160</t>
  </si>
  <si>
    <t>C6216</t>
  </si>
  <si>
    <t>C7401</t>
  </si>
  <si>
    <t>PENSION-RETRAITE 10</t>
  </si>
  <si>
    <t>C2170</t>
  </si>
  <si>
    <t>C6217</t>
  </si>
  <si>
    <t>HEBERGEMENT</t>
  </si>
  <si>
    <t>C7501</t>
  </si>
  <si>
    <t>CAF</t>
  </si>
  <si>
    <t>C2180</t>
  </si>
  <si>
    <t>C6310</t>
  </si>
  <si>
    <t>IMPOT</t>
  </si>
  <si>
    <t>C7601</t>
  </si>
  <si>
    <t>RENTE VIAGERE</t>
  </si>
  <si>
    <t>C2190</t>
  </si>
  <si>
    <t>C6311</t>
  </si>
  <si>
    <t>VACANCE, VOYAGE, LOISIR, ABONNEMENT</t>
  </si>
  <si>
    <t>C7602</t>
  </si>
  <si>
    <t>ENCAISSEMENT LOYER</t>
  </si>
  <si>
    <t>C2200</t>
  </si>
  <si>
    <t>C6312</t>
  </si>
  <si>
    <t>HONORAIRE</t>
  </si>
  <si>
    <t>C7603</t>
  </si>
  <si>
    <t>INTERET LIVRET (A,B,PEL,CEL,PEP,LEP,CODEVI)</t>
  </si>
  <si>
    <t>TOTAUX</t>
  </si>
  <si>
    <t>C6313</t>
  </si>
  <si>
    <t>SOLDE FDG ANNEE PASSEE</t>
  </si>
  <si>
    <t>C7604</t>
  </si>
  <si>
    <t>Coupons et plus valuessur titres</t>
  </si>
  <si>
    <t>C6410</t>
  </si>
  <si>
    <t>ASSURANCES</t>
  </si>
  <si>
    <t>C7605</t>
  </si>
  <si>
    <t>C6510</t>
  </si>
  <si>
    <t>ACHAT MOBILIER, APPAREIL MENAGER, GROS ACHAT DIVERS</t>
  </si>
  <si>
    <t>C7606</t>
  </si>
  <si>
    <t>REMBOURSEMENT MUTUELLE</t>
  </si>
  <si>
    <t>C6610</t>
  </si>
  <si>
    <t>C7607</t>
  </si>
  <si>
    <t>Vente appartmenent, Maison, terrain</t>
  </si>
  <si>
    <t>C6611</t>
  </si>
  <si>
    <t>C7608</t>
  </si>
  <si>
    <t>Vente meuble</t>
  </si>
  <si>
    <t>C6710</t>
  </si>
  <si>
    <t>MOINS VALUES SUR TITRES</t>
  </si>
  <si>
    <t>C7701</t>
  </si>
  <si>
    <t>Encaissement succession</t>
  </si>
  <si>
    <t>C6810</t>
  </si>
  <si>
    <t>FRAIS BANCAIRE</t>
  </si>
  <si>
    <t>C7702</t>
  </si>
  <si>
    <t>Remboursement trop perçu</t>
  </si>
  <si>
    <t>C6910</t>
  </si>
  <si>
    <t>C7801</t>
  </si>
  <si>
    <t>Cadeaux</t>
  </si>
  <si>
    <t>C7901</t>
  </si>
  <si>
    <t>Autres recettes diverses</t>
  </si>
  <si>
    <r>
      <t xml:space="preserve">Annuel </t>
    </r>
    <r>
      <rPr>
        <b/>
        <sz val="6"/>
        <rFont val="MS Sans Serif"/>
        <family val="2"/>
      </rPr>
      <t xml:space="preserve">(ou depuis le contrôle des comptes) </t>
    </r>
  </si>
  <si>
    <t>RESSOURCES MENSUELLES MOYENNES :</t>
  </si>
  <si>
    <t>DEPENSES MENSUELLES MOYENNES</t>
  </si>
  <si>
    <t>Entretien, Repas, Coiffeur, véture</t>
  </si>
  <si>
    <t>Aide ménagère, URSSAF</t>
  </si>
  <si>
    <t>Loyer, Copropriété, Hotel, maison de retraite, hébergement</t>
  </si>
  <si>
    <t xml:space="preserve">EDF, Téléphone, EAU, FUEL, Assurances </t>
  </si>
  <si>
    <t>Remboursement dettes (surendettement)</t>
  </si>
  <si>
    <t>Réparation, travaux, nettoyages, déménagements, achat mobilier, appareils ménagers</t>
  </si>
  <si>
    <t>Honoraires</t>
  </si>
  <si>
    <t>Impôts</t>
  </si>
  <si>
    <t>Frais médicaux, frais mutuelle</t>
  </si>
  <si>
    <t xml:space="preserve">Moins values sur Titres, frais bancaires </t>
  </si>
  <si>
    <t>Vacances, loisirs, abonnements, divers</t>
  </si>
  <si>
    <t>Emoluments tutelle année en cours et solde année passée</t>
  </si>
  <si>
    <t>DEPENSES TOTALES :</t>
  </si>
  <si>
    <t>BENEFICE OU DEFICIT MENSUEL MOYEN :</t>
  </si>
  <si>
    <t>SOLDES (BENEFICE ou DEFICIT)</t>
  </si>
  <si>
    <t>RESSOURCES</t>
  </si>
  <si>
    <t>LC2</t>
  </si>
  <si>
    <t>LC3</t>
  </si>
  <si>
    <t>DEPENSES</t>
  </si>
  <si>
    <t>COMPTES</t>
  </si>
  <si>
    <t>Mesure</t>
  </si>
  <si>
    <t>CODE</t>
  </si>
  <si>
    <t>LIBELLE</t>
  </si>
  <si>
    <t>OBSERVATION</t>
  </si>
  <si>
    <t>dates</t>
  </si>
  <si>
    <t/>
  </si>
  <si>
    <t xml:space="preserve">A NOUVEAUX : </t>
  </si>
  <si>
    <t>FRAIS MEDICAUX ET REMBOURSEMENTS</t>
  </si>
  <si>
    <t>ALS : VIREMENTS CAF</t>
  </si>
  <si>
    <t>Compte courant 1</t>
  </si>
  <si>
    <t>LIVRET A</t>
  </si>
  <si>
    <t>CODEVI</t>
  </si>
  <si>
    <t>CEL</t>
  </si>
  <si>
    <t>Compte TITRES</t>
  </si>
  <si>
    <t>Compte courant 4</t>
  </si>
  <si>
    <t>ASS VIE</t>
  </si>
  <si>
    <t xml:space="preserve">C/LIVRET </t>
  </si>
  <si>
    <t>ASSO</t>
  </si>
  <si>
    <t>LEP</t>
  </si>
  <si>
    <t>Compte courant 2</t>
  </si>
  <si>
    <t>compte courant 4</t>
  </si>
  <si>
    <t>MUTUELLE SANTE</t>
  </si>
  <si>
    <t>SORTIES ET ANNIVERSAIRES</t>
  </si>
  <si>
    <t>COMPTES de :</t>
  </si>
  <si>
    <t>Pour l'Association Evolène Tutelles</t>
  </si>
  <si>
    <t>Olivier Décordé</t>
  </si>
  <si>
    <t>Fait à Noisy-Le-Grand  le :</t>
  </si>
  <si>
    <t>Tuteur ou Administrateur Légal : EVOLENE TUTELLES 33 rue du Ballon 93160 Noisy-le-Grand</t>
  </si>
  <si>
    <t>PARTICIPATION MAJEUR (Frais de tutelle)</t>
  </si>
  <si>
    <t>COM  COTIS. MOYENS PAIEMENT 12</t>
  </si>
  <si>
    <t>VIR SEPA EMET : IRC-REG PRESTAT</t>
  </si>
  <si>
    <t>VO0117 CONTRIBUTION AIDE SOCIALE DE MADAME</t>
  </si>
  <si>
    <t>PRLV CNM- 304603</t>
  </si>
  <si>
    <t>VIR SEPA EMET : CNAVTS</t>
  </si>
  <si>
    <t>VO0102 FRAIS MEDICAUX</t>
  </si>
  <si>
    <t>VO0102 PODOLOGUE</t>
  </si>
  <si>
    <t>VO0127 CONTRIBUTION AIDE SOCIALE</t>
  </si>
  <si>
    <t>COM  COTIS. MOYENS PAIEMENT 11</t>
  </si>
  <si>
    <t>VO0120 FACT 11014</t>
  </si>
  <si>
    <t>COM  COTIS. MOYENS PAIEMENT 10</t>
  </si>
  <si>
    <t>VIR SEPA EMET : AG2R RETRAITE A</t>
  </si>
  <si>
    <t>COM  COTIS. MOYENS PAIEMENT 09</t>
  </si>
  <si>
    <t>PÉDICURE</t>
  </si>
  <si>
    <t>COM  COTIS. MOYENS PAIEMENT 08</t>
  </si>
  <si>
    <t>KINÉ</t>
  </si>
  <si>
    <t>VO0131 FACT 928759 DU 21/06</t>
  </si>
  <si>
    <t>VO0129 FACTURE CE1601</t>
  </si>
  <si>
    <t>COM  COTIS. MOYENS PAIEMENT 07</t>
  </si>
  <si>
    <t>VO0116 FACT 918327</t>
  </si>
  <si>
    <t>DR GILBERT</t>
  </si>
  <si>
    <t>COM  COTIS. MOYENS PAIEMENT 06</t>
  </si>
  <si>
    <t>VO0124 TITRE 5520 SOLDE ANNEE 2</t>
  </si>
  <si>
    <t>VIR SEPA EMET : FONTRIER CHRIST</t>
  </si>
  <si>
    <t>VO0110 TITRE 5520 ACOMPTE</t>
  </si>
  <si>
    <t>VO0110 FACT 19 FONTRIER</t>
  </si>
  <si>
    <t>VO0129 911310 DU 30/04/13</t>
  </si>
  <si>
    <t>COM  COTIS. MOYENS PAIEMENT 05</t>
  </si>
  <si>
    <t>REM  RBT MAISON DE RETRAITE</t>
  </si>
  <si>
    <t>VO0124 TITRE5520 ACOMPTE REVERS</t>
  </si>
  <si>
    <t>VO0124 TITRE5519 REVERSION JUIL</t>
  </si>
  <si>
    <t>VO0124 TITRE5521 REVERSION 1ER</t>
  </si>
  <si>
    <t>DR FERNANDEZ</t>
  </si>
  <si>
    <t>COM  COTIS. MOYENS PAIEMENT 04</t>
  </si>
  <si>
    <t>VIR  VIRT DU CPTE 41200137671</t>
  </si>
  <si>
    <t>COTISATION CARTE 3920</t>
  </si>
  <si>
    <t>FRAIS MEDICAUX</t>
  </si>
  <si>
    <t>COM  COTIS. MOYENS PAIEMENT 03</t>
  </si>
  <si>
    <t>COM  COTIS. MOYENS PAIEMENT 02</t>
  </si>
  <si>
    <t>VO0113 COFFURE FONTRIER 01/01/1</t>
  </si>
  <si>
    <t>COM  COTIS. MOYENS PAIEMENT 01</t>
  </si>
  <si>
    <t>UGRR</t>
  </si>
  <si>
    <t xml:space="preserve">CDC IRCANTEC </t>
  </si>
  <si>
    <t xml:space="preserve">FRAIS PAR VIREMENT </t>
  </si>
  <si>
    <t>FRAIS FORFAITAIRES TRIMESTRIELS</t>
  </si>
  <si>
    <t>FRAIS TENUE DE COMPTE</t>
  </si>
  <si>
    <t>Compte courant 3</t>
  </si>
</sst>
</file>

<file path=xl/styles.xml><?xml version="1.0" encoding="utf-8"?>
<styleSheet xmlns="http://schemas.openxmlformats.org/spreadsheetml/2006/main">
  <numFmts count="4">
    <numFmt numFmtId="174" formatCode="#,##0.00\ &quot;F&quot;;\-#,##0.00\ &quot;F&quot;"/>
    <numFmt numFmtId="180" formatCode="dd\.mm\.yy"/>
    <numFmt numFmtId="181" formatCode="dd\ mmmm\ yyyy"/>
    <numFmt numFmtId="188" formatCode="[$-40C]dd\-mmm\-yy;@"/>
  </numFmts>
  <fonts count="67">
    <font>
      <sz val="10"/>
      <name val="MS Sans Serif"/>
    </font>
    <font>
      <b/>
      <sz val="10"/>
      <name val="MS Sans Serif"/>
    </font>
    <font>
      <b/>
      <i/>
      <sz val="10"/>
      <name val="MS Sans Serif"/>
    </font>
    <font>
      <sz val="12"/>
      <name val="Dutch"/>
    </font>
    <font>
      <b/>
      <sz val="12"/>
      <name val="Dutch"/>
    </font>
    <font>
      <b/>
      <sz val="18"/>
      <name val="Dutch"/>
    </font>
    <font>
      <sz val="2"/>
      <name val="Small Fonts"/>
      <family val="2"/>
    </font>
    <font>
      <sz val="9"/>
      <name val="Times New Roman"/>
      <family val="1"/>
    </font>
    <font>
      <sz val="1"/>
      <name val="Small Fonts"/>
      <family val="2"/>
    </font>
    <font>
      <sz val="8"/>
      <name val="Dutch"/>
      <family val="1"/>
    </font>
    <font>
      <b/>
      <sz val="16"/>
      <name val="Dutch"/>
      <family val="1"/>
    </font>
    <font>
      <sz val="10"/>
      <name val="Dutch"/>
      <family val="1"/>
    </font>
    <font>
      <b/>
      <sz val="10"/>
      <name val="Dutch"/>
    </font>
    <font>
      <b/>
      <sz val="14"/>
      <name val="Dutch"/>
      <family val="1"/>
    </font>
    <font>
      <sz val="14"/>
      <name val="Dutch"/>
      <family val="1"/>
    </font>
    <font>
      <b/>
      <sz val="11"/>
      <name val="Dutch"/>
      <family val="1"/>
    </font>
    <font>
      <b/>
      <sz val="8"/>
      <name val="Dutch"/>
      <family val="1"/>
    </font>
    <font>
      <b/>
      <sz val="9"/>
      <name val="Times New Roman"/>
      <family val="1"/>
    </font>
    <font>
      <b/>
      <sz val="12"/>
      <name val="Dutch"/>
      <family val="1"/>
    </font>
    <font>
      <b/>
      <sz val="16"/>
      <name val="Dutch"/>
    </font>
    <font>
      <i/>
      <sz val="12"/>
      <name val="Dutch"/>
    </font>
    <font>
      <i/>
      <sz val="14"/>
      <name val="Dutch"/>
    </font>
    <font>
      <i/>
      <sz val="10"/>
      <name val="Dutch"/>
    </font>
    <font>
      <b/>
      <i/>
      <sz val="10"/>
      <name val="Dutch"/>
    </font>
    <font>
      <b/>
      <i/>
      <sz val="11"/>
      <name val="Dutch"/>
    </font>
    <font>
      <b/>
      <u/>
      <sz val="13"/>
      <name val="Dutch"/>
    </font>
    <font>
      <b/>
      <sz val="14"/>
      <name val="Dutch"/>
    </font>
    <font>
      <sz val="16"/>
      <name val="Dutch"/>
      <family val="1"/>
    </font>
    <font>
      <b/>
      <sz val="13"/>
      <name val="Dutch"/>
      <family val="1"/>
    </font>
    <font>
      <b/>
      <i/>
      <sz val="20"/>
      <name val="Dutch"/>
    </font>
    <font>
      <b/>
      <u/>
      <sz val="14"/>
      <name val="Dutch"/>
      <family val="1"/>
    </font>
    <font>
      <b/>
      <u/>
      <sz val="18"/>
      <name val="Dutch"/>
      <family val="1"/>
    </font>
    <font>
      <sz val="7"/>
      <name val="Dutch"/>
    </font>
    <font>
      <i/>
      <sz val="11"/>
      <name val="Dutch"/>
    </font>
    <font>
      <u/>
      <sz val="12"/>
      <name val="Dutch"/>
    </font>
    <font>
      <sz val="12"/>
      <name val="MS Sans Serif"/>
      <family val="2"/>
    </font>
    <font>
      <sz val="12"/>
      <name val="Dutch"/>
      <family val="1"/>
    </font>
    <font>
      <sz val="12"/>
      <name val="Arial"/>
      <family val="2"/>
    </font>
    <font>
      <b/>
      <sz val="12"/>
      <name val="Arial"/>
      <family val="2"/>
    </font>
    <font>
      <b/>
      <sz val="12"/>
      <name val="MS Sans Serif"/>
      <family val="2"/>
    </font>
    <font>
      <b/>
      <sz val="12"/>
      <name val="Arial"/>
      <family val="2"/>
    </font>
    <font>
      <b/>
      <sz val="16"/>
      <name val="Arial"/>
      <family val="2"/>
    </font>
    <font>
      <sz val="7"/>
      <name val="Dutch"/>
      <family val="1"/>
    </font>
    <font>
      <i/>
      <sz val="8"/>
      <name val="Dutch"/>
      <family val="1"/>
    </font>
    <font>
      <i/>
      <sz val="9"/>
      <name val="Dutch"/>
      <family val="1"/>
    </font>
    <font>
      <b/>
      <sz val="20"/>
      <name val="Dutch"/>
      <family val="1"/>
    </font>
    <font>
      <sz val="20"/>
      <name val="Dutch"/>
      <family val="1"/>
    </font>
    <font>
      <b/>
      <i/>
      <sz val="8"/>
      <name val="Dutch"/>
    </font>
    <font>
      <b/>
      <i/>
      <sz val="10"/>
      <name val="Dutch"/>
      <family val="1"/>
    </font>
    <font>
      <b/>
      <sz val="8"/>
      <name val="Dutch"/>
    </font>
    <font>
      <b/>
      <sz val="16"/>
      <name val="MS Sans Serif"/>
      <family val="2"/>
    </font>
    <font>
      <b/>
      <sz val="18"/>
      <name val="Dutch"/>
      <family val="1"/>
    </font>
    <font>
      <sz val="16"/>
      <name val="Dutch"/>
    </font>
    <font>
      <b/>
      <sz val="11"/>
      <name val="Dutch"/>
    </font>
    <font>
      <b/>
      <i/>
      <sz val="12"/>
      <name val="Arial"/>
      <family val="2"/>
    </font>
    <font>
      <b/>
      <sz val="6"/>
      <name val="MS Sans Serif"/>
      <family val="2"/>
    </font>
    <font>
      <sz val="10"/>
      <name val="Dutch"/>
    </font>
    <font>
      <b/>
      <sz val="10"/>
      <name val="MS Sans Serif"/>
      <family val="2"/>
    </font>
    <font>
      <i/>
      <sz val="11"/>
      <name val="Arial"/>
      <family val="2"/>
    </font>
    <font>
      <b/>
      <i/>
      <sz val="14"/>
      <name val="Arial"/>
      <family val="2"/>
    </font>
    <font>
      <b/>
      <sz val="22"/>
      <name val="Dutch"/>
    </font>
    <font>
      <sz val="8"/>
      <name val="MS Sans Serif"/>
      <family val="2"/>
    </font>
    <font>
      <sz val="12"/>
      <name val="Times New Roman"/>
      <family val="1"/>
    </font>
    <font>
      <b/>
      <sz val="11"/>
      <color indexed="56"/>
      <name val="Bookman Old Style"/>
      <family val="1"/>
    </font>
    <font>
      <b/>
      <sz val="11"/>
      <color indexed="10"/>
      <name val="Bookman Old Style"/>
      <family val="1"/>
    </font>
    <font>
      <b/>
      <sz val="9"/>
      <color indexed="10"/>
      <name val="Bookman Old Style"/>
      <family val="1"/>
    </font>
    <font>
      <b/>
      <sz val="12"/>
      <color rgb="FFFF0000"/>
      <name val="Swiss"/>
    </font>
  </fonts>
  <fills count="10">
    <fill>
      <patternFill patternType="none"/>
    </fill>
    <fill>
      <patternFill patternType="gray125"/>
    </fill>
    <fill>
      <patternFill patternType="gray06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gray0625">
        <bgColor indexed="9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8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/>
    <xf numFmtId="0" fontId="3" fillId="0" borderId="5" xfId="0" applyFont="1" applyBorder="1"/>
    <xf numFmtId="0" fontId="5" fillId="0" borderId="6" xfId="0" applyFont="1" applyBorder="1" applyAlignment="1">
      <alignment vertical="center"/>
    </xf>
    <xf numFmtId="0" fontId="0" fillId="0" borderId="0" xfId="0" applyAlignment="1">
      <alignment vertical="center"/>
    </xf>
    <xf numFmtId="2" fontId="3" fillId="0" borderId="1" xfId="0" applyNumberFormat="1" applyFont="1" applyBorder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0" fillId="0" borderId="0" xfId="0" applyAlignment="1"/>
    <xf numFmtId="0" fontId="14" fillId="0" borderId="6" xfId="0" applyFont="1" applyBorder="1" applyAlignment="1">
      <alignment horizontal="centerContinuous" vertical="center"/>
    </xf>
    <xf numFmtId="0" fontId="12" fillId="0" borderId="0" xfId="0" applyFont="1" applyBorder="1" applyAlignment="1">
      <alignment horizontal="centerContinuous" vertical="center"/>
    </xf>
    <xf numFmtId="0" fontId="11" fillId="0" borderId="2" xfId="0" applyFont="1" applyBorder="1"/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Continuous" vertical="center"/>
    </xf>
    <xf numFmtId="0" fontId="11" fillId="0" borderId="5" xfId="0" applyFont="1" applyBorder="1" applyAlignment="1">
      <alignment horizontal="centerContinuous" vertical="center"/>
    </xf>
    <xf numFmtId="0" fontId="9" fillId="0" borderId="7" xfId="0" applyFont="1" applyBorder="1" applyAlignment="1">
      <alignment horizontal="center" vertical="center" wrapText="1"/>
    </xf>
    <xf numFmtId="0" fontId="11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4" fontId="15" fillId="0" borderId="0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4" fontId="3" fillId="0" borderId="1" xfId="0" applyNumberFormat="1" applyFont="1" applyBorder="1"/>
    <xf numFmtId="0" fontId="3" fillId="0" borderId="1" xfId="0" applyFont="1" applyBorder="1" applyAlignment="1">
      <alignment horizontal="centerContinuous" vertical="center"/>
    </xf>
    <xf numFmtId="0" fontId="19" fillId="0" borderId="8" xfId="0" applyFont="1" applyBorder="1" applyAlignment="1">
      <alignment horizontal="centerContinuous" vertical="center"/>
    </xf>
    <xf numFmtId="0" fontId="19" fillId="0" borderId="9" xfId="0" applyFont="1" applyBorder="1" applyAlignment="1">
      <alignment horizontal="centerContinuous" vertical="center"/>
    </xf>
    <xf numFmtId="0" fontId="19" fillId="0" borderId="10" xfId="0" applyFont="1" applyBorder="1" applyAlignment="1">
      <alignment horizontal="centerContinuous" vertical="center"/>
    </xf>
    <xf numFmtId="4" fontId="5" fillId="0" borderId="10" xfId="0" applyNumberFormat="1" applyFont="1" applyBorder="1" applyAlignment="1">
      <alignment horizontal="centerContinuous" vertical="center"/>
    </xf>
    <xf numFmtId="4" fontId="5" fillId="0" borderId="8" xfId="0" applyNumberFormat="1" applyFont="1" applyBorder="1" applyAlignment="1">
      <alignment horizontal="centerContinuous" vertical="center"/>
    </xf>
    <xf numFmtId="4" fontId="5" fillId="0" borderId="9" xfId="0" applyNumberFormat="1" applyFont="1" applyBorder="1" applyAlignment="1">
      <alignment horizontal="centerContinuous" vertical="center"/>
    </xf>
    <xf numFmtId="14" fontId="12" fillId="0" borderId="4" xfId="0" applyNumberFormat="1" applyFont="1" applyBorder="1" applyAlignment="1">
      <alignment horizontal="centerContinuous" vertical="center" wrapText="1"/>
    </xf>
    <xf numFmtId="14" fontId="12" fillId="0" borderId="8" xfId="0" applyNumberFormat="1" applyFont="1" applyBorder="1" applyAlignment="1">
      <alignment horizontal="centerContinuous" vertical="center" wrapText="1"/>
    </xf>
    <xf numFmtId="0" fontId="12" fillId="0" borderId="9" xfId="0" applyFont="1" applyBorder="1" applyAlignment="1">
      <alignment horizontal="centerContinuous" vertical="center"/>
    </xf>
    <xf numFmtId="180" fontId="12" fillId="0" borderId="10" xfId="0" applyNumberFormat="1" applyFont="1" applyBorder="1" applyAlignment="1">
      <alignment horizontal="centerContinuous" vertical="center"/>
    </xf>
    <xf numFmtId="14" fontId="12" fillId="0" borderId="8" xfId="0" applyNumberFormat="1" applyFont="1" applyBorder="1" applyAlignment="1">
      <alignment horizontal="centerContinuous" vertical="center"/>
    </xf>
    <xf numFmtId="180" fontId="12" fillId="0" borderId="9" xfId="0" applyNumberFormat="1" applyFont="1" applyBorder="1" applyAlignment="1">
      <alignment horizontal="centerContinuous" vertical="center"/>
    </xf>
    <xf numFmtId="180" fontId="11" fillId="0" borderId="9" xfId="0" applyNumberFormat="1" applyFont="1" applyBorder="1" applyAlignment="1">
      <alignment horizontal="centerContinuous" vertical="center"/>
    </xf>
    <xf numFmtId="180" fontId="11" fillId="0" borderId="10" xfId="0" applyNumberFormat="1" applyFont="1" applyBorder="1" applyAlignment="1">
      <alignment horizontal="centerContinuous" vertical="center"/>
    </xf>
    <xf numFmtId="0" fontId="20" fillId="0" borderId="0" xfId="0" applyFont="1" applyBorder="1"/>
    <xf numFmtId="0" fontId="21" fillId="0" borderId="0" xfId="0" applyFont="1" applyBorder="1" applyAlignment="1">
      <alignment vertical="center"/>
    </xf>
    <xf numFmtId="0" fontId="23" fillId="0" borderId="1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Continuous" vertical="center" wrapText="1"/>
    </xf>
    <xf numFmtId="0" fontId="14" fillId="0" borderId="9" xfId="0" applyFont="1" applyBorder="1" applyAlignment="1">
      <alignment horizontal="centerContinuous" vertical="center"/>
    </xf>
    <xf numFmtId="0" fontId="14" fillId="0" borderId="10" xfId="0" applyFont="1" applyBorder="1" applyAlignment="1">
      <alignment horizontal="centerContinuous" vertical="center"/>
    </xf>
    <xf numFmtId="14" fontId="12" fillId="0" borderId="0" xfId="0" applyNumberFormat="1" applyFont="1" applyBorder="1" applyAlignment="1">
      <alignment horizontal="centerContinuous" vertical="center"/>
    </xf>
    <xf numFmtId="0" fontId="11" fillId="0" borderId="2" xfId="0" applyFont="1" applyBorder="1" applyAlignment="1">
      <alignment horizontal="centerContinuous" vertical="center"/>
    </xf>
    <xf numFmtId="4" fontId="25" fillId="0" borderId="8" xfId="0" applyNumberFormat="1" applyFont="1" applyBorder="1" applyAlignment="1">
      <alignment horizontal="centerContinuous" vertical="center"/>
    </xf>
    <xf numFmtId="4" fontId="25" fillId="0" borderId="1" xfId="0" applyNumberFormat="1" applyFont="1" applyBorder="1" applyAlignment="1">
      <alignment horizontal="center" vertical="center"/>
    </xf>
    <xf numFmtId="180" fontId="12" fillId="0" borderId="11" xfId="0" applyNumberFormat="1" applyFont="1" applyBorder="1" applyAlignment="1">
      <alignment horizontal="center" vertical="center"/>
    </xf>
    <xf numFmtId="4" fontId="14" fillId="0" borderId="0" xfId="0" applyNumberFormat="1" applyFont="1" applyBorder="1" applyAlignment="1">
      <alignment horizontal="centerContinuous" vertical="center"/>
    </xf>
    <xf numFmtId="4" fontId="14" fillId="0" borderId="0" xfId="0" applyNumberFormat="1" applyFont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26" fillId="0" borderId="6" xfId="0" applyFont="1" applyBorder="1" applyAlignment="1">
      <alignment horizontal="centerContinuous" vertical="center"/>
    </xf>
    <xf numFmtId="0" fontId="26" fillId="0" borderId="6" xfId="0" applyFont="1" applyBorder="1" applyAlignment="1">
      <alignment vertical="center"/>
    </xf>
    <xf numFmtId="4" fontId="27" fillId="0" borderId="6" xfId="0" applyNumberFormat="1" applyFont="1" applyBorder="1" applyAlignment="1">
      <alignment horizontal="centerContinuous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4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Continuous" vertical="center"/>
    </xf>
    <xf numFmtId="0" fontId="14" fillId="0" borderId="5" xfId="0" applyFont="1" applyBorder="1" applyAlignment="1">
      <alignment vertical="center"/>
    </xf>
    <xf numFmtId="0" fontId="3" fillId="0" borderId="4" xfId="0" applyFont="1" applyBorder="1" applyAlignment="1"/>
    <xf numFmtId="0" fontId="3" fillId="0" borderId="0" xfId="0" applyFont="1" applyBorder="1" applyAlignment="1"/>
    <xf numFmtId="0" fontId="3" fillId="0" borderId="5" xfId="0" applyFont="1" applyBorder="1" applyAlignment="1"/>
    <xf numFmtId="0" fontId="3" fillId="0" borderId="0" xfId="0" applyFont="1" applyBorder="1" applyAlignment="1">
      <alignment horizontal="centerContinuous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11" xfId="0" applyFont="1" applyBorder="1"/>
    <xf numFmtId="0" fontId="3" fillId="0" borderId="2" xfId="0" applyFont="1" applyBorder="1"/>
    <xf numFmtId="0" fontId="3" fillId="0" borderId="12" xfId="0" applyFont="1" applyBorder="1"/>
    <xf numFmtId="0" fontId="14" fillId="0" borderId="8" xfId="0" applyFont="1" applyBorder="1" applyAlignment="1">
      <alignment horizontal="centerContinuous" vertical="center"/>
    </xf>
    <xf numFmtId="0" fontId="11" fillId="0" borderId="9" xfId="0" applyFont="1" applyBorder="1" applyAlignment="1">
      <alignment horizontal="centerContinuous" vertical="center"/>
    </xf>
    <xf numFmtId="0" fontId="11" fillId="0" borderId="10" xfId="0" applyFont="1" applyBorder="1" applyAlignment="1">
      <alignment horizontal="centerContinuous" vertical="center"/>
    </xf>
    <xf numFmtId="2" fontId="3" fillId="2" borderId="0" xfId="0" applyNumberFormat="1" applyFont="1" applyFill="1" applyBorder="1" applyAlignment="1">
      <alignment horizontal="center" vertical="center" wrapText="1"/>
    </xf>
    <xf numFmtId="4" fontId="24" fillId="2" borderId="1" xfId="0" applyNumberFormat="1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Continuous" vertical="center"/>
    </xf>
    <xf numFmtId="0" fontId="26" fillId="0" borderId="5" xfId="0" applyFont="1" applyBorder="1" applyAlignment="1">
      <alignment vertical="center"/>
    </xf>
    <xf numFmtId="0" fontId="30" fillId="0" borderId="4" xfId="0" applyFont="1" applyBorder="1" applyAlignment="1">
      <alignment horizontal="centerContinuous" vertical="center"/>
    </xf>
    <xf numFmtId="4" fontId="31" fillId="0" borderId="6" xfId="0" applyNumberFormat="1" applyFont="1" applyBorder="1" applyAlignment="1">
      <alignment horizontal="centerContinuous" vertical="center"/>
    </xf>
    <xf numFmtId="4" fontId="10" fillId="0" borderId="0" xfId="0" applyNumberFormat="1" applyFont="1" applyBorder="1" applyAlignment="1">
      <alignment horizontal="centerContinuous" vertical="center"/>
    </xf>
    <xf numFmtId="0" fontId="27" fillId="0" borderId="0" xfId="0" applyFont="1" applyBorder="1" applyAlignment="1">
      <alignment horizontal="centerContinuous" vertical="center"/>
    </xf>
    <xf numFmtId="3" fontId="24" fillId="0" borderId="1" xfId="0" applyNumberFormat="1" applyFont="1" applyBorder="1" applyAlignment="1">
      <alignment horizontal="center" vertical="center"/>
    </xf>
    <xf numFmtId="3" fontId="20" fillId="0" borderId="0" xfId="0" applyNumberFormat="1" applyFont="1" applyBorder="1"/>
    <xf numFmtId="10" fontId="22" fillId="0" borderId="13" xfId="0" applyNumberFormat="1" applyFont="1" applyBorder="1" applyAlignment="1">
      <alignment horizontal="center" vertical="center"/>
    </xf>
    <xf numFmtId="0" fontId="34" fillId="0" borderId="4" xfId="0" applyFont="1" applyBorder="1" applyAlignment="1">
      <alignment horizontal="centerContinuous" vertical="center" wrapText="1"/>
    </xf>
    <xf numFmtId="0" fontId="3" fillId="0" borderId="0" xfId="0" applyFont="1" applyBorder="1" applyAlignment="1">
      <alignment horizontal="centerContinuous" vertical="center" wrapText="1"/>
    </xf>
    <xf numFmtId="0" fontId="35" fillId="0" borderId="4" xfId="0" applyFont="1" applyBorder="1" applyAlignment="1">
      <alignment horizontal="centerContinuous" vertical="center" wrapText="1"/>
    </xf>
    <xf numFmtId="0" fontId="35" fillId="0" borderId="0" xfId="0" applyFont="1" applyBorder="1" applyAlignment="1">
      <alignment horizontal="centerContinuous" vertical="center" wrapText="1"/>
    </xf>
    <xf numFmtId="0" fontId="36" fillId="0" borderId="4" xfId="0" applyFont="1" applyBorder="1" applyAlignment="1">
      <alignment horizontal="centerContinuous" vertical="center" wrapText="1"/>
    </xf>
    <xf numFmtId="0" fontId="36" fillId="0" borderId="0" xfId="0" applyFont="1" applyBorder="1" applyAlignment="1">
      <alignment horizontal="centerContinuous" vertical="center" wrapText="1"/>
    </xf>
    <xf numFmtId="0" fontId="38" fillId="0" borderId="0" xfId="0" applyFont="1" applyBorder="1" applyAlignment="1">
      <alignment horizontal="center" vertical="center"/>
    </xf>
    <xf numFmtId="3" fontId="37" fillId="0" borderId="0" xfId="0" applyNumberFormat="1" applyFont="1" applyBorder="1" applyAlignment="1">
      <alignment horizontal="center" vertical="center"/>
    </xf>
    <xf numFmtId="0" fontId="39" fillId="0" borderId="4" xfId="0" applyFont="1" applyBorder="1" applyAlignment="1">
      <alignment horizontal="centerContinuous" vertical="center" wrapText="1"/>
    </xf>
    <xf numFmtId="0" fontId="39" fillId="0" borderId="0" xfId="0" applyFont="1" applyBorder="1" applyAlignment="1">
      <alignment horizontal="centerContinuous" vertical="center" wrapText="1"/>
    </xf>
    <xf numFmtId="3" fontId="40" fillId="0" borderId="6" xfId="0" applyNumberFormat="1" applyFont="1" applyBorder="1" applyAlignment="1">
      <alignment horizontal="center" vertical="center"/>
    </xf>
    <xf numFmtId="0" fontId="26" fillId="0" borderId="8" xfId="0" applyFont="1" applyBorder="1" applyAlignment="1">
      <alignment horizontal="centerContinuous" vertical="center" wrapText="1"/>
    </xf>
    <xf numFmtId="0" fontId="26" fillId="0" borderId="9" xfId="0" applyFont="1" applyBorder="1" applyAlignment="1">
      <alignment horizontal="centerContinuous" vertical="center" wrapText="1"/>
    </xf>
    <xf numFmtId="0" fontId="38" fillId="0" borderId="5" xfId="0" applyFont="1" applyBorder="1" applyAlignment="1">
      <alignment horizontal="center" vertical="center"/>
    </xf>
    <xf numFmtId="3" fontId="37" fillId="0" borderId="5" xfId="0" applyNumberFormat="1" applyFont="1" applyBorder="1" applyAlignment="1">
      <alignment horizontal="center" vertical="center"/>
    </xf>
    <xf numFmtId="3" fontId="40" fillId="0" borderId="7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Continuous" vertical="center" wrapText="1"/>
    </xf>
    <xf numFmtId="3" fontId="41" fillId="0" borderId="9" xfId="0" applyNumberFormat="1" applyFont="1" applyBorder="1" applyAlignment="1">
      <alignment horizontal="center" vertical="center"/>
    </xf>
    <xf numFmtId="3" fontId="41" fillId="0" borderId="10" xfId="0" applyNumberFormat="1" applyFont="1" applyBorder="1" applyAlignment="1">
      <alignment horizontal="center" vertical="center"/>
    </xf>
    <xf numFmtId="180" fontId="43" fillId="0" borderId="0" xfId="0" applyNumberFormat="1" applyFont="1" applyBorder="1"/>
    <xf numFmtId="1" fontId="9" fillId="0" borderId="14" xfId="0" applyNumberFormat="1" applyFont="1" applyBorder="1" applyAlignment="1">
      <alignment horizontal="center" vertical="center" wrapText="1"/>
    </xf>
    <xf numFmtId="1" fontId="9" fillId="0" borderId="6" xfId="0" applyNumberFormat="1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174" fontId="9" fillId="0" borderId="6" xfId="0" applyNumberFormat="1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Continuous" vertical="center"/>
    </xf>
    <xf numFmtId="0" fontId="9" fillId="0" borderId="10" xfId="0" applyFont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9" fillId="0" borderId="5" xfId="0" applyFont="1" applyBorder="1" applyAlignment="1">
      <alignment horizontal="centerContinuous" vertical="center"/>
    </xf>
    <xf numFmtId="180" fontId="12" fillId="0" borderId="8" xfId="0" applyNumberFormat="1" applyFont="1" applyBorder="1" applyAlignment="1">
      <alignment horizontal="centerContinuous" vertical="center"/>
    </xf>
    <xf numFmtId="0" fontId="11" fillId="0" borderId="8" xfId="0" applyFont="1" applyBorder="1" applyAlignment="1">
      <alignment horizontal="centerContinuous" vertical="center"/>
    </xf>
    <xf numFmtId="0" fontId="44" fillId="0" borderId="1" xfId="0" applyFont="1" applyBorder="1" applyAlignment="1">
      <alignment horizontal="center" vertical="center" wrapText="1"/>
    </xf>
    <xf numFmtId="180" fontId="42" fillId="0" borderId="1" xfId="0" applyNumberFormat="1" applyFont="1" applyBorder="1" applyAlignment="1">
      <alignment horizontal="center" vertical="center" wrapText="1"/>
    </xf>
    <xf numFmtId="17" fontId="9" fillId="0" borderId="1" xfId="0" applyNumberFormat="1" applyFont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 wrapText="1"/>
    </xf>
    <xf numFmtId="0" fontId="43" fillId="0" borderId="7" xfId="0" applyFont="1" applyBorder="1" applyAlignment="1">
      <alignment horizontal="center" vertical="center" wrapText="1"/>
    </xf>
    <xf numFmtId="0" fontId="44" fillId="0" borderId="0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4" fontId="36" fillId="0" borderId="0" xfId="0" applyNumberFormat="1" applyFont="1" applyBorder="1" applyAlignment="1">
      <alignment horizontal="center" vertical="center" wrapText="1"/>
    </xf>
    <xf numFmtId="180" fontId="16" fillId="0" borderId="0" xfId="0" applyNumberFormat="1" applyFont="1" applyBorder="1" applyAlignment="1">
      <alignment horizontal="center" vertical="center" wrapText="1"/>
    </xf>
    <xf numFmtId="180" fontId="9" fillId="0" borderId="0" xfId="0" applyNumberFormat="1" applyFont="1" applyBorder="1" applyAlignment="1">
      <alignment horizontal="center" vertical="center" wrapText="1"/>
    </xf>
    <xf numFmtId="174" fontId="9" fillId="0" borderId="0" xfId="0" applyNumberFormat="1" applyFont="1" applyBorder="1" applyAlignment="1">
      <alignment horizontal="center" vertical="center" wrapText="1"/>
    </xf>
    <xf numFmtId="174" fontId="9" fillId="0" borderId="5" xfId="0" applyNumberFormat="1" applyFont="1" applyBorder="1" applyAlignment="1">
      <alignment horizontal="center" vertical="center" wrapText="1"/>
    </xf>
    <xf numFmtId="0" fontId="43" fillId="0" borderId="4" xfId="0" applyFont="1" applyBorder="1" applyAlignment="1">
      <alignment horizontal="center" vertical="center" wrapText="1"/>
    </xf>
    <xf numFmtId="0" fontId="43" fillId="0" borderId="5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3" fontId="44" fillId="0" borderId="6" xfId="0" applyNumberFormat="1" applyFont="1" applyBorder="1" applyAlignment="1">
      <alignment horizontal="center" vertical="center" wrapText="1"/>
    </xf>
    <xf numFmtId="4" fontId="36" fillId="0" borderId="6" xfId="0" applyNumberFormat="1" applyFont="1" applyBorder="1" applyAlignment="1">
      <alignment horizontal="center" vertical="center" wrapText="1"/>
    </xf>
    <xf numFmtId="180" fontId="16" fillId="0" borderId="6" xfId="0" applyNumberFormat="1" applyFont="1" applyBorder="1" applyAlignment="1">
      <alignment horizontal="center" vertical="center" wrapText="1"/>
    </xf>
    <xf numFmtId="180" fontId="9" fillId="0" borderId="6" xfId="0" applyNumberFormat="1" applyFont="1" applyBorder="1" applyAlignment="1">
      <alignment horizontal="center" vertical="center" wrapText="1"/>
    </xf>
    <xf numFmtId="174" fontId="9" fillId="0" borderId="7" xfId="0" applyNumberFormat="1" applyFont="1" applyBorder="1" applyAlignment="1">
      <alignment horizontal="center" vertical="center" wrapText="1"/>
    </xf>
    <xf numFmtId="3" fontId="44" fillId="0" borderId="0" xfId="0" applyNumberFormat="1" applyFont="1" applyBorder="1" applyAlignment="1">
      <alignment horizontal="center" vertical="center" wrapText="1"/>
    </xf>
    <xf numFmtId="0" fontId="43" fillId="0" borderId="11" xfId="0" applyFont="1" applyBorder="1" applyAlignment="1">
      <alignment horizontal="centerContinuous" vertical="center" wrapText="1"/>
    </xf>
    <xf numFmtId="0" fontId="43" fillId="0" borderId="12" xfId="0" applyFont="1" applyBorder="1" applyAlignment="1">
      <alignment horizontal="centerContinuous" vertical="center" wrapText="1"/>
    </xf>
    <xf numFmtId="3" fontId="9" fillId="0" borderId="2" xfId="0" applyNumberFormat="1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174" fontId="18" fillId="0" borderId="9" xfId="0" applyNumberFormat="1" applyFont="1" applyBorder="1" applyAlignment="1">
      <alignment horizontal="center" vertical="center" wrapText="1"/>
    </xf>
    <xf numFmtId="180" fontId="9" fillId="0" borderId="2" xfId="0" applyNumberFormat="1" applyFont="1" applyBorder="1" applyAlignment="1">
      <alignment horizontal="center" vertical="center" wrapText="1"/>
    </xf>
    <xf numFmtId="174" fontId="13" fillId="0" borderId="16" xfId="0" applyNumberFormat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Continuous" vertical="center"/>
    </xf>
    <xf numFmtId="0" fontId="45" fillId="0" borderId="8" xfId="0" applyFont="1" applyBorder="1" applyAlignment="1">
      <alignment horizontal="centerContinuous" vertical="center"/>
    </xf>
    <xf numFmtId="0" fontId="46" fillId="0" borderId="9" xfId="0" applyFont="1" applyBorder="1" applyAlignment="1">
      <alignment horizontal="centerContinuous" vertical="center"/>
    </xf>
    <xf numFmtId="0" fontId="23" fillId="0" borderId="12" xfId="0" applyFont="1" applyBorder="1" applyAlignment="1">
      <alignment horizontal="right" vertical="center"/>
    </xf>
    <xf numFmtId="0" fontId="45" fillId="0" borderId="14" xfId="0" applyFont="1" applyBorder="1" applyAlignment="1">
      <alignment horizontal="centerContinuous" vertical="center"/>
    </xf>
    <xf numFmtId="0" fontId="46" fillId="0" borderId="6" xfId="0" applyFont="1" applyBorder="1" applyAlignment="1">
      <alignment horizontal="centerContinuous" vertical="center"/>
    </xf>
    <xf numFmtId="0" fontId="46" fillId="0" borderId="7" xfId="0" applyFont="1" applyBorder="1" applyAlignment="1">
      <alignment horizontal="centerContinuous" vertical="center"/>
    </xf>
    <xf numFmtId="0" fontId="4" fillId="0" borderId="0" xfId="0" applyFont="1" applyBorder="1"/>
    <xf numFmtId="180" fontId="47" fillId="0" borderId="0" xfId="0" applyNumberFormat="1" applyFont="1" applyBorder="1" applyAlignment="1">
      <alignment horizontal="center" vertical="center" wrapText="1"/>
    </xf>
    <xf numFmtId="180" fontId="48" fillId="0" borderId="0" xfId="0" applyNumberFormat="1" applyFont="1" applyBorder="1" applyAlignment="1">
      <alignment horizontal="center" vertical="center" wrapText="1"/>
    </xf>
    <xf numFmtId="0" fontId="49" fillId="0" borderId="1" xfId="0" applyFont="1" applyBorder="1" applyAlignment="1">
      <alignment horizontal="center" vertical="center" wrapText="1"/>
    </xf>
    <xf numFmtId="180" fontId="47" fillId="0" borderId="0" xfId="0" applyNumberFormat="1" applyFont="1" applyBorder="1"/>
    <xf numFmtId="14" fontId="14" fillId="0" borderId="9" xfId="0" applyNumberFormat="1" applyFont="1" applyBorder="1" applyAlignment="1">
      <alignment horizontal="centerContinuous" vertical="center"/>
    </xf>
    <xf numFmtId="0" fontId="0" fillId="0" borderId="0" xfId="0" applyBorder="1" applyAlignment="1">
      <alignment horizontal="center" vertical="center"/>
    </xf>
    <xf numFmtId="0" fontId="2" fillId="0" borderId="17" xfId="0" applyFont="1" applyBorder="1" applyAlignment="1">
      <alignment horizontal="centerContinuous" vertical="center" wrapText="1"/>
    </xf>
    <xf numFmtId="0" fontId="2" fillId="0" borderId="18" xfId="0" applyFont="1" applyBorder="1" applyAlignment="1">
      <alignment horizontal="centerContinuous" vertical="center" wrapText="1"/>
    </xf>
    <xf numFmtId="0" fontId="14" fillId="0" borderId="4" xfId="0" applyFont="1" applyBorder="1" applyAlignment="1">
      <alignment horizontal="centerContinuous" vertical="center" wrapText="1"/>
    </xf>
    <xf numFmtId="0" fontId="14" fillId="0" borderId="0" xfId="0" applyFont="1" applyBorder="1" applyAlignment="1">
      <alignment horizontal="centerContinuous" vertical="center" wrapText="1"/>
    </xf>
    <xf numFmtId="3" fontId="41" fillId="0" borderId="0" xfId="0" applyNumberFormat="1" applyFont="1" applyBorder="1" applyAlignment="1">
      <alignment horizontal="center" vertical="center"/>
    </xf>
    <xf numFmtId="3" fontId="41" fillId="0" borderId="5" xfId="0" applyNumberFormat="1" applyFont="1" applyBorder="1" applyAlignment="1">
      <alignment horizontal="center" vertical="center"/>
    </xf>
    <xf numFmtId="4" fontId="10" fillId="0" borderId="14" xfId="0" applyNumberFormat="1" applyFont="1" applyBorder="1" applyAlignment="1">
      <alignment horizontal="centerContinuous" vertical="center" wrapText="1"/>
    </xf>
    <xf numFmtId="4" fontId="10" fillId="0" borderId="6" xfId="0" applyNumberFormat="1" applyFont="1" applyBorder="1" applyAlignment="1">
      <alignment horizontal="centerContinuous" vertical="center" wrapText="1"/>
    </xf>
    <xf numFmtId="0" fontId="50" fillId="0" borderId="14" xfId="0" applyFont="1" applyBorder="1" applyAlignment="1">
      <alignment horizontal="centerContinuous" vertical="center" wrapText="1"/>
    </xf>
    <xf numFmtId="0" fontId="50" fillId="0" borderId="6" xfId="0" applyFont="1" applyBorder="1" applyAlignment="1">
      <alignment horizontal="centerContinuous" vertical="center" wrapText="1"/>
    </xf>
    <xf numFmtId="3" fontId="41" fillId="0" borderId="6" xfId="0" applyNumberFormat="1" applyFont="1" applyBorder="1" applyAlignment="1">
      <alignment horizontal="center" vertical="center"/>
    </xf>
    <xf numFmtId="3" fontId="41" fillId="0" borderId="7" xfId="0" applyNumberFormat="1" applyFont="1" applyBorder="1" applyAlignment="1">
      <alignment horizontal="center" vertical="center"/>
    </xf>
    <xf numFmtId="181" fontId="27" fillId="0" borderId="0" xfId="0" applyNumberFormat="1" applyFont="1" applyBorder="1" applyAlignment="1">
      <alignment horizontal="centerContinuous" vertical="center"/>
    </xf>
    <xf numFmtId="181" fontId="3" fillId="0" borderId="0" xfId="0" applyNumberFormat="1" applyFont="1" applyBorder="1" applyAlignment="1">
      <alignment horizontal="centerContinuous" vertical="center"/>
    </xf>
    <xf numFmtId="0" fontId="51" fillId="0" borderId="8" xfId="0" applyFont="1" applyBorder="1" applyAlignment="1">
      <alignment vertical="center"/>
    </xf>
    <xf numFmtId="0" fontId="46" fillId="0" borderId="9" xfId="0" applyFont="1" applyBorder="1" applyAlignment="1">
      <alignment vertical="center"/>
    </xf>
    <xf numFmtId="0" fontId="46" fillId="0" borderId="8" xfId="0" applyFont="1" applyBorder="1" applyAlignment="1">
      <alignment vertical="center"/>
    </xf>
    <xf numFmtId="0" fontId="14" fillId="0" borderId="9" xfId="0" applyFont="1" applyBorder="1" applyAlignment="1">
      <alignment vertical="center"/>
    </xf>
    <xf numFmtId="14" fontId="14" fillId="0" borderId="9" xfId="0" applyNumberFormat="1" applyFont="1" applyBorder="1" applyAlignment="1">
      <alignment vertical="center"/>
    </xf>
    <xf numFmtId="0" fontId="14" fillId="0" borderId="8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9" fillId="0" borderId="10" xfId="0" applyFont="1" applyBorder="1" applyAlignment="1">
      <alignment vertical="center"/>
    </xf>
    <xf numFmtId="0" fontId="47" fillId="0" borderId="7" xfId="0" applyFont="1" applyBorder="1" applyAlignment="1">
      <alignment horizontal="center" vertical="center" wrapText="1"/>
    </xf>
    <xf numFmtId="4" fontId="14" fillId="0" borderId="0" xfId="0" applyNumberFormat="1" applyFont="1" applyBorder="1" applyAlignment="1">
      <alignment horizontal="center" vertical="center" wrapText="1"/>
    </xf>
    <xf numFmtId="180" fontId="18" fillId="0" borderId="0" xfId="0" applyNumberFormat="1" applyFont="1" applyBorder="1" applyAlignment="1">
      <alignment horizontal="center" vertical="center" wrapText="1"/>
    </xf>
    <xf numFmtId="180" fontId="36" fillId="0" borderId="0" xfId="0" applyNumberFormat="1" applyFont="1" applyBorder="1" applyAlignment="1">
      <alignment horizontal="center" vertical="center" wrapText="1"/>
    </xf>
    <xf numFmtId="0" fontId="47" fillId="0" borderId="5" xfId="0" applyFont="1" applyBorder="1" applyAlignment="1">
      <alignment horizontal="center" vertical="center" wrapText="1"/>
    </xf>
    <xf numFmtId="4" fontId="14" fillId="0" borderId="6" xfId="0" applyNumberFormat="1" applyFont="1" applyBorder="1" applyAlignment="1">
      <alignment horizontal="center" vertical="center" wrapText="1"/>
    </xf>
    <xf numFmtId="180" fontId="18" fillId="0" borderId="6" xfId="0" applyNumberFormat="1" applyFont="1" applyBorder="1" applyAlignment="1">
      <alignment horizontal="center" vertical="center" wrapText="1"/>
    </xf>
    <xf numFmtId="180" fontId="36" fillId="0" borderId="6" xfId="0" applyNumberFormat="1" applyFont="1" applyBorder="1" applyAlignment="1">
      <alignment horizontal="center" vertical="center" wrapText="1"/>
    </xf>
    <xf numFmtId="174" fontId="52" fillId="0" borderId="9" xfId="0" applyNumberFormat="1" applyFont="1" applyBorder="1" applyAlignment="1">
      <alignment horizontal="center" vertical="center" wrapText="1"/>
    </xf>
    <xf numFmtId="180" fontId="52" fillId="0" borderId="2" xfId="0" applyNumberFormat="1" applyFont="1" applyBorder="1" applyAlignment="1">
      <alignment horizontal="center" vertical="center" wrapText="1"/>
    </xf>
    <xf numFmtId="14" fontId="9" fillId="0" borderId="6" xfId="0" applyNumberFormat="1" applyFont="1" applyBorder="1" applyAlignment="1">
      <alignment horizontal="center" vertical="center" wrapText="1"/>
    </xf>
    <xf numFmtId="180" fontId="2" fillId="0" borderId="19" xfId="0" applyNumberFormat="1" applyFont="1" applyBorder="1" applyAlignment="1">
      <alignment horizontal="centerContinuous" vertical="center" wrapText="1"/>
    </xf>
    <xf numFmtId="14" fontId="53" fillId="0" borderId="1" xfId="0" applyNumberFormat="1" applyFont="1" applyBorder="1" applyAlignment="1">
      <alignment horizontal="center" vertical="center" wrapText="1"/>
    </xf>
    <xf numFmtId="180" fontId="53" fillId="0" borderId="1" xfId="0" applyNumberFormat="1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Continuous" vertical="center"/>
    </xf>
    <xf numFmtId="0" fontId="12" fillId="0" borderId="6" xfId="0" applyFont="1" applyBorder="1" applyAlignment="1">
      <alignment horizontal="centerContinuous" vertical="center"/>
    </xf>
    <xf numFmtId="0" fontId="12" fillId="0" borderId="8" xfId="0" applyFont="1" applyBorder="1" applyAlignment="1">
      <alignment horizontal="centerContinuous" vertical="center"/>
    </xf>
    <xf numFmtId="0" fontId="12" fillId="0" borderId="10" xfId="0" applyFont="1" applyBorder="1" applyAlignment="1">
      <alignment horizontal="centerContinuous" vertical="center" wrapText="1"/>
    </xf>
    <xf numFmtId="0" fontId="4" fillId="0" borderId="0" xfId="0" applyFont="1" applyBorder="1" applyAlignment="1">
      <alignment horizontal="centerContinuous" vertical="center" wrapText="1"/>
    </xf>
    <xf numFmtId="14" fontId="22" fillId="0" borderId="0" xfId="0" applyNumberFormat="1" applyFont="1" applyBorder="1"/>
    <xf numFmtId="14" fontId="11" fillId="0" borderId="0" xfId="0" applyNumberFormat="1" applyFont="1" applyAlignment="1">
      <alignment vertical="center"/>
    </xf>
    <xf numFmtId="3" fontId="54" fillId="0" borderId="0" xfId="0" applyNumberFormat="1" applyFont="1" applyBorder="1" applyAlignment="1">
      <alignment horizontal="center" vertical="center"/>
    </xf>
    <xf numFmtId="3" fontId="54" fillId="0" borderId="5" xfId="0" applyNumberFormat="1" applyFont="1" applyBorder="1" applyAlignment="1">
      <alignment horizontal="center" vertical="center"/>
    </xf>
    <xf numFmtId="0" fontId="36" fillId="0" borderId="0" xfId="0" applyNumberFormat="1" applyFont="1" applyBorder="1" applyAlignment="1">
      <alignment horizontal="center" vertical="center" wrapText="1"/>
    </xf>
    <xf numFmtId="0" fontId="14" fillId="0" borderId="5" xfId="0" applyNumberFormat="1" applyFont="1" applyBorder="1" applyAlignment="1">
      <alignment horizontal="center" vertical="center" wrapText="1"/>
    </xf>
    <xf numFmtId="0" fontId="36" fillId="0" borderId="6" xfId="0" applyNumberFormat="1" applyFont="1" applyBorder="1" applyAlignment="1">
      <alignment horizontal="center" vertical="center" wrapText="1"/>
    </xf>
    <xf numFmtId="0" fontId="14" fillId="0" borderId="7" xfId="0" applyNumberFormat="1" applyFont="1" applyBorder="1" applyAlignment="1">
      <alignment horizontal="center" vertical="center" wrapText="1"/>
    </xf>
    <xf numFmtId="0" fontId="52" fillId="0" borderId="9" xfId="0" applyNumberFormat="1" applyFont="1" applyBorder="1" applyAlignment="1">
      <alignment horizontal="center" vertical="center" wrapText="1"/>
    </xf>
    <xf numFmtId="0" fontId="10" fillId="0" borderId="9" xfId="0" applyNumberFormat="1" applyFont="1" applyBorder="1" applyAlignment="1">
      <alignment horizontal="center" vertical="center" wrapText="1"/>
    </xf>
    <xf numFmtId="0" fontId="10" fillId="0" borderId="16" xfId="0" applyNumberFormat="1" applyFont="1" applyBorder="1" applyAlignment="1">
      <alignment horizontal="center" vertical="center" wrapText="1"/>
    </xf>
    <xf numFmtId="0" fontId="0" fillId="0" borderId="0" xfId="0" applyNumberFormat="1"/>
    <xf numFmtId="0" fontId="12" fillId="0" borderId="20" xfId="0" applyFont="1" applyBorder="1" applyAlignment="1">
      <alignment horizontal="centerContinuous" vertical="center" wrapText="1"/>
    </xf>
    <xf numFmtId="0" fontId="12" fillId="0" borderId="21" xfId="0" applyFont="1" applyBorder="1" applyAlignment="1">
      <alignment horizontal="centerContinuous" vertical="center" wrapText="1"/>
    </xf>
    <xf numFmtId="0" fontId="12" fillId="0" borderId="22" xfId="0" applyFont="1" applyBorder="1" applyAlignment="1">
      <alignment horizontal="centerContinuous" vertical="center" wrapText="1"/>
    </xf>
    <xf numFmtId="0" fontId="1" fillId="0" borderId="23" xfId="0" applyFont="1" applyBorder="1" applyAlignment="1">
      <alignment horizontal="center" vertical="center" wrapText="1"/>
    </xf>
    <xf numFmtId="0" fontId="12" fillId="0" borderId="24" xfId="0" applyFont="1" applyBorder="1"/>
    <xf numFmtId="1" fontId="11" fillId="0" borderId="0" xfId="0" applyNumberFormat="1" applyFont="1" applyBorder="1"/>
    <xf numFmtId="1" fontId="26" fillId="0" borderId="25" xfId="0" applyNumberFormat="1" applyFont="1" applyBorder="1"/>
    <xf numFmtId="0" fontId="11" fillId="0" borderId="25" xfId="0" applyFont="1" applyBorder="1"/>
    <xf numFmtId="0" fontId="11" fillId="0" borderId="24" xfId="0" applyFont="1" applyBorder="1"/>
    <xf numFmtId="0" fontId="11" fillId="0" borderId="0" xfId="0" applyFont="1" applyBorder="1" applyAlignment="1">
      <alignment horizontal="centerContinuous"/>
    </xf>
    <xf numFmtId="1" fontId="3" fillId="0" borderId="25" xfId="0" applyNumberFormat="1" applyFont="1" applyBorder="1"/>
    <xf numFmtId="0" fontId="12" fillId="0" borderId="0" xfId="0" applyFont="1" applyBorder="1"/>
    <xf numFmtId="0" fontId="26" fillId="0" borderId="26" xfId="0" applyFont="1" applyBorder="1"/>
    <xf numFmtId="0" fontId="11" fillId="0" borderId="27" xfId="0" applyFont="1" applyBorder="1"/>
    <xf numFmtId="1" fontId="5" fillId="0" borderId="28" xfId="0" applyNumberFormat="1" applyFont="1" applyBorder="1"/>
    <xf numFmtId="0" fontId="4" fillId="0" borderId="0" xfId="0" applyFont="1" applyBorder="1" applyAlignment="1">
      <alignment horizontal="centerContinuous" wrapText="1"/>
    </xf>
    <xf numFmtId="0" fontId="11" fillId="0" borderId="0" xfId="0" applyFont="1" applyBorder="1" applyAlignment="1">
      <alignment horizontal="centerContinuous" wrapText="1"/>
    </xf>
    <xf numFmtId="0" fontId="53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Continuous" vertical="center"/>
    </xf>
    <xf numFmtId="0" fontId="45" fillId="0" borderId="8" xfId="0" applyFont="1" applyBorder="1" applyAlignment="1">
      <alignment horizontal="centerContinuous" vertical="center" wrapText="1"/>
    </xf>
    <xf numFmtId="0" fontId="46" fillId="0" borderId="9" xfId="0" applyFont="1" applyBorder="1" applyAlignment="1">
      <alignment horizontal="centerContinuous" vertical="center" wrapText="1"/>
    </xf>
    <xf numFmtId="180" fontId="53" fillId="0" borderId="8" xfId="0" applyNumberFormat="1" applyFont="1" applyBorder="1" applyAlignment="1">
      <alignment horizontal="centerContinuous" vertical="center"/>
    </xf>
    <xf numFmtId="0" fontId="22" fillId="0" borderId="1" xfId="0" applyFont="1" applyBorder="1" applyAlignment="1">
      <alignment horizontal="center" vertical="center" wrapText="1"/>
    </xf>
    <xf numFmtId="0" fontId="58" fillId="0" borderId="7" xfId="0" applyFont="1" applyBorder="1" applyAlignment="1">
      <alignment horizontal="center" vertical="center"/>
    </xf>
    <xf numFmtId="4" fontId="58" fillId="0" borderId="5" xfId="0" applyNumberFormat="1" applyFont="1" applyBorder="1" applyAlignment="1">
      <alignment horizontal="center" vertical="center"/>
    </xf>
    <xf numFmtId="3" fontId="58" fillId="0" borderId="5" xfId="0" applyNumberFormat="1" applyFont="1" applyBorder="1" applyAlignment="1">
      <alignment horizontal="center" vertical="center"/>
    </xf>
    <xf numFmtId="4" fontId="58" fillId="0" borderId="7" xfId="0" applyNumberFormat="1" applyFont="1" applyBorder="1" applyAlignment="1">
      <alignment horizontal="center" vertical="center"/>
    </xf>
    <xf numFmtId="3" fontId="58" fillId="0" borderId="7" xfId="0" applyNumberFormat="1" applyFont="1" applyBorder="1" applyAlignment="1">
      <alignment horizontal="center" vertical="center"/>
    </xf>
    <xf numFmtId="0" fontId="58" fillId="0" borderId="5" xfId="0" applyFont="1" applyBorder="1" applyAlignment="1">
      <alignment horizontal="center" vertical="center"/>
    </xf>
    <xf numFmtId="0" fontId="59" fillId="0" borderId="10" xfId="0" applyFont="1" applyBorder="1" applyAlignment="1">
      <alignment horizontal="center" vertical="center"/>
    </xf>
    <xf numFmtId="0" fontId="11" fillId="0" borderId="5" xfId="0" applyFont="1" applyBorder="1" applyAlignment="1">
      <alignment horizontal="centerContinuous" vertical="center" wrapText="1"/>
    </xf>
    <xf numFmtId="4" fontId="18" fillId="0" borderId="1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Continuous" vertical="center"/>
    </xf>
    <xf numFmtId="0" fontId="22" fillId="0" borderId="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Continuous" vertical="center"/>
    </xf>
    <xf numFmtId="0" fontId="19" fillId="0" borderId="12" xfId="0" applyFont="1" applyBorder="1" applyAlignment="1">
      <alignment horizontal="centerContinuous" vertical="center"/>
    </xf>
    <xf numFmtId="0" fontId="9" fillId="3" borderId="29" xfId="0" applyFont="1" applyFill="1" applyBorder="1" applyAlignment="1">
      <alignment horizontal="center" vertical="center" wrapText="1"/>
    </xf>
    <xf numFmtId="0" fontId="9" fillId="4" borderId="29" xfId="0" applyFont="1" applyFill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Continuous" vertical="center" wrapText="1"/>
    </xf>
    <xf numFmtId="2" fontId="4" fillId="0" borderId="3" xfId="0" applyNumberFormat="1" applyFont="1" applyBorder="1" applyAlignment="1">
      <alignment horizontal="centerContinuous" vertical="center" wrapText="1"/>
    </xf>
    <xf numFmtId="2" fontId="3" fillId="5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Continuous"/>
    </xf>
    <xf numFmtId="0" fontId="0" fillId="6" borderId="0" xfId="0" applyFill="1"/>
    <xf numFmtId="0" fontId="12" fillId="0" borderId="0" xfId="0" applyFont="1" applyAlignment="1">
      <alignment horizontal="center"/>
    </xf>
    <xf numFmtId="0" fontId="57" fillId="0" borderId="0" xfId="0" applyFont="1" applyAlignment="1">
      <alignment horizontal="centerContinuous"/>
    </xf>
    <xf numFmtId="0" fontId="16" fillId="7" borderId="30" xfId="0" applyFont="1" applyFill="1" applyBorder="1" applyAlignment="1">
      <alignment horizontal="center" vertical="center" wrapText="1"/>
    </xf>
    <xf numFmtId="2" fontId="4" fillId="7" borderId="6" xfId="0" applyNumberFormat="1" applyFont="1" applyFill="1" applyBorder="1" applyAlignment="1">
      <alignment horizontal="center" vertical="center"/>
    </xf>
    <xf numFmtId="2" fontId="56" fillId="0" borderId="0" xfId="0" applyNumberFormat="1" applyFont="1" applyBorder="1" applyAlignment="1">
      <alignment horizontal="center" vertical="center" wrapText="1"/>
    </xf>
    <xf numFmtId="2" fontId="3" fillId="0" borderId="0" xfId="0" applyNumberFormat="1" applyFont="1" applyBorder="1" applyAlignment="1">
      <alignment horizontal="center" vertical="center"/>
    </xf>
    <xf numFmtId="2" fontId="56" fillId="0" borderId="2" xfId="0" applyNumberFormat="1" applyFont="1" applyBorder="1" applyAlignment="1">
      <alignment horizontal="center" vertical="center" wrapText="1"/>
    </xf>
    <xf numFmtId="2" fontId="4" fillId="0" borderId="3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0" fontId="53" fillId="7" borderId="30" xfId="0" applyFont="1" applyFill="1" applyBorder="1" applyAlignment="1">
      <alignment horizontal="center" vertical="center" wrapText="1"/>
    </xf>
    <xf numFmtId="0" fontId="11" fillId="0" borderId="0" xfId="0" applyNumberFormat="1" applyFont="1"/>
    <xf numFmtId="0" fontId="14" fillId="0" borderId="9" xfId="0" applyNumberFormat="1" applyFont="1" applyBorder="1" applyAlignment="1">
      <alignment horizontal="centerContinuous" vertical="center"/>
    </xf>
    <xf numFmtId="0" fontId="11" fillId="0" borderId="0" xfId="0" applyNumberFormat="1" applyFont="1" applyBorder="1" applyAlignment="1">
      <alignment horizontal="centerContinuous" vertical="center"/>
    </xf>
    <xf numFmtId="0" fontId="11" fillId="0" borderId="2" xfId="0" applyNumberFormat="1" applyFont="1" applyBorder="1" applyAlignment="1">
      <alignment horizontal="centerContinuous" vertical="center"/>
    </xf>
    <xf numFmtId="0" fontId="12" fillId="0" borderId="7" xfId="0" applyNumberFormat="1" applyFont="1" applyBorder="1" applyAlignment="1">
      <alignment horizontal="centerContinuous" vertical="center" wrapText="1"/>
    </xf>
    <xf numFmtId="0" fontId="5" fillId="0" borderId="9" xfId="0" applyNumberFormat="1" applyFont="1" applyBorder="1" applyAlignment="1">
      <alignment horizontal="centerContinuous" vertical="center"/>
    </xf>
    <xf numFmtId="188" fontId="3" fillId="0" borderId="3" xfId="0" applyNumberFormat="1" applyFont="1" applyBorder="1" applyAlignment="1">
      <alignment horizontal="center" vertical="center" wrapText="1"/>
    </xf>
    <xf numFmtId="14" fontId="3" fillId="7" borderId="3" xfId="0" applyNumberFormat="1" applyFont="1" applyFill="1" applyBorder="1" applyAlignment="1">
      <alignment horizontal="center" vertical="center" wrapText="1"/>
    </xf>
    <xf numFmtId="4" fontId="15" fillId="7" borderId="1" xfId="0" applyNumberFormat="1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Continuous" vertical="center" wrapText="1"/>
      <protection locked="0"/>
    </xf>
    <xf numFmtId="180" fontId="4" fillId="0" borderId="1" xfId="0" applyNumberFormat="1" applyFont="1" applyBorder="1" applyAlignment="1" applyProtection="1">
      <alignment horizontal="centerContinuous" vertical="center" wrapText="1"/>
      <protection locked="0"/>
    </xf>
    <xf numFmtId="1" fontId="4" fillId="0" borderId="1" xfId="0" applyNumberFormat="1" applyFont="1" applyBorder="1" applyAlignment="1" applyProtection="1">
      <alignment horizontal="centerContinuous" vertical="center" wrapText="1"/>
      <protection locked="0"/>
    </xf>
    <xf numFmtId="2" fontId="62" fillId="0" borderId="13" xfId="0" applyNumberFormat="1" applyFont="1" applyBorder="1" applyAlignment="1" applyProtection="1">
      <alignment horizontal="center" vertical="center" wrapText="1"/>
      <protection locked="0"/>
    </xf>
    <xf numFmtId="0" fontId="12" fillId="0" borderId="4" xfId="0" applyFont="1" applyBorder="1" applyAlignment="1" applyProtection="1">
      <alignment horizontal="centerContinuous" vertical="center" wrapText="1"/>
      <protection locked="0"/>
    </xf>
    <xf numFmtId="0" fontId="22" fillId="0" borderId="4" xfId="0" applyFont="1" applyBorder="1" applyAlignment="1" applyProtection="1">
      <alignment horizontal="centerContinuous" vertical="center" wrapText="1"/>
      <protection locked="0"/>
    </xf>
    <xf numFmtId="3" fontId="33" fillId="0" borderId="1" xfId="0" applyNumberFormat="1" applyFont="1" applyBorder="1" applyAlignment="1" applyProtection="1">
      <alignment horizontal="center" vertical="center"/>
      <protection locked="0"/>
    </xf>
    <xf numFmtId="0" fontId="32" fillId="0" borderId="5" xfId="0" applyFont="1" applyBorder="1" applyAlignment="1" applyProtection="1">
      <alignment horizontal="centerContinuous" vertical="center" wrapText="1"/>
      <protection locked="0"/>
    </xf>
    <xf numFmtId="3" fontId="33" fillId="0" borderId="1" xfId="0" applyNumberFormat="1" applyFont="1" applyBorder="1" applyAlignment="1" applyProtection="1">
      <alignment horizontal="center" vertical="center" wrapText="1"/>
      <protection locked="0"/>
    </xf>
    <xf numFmtId="0" fontId="33" fillId="0" borderId="1" xfId="0" applyFont="1" applyBorder="1" applyAlignment="1" applyProtection="1">
      <alignment horizontal="center" vertical="center" wrapText="1"/>
      <protection locked="0"/>
    </xf>
    <xf numFmtId="0" fontId="9" fillId="0" borderId="5" xfId="0" applyFont="1" applyBorder="1" applyAlignment="1" applyProtection="1">
      <alignment horizontal="centerContinuous" vertical="center" wrapText="1"/>
      <protection locked="0"/>
    </xf>
    <xf numFmtId="0" fontId="11" fillId="0" borderId="4" xfId="0" applyFont="1" applyBorder="1" applyAlignment="1" applyProtection="1">
      <alignment horizontal="centerContinuous" vertical="center" wrapText="1"/>
      <protection locked="0"/>
    </xf>
    <xf numFmtId="0" fontId="11" fillId="0" borderId="5" xfId="0" applyFont="1" applyBorder="1" applyAlignment="1" applyProtection="1">
      <alignment horizontal="centerContinuous" vertical="center" wrapText="1"/>
      <protection locked="0"/>
    </xf>
    <xf numFmtId="0" fontId="9" fillId="0" borderId="4" xfId="0" applyFont="1" applyBorder="1" applyAlignment="1" applyProtection="1">
      <alignment horizontal="centerContinuous" vertical="center" wrapText="1"/>
      <protection locked="0"/>
    </xf>
    <xf numFmtId="0" fontId="4" fillId="0" borderId="4" xfId="0" applyFont="1" applyBorder="1" applyAlignment="1" applyProtection="1">
      <alignment horizontal="centerContinuous" vertical="center" wrapText="1"/>
      <protection locked="0"/>
    </xf>
    <xf numFmtId="14" fontId="3" fillId="0" borderId="4" xfId="0" applyNumberFormat="1" applyFont="1" applyBorder="1" applyAlignment="1" applyProtection="1">
      <alignment horizontal="centerContinuous" vertical="center" wrapText="1"/>
      <protection locked="0"/>
    </xf>
    <xf numFmtId="14" fontId="3" fillId="0" borderId="5" xfId="0" applyNumberFormat="1" applyFont="1" applyBorder="1" applyAlignment="1" applyProtection="1">
      <alignment horizontal="centerContinuous" vertical="center" wrapText="1"/>
      <protection locked="0"/>
    </xf>
    <xf numFmtId="14" fontId="9" fillId="0" borderId="4" xfId="0" applyNumberFormat="1" applyFont="1" applyBorder="1" applyAlignment="1" applyProtection="1">
      <alignment horizontal="centerContinuous" vertical="center" wrapText="1"/>
      <protection locked="0"/>
    </xf>
    <xf numFmtId="3" fontId="33" fillId="0" borderId="1" xfId="0" quotePrefix="1" applyNumberFormat="1" applyFont="1" applyBorder="1" applyAlignment="1" applyProtection="1">
      <alignment horizontal="center" vertical="center" wrapText="1"/>
      <protection locked="0"/>
    </xf>
    <xf numFmtId="0" fontId="33" fillId="0" borderId="1" xfId="0" applyFont="1" applyBorder="1" applyAlignment="1" applyProtection="1">
      <alignment horizontal="center" vertical="center"/>
      <protection locked="0"/>
    </xf>
    <xf numFmtId="180" fontId="19" fillId="0" borderId="14" xfId="0" applyNumberFormat="1" applyFont="1" applyBorder="1" applyAlignment="1" applyProtection="1">
      <alignment vertical="center"/>
      <protection locked="0"/>
    </xf>
    <xf numFmtId="14" fontId="5" fillId="0" borderId="6" xfId="0" applyNumberFormat="1" applyFont="1" applyBorder="1" applyAlignment="1" applyProtection="1">
      <alignment vertical="center"/>
      <protection locked="0"/>
    </xf>
    <xf numFmtId="0" fontId="5" fillId="7" borderId="6" xfId="0" applyFont="1" applyFill="1" applyBorder="1" applyAlignment="1" applyProtection="1">
      <alignment vertical="center"/>
      <protection locked="0"/>
    </xf>
    <xf numFmtId="4" fontId="28" fillId="0" borderId="16" xfId="0" applyNumberFormat="1" applyFont="1" applyBorder="1" applyAlignment="1" applyProtection="1">
      <alignment vertical="center"/>
      <protection locked="0"/>
    </xf>
    <xf numFmtId="180" fontId="12" fillId="0" borderId="4" xfId="0" applyNumberFormat="1" applyFont="1" applyBorder="1" applyAlignment="1" applyProtection="1">
      <alignment horizontal="centerContinuous" vertical="center"/>
      <protection locked="0"/>
    </xf>
    <xf numFmtId="0" fontId="13" fillId="0" borderId="4" xfId="0" applyFont="1" applyBorder="1" applyAlignment="1" applyProtection="1">
      <alignment horizontal="centerContinuous" vertical="center" wrapText="1"/>
      <protection locked="0"/>
    </xf>
    <xf numFmtId="0" fontId="28" fillId="0" borderId="0" xfId="0" applyFont="1" applyBorder="1" applyAlignment="1" applyProtection="1">
      <alignment horizontal="centerContinuous" vertical="center" wrapText="1"/>
      <protection locked="0"/>
    </xf>
    <xf numFmtId="0" fontId="28" fillId="0" borderId="5" xfId="0" applyFont="1" applyBorder="1" applyAlignment="1" applyProtection="1">
      <alignment horizontal="centerContinuous" vertical="center" wrapText="1"/>
      <protection locked="0"/>
    </xf>
    <xf numFmtId="180" fontId="4" fillId="0" borderId="4" xfId="0" applyNumberFormat="1" applyFont="1" applyBorder="1" applyAlignment="1" applyProtection="1">
      <alignment horizontal="centerContinuous" vertical="center"/>
      <protection locked="0"/>
    </xf>
    <xf numFmtId="0" fontId="29" fillId="0" borderId="4" xfId="0" applyFont="1" applyBorder="1" applyAlignment="1" applyProtection="1">
      <alignment horizontal="center" vertical="center"/>
      <protection locked="0"/>
    </xf>
    <xf numFmtId="180" fontId="4" fillId="0" borderId="0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Protection="1">
      <protection locked="0"/>
    </xf>
    <xf numFmtId="180" fontId="20" fillId="0" borderId="31" xfId="0" applyNumberFormat="1" applyFont="1" applyBorder="1" applyAlignment="1" applyProtection="1">
      <alignment horizontal="centerContinuous"/>
      <protection locked="0"/>
    </xf>
    <xf numFmtId="0" fontId="66" fillId="0" borderId="32" xfId="0" applyFont="1" applyBorder="1" applyProtection="1">
      <protection locked="0"/>
    </xf>
    <xf numFmtId="0" fontId="6" fillId="0" borderId="32" xfId="0" applyFont="1" applyBorder="1" applyProtection="1">
      <protection locked="0"/>
    </xf>
    <xf numFmtId="0" fontId="6" fillId="0" borderId="33" xfId="0" applyFont="1" applyBorder="1" applyProtection="1">
      <protection locked="0"/>
    </xf>
    <xf numFmtId="180" fontId="53" fillId="0" borderId="1" xfId="0" applyNumberFormat="1" applyFont="1" applyBorder="1" applyAlignment="1" applyProtection="1">
      <alignment horizontal="center" vertical="center" wrapText="1"/>
      <protection locked="0"/>
    </xf>
    <xf numFmtId="14" fontId="53" fillId="0" borderId="1" xfId="0" applyNumberFormat="1" applyFont="1" applyBorder="1" applyAlignment="1" applyProtection="1">
      <alignment horizontal="center" vertical="center" wrapText="1"/>
      <protection locked="0"/>
    </xf>
    <xf numFmtId="0" fontId="53" fillId="7" borderId="30" xfId="0" applyFont="1" applyFill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alignment horizontal="center" vertical="center" wrapText="1"/>
      <protection locked="0"/>
    </xf>
    <xf numFmtId="14" fontId="53" fillId="0" borderId="1" xfId="0" applyNumberFormat="1" applyFont="1" applyBorder="1" applyAlignment="1" applyProtection="1">
      <alignment horizontal="centerContinuous" vertical="center" wrapText="1"/>
      <protection locked="0"/>
    </xf>
    <xf numFmtId="0" fontId="53" fillId="7" borderId="30" xfId="0" applyFont="1" applyFill="1" applyBorder="1" applyAlignment="1" applyProtection="1">
      <alignment horizontal="centerContinuous" vertical="center" wrapText="1"/>
      <protection locked="0"/>
    </xf>
    <xf numFmtId="0" fontId="17" fillId="0" borderId="1" xfId="0" applyFont="1" applyBorder="1" applyAlignment="1" applyProtection="1">
      <alignment horizontal="centerContinuous" vertical="center" wrapText="1"/>
      <protection locked="0"/>
    </xf>
    <xf numFmtId="180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9" fillId="8" borderId="9" xfId="0" applyFont="1" applyFill="1" applyBorder="1" applyAlignment="1" applyProtection="1">
      <alignment horizontal="center" vertical="center" wrapText="1"/>
      <protection locked="0"/>
    </xf>
    <xf numFmtId="0" fontId="7" fillId="2" borderId="9" xfId="0" applyFont="1" applyFill="1" applyBorder="1" applyAlignment="1" applyProtection="1">
      <alignment horizontal="center" vertical="center" wrapText="1"/>
      <protection locked="0"/>
    </xf>
    <xf numFmtId="2" fontId="3" fillId="8" borderId="9" xfId="0" applyNumberFormat="1" applyFont="1" applyFill="1" applyBorder="1" applyAlignment="1" applyProtection="1">
      <alignment horizontal="center" vertical="center" wrapText="1"/>
      <protection locked="0"/>
    </xf>
    <xf numFmtId="2" fontId="3" fillId="8" borderId="0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0" xfId="0" applyNumberFormat="1" applyFont="1" applyFill="1" applyBorder="1" applyAlignment="1" applyProtection="1">
      <alignment horizontal="center" vertical="center" wrapText="1"/>
      <protection locked="0"/>
    </xf>
    <xf numFmtId="188" fontId="3" fillId="0" borderId="3" xfId="0" applyNumberFormat="1" applyFont="1" applyBorder="1" applyAlignment="1" applyProtection="1">
      <alignment horizontal="center" vertical="center" wrapText="1"/>
      <protection locked="0"/>
    </xf>
    <xf numFmtId="14" fontId="3" fillId="7" borderId="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4" fontId="3" fillId="9" borderId="1" xfId="0" applyNumberFormat="1" applyFont="1" applyFill="1" applyBorder="1" applyAlignment="1" applyProtection="1">
      <alignment horizontal="center" vertical="center" wrapText="1"/>
      <protection locked="0"/>
    </xf>
    <xf numFmtId="180" fontId="3" fillId="0" borderId="0" xfId="0" applyNumberFormat="1" applyFont="1" applyProtection="1">
      <protection locked="0"/>
    </xf>
    <xf numFmtId="14" fontId="3" fillId="0" borderId="0" xfId="0" applyNumberFormat="1" applyFont="1" applyProtection="1">
      <protection locked="0"/>
    </xf>
    <xf numFmtId="0" fontId="3" fillId="7" borderId="4" xfId="0" applyFont="1" applyFill="1" applyBorder="1" applyProtection="1">
      <protection locked="0"/>
    </xf>
    <xf numFmtId="0" fontId="3" fillId="0" borderId="0" xfId="0" applyFont="1" applyProtection="1">
      <protection locked="0"/>
    </xf>
    <xf numFmtId="2" fontId="3" fillId="7" borderId="0" xfId="0" applyNumberFormat="1" applyFont="1" applyFill="1" applyProtection="1">
      <protection locked="0"/>
    </xf>
    <xf numFmtId="2" fontId="3" fillId="7" borderId="0" xfId="0" applyNumberFormat="1" applyFont="1" applyFill="1" applyAlignment="1" applyProtection="1">
      <alignment horizontal="center" vertical="center"/>
      <protection locked="0"/>
    </xf>
    <xf numFmtId="2" fontId="3" fillId="0" borderId="0" xfId="0" applyNumberFormat="1" applyFont="1" applyAlignment="1" applyProtection="1">
      <alignment horizontal="center" vertical="center"/>
      <protection locked="0"/>
    </xf>
    <xf numFmtId="4" fontId="13" fillId="7" borderId="16" xfId="0" applyNumberFormat="1" applyFont="1" applyFill="1" applyBorder="1" applyAlignment="1" applyProtection="1">
      <alignment horizontal="left" vertical="center"/>
    </xf>
    <xf numFmtId="2" fontId="4" fillId="0" borderId="1" xfId="0" applyNumberFormat="1" applyFont="1" applyFill="1" applyBorder="1" applyAlignment="1" applyProtection="1">
      <alignment horizontal="center" vertical="center"/>
    </xf>
    <xf numFmtId="2" fontId="4" fillId="7" borderId="1" xfId="0" applyNumberFormat="1" applyFont="1" applyFill="1" applyBorder="1" applyAlignment="1" applyProtection="1">
      <alignment horizontal="center" vertical="center"/>
    </xf>
    <xf numFmtId="0" fontId="4" fillId="7" borderId="1" xfId="0" applyNumberFormat="1" applyFont="1" applyFill="1" applyBorder="1" applyAlignment="1" applyProtection="1">
      <alignment horizontal="center" vertical="center"/>
    </xf>
    <xf numFmtId="2" fontId="60" fillId="7" borderId="3" xfId="0" applyNumberFormat="1" applyFont="1" applyFill="1" applyBorder="1" applyAlignment="1" applyProtection="1">
      <alignment horizontal="center" vertical="center"/>
    </xf>
    <xf numFmtId="2" fontId="56" fillId="7" borderId="3" xfId="0" applyNumberFormat="1" applyFont="1" applyFill="1" applyBorder="1" applyAlignment="1" applyProtection="1">
      <alignment horizontal="center" vertical="center" wrapText="1"/>
    </xf>
    <xf numFmtId="2" fontId="56" fillId="0" borderId="3" xfId="0" applyNumberFormat="1" applyFont="1" applyBorder="1" applyAlignment="1" applyProtection="1">
      <alignment horizontal="center" vertical="center" wrapText="1"/>
    </xf>
    <xf numFmtId="180" fontId="10" fillId="7" borderId="3" xfId="0" applyNumberFormat="1" applyFont="1" applyFill="1" applyBorder="1" applyAlignment="1" applyProtection="1">
      <alignment horizontal="centerContinuous" vertical="center"/>
    </xf>
    <xf numFmtId="2" fontId="3" fillId="7" borderId="3" xfId="0" applyNumberFormat="1" applyFont="1" applyFill="1" applyBorder="1" applyAlignment="1" applyProtection="1">
      <alignment horizontal="center" vertical="center"/>
    </xf>
    <xf numFmtId="2" fontId="3" fillId="0" borderId="3" xfId="0" applyNumberFormat="1" applyFont="1" applyBorder="1" applyAlignment="1" applyProtection="1">
      <alignment horizontal="center" vertical="center"/>
    </xf>
    <xf numFmtId="2" fontId="6" fillId="7" borderId="12" xfId="0" applyNumberFormat="1" applyFont="1" applyFill="1" applyBorder="1" applyProtection="1"/>
    <xf numFmtId="2" fontId="56" fillId="7" borderId="15" xfId="0" applyNumberFormat="1" applyFont="1" applyFill="1" applyBorder="1" applyAlignment="1" applyProtection="1">
      <alignment horizontal="center" vertical="center" wrapText="1"/>
    </xf>
    <xf numFmtId="2" fontId="56" fillId="0" borderId="15" xfId="0" applyNumberFormat="1" applyFont="1" applyBorder="1" applyAlignment="1" applyProtection="1">
      <alignment horizontal="center" vertical="center" wrapText="1"/>
    </xf>
    <xf numFmtId="2" fontId="3" fillId="7" borderId="1" xfId="0" applyNumberFormat="1" applyFont="1" applyFill="1" applyBorder="1" applyAlignment="1" applyProtection="1">
      <alignment horizontal="center" vertical="center" wrapText="1"/>
    </xf>
    <xf numFmtId="2" fontId="3" fillId="0" borderId="1" xfId="0" applyNumberFormat="1" applyFont="1" applyBorder="1" applyAlignment="1" applyProtection="1">
      <alignment horizontal="center" vertical="center" wrapText="1"/>
    </xf>
    <xf numFmtId="2" fontId="4" fillId="7" borderId="1" xfId="0" applyNumberFormat="1" applyFont="1" applyFill="1" applyBorder="1" applyAlignment="1" applyProtection="1">
      <alignment horizontal="center" vertical="center" wrapText="1"/>
    </xf>
    <xf numFmtId="2" fontId="4" fillId="0" borderId="1" xfId="0" applyNumberFormat="1" applyFont="1" applyBorder="1" applyAlignment="1" applyProtection="1">
      <alignment horizontal="center" vertical="center" wrapText="1"/>
    </xf>
    <xf numFmtId="0" fontId="4" fillId="0" borderId="1" xfId="0" applyNumberFormat="1" applyFont="1" applyBorder="1" applyAlignment="1" applyProtection="1">
      <alignment horizontal="center" vertical="center" wrapText="1"/>
    </xf>
    <xf numFmtId="2" fontId="3" fillId="4" borderId="1" xfId="0" applyNumberFormat="1" applyFont="1" applyFill="1" applyBorder="1" applyAlignment="1" applyProtection="1">
      <alignment horizontal="center" vertical="center" wrapText="1"/>
    </xf>
    <xf numFmtId="0" fontId="9" fillId="4" borderId="29" xfId="0" applyFont="1" applyFill="1" applyBorder="1" applyAlignment="1" applyProtection="1">
      <alignment horizontal="center" vertical="center" wrapText="1"/>
    </xf>
    <xf numFmtId="0" fontId="49" fillId="0" borderId="1" xfId="0" applyFont="1" applyBorder="1" applyAlignment="1" applyProtection="1">
      <alignment horizontal="center" vertical="center" wrapText="1"/>
      <protection locked="0"/>
    </xf>
    <xf numFmtId="180" fontId="49" fillId="0" borderId="1" xfId="0" applyNumberFormat="1" applyFont="1" applyBorder="1" applyAlignment="1" applyProtection="1">
      <alignment horizontal="center" vertical="center" wrapText="1"/>
      <protection locked="0"/>
    </xf>
    <xf numFmtId="2" fontId="4" fillId="9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419100</xdr:colOff>
      <xdr:row>85</xdr:row>
      <xdr:rowOff>0</xdr:rowOff>
    </xdr:from>
    <xdr:to>
      <xdr:col>15</xdr:col>
      <xdr:colOff>523875</xdr:colOff>
      <xdr:row>86</xdr:row>
      <xdr:rowOff>28575</xdr:rowOff>
    </xdr:to>
    <xdr:sp macro="" textlink="">
      <xdr:nvSpPr>
        <xdr:cNvPr id="1158" name="Text Box 1"/>
        <xdr:cNvSpPr txBox="1">
          <a:spLocks noChangeArrowheads="1"/>
        </xdr:cNvSpPr>
      </xdr:nvSpPr>
      <xdr:spPr bwMode="auto">
        <a:xfrm>
          <a:off x="15573375" y="50539650"/>
          <a:ext cx="1047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419100</xdr:colOff>
      <xdr:row>62</xdr:row>
      <xdr:rowOff>0</xdr:rowOff>
    </xdr:from>
    <xdr:to>
      <xdr:col>15</xdr:col>
      <xdr:colOff>523875</xdr:colOff>
      <xdr:row>62</xdr:row>
      <xdr:rowOff>219075</xdr:rowOff>
    </xdr:to>
    <xdr:sp macro="" textlink="">
      <xdr:nvSpPr>
        <xdr:cNvPr id="1159" name="Text Box 2"/>
        <xdr:cNvSpPr txBox="1">
          <a:spLocks noChangeArrowheads="1"/>
        </xdr:cNvSpPr>
      </xdr:nvSpPr>
      <xdr:spPr bwMode="auto">
        <a:xfrm>
          <a:off x="15573375" y="38261925"/>
          <a:ext cx="1047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M85"/>
  <sheetViews>
    <sheetView showZeros="0" tabSelected="1" zoomScale="75" workbookViewId="0">
      <pane ySplit="2" topLeftCell="A3" activePane="bottomLeft" state="frozenSplit"/>
      <selection pane="bottomLeft" activeCell="B8" sqref="B8"/>
    </sheetView>
  </sheetViews>
  <sheetFormatPr defaultColWidth="11.42578125" defaultRowHeight="15"/>
  <cols>
    <col min="1" max="1" width="14.7109375" style="337" customWidth="1"/>
    <col min="2" max="2" width="18.7109375" style="338" customWidth="1"/>
    <col min="3" max="3" width="18.7109375" style="339" customWidth="1"/>
    <col min="4" max="4" width="28.28515625" style="340" customWidth="1"/>
    <col min="5" max="5" width="21.140625" style="341" customWidth="1"/>
    <col min="6" max="6" width="14.28515625" style="342" customWidth="1"/>
    <col min="7" max="7" width="14.42578125" style="342" customWidth="1"/>
    <col min="8" max="8" width="14.5703125" style="343" customWidth="1"/>
    <col min="9" max="9" width="11.7109375" style="342" customWidth="1"/>
    <col min="10" max="12" width="11.7109375" style="343" customWidth="1"/>
    <col min="13" max="13" width="11.7109375" style="342" customWidth="1"/>
    <col min="14" max="14" width="12.140625" style="343" customWidth="1"/>
    <col min="15" max="16" width="11.7109375" style="343" customWidth="1"/>
    <col min="17" max="17" width="12.140625" style="343" customWidth="1"/>
    <col min="18" max="19" width="11.7109375" style="343" customWidth="1"/>
    <col min="20" max="21" width="11.7109375" style="13" customWidth="1"/>
    <col min="22" max="28" width="15.7109375" style="6" customWidth="1"/>
    <col min="29" max="36" width="15.7109375" customWidth="1"/>
    <col min="37" max="37" width="10.7109375" style="14" customWidth="1"/>
    <col min="38" max="38" width="11.42578125" style="14"/>
    <col min="39" max="39" width="13.7109375" style="14" customWidth="1"/>
    <col min="40" max="40" width="14" style="14" customWidth="1"/>
    <col min="41" max="41" width="11.42578125" style="14"/>
    <col min="42" max="42" width="11.42578125" style="272"/>
    <col min="43" max="44" width="20.7109375" style="14" customWidth="1"/>
    <col min="45" max="45" width="11.42578125" style="14" hidden="1" customWidth="1"/>
    <col min="46" max="46" width="9.7109375" style="14" customWidth="1"/>
    <col min="47" max="47" width="20.7109375" style="28" customWidth="1"/>
    <col min="48" max="48" width="30.7109375" style="28" customWidth="1"/>
    <col min="49" max="49" width="19.140625" style="28" bestFit="1" customWidth="1"/>
    <col min="50" max="50" width="11.7109375" style="28" customWidth="1"/>
    <col min="51" max="51" width="3.7109375" style="28" customWidth="1"/>
    <col min="52" max="52" width="20.7109375" style="28" customWidth="1"/>
    <col min="53" max="53" width="11.42578125" style="49"/>
    <col min="54" max="60" width="0" style="29" hidden="1" customWidth="1"/>
    <col min="61" max="61" width="9.7109375" style="14" customWidth="1"/>
    <col min="62" max="62" width="20.7109375" style="28" customWidth="1"/>
    <col min="63" max="63" width="30.7109375" style="28" customWidth="1"/>
    <col min="64" max="65" width="11.7109375" style="28" customWidth="1"/>
    <col min="66" max="66" width="3.7109375" style="28" customWidth="1"/>
    <col min="67" max="67" width="20.7109375" style="28" customWidth="1"/>
    <col min="68" max="68" width="11.42578125" style="49"/>
    <col min="69" max="74" width="0" style="29" hidden="1" customWidth="1"/>
    <col min="75" max="75" width="0" style="1" hidden="1" customWidth="1"/>
    <col min="76" max="83" width="13.7109375" style="1" customWidth="1"/>
    <col min="84" max="84" width="11.42578125" style="1"/>
    <col min="85" max="92" width="13.7109375" style="1" customWidth="1"/>
    <col min="97" max="97" width="4.7109375" customWidth="1"/>
    <col min="98" max="98" width="17.7109375" customWidth="1"/>
    <col min="101" max="104" width="17.7109375" customWidth="1"/>
    <col min="107" max="107" width="11.42578125" style="1"/>
    <col min="108" max="108" width="20.7109375" style="1" customWidth="1"/>
    <col min="109" max="109" width="11.42578125" style="1"/>
    <col min="110" max="110" width="4.7109375" style="1" customWidth="1"/>
    <col min="111" max="111" width="20.7109375" style="1" customWidth="1"/>
    <col min="112" max="113" width="11.42578125" style="1"/>
    <col min="114" max="114" width="20.7109375" style="1" customWidth="1"/>
    <col min="115" max="116" width="17.7109375" style="1" customWidth="1"/>
    <col min="117" max="117" width="20.7109375" style="1" customWidth="1"/>
    <col min="118" max="16384" width="11.42578125" style="1"/>
  </cols>
  <sheetData>
    <row r="1" spans="1:117" ht="24" customHeight="1" thickTop="1" thickBot="1">
      <c r="A1" s="303" t="s">
        <v>1</v>
      </c>
      <c r="B1" s="304"/>
      <c r="C1" s="305"/>
      <c r="D1" s="306" t="s">
        <v>2</v>
      </c>
      <c r="E1" s="344">
        <f>SUM($F1:$S1)</f>
        <v>-8003.9699999999875</v>
      </c>
      <c r="F1" s="366">
        <f>SUM(F$6:F$85)</f>
        <v>-5686.3299999999872</v>
      </c>
      <c r="G1" s="345">
        <f>SUM(G$6:G$85)</f>
        <v>-7.35</v>
      </c>
      <c r="H1" s="366">
        <f>SUM(H$6:H$85)</f>
        <v>-2310.29</v>
      </c>
      <c r="I1" s="346">
        <f>SUM(I$6:I$85)</f>
        <v>0</v>
      </c>
      <c r="J1" s="346">
        <f>SUM(J$6:J$85)</f>
        <v>0</v>
      </c>
      <c r="K1" s="346">
        <f>SUM(K$6:K$85)</f>
        <v>0</v>
      </c>
      <c r="L1" s="346">
        <f>SUM(L$6:L$85)</f>
        <v>0</v>
      </c>
      <c r="M1" s="346">
        <f>SUM(M$6:M$85)</f>
        <v>0</v>
      </c>
      <c r="N1" s="346">
        <f>SUM(N$6:N$85)</f>
        <v>0</v>
      </c>
      <c r="O1" s="347">
        <f>SUM(O$6:O$85)</f>
        <v>0</v>
      </c>
      <c r="P1" s="346">
        <f>SUM(P$6:P$85)</f>
        <v>0</v>
      </c>
      <c r="Q1" s="346">
        <f>SUM(Q$6:Q$85)</f>
        <v>0</v>
      </c>
      <c r="R1" s="346">
        <f>SUM(R$6:R$85)</f>
        <v>0</v>
      </c>
      <c r="S1" s="346">
        <f>SUM(S$6:S$85)</f>
        <v>0</v>
      </c>
      <c r="T1" s="265"/>
      <c r="U1" s="265"/>
      <c r="V1" s="9"/>
      <c r="W1" s="9"/>
      <c r="X1" s="9"/>
      <c r="Y1" s="9"/>
      <c r="Z1" s="9"/>
      <c r="AA1" s="9"/>
      <c r="AB1" s="9"/>
      <c r="AC1" s="10"/>
      <c r="AD1" s="10"/>
      <c r="AE1" s="10"/>
      <c r="AF1" s="10"/>
      <c r="AG1" s="10"/>
      <c r="AI1" s="10"/>
      <c r="AJ1" s="10"/>
      <c r="AK1" s="208"/>
      <c r="BP1" s="207"/>
      <c r="CP1" s="114">
        <f ca="1">TODAY()+90</f>
        <v>42115</v>
      </c>
      <c r="CQ1" s="115">
        <f ca="1">TODAY()+180</f>
        <v>42205</v>
      </c>
      <c r="CR1" s="115">
        <f ca="1">TODAY()+270</f>
        <v>42295</v>
      </c>
      <c r="CS1" s="115"/>
      <c r="CT1" s="115">
        <f ca="1">TODAY()+360</f>
        <v>42385</v>
      </c>
      <c r="CU1" s="198">
        <f>$AK$1+365</f>
        <v>365</v>
      </c>
      <c r="CV1" s="117"/>
      <c r="CW1" s="117" t="str">
        <f ca="1">IF(CV1&lt;_xludf.DATE,IF(CS1&lt;&gt;0,IF(12/CS1=1,IF(CV1+90&lt;_xludf.DATE,CR1*4,CR1*3),IF(12/CS1=6,IF(CV1+60&lt;_xludf.DATE,CR1*2,CR1),IF(12/CS1=4,IF(CV1+10&lt;_xludf.DATE,CR1*2,CR1),IF(12/CS1=2,IF(CV1+90&lt;_xludf.DATE,CR1),CR1)))),""),"")</f>
        <v/>
      </c>
      <c r="CX1" s="116"/>
      <c r="CY1" s="116"/>
      <c r="CZ1" s="27"/>
    </row>
    <row r="2" spans="1:117" ht="57" customHeight="1" thickTop="1">
      <c r="A2" s="307" t="s">
        <v>3</v>
      </c>
      <c r="B2" s="308"/>
      <c r="C2" s="309"/>
      <c r="D2" s="310"/>
      <c r="E2" s="348"/>
      <c r="F2" s="349">
        <f>$AM$6</f>
        <v>0</v>
      </c>
      <c r="G2" s="349">
        <f>$AM$7</f>
        <v>0</v>
      </c>
      <c r="H2" s="350">
        <f>$AM$8</f>
        <v>0</v>
      </c>
      <c r="I2" s="349">
        <f>$AM$9</f>
        <v>0</v>
      </c>
      <c r="J2" s="350">
        <f>$AM$10</f>
        <v>0</v>
      </c>
      <c r="K2" s="350">
        <f>$AM$11</f>
        <v>0</v>
      </c>
      <c r="L2" s="350">
        <f>$AM$12</f>
        <v>0</v>
      </c>
      <c r="M2" s="349">
        <f>$AM$13</f>
        <v>0</v>
      </c>
      <c r="N2" s="350">
        <f>$AM$14</f>
        <v>0</v>
      </c>
      <c r="O2" s="350">
        <f>$AM$15</f>
        <v>0</v>
      </c>
      <c r="P2" s="350">
        <f>$AM$16</f>
        <v>0</v>
      </c>
      <c r="Q2" s="350">
        <f>$AM$17</f>
        <v>0</v>
      </c>
      <c r="R2" s="350">
        <f>$AM$18</f>
        <v>0</v>
      </c>
      <c r="S2" s="350">
        <f>$AM$19</f>
        <v>0</v>
      </c>
      <c r="T2" s="266"/>
      <c r="U2" s="266"/>
      <c r="V2" s="4"/>
      <c r="W2" s="4"/>
      <c r="X2" s="4"/>
      <c r="Y2" s="4"/>
      <c r="Z2" s="4"/>
      <c r="AA2" s="4"/>
      <c r="AB2" s="4"/>
      <c r="AK2" s="238" t="s">
        <v>6</v>
      </c>
      <c r="AL2" s="239"/>
      <c r="AM2" s="239"/>
      <c r="AN2" s="53">
        <f>$B$2</f>
        <v>0</v>
      </c>
      <c r="AO2" s="53"/>
      <c r="AP2" s="273"/>
      <c r="AQ2" s="53"/>
      <c r="AR2" s="54"/>
      <c r="AT2" s="156" t="s">
        <v>7</v>
      </c>
      <c r="AU2" s="157"/>
      <c r="AV2" s="157"/>
      <c r="AW2" s="157"/>
      <c r="AX2" s="157"/>
      <c r="AY2" s="157"/>
      <c r="AZ2" s="158"/>
      <c r="BA2" s="50"/>
      <c r="BH2" s="159"/>
      <c r="BI2" s="156" t="s">
        <v>181</v>
      </c>
      <c r="BJ2" s="157"/>
      <c r="BK2" s="157"/>
      <c r="BL2" s="157"/>
      <c r="BM2" s="157"/>
      <c r="BN2" s="157"/>
      <c r="BO2" s="158"/>
      <c r="BP2" s="50"/>
      <c r="BX2" s="153" t="s">
        <v>209</v>
      </c>
      <c r="BY2" s="154"/>
      <c r="BZ2" s="154"/>
      <c r="CA2" s="53"/>
      <c r="CB2" s="164">
        <f>$B$2</f>
        <v>0</v>
      </c>
      <c r="CC2" s="53"/>
      <c r="CD2" s="53"/>
      <c r="CE2" s="54"/>
      <c r="CG2" s="153" t="s">
        <v>8</v>
      </c>
      <c r="CH2" s="154"/>
      <c r="CI2" s="154"/>
      <c r="CJ2" s="53">
        <f>$C$2</f>
        <v>0</v>
      </c>
      <c r="CK2" s="53"/>
      <c r="CL2" s="53"/>
      <c r="CM2" s="53"/>
      <c r="CN2" s="54"/>
      <c r="CP2" s="180" t="s">
        <v>9</v>
      </c>
      <c r="CQ2" s="181"/>
      <c r="CR2" s="181"/>
      <c r="CS2" s="182"/>
      <c r="CT2" s="181"/>
      <c r="CU2" s="183"/>
      <c r="CV2" s="184">
        <f>$C$2</f>
        <v>0</v>
      </c>
      <c r="CW2" s="185"/>
      <c r="CX2" s="186"/>
      <c r="CY2" s="186"/>
      <c r="CZ2" s="187"/>
      <c r="DC2" s="180" t="s">
        <v>9</v>
      </c>
      <c r="DD2" s="181"/>
      <c r="DE2" s="181"/>
      <c r="DF2" s="182"/>
      <c r="DG2" s="181"/>
      <c r="DH2" s="183"/>
      <c r="DI2" s="184">
        <f>$C$2</f>
        <v>0</v>
      </c>
      <c r="DJ2" s="185"/>
      <c r="DK2" s="186"/>
      <c r="DL2" s="186"/>
      <c r="DM2" s="187"/>
    </row>
    <row r="3" spans="1:117" ht="36" customHeight="1" thickBot="1">
      <c r="A3" s="311" t="s">
        <v>0</v>
      </c>
      <c r="B3" s="312"/>
      <c r="C3" s="313"/>
      <c r="D3" s="314"/>
      <c r="E3" s="351">
        <f ca="1">TODAY()</f>
        <v>42025</v>
      </c>
      <c r="F3" s="352"/>
      <c r="G3" s="352"/>
      <c r="H3" s="353"/>
      <c r="I3" s="352"/>
      <c r="J3" s="353"/>
      <c r="K3" s="353"/>
      <c r="L3" s="353"/>
      <c r="M3" s="352"/>
      <c r="N3" s="353"/>
      <c r="O3" s="353"/>
      <c r="P3" s="353"/>
      <c r="Q3" s="353"/>
      <c r="R3" s="353"/>
      <c r="S3" s="353"/>
      <c r="T3" s="267"/>
      <c r="U3" s="267"/>
      <c r="V3" s="4"/>
      <c r="W3" s="4"/>
      <c r="X3" s="4"/>
      <c r="Y3" s="4"/>
      <c r="Z3" s="4"/>
      <c r="AA3" s="4"/>
      <c r="AB3" s="4"/>
      <c r="AJ3" s="17"/>
      <c r="AK3" s="41"/>
      <c r="AL3" s="52"/>
      <c r="AM3" s="52"/>
      <c r="AN3" s="19"/>
      <c r="AO3" s="19"/>
      <c r="AP3" s="274"/>
      <c r="AQ3" s="55"/>
      <c r="AR3" s="26"/>
      <c r="AT3" s="42" t="s">
        <v>12</v>
      </c>
      <c r="AU3" s="43"/>
      <c r="AV3" s="44">
        <f>$A$6</f>
        <v>41275</v>
      </c>
      <c r="AW3" s="45" t="s">
        <v>13</v>
      </c>
      <c r="AX3" s="46">
        <f ca="1">TODAY()</f>
        <v>42025</v>
      </c>
      <c r="AY3" s="47"/>
      <c r="AZ3" s="48"/>
      <c r="BA3" s="93"/>
      <c r="BE3" s="29" t="s">
        <v>14</v>
      </c>
      <c r="BF3" s="33">
        <f>-SUM(BF$6:BF$85)</f>
        <v>0</v>
      </c>
      <c r="BG3" s="33"/>
      <c r="BH3" s="159"/>
      <c r="BI3" s="42" t="s">
        <v>12</v>
      </c>
      <c r="BJ3" s="43"/>
      <c r="BK3" s="44">
        <f>$AV$3</f>
        <v>41275</v>
      </c>
      <c r="BL3" s="42" t="s">
        <v>13</v>
      </c>
      <c r="BM3" s="46">
        <f ca="1">TODAY()</f>
        <v>42025</v>
      </c>
      <c r="BN3" s="47"/>
      <c r="BO3" s="48"/>
      <c r="BP3" s="93"/>
      <c r="BT3" s="29" t="s">
        <v>14</v>
      </c>
      <c r="BU3" s="33">
        <f>SUM(BU$6:BU$85)</f>
        <v>0</v>
      </c>
      <c r="BV3" s="33"/>
      <c r="BX3" s="41" t="s">
        <v>213</v>
      </c>
      <c r="BY3" s="52"/>
      <c r="BZ3" s="52"/>
      <c r="CA3" s="19"/>
      <c r="CB3" s="19"/>
      <c r="CC3" s="25"/>
      <c r="CD3" s="55"/>
      <c r="CE3" s="26"/>
      <c r="CG3" s="41" t="s">
        <v>11</v>
      </c>
      <c r="CH3" s="52"/>
      <c r="CI3" s="52"/>
      <c r="CJ3" s="19"/>
      <c r="CK3" s="19"/>
      <c r="CL3" s="25"/>
      <c r="CM3" s="55"/>
      <c r="CN3" s="26"/>
      <c r="CP3" s="41" t="s">
        <v>11</v>
      </c>
      <c r="CQ3" s="52"/>
      <c r="CR3" s="52"/>
      <c r="CS3" s="19"/>
      <c r="CT3" s="19"/>
      <c r="CU3" s="25"/>
      <c r="CV3" s="55"/>
      <c r="CW3" s="26"/>
      <c r="CX3" s="120"/>
      <c r="CY3" s="120"/>
      <c r="CZ3" s="121"/>
      <c r="DC3" s="41" t="s">
        <v>11</v>
      </c>
      <c r="DD3" s="52"/>
      <c r="DE3" s="52"/>
      <c r="DF3" s="19"/>
      <c r="DG3" s="19"/>
      <c r="DH3" s="25"/>
      <c r="DI3" s="55"/>
      <c r="DJ3" s="26"/>
      <c r="DK3" s="120"/>
      <c r="DL3" s="120"/>
      <c r="DM3" s="121"/>
    </row>
    <row r="4" spans="1:117" ht="26.25" thickBot="1">
      <c r="A4" s="315" t="s">
        <v>186</v>
      </c>
      <c r="B4" s="316"/>
      <c r="C4" s="317"/>
      <c r="D4" s="318"/>
      <c r="E4" s="354"/>
      <c r="F4" s="355" t="str">
        <f>$AL$6</f>
        <v>Compte courant 1</v>
      </c>
      <c r="G4" s="355" t="str">
        <f>$AL$7</f>
        <v>Compte courant 2</v>
      </c>
      <c r="H4" s="356" t="str">
        <f>$AL$8</f>
        <v>Compte courant 3</v>
      </c>
      <c r="I4" s="355" t="str">
        <f>$AL$9</f>
        <v>compte courant 4</v>
      </c>
      <c r="J4" s="356" t="str">
        <f>$AL$10</f>
        <v>LIVRET A</v>
      </c>
      <c r="K4" s="356" t="str">
        <f>$AL$11</f>
        <v>CODEVI</v>
      </c>
      <c r="L4" s="356" t="str">
        <f>$AL$12</f>
        <v>LEP</v>
      </c>
      <c r="M4" s="355" t="str">
        <f>$AL$13</f>
        <v>CEL</v>
      </c>
      <c r="N4" s="356" t="str">
        <f>$AL$14</f>
        <v>Compte TITRES</v>
      </c>
      <c r="O4" s="356" t="str">
        <f>$AL$15</f>
        <v>Compte courant 4</v>
      </c>
      <c r="P4" s="356" t="str">
        <f>$AL$16</f>
        <v>LEP</v>
      </c>
      <c r="Q4" s="356" t="str">
        <f>$AL$17</f>
        <v>ASS VIE</v>
      </c>
      <c r="R4" s="356" t="str">
        <f>$AL$18</f>
        <v xml:space="preserve">C/LIVRET </v>
      </c>
      <c r="S4" s="356" t="str">
        <f>$AL$19</f>
        <v>ASSO</v>
      </c>
      <c r="T4" s="268"/>
      <c r="U4" s="268"/>
      <c r="V4" s="5"/>
      <c r="W4" s="5"/>
      <c r="X4" s="5"/>
      <c r="Y4" s="5"/>
      <c r="Z4" s="5"/>
      <c r="AA4" s="5"/>
      <c r="AB4" s="5"/>
      <c r="AK4" s="240" t="e">
        <f ca="1">"Noisy-le-Grand le "&amp;TEXT(TODAY(),"\ JJ.MM.AA")</f>
        <v>#VALUE!</v>
      </c>
      <c r="AL4" s="123"/>
      <c r="AM4" s="152"/>
      <c r="AN4" s="56"/>
      <c r="AO4" s="56"/>
      <c r="AP4" s="275"/>
      <c r="AQ4" s="56"/>
      <c r="AR4" s="155">
        <f>$B$3</f>
        <v>0</v>
      </c>
      <c r="AT4" s="80">
        <f>$B$2</f>
        <v>0</v>
      </c>
      <c r="AU4" s="81"/>
      <c r="AV4" s="81"/>
      <c r="AW4" s="81"/>
      <c r="AX4" s="81"/>
      <c r="AY4" s="81"/>
      <c r="AZ4" s="82"/>
      <c r="BA4" s="155">
        <f>$B$3</f>
        <v>0</v>
      </c>
      <c r="BH4" s="159"/>
      <c r="BI4" s="80">
        <f>$B$2</f>
        <v>0</v>
      </c>
      <c r="BJ4" s="81"/>
      <c r="BK4" s="251"/>
      <c r="BL4" s="251"/>
      <c r="BM4" s="81"/>
      <c r="BN4" s="81"/>
      <c r="BO4" s="82"/>
      <c r="BP4" s="155">
        <f>$B$3</f>
        <v>0</v>
      </c>
      <c r="BX4" s="59"/>
      <c r="BY4" s="20"/>
      <c r="BZ4" s="20"/>
      <c r="CA4" s="56"/>
      <c r="CB4" s="56"/>
      <c r="CC4" s="56"/>
      <c r="CD4" s="56"/>
      <c r="CE4" s="155">
        <f>$B$3</f>
        <v>0</v>
      </c>
      <c r="CG4" s="59"/>
      <c r="CH4" s="20"/>
      <c r="CI4" s="20"/>
      <c r="CJ4" s="56"/>
      <c r="CK4" s="56"/>
      <c r="CL4" s="56"/>
      <c r="CM4" s="56"/>
      <c r="CN4" s="155">
        <f>$C$3</f>
        <v>0</v>
      </c>
      <c r="CP4" s="122">
        <f ca="1">TODAY()</f>
        <v>42025</v>
      </c>
      <c r="CQ4" s="81"/>
      <c r="CR4" s="82"/>
      <c r="CS4" s="56"/>
      <c r="CT4" s="81"/>
      <c r="CU4" s="81"/>
      <c r="CV4" s="81"/>
      <c r="CW4" s="81"/>
      <c r="CX4" s="118"/>
      <c r="CY4" s="118"/>
      <c r="CZ4" s="155">
        <f>$C$3</f>
        <v>0</v>
      </c>
      <c r="DC4" s="122">
        <f ca="1">TODAY()</f>
        <v>42025</v>
      </c>
      <c r="DD4" s="81"/>
      <c r="DE4" s="82"/>
      <c r="DF4" s="56"/>
      <c r="DG4" s="81"/>
      <c r="DH4" s="81"/>
      <c r="DI4" s="81"/>
      <c r="DJ4" s="81"/>
      <c r="DK4" s="118"/>
      <c r="DL4" s="118"/>
      <c r="DM4" s="119">
        <f>$C$3</f>
        <v>0</v>
      </c>
    </row>
    <row r="5" spans="1:117" s="2" customFormat="1" ht="47.25" customHeight="1" thickTop="1" thickBot="1">
      <c r="A5" s="319" t="s">
        <v>190</v>
      </c>
      <c r="B5" s="320" t="s">
        <v>187</v>
      </c>
      <c r="C5" s="321" t="s">
        <v>188</v>
      </c>
      <c r="D5" s="322" t="s">
        <v>189</v>
      </c>
      <c r="E5" s="357" t="s">
        <v>15</v>
      </c>
      <c r="F5" s="357" t="s">
        <v>10</v>
      </c>
      <c r="G5" s="357" t="s">
        <v>16</v>
      </c>
      <c r="H5" s="358" t="s">
        <v>17</v>
      </c>
      <c r="I5" s="357" t="s">
        <v>18</v>
      </c>
      <c r="J5" s="358" t="s">
        <v>19</v>
      </c>
      <c r="K5" s="358" t="s">
        <v>20</v>
      </c>
      <c r="L5" s="358" t="s">
        <v>21</v>
      </c>
      <c r="M5" s="357" t="s">
        <v>22</v>
      </c>
      <c r="N5" s="358" t="s">
        <v>23</v>
      </c>
      <c r="O5" s="358" t="s">
        <v>24</v>
      </c>
      <c r="P5" s="358" t="s">
        <v>25</v>
      </c>
      <c r="Q5" s="358" t="s">
        <v>26</v>
      </c>
      <c r="R5" s="358" t="s">
        <v>27</v>
      </c>
      <c r="S5" s="358" t="s">
        <v>28</v>
      </c>
      <c r="T5" s="11"/>
      <c r="U5" s="11"/>
      <c r="V5" s="3"/>
      <c r="W5" s="3"/>
      <c r="X5" s="3"/>
      <c r="Y5" s="3"/>
      <c r="Z5" s="3"/>
      <c r="AA5" s="3"/>
      <c r="AB5" s="3"/>
      <c r="AC5"/>
      <c r="AD5"/>
      <c r="AE5"/>
      <c r="AF5"/>
      <c r="AG5"/>
      <c r="AH5"/>
      <c r="AI5"/>
      <c r="AJ5"/>
      <c r="AK5" s="23" t="s">
        <v>29</v>
      </c>
      <c r="AL5" s="23" t="s">
        <v>30</v>
      </c>
      <c r="AM5" s="202" t="s">
        <v>31</v>
      </c>
      <c r="AN5" s="203"/>
      <c r="AO5" s="203"/>
      <c r="AP5" s="276"/>
      <c r="AQ5" s="24" t="s">
        <v>32</v>
      </c>
      <c r="AR5" s="24" t="s">
        <v>33</v>
      </c>
      <c r="AS5" s="14"/>
      <c r="AT5" s="23" t="s">
        <v>29</v>
      </c>
      <c r="AU5" s="23" t="s">
        <v>30</v>
      </c>
      <c r="AV5" s="204" t="s">
        <v>34</v>
      </c>
      <c r="AW5" s="205"/>
      <c r="AX5" s="241" t="s">
        <v>35</v>
      </c>
      <c r="AY5" s="241" t="s">
        <v>36</v>
      </c>
      <c r="AZ5" s="24" t="s">
        <v>37</v>
      </c>
      <c r="BA5" s="51" t="s">
        <v>38</v>
      </c>
      <c r="BB5" s="30" t="s">
        <v>39</v>
      </c>
      <c r="BC5" s="201" t="s">
        <v>190</v>
      </c>
      <c r="BD5" s="200" t="s">
        <v>187</v>
      </c>
      <c r="BE5" s="264" t="s">
        <v>188</v>
      </c>
      <c r="BF5" s="11" t="s">
        <v>15</v>
      </c>
      <c r="BG5" s="34"/>
      <c r="BH5" s="160" t="s">
        <v>40</v>
      </c>
      <c r="BI5" s="23" t="s">
        <v>29</v>
      </c>
      <c r="BJ5" s="23" t="s">
        <v>30</v>
      </c>
      <c r="BK5" s="204" t="s">
        <v>34</v>
      </c>
      <c r="BL5" s="205"/>
      <c r="BM5" s="241" t="s">
        <v>35</v>
      </c>
      <c r="BN5" s="252" t="s">
        <v>36</v>
      </c>
      <c r="BO5" s="24" t="s">
        <v>37</v>
      </c>
      <c r="BP5" s="51" t="s">
        <v>38</v>
      </c>
      <c r="BQ5" s="30" t="s">
        <v>41</v>
      </c>
      <c r="BR5" s="201" t="s">
        <v>190</v>
      </c>
      <c r="BS5" s="200" t="s">
        <v>187</v>
      </c>
      <c r="BT5" s="271" t="s">
        <v>188</v>
      </c>
      <c r="BU5" s="11" t="s">
        <v>15</v>
      </c>
      <c r="BV5" s="34"/>
      <c r="BW5" s="161" t="s">
        <v>42</v>
      </c>
      <c r="BX5" s="66"/>
      <c r="BY5" s="165"/>
      <c r="BZ5" s="166" t="str">
        <f>"Jugement de "&amp;$B$4</f>
        <v xml:space="preserve">Jugement de </v>
      </c>
      <c r="CA5" s="167"/>
      <c r="CB5" s="167"/>
      <c r="CC5" s="199"/>
      <c r="CD5" s="67"/>
      <c r="CE5" s="68"/>
      <c r="CG5" s="96"/>
      <c r="CH5" s="97"/>
      <c r="CI5" s="242"/>
      <c r="CJ5" s="100"/>
      <c r="CK5" s="100"/>
      <c r="CL5" s="100"/>
      <c r="CM5" s="100"/>
      <c r="CN5" s="107"/>
      <c r="CO5"/>
      <c r="CP5" s="32" t="str">
        <f t="shared" ref="CP5:CP27" si="0">$AT5</f>
        <v>Compte</v>
      </c>
      <c r="CQ5" s="32" t="str">
        <f t="shared" ref="CQ5:CQ27" si="1">$AU5</f>
        <v>Libellé</v>
      </c>
      <c r="CR5" s="124" t="str">
        <f t="shared" ref="CR5:CR27" si="2">$AX5</f>
        <v>Estimations</v>
      </c>
      <c r="CS5" s="32" t="str">
        <f t="shared" ref="CS5:CS27" si="3">$AY5</f>
        <v>P</v>
      </c>
      <c r="CT5" s="32" t="str">
        <f>$AZ5</f>
        <v>CUMUL à ce jour</v>
      </c>
      <c r="CU5" s="125" t="s">
        <v>43</v>
      </c>
      <c r="CV5" s="125" t="s">
        <v>44</v>
      </c>
      <c r="CW5" s="126" t="s">
        <v>45</v>
      </c>
      <c r="CX5" s="126" t="s">
        <v>46</v>
      </c>
      <c r="CY5" s="126" t="s">
        <v>47</v>
      </c>
      <c r="CZ5" s="126" t="s">
        <v>48</v>
      </c>
      <c r="DA5"/>
      <c r="DB5" t="s">
        <v>49</v>
      </c>
      <c r="DC5" s="32" t="str">
        <f>$AT5</f>
        <v>Compte</v>
      </c>
      <c r="DD5" s="32" t="str">
        <f>$AU5</f>
        <v>Libellé</v>
      </c>
      <c r="DE5" s="124" t="str">
        <f>$AX5</f>
        <v>Estimations</v>
      </c>
      <c r="DF5" s="32" t="str">
        <f>$AY5</f>
        <v>P</v>
      </c>
      <c r="DG5" s="32" t="str">
        <f>$AZ5</f>
        <v>CUMUL à ce jour</v>
      </c>
      <c r="DH5" s="125" t="s">
        <v>43</v>
      </c>
      <c r="DI5" s="125" t="s">
        <v>44</v>
      </c>
      <c r="DJ5" s="126" t="s">
        <v>45</v>
      </c>
      <c r="DK5" s="126" t="s">
        <v>46</v>
      </c>
      <c r="DL5" s="126" t="s">
        <v>47</v>
      </c>
      <c r="DM5" s="126" t="s">
        <v>48</v>
      </c>
    </row>
    <row r="6" spans="1:117" ht="39.75" customHeight="1" thickTop="1">
      <c r="A6" s="319">
        <v>41275</v>
      </c>
      <c r="B6" s="323" t="s">
        <v>192</v>
      </c>
      <c r="C6" s="324"/>
      <c r="D6" s="325"/>
      <c r="E6" s="359">
        <f>$AQ$20</f>
        <v>0</v>
      </c>
      <c r="F6" s="359">
        <f>$AQ$6</f>
        <v>0</v>
      </c>
      <c r="G6" s="359">
        <f>$AQ$7</f>
        <v>0</v>
      </c>
      <c r="H6" s="360">
        <f>$AQ$8</f>
        <v>0</v>
      </c>
      <c r="I6" s="359">
        <f>$AQ$9</f>
        <v>0</v>
      </c>
      <c r="J6" s="360">
        <f>$AQ$10</f>
        <v>0</v>
      </c>
      <c r="K6" s="360">
        <f>$AQ$11</f>
        <v>0</v>
      </c>
      <c r="L6" s="360">
        <f>$AQ$12</f>
        <v>0</v>
      </c>
      <c r="M6" s="359">
        <f>$AQ$13</f>
        <v>0</v>
      </c>
      <c r="N6" s="360">
        <f>$AQ$14</f>
        <v>0</v>
      </c>
      <c r="O6" s="361">
        <f>$AQ$15</f>
        <v>0</v>
      </c>
      <c r="P6" s="360">
        <f>$AQ$16</f>
        <v>0</v>
      </c>
      <c r="Q6" s="360">
        <f>$AQ$17</f>
        <v>0</v>
      </c>
      <c r="R6" s="360">
        <f>$AQ$18</f>
        <v>0</v>
      </c>
      <c r="S6" s="360">
        <f>$AQ$19</f>
        <v>0</v>
      </c>
      <c r="T6" s="269"/>
      <c r="U6" s="269"/>
      <c r="V6" s="258" t="s">
        <v>184</v>
      </c>
      <c r="W6" s="257"/>
      <c r="X6" s="257"/>
      <c r="Y6" s="257"/>
      <c r="Z6" s="257"/>
      <c r="AA6" s="257"/>
      <c r="AB6" s="258" t="s">
        <v>185</v>
      </c>
      <c r="AC6" s="260"/>
      <c r="AD6" s="260"/>
      <c r="AE6" s="260"/>
      <c r="AF6" s="263" t="s">
        <v>41</v>
      </c>
      <c r="AG6" s="263"/>
      <c r="AH6" s="263"/>
      <c r="AI6" s="263"/>
      <c r="AJ6" s="263"/>
      <c r="AK6" s="21" t="s">
        <v>50</v>
      </c>
      <c r="AL6" s="22" t="s">
        <v>195</v>
      </c>
      <c r="AM6" s="283"/>
      <c r="AN6" s="284"/>
      <c r="AO6" s="284"/>
      <c r="AP6" s="285"/>
      <c r="AQ6" s="286"/>
      <c r="AR6" s="280">
        <f>$F$1</f>
        <v>-5686.3299999999872</v>
      </c>
      <c r="AT6" s="21" t="s">
        <v>51</v>
      </c>
      <c r="AU6" s="364" t="s">
        <v>52</v>
      </c>
      <c r="AV6" s="287"/>
      <c r="AW6" s="249"/>
      <c r="AX6" s="289"/>
      <c r="AY6" s="302"/>
      <c r="AZ6" s="250" t="e">
        <f>IF(COUNTIF(#REF!,AT6)=0,"",GETPIVOTDATA("Somme de Montant",#REF!,"CODE",AT6))</f>
        <v>#REF!</v>
      </c>
      <c r="BA6" s="91">
        <f>$AX6*$AY6</f>
        <v>0</v>
      </c>
      <c r="BB6" s="31" t="b">
        <f>OR($B6="C6910",$C6="C6910",$B6="X")</f>
        <v>0</v>
      </c>
      <c r="BC6" s="278"/>
      <c r="BD6" s="279" t="s">
        <v>53</v>
      </c>
      <c r="BE6" s="256" t="s">
        <v>191</v>
      </c>
      <c r="BF6" s="281">
        <v>0</v>
      </c>
      <c r="BG6" s="31"/>
      <c r="BH6" s="161">
        <v>41639</v>
      </c>
      <c r="BI6" s="21" t="s">
        <v>54</v>
      </c>
      <c r="BJ6" s="364" t="s">
        <v>55</v>
      </c>
      <c r="BK6" s="287"/>
      <c r="BL6" s="290"/>
      <c r="BM6" s="291"/>
      <c r="BN6" s="292"/>
      <c r="BO6" s="250" t="e">
        <f>IF(COUNTIF(#REF!,BI6)=0,"",GETPIVOTDATA("Somme de Montant",#REF!,"CODE",BI6))</f>
        <v>#REF!</v>
      </c>
      <c r="BP6" s="91">
        <f>$BM6*$BN6</f>
        <v>0</v>
      </c>
      <c r="BQ6" s="31" t="b">
        <f>OR($B6="C7901",$C6="C7901",$B6="X")</f>
        <v>0</v>
      </c>
      <c r="BR6" s="278"/>
      <c r="BS6" s="279" t="s">
        <v>53</v>
      </c>
      <c r="BT6" s="256" t="s">
        <v>191</v>
      </c>
      <c r="BU6" s="281">
        <v>0</v>
      </c>
      <c r="BV6" s="31"/>
      <c r="BW6" s="161">
        <v>39451</v>
      </c>
      <c r="BX6" s="66"/>
      <c r="BY6" s="67"/>
      <c r="BZ6" s="67"/>
      <c r="CA6" s="67"/>
      <c r="CB6" s="67"/>
      <c r="CC6" s="67"/>
      <c r="CD6" s="67"/>
      <c r="CE6" s="68"/>
      <c r="CG6" s="102" t="s">
        <v>56</v>
      </c>
      <c r="CH6" s="103"/>
      <c r="CI6" s="243"/>
      <c r="CJ6" s="101">
        <f>$AQ$20</f>
        <v>0</v>
      </c>
      <c r="CK6" s="101">
        <f>CJ$14</f>
        <v>0</v>
      </c>
      <c r="CL6" s="101">
        <f>CK$14</f>
        <v>0</v>
      </c>
      <c r="CM6" s="101">
        <f>CL$14</f>
        <v>0</v>
      </c>
      <c r="CN6" s="108">
        <f>CM$14</f>
        <v>0</v>
      </c>
      <c r="CP6" s="127" t="str">
        <f t="shared" si="0"/>
        <v>C6110</v>
      </c>
      <c r="CQ6" s="188" t="str">
        <f t="shared" si="1"/>
        <v xml:space="preserve">ENTRETIEN </v>
      </c>
      <c r="CR6" s="129">
        <f t="shared" si="2"/>
        <v>0</v>
      </c>
      <c r="CS6" s="130">
        <f t="shared" si="3"/>
        <v>0</v>
      </c>
      <c r="CT6" s="189" t="e">
        <f t="shared" ref="CT6:CT21" si="4">-$AZ6</f>
        <v>#REF!</v>
      </c>
      <c r="CU6" s="190">
        <f t="shared" ref="CU6:CU21" si="5">IF($CR6&lt;&gt;"",IF($BH6&lt;&gt;"",$BH6,$CU$1-1),"")</f>
        <v>41639</v>
      </c>
      <c r="CV6" s="191" t="str">
        <f t="shared" ref="CV6:CV50" si="6">IF($CR6&lt;&gt;0,IF($CS6&lt;&gt;"*",IF(LEFT($CU6,2)="Av",IF($CS6=1,$A$6+365,IF($CS6=2,$A$6+180,$A$6+90)),IF($CU6=0,"",IF($CS6=12,$CU6+30,IF($CS6=6,$CU6+60,IF($CS6=4,$CU6+90,IF($CS6=2,$CU6+180,$CU6+365)))))),"A compléter selon accords de remboursements"),"")</f>
        <v/>
      </c>
      <c r="CW6" s="211" t="str">
        <f>IF($CS6&lt;&gt;"*",IF($CS6=12,-$CR6*3,IF($CS6=6,IF($CV6+60&lt;_xludf.DATE,-$CR6*2,-$CR6),IF($CS6=4,IF($CV6&lt;_xludf.DATE,-$CR6,""),""))),"A compléter selon modalités de remboursements")</f>
        <v/>
      </c>
      <c r="CX6" s="211" t="str">
        <f t="shared" ref="CX6:CX27" ca="1" si="7">IF($CS6&lt;&gt;"*",IF($CS6=12,-$CR6*6,IF($CS6=6,-$CR6*3,IF($CS6=4,-$CR6*2,IF($CV6&lt;DATE1,-$CR6,"")))),"A compléter selon modalités de remboursements")</f>
        <v/>
      </c>
      <c r="CY6" s="211" t="str">
        <f t="shared" ref="CY6:CY27" ca="1" si="8">IF($CS6&lt;&gt;"*",IF($CS6=12,-$CR6*9,IF($CS6=6,-$CR6*4,IF($CS6=4,-$CR6*3,IF($CV6&lt;DATE2,-$CR6,"")))),"A compléter selon modalités de remboursements")</f>
        <v/>
      </c>
      <c r="CZ6" s="212">
        <f>IF($CS6&lt;&gt;"*",IF($CS6=12,-$CR6*12,IF($CS6=6,-$CR6*6,IF($CS6=4,-$CR6*4,IF($CS6=2,-$CR6*2,-$CR6)))),"A compléter selon modalités de remboursements")</f>
        <v>0</v>
      </c>
      <c r="DB6" t="b">
        <f>CZ6&lt;&gt;0</f>
        <v>0</v>
      </c>
      <c r="DC6" s="127"/>
      <c r="DD6" s="128"/>
      <c r="DE6" s="129"/>
      <c r="DF6" s="130"/>
      <c r="DG6" s="131"/>
      <c r="DH6" s="132"/>
      <c r="DI6" s="133"/>
      <c r="DJ6" s="134"/>
      <c r="DK6" s="134"/>
      <c r="DL6" s="134"/>
      <c r="DM6" s="135"/>
    </row>
    <row r="7" spans="1:117" ht="39.75" customHeight="1">
      <c r="A7" s="326"/>
      <c r="B7" s="327"/>
      <c r="C7" s="328"/>
      <c r="D7" s="329"/>
      <c r="E7" s="330"/>
      <c r="F7" s="330"/>
      <c r="G7" s="331"/>
      <c r="H7" s="332"/>
      <c r="I7" s="331"/>
      <c r="J7" s="332"/>
      <c r="K7" s="332"/>
      <c r="L7" s="332"/>
      <c r="M7" s="331"/>
      <c r="N7" s="332"/>
      <c r="O7" s="332"/>
      <c r="P7" s="332"/>
      <c r="Q7" s="332"/>
      <c r="R7" s="332"/>
      <c r="S7" s="332"/>
      <c r="T7" s="83"/>
      <c r="U7" s="83"/>
      <c r="V7" s="258" t="s">
        <v>182</v>
      </c>
      <c r="W7" s="257"/>
      <c r="X7" s="257"/>
      <c r="Y7" s="258" t="s">
        <v>183</v>
      </c>
      <c r="Z7" s="257"/>
      <c r="AA7" s="257"/>
      <c r="AB7" s="258" t="s">
        <v>182</v>
      </c>
      <c r="AC7" s="260"/>
      <c r="AD7" s="258" t="s">
        <v>183</v>
      </c>
      <c r="AE7" s="260"/>
      <c r="AF7" s="258" t="s">
        <v>182</v>
      </c>
      <c r="AG7" s="257"/>
      <c r="AH7" s="257"/>
      <c r="AI7" s="258" t="s">
        <v>183</v>
      </c>
      <c r="AJ7" s="257"/>
      <c r="AK7" s="21" t="s">
        <v>57</v>
      </c>
      <c r="AL7" s="22" t="s">
        <v>205</v>
      </c>
      <c r="AM7" s="283"/>
      <c r="AN7" s="284"/>
      <c r="AO7" s="284"/>
      <c r="AP7" s="285"/>
      <c r="AQ7" s="286"/>
      <c r="AR7" s="280">
        <f>$G$1</f>
        <v>-7.35</v>
      </c>
      <c r="AS7" s="262" t="s">
        <v>183</v>
      </c>
      <c r="AT7" s="21" t="s">
        <v>58</v>
      </c>
      <c r="AU7" s="364" t="s">
        <v>59</v>
      </c>
      <c r="AV7" s="287"/>
      <c r="AW7" s="249"/>
      <c r="AX7" s="289"/>
      <c r="AY7" s="302"/>
      <c r="AZ7" s="250" t="e">
        <f>IF(COUNTIF(#REF!,AT7)=0,"",GETPIVOTDATA("Somme de Montant",#REF!,"CODE",AT7))</f>
        <v>#REF!</v>
      </c>
      <c r="BA7" s="91">
        <f t="shared" ref="BA7:BA22" si="9">$AX7*$AY7</f>
        <v>0</v>
      </c>
      <c r="BB7" s="31"/>
      <c r="BC7" s="278"/>
      <c r="BD7" s="279"/>
      <c r="BE7" s="256"/>
      <c r="BF7" s="281"/>
      <c r="BG7" s="31"/>
      <c r="BH7" s="161">
        <v>41449</v>
      </c>
      <c r="BI7" s="21" t="s">
        <v>60</v>
      </c>
      <c r="BJ7" s="364" t="s">
        <v>61</v>
      </c>
      <c r="BK7" s="287"/>
      <c r="BL7" s="293"/>
      <c r="BM7" s="291"/>
      <c r="BN7" s="292"/>
      <c r="BO7" s="250" t="e">
        <f>IF(COUNTIF(#REF!,BI7)=0,"",GETPIVOTDATA("Somme de Montant",#REF!,"CODE",BI7))</f>
        <v>#REF!</v>
      </c>
      <c r="BP7" s="91">
        <f t="shared" ref="BP7:BP28" si="10">$BM7*$BN7</f>
        <v>0</v>
      </c>
      <c r="BQ7" s="31"/>
      <c r="BR7" s="278"/>
      <c r="BS7" s="279"/>
      <c r="BT7" s="256"/>
      <c r="BU7" s="281"/>
      <c r="BV7" s="31"/>
      <c r="BW7" s="161">
        <v>41635</v>
      </c>
      <c r="BX7" s="168" t="s">
        <v>62</v>
      </c>
      <c r="BY7" s="169"/>
      <c r="BZ7" s="169"/>
      <c r="CA7" s="69"/>
      <c r="CB7" s="69" t="s">
        <v>4</v>
      </c>
      <c r="CC7" s="89">
        <f>$AQ$20</f>
        <v>0</v>
      </c>
      <c r="CD7" s="90"/>
      <c r="CE7" s="71"/>
      <c r="CG7" s="110" t="s">
        <v>63</v>
      </c>
      <c r="CH7" s="99"/>
      <c r="CI7" s="244">
        <f>$BP$29</f>
        <v>0</v>
      </c>
      <c r="CJ7" s="170">
        <f>$BP$29*$BP$3</f>
        <v>0</v>
      </c>
      <c r="CK7" s="170"/>
      <c r="CL7" s="170">
        <f>$CI$7</f>
        <v>0</v>
      </c>
      <c r="CM7" s="170">
        <f>$CI$7</f>
        <v>0</v>
      </c>
      <c r="CN7" s="171">
        <f>$CI$7</f>
        <v>0</v>
      </c>
      <c r="CP7" s="136" t="str">
        <f t="shared" si="0"/>
        <v>C6111</v>
      </c>
      <c r="CQ7" s="192" t="str">
        <f t="shared" si="1"/>
        <v>VETURE</v>
      </c>
      <c r="CR7" s="129">
        <f t="shared" si="2"/>
        <v>0</v>
      </c>
      <c r="CS7" s="138">
        <f t="shared" si="3"/>
        <v>0</v>
      </c>
      <c r="CT7" s="189" t="e">
        <f t="shared" si="4"/>
        <v>#REF!</v>
      </c>
      <c r="CU7" s="190">
        <f t="shared" si="5"/>
        <v>41449</v>
      </c>
      <c r="CV7" s="191" t="str">
        <f t="shared" si="6"/>
        <v/>
      </c>
      <c r="CW7" s="211" t="str">
        <f t="shared" ref="CW7:CW22" si="11">IF($CS7&lt;&gt;"*",IF($CS7=12,-$CR7*3,IF($CS7=6,IF($CV7+60&lt;_xludf.DATE,-$CR7*2,-$CR7),IF($CS7=4,IF($CV7&lt;_xludf.DATE,-$CR7,""),""))),"A compléter selon modalités de remboursements")</f>
        <v/>
      </c>
      <c r="CX7" s="211" t="str">
        <f t="shared" ca="1" si="7"/>
        <v/>
      </c>
      <c r="CY7" s="211" t="str">
        <f t="shared" ca="1" si="8"/>
        <v/>
      </c>
      <c r="CZ7" s="212">
        <f t="shared" ref="CZ7:CZ22" si="12">IF($CS7&lt;&gt;"*",IF($CS7=12,-$CR7*12,IF($CS7=6,-$CR7*6,IF($CS7=4,-$CR7*4,IF($CS7=2,-$CR7*2,-$CR7)))),"A compléter selon modalités de remboursements")</f>
        <v>0</v>
      </c>
      <c r="DC7" s="136"/>
      <c r="DD7" s="137"/>
      <c r="DE7" s="129"/>
      <c r="DF7" s="138"/>
      <c r="DG7" s="131"/>
      <c r="DH7" s="132"/>
      <c r="DI7" s="133"/>
      <c r="DJ7" s="134"/>
      <c r="DK7" s="134"/>
      <c r="DL7" s="134"/>
      <c r="DM7" s="135"/>
    </row>
    <row r="8" spans="1:117" ht="39.75" customHeight="1">
      <c r="A8" s="333">
        <v>41319</v>
      </c>
      <c r="B8" s="334" t="s">
        <v>51</v>
      </c>
      <c r="C8" s="363" t="str">
        <f>IF(COMPTE1!$V18&lt;&gt;"",COMPTE1!$V18,IF(COMPTE1!$W18&lt;&gt;"",COMPTE1!$W18,IF(COMPTE1!$X18&lt;&gt;"",COMPTE1!$X18,IF(COMPTE1!$AB18&lt;&gt;"",COMPTE1!$AB18,IF(COMPTE1!$AF18&lt;&gt;"",COMPTE1!$AF18,IF(COMPTE1!$AG18&lt;&gt;"",COMPTE1!$AG18,IF(COMPTE1!$AH18&lt;&gt;"",COMPTE1!$AH18,COMPTE1!$AC18)))))))</f>
        <v>HEBERGEMENT FOYER, MAISON DE RETRAITE</v>
      </c>
      <c r="D8" s="335" t="s">
        <v>254</v>
      </c>
      <c r="E8" s="362">
        <f>SUM($F8:$U8)</f>
        <v>-22</v>
      </c>
      <c r="F8" s="336">
        <v>-22</v>
      </c>
      <c r="G8" s="336"/>
      <c r="H8" s="336"/>
      <c r="I8" s="336"/>
      <c r="J8" s="336"/>
      <c r="K8" s="336"/>
      <c r="L8" s="336"/>
      <c r="M8" s="336"/>
      <c r="N8" s="336"/>
      <c r="O8" s="336"/>
      <c r="P8" s="336"/>
      <c r="Q8" s="336"/>
      <c r="R8" s="336"/>
      <c r="S8" s="336"/>
      <c r="T8"/>
      <c r="U8"/>
      <c r="V8" s="255" t="str">
        <f>IF($B8="C6810","FRAIS BANCAIRES",IF($B8="C6110","ENTRETIEN",IF($B8="C6111","VETURE",IF($B8="C6112","AIDES MENAGERES",IF($B8="C6210","LOYER, HOTEL",IF($B8="C6211","COPROPRIETE",IF($B8="C6212","EDF, EAU, TEL",IF($B8="C6213","DETTES",""))))))))</f>
        <v>ENTRETIEN</v>
      </c>
      <c r="W8" s="255" t="str">
        <f>IF($B8="C6214","OBSEQUES ET PRESTATIONS FUNERAIRES",IF($B8="C6215","TRAVAUX, DEMENAGEMENTS",IF($B8="C6216","SORTIES ET ANNIVERSAIRES",IF($B8="C6217","HEBERGEMENT FOYER, MAISON DE RETRAITE",IF($B8="C6310","IMPOTS",IF($B8="C6311","VACANCES, LOISIRS, ABONNEMENTS",IF($B8="C6312","HONORAIRES",IF($B8="C6313","SOLDE FDG ANNEE PASSEE",""))))))))</f>
        <v/>
      </c>
      <c r="X8" s="255" t="str">
        <f>IF($B8="C6410","ASSURANCES",IF($B8="C6510","ACHAT MATERIEL, MOBILIER",IF($B8="C6610","FRAIS MEDICAUX ET MUTUELLE ET REMBOURSEMENTS",IF($B8="C6611","MUTUELLE SANTE",IF($B8="C6710","IMOINS VALUES SUR TITRES",IF($B8="C6910","PROVISIONS SUR EMOLUMENTS",""))))))</f>
        <v/>
      </c>
      <c r="Y8" s="256" t="str">
        <f>IF($B8="C6810","FRAIS BANCAIRES",IF($B8="C6110","ENTRETIEN",IF($B8="C6111","VETURE",IF($B8="C6112","AIDES MENAGERES",IF($B8="C6210","LOYER, HOTEL",IF($B8="C6211","COPROPRIETE",IF($B8="C6212","EDF, EAU, TEL",IF($B8="C6213","DETTES",""))))))))</f>
        <v>ENTRETIEN</v>
      </c>
      <c r="Z8" s="256" t="str">
        <f>IF($B8="C6214","OBSEQUES ET PRESTATIONS FUNERAIRES",IF($B8="C6215","TRAVAUX, DEMENAGEMENTS",IF($B8="C6216","SORTIES ET ANNIVERSAIRES",IF($B8="C6217","HEBERGEMENT FOYER, MAISON DE RETRAITE",IF($B8="C6310","IMPOTS",IF($B8="C6311","VACANCES, LOISIRS, ABONNEMENTS",IF($B8="C6312","HONORAIRES",IF($B8="C6313","SOLDE FDG ANNEE PASSEE",""))))))))</f>
        <v/>
      </c>
      <c r="AA8" s="256" t="str">
        <f>IF($B8="C6410","ASSURANCES",IF($B8="C6510","ACHAT MATERIEL, MOBILIER",IF($B8="C6610","FRAIS MEDICAUX ET MUTUELLE ET REMBOURSEMENTS",IF($B8="C6611","MUTUELLE SANTE",IF($B8="C6710","IMOINS VALUES SUR TITRES",IF($B8="C6910","PROVISIONS SUR EMOLUMENTS",""))))))</f>
        <v/>
      </c>
      <c r="AB8" s="259" t="str">
        <f>IF($B8="C5111",$AL$6,IF($B8="C5112",$AL$7,IF($B8="C5113",$AL$8,IF($B8="C5121",$AL$9,IF($B8="C5122",$AL$10,IF($B8="C5123",$AL$11,IF($B8="C5130",$AL$12,IF($B8="C5140",$AL$13,""))))))))</f>
        <v/>
      </c>
      <c r="AC8" s="259" t="str">
        <f>IF($B8="C5150",$AL$14,IF($B8="C5160",$AL$15,IF($B8="C5170",$AL$16,IF($B8="C5180",$AL$17,IF($B8="C5190",$AL$18,IF($B8="C5190",$AL$19,""))))))</f>
        <v/>
      </c>
      <c r="AD8" s="259" t="str">
        <f>IF($B8="C5111",$AL$6,IF($B8="C5112",$AL$7,IF($B8="C5113",$AL$8,IF($B8="C5121",$AL$9,IF($B8="C5122",$AL$10,IF($B8="C5123",$AL$11,IF($B8="C5130",$AL$12,IF($B8="C5140",$AL$13,""))))))))</f>
        <v/>
      </c>
      <c r="AE8" s="259" t="str">
        <f>IF($B8="C5150",$AL$14,IF($B8="C5160",$AL$15,IF($B8="C5170",$AL$16,IF($B8="C5180",$AL$17,IF($B8="C5190",$AL$18,IF($B8="C5190",$AL$19,""))))))</f>
        <v/>
      </c>
      <c r="AF8" s="261" t="str">
        <f>IF($B8="C7001","PENSION 1",IF($B8="C7002","PENSION 2",IF($B8="C7003","PENSION 3",IF($B8="C7101","PENSION 4",IF($B8="C7102","PENSION 5",IF($B8="C7103","PENSION 6",IF($B8="C7104","PENSION 7","")))))))</f>
        <v/>
      </c>
      <c r="AG8" s="261" t="str">
        <f>IF($B8="C7201","PENSION 8",IF($B8="C7301","PENSION 9",IF($B8="C7401","PENSION 10",IF($B8="C7501","CAF",IF($B8="C7601","RENTE VIAGERE",IF($B8="C7602","ENCAISSEMENT LOYERS",IF($B8="C7603","INTERETS PLACEMENTS","")))))))</f>
        <v/>
      </c>
      <c r="AH8" s="261" t="str">
        <f>IF($B8="C7604","COUPONS ET PLUS VALUES SUR TITRES",IF($B8="C7605","ALS : VIREMENTS CAF",IF($B8="C7606","REMBOURSEMENT MUTUELLE",IF($B8="C7607","VENTE MAISON OU TERRAIN",IF($B8="C7608","VENTE MOBILIER",IF($B8="C7701","ENCAISSEMENT SUCCESSION",IF($B8="C7901","AUTRES RECETTES DIVERSES","")))))))</f>
        <v/>
      </c>
      <c r="AI8" s="261" t="str">
        <f>IF($B8="C7001","PENSION 1",IF($B8="C7002","PENSION 2",IF($B8="C7003","PENSION 3",IF($B8="C7101","PENSION 4",IF($B8="C7102","PENSION 5",IF($B8="C7103","PENSION 6",IF($B8="C7104","PENSION 7","")))))))</f>
        <v/>
      </c>
      <c r="AJ8" s="261" t="str">
        <f>IF($B8="C7201","PENSION 8",IF($B8="C7301","PENSION 9",IF($B8="C7401","PENSION 10",IF($B8="C7501","CAF",IF($B8="C7601","RENTE VIAGERE",IF($B8="C7602","ENCAISSEMENT LOYERS",IF($B8="C7603","INTERETS PLACEMENTS","")))))))</f>
        <v/>
      </c>
      <c r="AK8" s="21" t="s">
        <v>64</v>
      </c>
      <c r="AL8" s="22" t="s">
        <v>261</v>
      </c>
      <c r="AM8" s="284"/>
      <c r="AN8" s="284"/>
      <c r="AO8" s="284"/>
      <c r="AP8" s="285"/>
      <c r="AQ8" s="286"/>
      <c r="AR8" s="280">
        <f>$H$1</f>
        <v>-2310.29</v>
      </c>
      <c r="AS8" s="261" t="str">
        <f t="shared" ref="AS8:AS39" si="13">IF($B8="C7604","COUPONS ET PLUS VALUES SUR TITRES",IF($B8="C7605","ALS : VIREMENTS CAF",IF($B8="C7606","REMBOURSEMENT MUTUELLE",IF($B8="C7607","VENTE MAISON OU TERRAIN",IF($B8="C7608","VENTE MOBILIER",IF($B8="C7701","ENCAISSEMENT SUCCESSION",IF($B8="C7901","AUTRES RECETTES DIVERSES","")))))))</f>
        <v/>
      </c>
      <c r="AT8" s="21" t="s">
        <v>5</v>
      </c>
      <c r="AU8" s="364" t="s">
        <v>65</v>
      </c>
      <c r="AV8" s="287"/>
      <c r="AW8" s="249"/>
      <c r="AX8" s="289"/>
      <c r="AY8" s="302"/>
      <c r="AZ8" s="250" t="e">
        <f>IF(COUNTIF(#REF!,AT8)=0,"",GETPIVOTDATA("Somme de Montant",#REF!,"CODE",AT8))</f>
        <v>#REF!</v>
      </c>
      <c r="BA8" s="91">
        <f t="shared" si="9"/>
        <v>0</v>
      </c>
      <c r="BB8" s="31"/>
      <c r="BC8" s="278"/>
      <c r="BD8" s="279"/>
      <c r="BE8" s="256"/>
      <c r="BF8" s="281"/>
      <c r="BG8" s="31"/>
      <c r="BH8" s="161"/>
      <c r="BI8" s="21" t="s">
        <v>66</v>
      </c>
      <c r="BJ8" s="364" t="s">
        <v>67</v>
      </c>
      <c r="BK8" s="294"/>
      <c r="BL8" s="295"/>
      <c r="BM8" s="291"/>
      <c r="BN8" s="292"/>
      <c r="BO8" s="250" t="e">
        <f>IF(COUNTIF(#REF!,BI8)=0,"",GETPIVOTDATA("Somme de Montant",#REF!,"CODE",BI8))</f>
        <v>#REF!</v>
      </c>
      <c r="BP8" s="91">
        <f t="shared" si="10"/>
        <v>0</v>
      </c>
      <c r="BQ8" s="31"/>
      <c r="BR8" s="278"/>
      <c r="BS8" s="279"/>
      <c r="BT8" s="256"/>
      <c r="BU8" s="281"/>
      <c r="BV8" s="31"/>
      <c r="BW8" s="161">
        <v>39457</v>
      </c>
      <c r="BX8" s="168" t="s">
        <v>68</v>
      </c>
      <c r="BY8" s="169"/>
      <c r="BZ8" s="169"/>
      <c r="CA8" s="61"/>
      <c r="CB8" s="61" t="s">
        <v>4</v>
      </c>
      <c r="CC8" s="60" t="e">
        <f>$BO$29</f>
        <v>#REF!</v>
      </c>
      <c r="CD8" s="70"/>
      <c r="CE8" s="71"/>
      <c r="CG8" s="172" t="s">
        <v>69</v>
      </c>
      <c r="CH8" s="173"/>
      <c r="CI8" s="245"/>
      <c r="CJ8" s="104">
        <f>SUM(CJ$6:CJ$7)</f>
        <v>0</v>
      </c>
      <c r="CK8" s="104">
        <f>SUM(CK$6:CK$7)</f>
        <v>0</v>
      </c>
      <c r="CL8" s="104">
        <f>SUM(CL$6:CL$7)</f>
        <v>0</v>
      </c>
      <c r="CM8" s="104">
        <f>SUM(CM$6:CM$7)</f>
        <v>0</v>
      </c>
      <c r="CN8" s="109">
        <f>SUM(CN$6:CN$7)</f>
        <v>0</v>
      </c>
      <c r="CP8" s="136" t="str">
        <f t="shared" si="0"/>
        <v>C6112</v>
      </c>
      <c r="CQ8" s="192" t="str">
        <f t="shared" si="1"/>
        <v>AIDE MENAGERE, URSSAF</v>
      </c>
      <c r="CR8" s="129">
        <f t="shared" si="2"/>
        <v>0</v>
      </c>
      <c r="CS8" s="138">
        <f t="shared" si="3"/>
        <v>0</v>
      </c>
      <c r="CT8" s="189" t="e">
        <f t="shared" si="4"/>
        <v>#REF!</v>
      </c>
      <c r="CU8" s="190">
        <f t="shared" si="5"/>
        <v>364</v>
      </c>
      <c r="CV8" s="191" t="str">
        <f t="shared" si="6"/>
        <v/>
      </c>
      <c r="CW8" s="211" t="str">
        <f t="shared" si="11"/>
        <v/>
      </c>
      <c r="CX8" s="211" t="str">
        <f t="shared" ca="1" si="7"/>
        <v/>
      </c>
      <c r="CY8" s="211" t="str">
        <f t="shared" ca="1" si="8"/>
        <v/>
      </c>
      <c r="CZ8" s="212">
        <f t="shared" si="12"/>
        <v>0</v>
      </c>
      <c r="DC8" s="136"/>
      <c r="DD8" s="137"/>
      <c r="DE8" s="129"/>
      <c r="DF8" s="138"/>
      <c r="DG8" s="131"/>
      <c r="DH8" s="132"/>
      <c r="DI8" s="133"/>
      <c r="DJ8" s="134"/>
      <c r="DK8" s="134"/>
      <c r="DL8" s="134"/>
      <c r="DM8" s="135"/>
    </row>
    <row r="9" spans="1:117" ht="39.75" customHeight="1">
      <c r="A9" s="333">
        <v>41374</v>
      </c>
      <c r="B9" s="334" t="s">
        <v>51</v>
      </c>
      <c r="C9" s="363" t="str">
        <f>IF(COMPTE1!$V31&lt;&gt;"",COMPTE1!$V31,IF(COMPTE1!$W31&lt;&gt;"",COMPTE1!$W31,IF(COMPTE1!$X31&lt;&gt;"",COMPTE1!$X31,IF(COMPTE1!$AB31&lt;&gt;"",COMPTE1!$AB31,IF(COMPTE1!$AF31&lt;&gt;"",COMPTE1!$AF31,IF(COMPTE1!$AG31&lt;&gt;"",COMPTE1!$AG31,IF(COMPTE1!$AH31&lt;&gt;"",COMPTE1!$AH31,COMPTE1!$AC31)))))))</f>
        <v>FRAIS MEDICAUX ET MUTUELLE ET REMBOURSEMENTS</v>
      </c>
      <c r="D9" s="335" t="s">
        <v>249</v>
      </c>
      <c r="E9" s="362">
        <f>SUM($F9:$U9)</f>
        <v>200</v>
      </c>
      <c r="F9" s="336">
        <v>200</v>
      </c>
      <c r="G9" s="336"/>
      <c r="H9" s="336"/>
      <c r="I9" s="336"/>
      <c r="J9" s="336"/>
      <c r="K9" s="336"/>
      <c r="L9" s="336"/>
      <c r="M9" s="336"/>
      <c r="N9" s="336"/>
      <c r="O9" s="336"/>
      <c r="P9" s="336"/>
      <c r="Q9" s="336"/>
      <c r="R9" s="336"/>
      <c r="S9" s="336"/>
      <c r="T9" s="12"/>
      <c r="U9" s="12"/>
      <c r="V9" s="255" t="str">
        <f>IF($B9="C6810","FRAIS BANCAIRES",IF($B9="C6110","ENTRETIEN",IF($B9="C6111","VETURE",IF($B9="C6112","AIDES MENAGERES",IF($B9="C6210","LOYER, HOTEL",IF($B9="C6211","COPROPRIETE",IF($B9="C6212","EDF, EAU, TEL",IF($B9="C6213","DETTES",""))))))))</f>
        <v>ENTRETIEN</v>
      </c>
      <c r="W9" s="255" t="str">
        <f>IF($B9="C6214","OBSEQUES ET PRESTATIONS FUNERAIRES",IF($B9="C6215","TRAVAUX, DEMENAGEMENTS",IF($B9="C6216","SORTIES ET ANNIVERSAIRES",IF($B9="C6217","HEBERGEMENT FOYER, MAISON DE RETRAITE",IF($B9="C6310","IMPOTS",IF($B9="C6311","VACANCES, LOISIRS, ABONNEMENTS",IF($B9="C6312","HONORAIRES",IF($B9="C6313","SOLDE FDG ANNEE PASSEE",""))))))))</f>
        <v/>
      </c>
      <c r="X9" s="255" t="str">
        <f>IF($B9="C6410","ASSURANCES",IF($B9="C6510","ACHAT MATERIEL, MOBILIER",IF($B9="C6610","FRAIS MEDICAUX ET MUTUELLE ET REMBOURSEMENTS",IF($B9="C6611","MUTUELLE SANTE",IF($B9="C6710","IMOINS VALUES SUR TITRES",IF($B9="C6910","PROVISIONS SUR EMOLUMENTS",""))))))</f>
        <v/>
      </c>
      <c r="Y9" s="256" t="str">
        <f>IF($B9="C6810","FRAIS BANCAIRES",IF($B9="C6110","ENTRETIEN",IF($B9="C6111","VETURE",IF($B9="C6112","AIDES MENAGERES",IF($B9="C6210","LOYER, HOTEL",IF($B9="C6211","COPROPRIETE",IF($B9="C6212","EDF, EAU, TEL",IF($B9="C6213","DETTES",""))))))))</f>
        <v>ENTRETIEN</v>
      </c>
      <c r="Z9" s="256" t="str">
        <f>IF($B9="C6214","OBSEQUES ET PRESTATIONS FUNERAIRES",IF($B9="C6215","TRAVAUX, DEMENAGEMENTS",IF($B9="C6216","SORTIES ET ANNIVERSAIRES",IF($B9="C6217","HEBERGEMENT FOYER, MAISON DE RETRAITE",IF($B9="C6310","IMPOTS",IF($B9="C6311","VACANCES, LOISIRS, ABONNEMENTS",IF($B9="C6312","HONORAIRES",IF($B9="C6313","SOLDE FDG ANNEE PASSEE",""))))))))</f>
        <v/>
      </c>
      <c r="AA9" s="256" t="str">
        <f>IF($B9="C6410","ASSURANCES",IF($B9="C6510","ACHAT MATERIEL, MOBILIER",IF($B9="C6610","FRAIS MEDICAUX ET MUTUELLE ET REMBOURSEMENTS",IF($B9="C6611","MUTUELLE SANTE",IF($B9="C6710","IMOINS VALUES SUR TITRES",IF($B9="C6910","PROVISIONS SUR EMOLUMENTS",""))))))</f>
        <v/>
      </c>
      <c r="AB9" s="259" t="str">
        <f>IF($B9="C5111",$AL$6,IF($B9="C5112",$AL$7,IF($B9="C5113",$AL$8,IF($B9="C5121",$AL$9,IF($B9="C5122",$AL$10,IF($B9="C5123",$AL$11,IF($B9="C5130",$AL$12,IF($B9="C5140",$AL$13,""))))))))</f>
        <v/>
      </c>
      <c r="AC9" s="259" t="str">
        <f>IF($B9="C5150",$AL$14,IF($B9="C5160",$AL$15,IF($B9="C5170",$AL$16,IF($B9="C5180",$AL$17,IF($B9="C5190",$AL$18,IF($B9="C5190",$AL$19,""))))))</f>
        <v/>
      </c>
      <c r="AD9" s="259" t="str">
        <f>IF($B9="C5111",$AL$6,IF($B9="C5112",$AL$7,IF($B9="C5113",$AL$8,IF($B9="C5121",$AL$9,IF($B9="C5122",$AL$10,IF($B9="C5123",$AL$11,IF($B9="C5130",$AL$12,IF($B9="C5140",$AL$13,""))))))))</f>
        <v/>
      </c>
      <c r="AE9" s="259" t="str">
        <f>IF($B9="C5150",$AL$14,IF($B9="C5160",$AL$15,IF($B9="C5170",$AL$16,IF($B9="C5180",$AL$17,IF($B9="C5190",$AL$18,IF($B9="C5190",$AL$19,""))))))</f>
        <v/>
      </c>
      <c r="AF9" s="261" t="str">
        <f>IF($B9="C7001","PENSION 1",IF($B9="C7002","PENSION 2",IF($B9="C7003","PENSION 3",IF($B9="C7101","PENSION 4",IF($B9="C7102","PENSION 5",IF($B9="C7103","PENSION 6",IF($B9="C7104","PENSION 7","")))))))</f>
        <v/>
      </c>
      <c r="AG9" s="261" t="str">
        <f>IF($B9="C7201","PENSION 8",IF($B9="C7301","PENSION 9",IF($B9="C7401","PENSION 10",IF($B9="C7501","CAF",IF($B9="C7601","RENTE VIAGERE",IF($B9="C7602","ENCAISSEMENT LOYERS",IF($B9="C7603","INTERETS PLACEMENTS","")))))))</f>
        <v/>
      </c>
      <c r="AH9" s="261" t="str">
        <f>IF($B9="C7604","COUPONS ET PLUS VALUES SUR TITRES",IF($B9="C7605","ALS : VIREMENTS CAF",IF($B9="C7606","REMBOURSEMENT MUTUELLE",IF($B9="C7607","VENTE MAISON OU TERRAIN",IF($B9="C7608","VENTE MOBILIER",IF($B9="C7701","ENCAISSEMENT SUCCESSION",IF($B9="C7901","AUTRES RECETTES DIVERSES","")))))))</f>
        <v/>
      </c>
      <c r="AI9" s="261" t="str">
        <f>IF($B9="C7001","PENSION 1",IF($B9="C7002","PENSION 2",IF($B9="C7003","PENSION 3",IF($B9="C7101","PENSION 4",IF($B9="C7102","PENSION 5",IF($B9="C7103","PENSION 6",IF($B9="C7104","PENSION 7","")))))))</f>
        <v/>
      </c>
      <c r="AJ9" s="261" t="str">
        <f>IF($B9="C7201","PENSION 8",IF($B9="C7301","PENSION 9",IF($B9="C7401","PENSION 10",IF($B9="C7501","CAF",IF($B9="C7601","RENTE VIAGERE",IF($B9="C7602","ENCAISSEMENT LOYERS",IF($B9="C7603","INTERETS PLACEMENTS","")))))))</f>
        <v/>
      </c>
      <c r="AK9" s="21" t="s">
        <v>70</v>
      </c>
      <c r="AL9" s="22" t="s">
        <v>206</v>
      </c>
      <c r="AM9" s="284"/>
      <c r="AN9" s="284"/>
      <c r="AO9" s="284"/>
      <c r="AP9" s="285"/>
      <c r="AQ9" s="286"/>
      <c r="AR9" s="280">
        <f>$I$1</f>
        <v>0</v>
      </c>
      <c r="AS9" s="261" t="str">
        <f t="shared" ref="AS9:AS15" si="14">IF($B9="C7604","COUPONS ET PLUS VALUES SUR TITRES",IF($B9="C7605","ALS : VIREMENTS CAF",IF($B9="C7606","REMBOURSEMENT MUTUELLE",IF($B9="C7607","VENTE MAISON OU TERRAIN",IF($B9="C7608","VENTE MOBILIER",IF($B9="C7701","ENCAISSEMENT SUCCESSION",IF($B9="C7901","AUTRES RECETTES DIVERSES","")))))))</f>
        <v/>
      </c>
      <c r="AT9" s="21" t="s">
        <v>71</v>
      </c>
      <c r="AU9" s="364" t="s">
        <v>72</v>
      </c>
      <c r="AV9" s="287"/>
      <c r="AW9" s="249"/>
      <c r="AX9" s="289"/>
      <c r="AY9" s="302"/>
      <c r="AZ9" s="250" t="e">
        <f>IF(COUNTIF(#REF!,AT9)=0,"",GETPIVOTDATA("Somme de Montant",#REF!,"CODE",AT9))</f>
        <v>#REF!</v>
      </c>
      <c r="BA9" s="91">
        <f t="shared" si="9"/>
        <v>0</v>
      </c>
      <c r="BB9" s="31"/>
      <c r="BC9" s="278"/>
      <c r="BD9" s="279"/>
      <c r="BE9" s="256"/>
      <c r="BF9" s="281"/>
      <c r="BG9" s="31"/>
      <c r="BH9" s="161">
        <v>39456</v>
      </c>
      <c r="BI9" s="21" t="s">
        <v>73</v>
      </c>
      <c r="BJ9" s="364" t="s">
        <v>74</v>
      </c>
      <c r="BK9" s="296"/>
      <c r="BL9" s="290"/>
      <c r="BM9" s="291"/>
      <c r="BN9" s="292"/>
      <c r="BO9" s="250" t="e">
        <f>IF(COUNTIF(#REF!,BI9)=0,"",GETPIVOTDATA("Somme de Montant",#REF!,"CODE",BI9))</f>
        <v>#REF!</v>
      </c>
      <c r="BP9" s="91">
        <f t="shared" si="10"/>
        <v>0</v>
      </c>
      <c r="BQ9" s="31"/>
      <c r="BR9" s="278"/>
      <c r="BS9" s="279"/>
      <c r="BT9" s="256"/>
      <c r="BU9" s="281"/>
      <c r="BV9" s="31"/>
      <c r="BW9" s="161">
        <v>39904</v>
      </c>
      <c r="BX9" s="85" t="s">
        <v>75</v>
      </c>
      <c r="BY9" s="18"/>
      <c r="BZ9" s="18"/>
      <c r="CA9" s="62"/>
      <c r="CB9" s="62" t="s">
        <v>4</v>
      </c>
      <c r="CC9" s="65" t="e">
        <f>SUM($CC$7,$CC$8)</f>
        <v>#REF!</v>
      </c>
      <c r="CD9" s="18"/>
      <c r="CE9" s="71"/>
      <c r="CG9" s="110" t="s">
        <v>76</v>
      </c>
      <c r="CH9" s="99"/>
      <c r="CI9" s="244">
        <f>$BA$28-CI$10-CI$11</f>
        <v>0</v>
      </c>
      <c r="CJ9" s="101">
        <f>($BA$28-CJ$10)*$BA$3</f>
        <v>0</v>
      </c>
      <c r="CK9" s="101">
        <f>$BA$28-CK$10-CK$11</f>
        <v>0</v>
      </c>
      <c r="CL9" s="101">
        <f>$BA$28-CL$10-CL$11</f>
        <v>0</v>
      </c>
      <c r="CM9" s="101">
        <f>$BA$28-CM$10-CM$11</f>
        <v>0</v>
      </c>
      <c r="CN9" s="108">
        <f>$BA$28-CN$10-CN$11</f>
        <v>0</v>
      </c>
      <c r="CP9" s="136" t="str">
        <f t="shared" si="0"/>
        <v>C6210</v>
      </c>
      <c r="CQ9" s="192" t="str">
        <f t="shared" si="1"/>
        <v>LOYER, HOTEL</v>
      </c>
      <c r="CR9" s="129">
        <f t="shared" si="2"/>
        <v>0</v>
      </c>
      <c r="CS9" s="138">
        <f t="shared" si="3"/>
        <v>0</v>
      </c>
      <c r="CT9" s="189" t="e">
        <f t="shared" si="4"/>
        <v>#REF!</v>
      </c>
      <c r="CU9" s="190">
        <f t="shared" si="5"/>
        <v>39456</v>
      </c>
      <c r="CV9" s="191" t="str">
        <f t="shared" si="6"/>
        <v/>
      </c>
      <c r="CW9" s="211" t="str">
        <f t="shared" si="11"/>
        <v/>
      </c>
      <c r="CX9" s="211" t="str">
        <f t="shared" ca="1" si="7"/>
        <v/>
      </c>
      <c r="CY9" s="211" t="str">
        <f t="shared" ca="1" si="8"/>
        <v/>
      </c>
      <c r="CZ9" s="212">
        <f t="shared" si="12"/>
        <v>0</v>
      </c>
      <c r="DC9" s="136"/>
      <c r="DD9" s="137"/>
      <c r="DE9" s="129"/>
      <c r="DF9" s="138"/>
      <c r="DG9" s="131"/>
      <c r="DH9" s="132"/>
      <c r="DI9" s="133"/>
      <c r="DJ9" s="134"/>
      <c r="DK9" s="134"/>
      <c r="DL9" s="134"/>
      <c r="DM9" s="135"/>
    </row>
    <row r="10" spans="1:117" ht="39.75" customHeight="1">
      <c r="A10" s="333">
        <v>43262</v>
      </c>
      <c r="B10" s="334" t="s">
        <v>51</v>
      </c>
      <c r="C10" s="363" t="str">
        <f>IF(COMPTE1!$V45&lt;&gt;"",COMPTE1!$V45,IF(COMPTE1!$W45&lt;&gt;"",COMPTE1!$W45,IF(COMPTE1!$X45&lt;&gt;"",COMPTE1!$X45,IF(COMPTE1!$AB45&lt;&gt;"",COMPTE1!$AB45,IF(COMPTE1!$AF45&lt;&gt;"",COMPTE1!$AF45,IF(COMPTE1!$AG45&lt;&gt;"",COMPTE1!$AG45,IF(COMPTE1!$AH45&lt;&gt;"",COMPTE1!$AH45,COMPTE1!$AC45)))))))</f>
        <v>MUTUELLE SANTE</v>
      </c>
      <c r="D10" s="335" t="s">
        <v>240</v>
      </c>
      <c r="E10" s="362">
        <f>SUM($F10:$U10)</f>
        <v>-22</v>
      </c>
      <c r="F10" s="336">
        <v>-22</v>
      </c>
      <c r="G10" s="336"/>
      <c r="H10" s="336"/>
      <c r="I10" s="336"/>
      <c r="J10" s="336"/>
      <c r="K10" s="336"/>
      <c r="L10" s="336"/>
      <c r="M10" s="336"/>
      <c r="N10" s="336"/>
      <c r="O10" s="336"/>
      <c r="P10" s="336"/>
      <c r="Q10" s="336"/>
      <c r="R10" s="336"/>
      <c r="S10" s="336"/>
      <c r="T10" s="12"/>
      <c r="U10" s="12"/>
      <c r="V10" s="255" t="str">
        <f>IF($B10="C6810","FRAIS BANCAIRES",IF($B10="C6110","ENTRETIEN",IF($B10="C6111","VETURE",IF($B10="C6112","AIDES MENAGERES",IF($B10="C6210","LOYER, HOTEL",IF($B10="C6211","COPROPRIETE",IF($B10="C6212","EDF, EAU, TEL",IF($B10="C6213","DETTES",""))))))))</f>
        <v>ENTRETIEN</v>
      </c>
      <c r="W10" s="255" t="str">
        <f>IF($B10="C6214","OBSEQUES ET PRESTATIONS FUNERAIRES",IF($B10="C6215","TRAVAUX, DEMENAGEMENTS",IF($B10="C6216","SORTIES ET ANNIVERSAIRES",IF($B10="C6217","HEBERGEMENT FOYER, MAISON DE RETRAITE",IF($B10="C6310","IMPOTS",IF($B10="C6311","VACANCES, LOISIRS, ABONNEMENTS",IF($B10="C6312","HONORAIRES",IF($B10="C6313","SOLDE FDG ANNEE PASSEE",""))))))))</f>
        <v/>
      </c>
      <c r="X10" s="255" t="str">
        <f>IF($B10="C6410","ASSURANCES",IF($B10="C6510","ACHAT MATERIEL, MOBILIER",IF($B10="C6610","FRAIS MEDICAUX ET MUTUELLE ET REMBOURSEMENTS",IF($B10="C6611","MUTUELLE SANTE",IF($B10="C6710","IMOINS VALUES SUR TITRES",IF($B10="C6910","PROVISIONS SUR EMOLUMENTS",""))))))</f>
        <v/>
      </c>
      <c r="Y10" s="256" t="str">
        <f>IF($B10="C6810","FRAIS BANCAIRES",IF($B10="C6110","ENTRETIEN",IF($B10="C6111","VETURE",IF($B10="C6112","AIDES MENAGERES",IF($B10="C6210","LOYER, HOTEL",IF($B10="C6211","COPROPRIETE",IF($B10="C6212","EDF, EAU, TEL",IF($B10="C6213","DETTES",""))))))))</f>
        <v>ENTRETIEN</v>
      </c>
      <c r="Z10" s="256" t="str">
        <f>IF($B10="C6214","OBSEQUES ET PRESTATIONS FUNERAIRES",IF($B10="C6215","TRAVAUX, DEMENAGEMENTS",IF($B10="C6216","SORTIES ET ANNIVERSAIRES",IF($B10="C6217","HEBERGEMENT FOYER, MAISON DE RETRAITE",IF($B10="C6310","IMPOTS",IF($B10="C6311","VACANCES, LOISIRS, ABONNEMENTS",IF($B10="C6312","HONORAIRES",IF($B10="C6313","SOLDE FDG ANNEE PASSEE",""))))))))</f>
        <v/>
      </c>
      <c r="AA10" s="256" t="str">
        <f>IF($B10="C6410","ASSURANCES",IF($B10="C6510","ACHAT MATERIEL, MOBILIER",IF($B10="C6610","FRAIS MEDICAUX ET MUTUELLE ET REMBOURSEMENTS",IF($B10="C6611","MUTUELLE SANTE",IF($B10="C6710","IMOINS VALUES SUR TITRES",IF($B10="C6910","PROVISIONS SUR EMOLUMENTS",""))))))</f>
        <v/>
      </c>
      <c r="AB10" s="259" t="str">
        <f>IF($B10="C5111",$AL$6,IF($B10="C5112",$AL$7,IF($B10="C5113",$AL$8,IF($B10="C5121",$AL$9,IF($B10="C5122",$AL$10,IF($B10="C5123",$AL$11,IF($B10="C5130",$AL$12,IF($B10="C5140",$AL$13,""))))))))</f>
        <v/>
      </c>
      <c r="AC10" s="259" t="str">
        <f>IF($B10="C5150",$AL$14,IF($B10="C5160",$AL$15,IF($B10="C5170",$AL$16,IF($B10="C5180",$AL$17,IF($B10="C5190",$AL$18,IF($B10="C5190",$AL$19,""))))))</f>
        <v/>
      </c>
      <c r="AD10" s="259" t="str">
        <f>IF($B10="C5111",$AL$6,IF($B10="C5112",$AL$7,IF($B10="C5113",$AL$8,IF($B10="C5121",$AL$9,IF($B10="C5122",$AL$10,IF($B10="C5123",$AL$11,IF($B10="C5130",$AL$12,IF($B10="C5140",$AL$13,""))))))))</f>
        <v/>
      </c>
      <c r="AE10" s="259" t="str">
        <f>IF($B10="C5150",$AL$14,IF($B10="C5160",$AL$15,IF($B10="C5170",$AL$16,IF($B10="C5180",$AL$17,IF($B10="C5190",$AL$18,IF($B10="C5190",$AL$19,""))))))</f>
        <v/>
      </c>
      <c r="AF10" s="261" t="str">
        <f>IF($B10="C7001","PENSION 1",IF($B10="C7002","PENSION 2",IF($B10="C7003","PENSION 3",IF($B10="C7101","PENSION 4",IF($B10="C7102","PENSION 5",IF($B10="C7103","PENSION 6",IF($B10="C7104","PENSION 7","")))))))</f>
        <v/>
      </c>
      <c r="AG10" s="261" t="str">
        <f>IF($B10="C7201","PENSION 8",IF($B10="C7301","PENSION 9",IF($B10="C7401","PENSION 10",IF($B10="C7501","CAF",IF($B10="C7601","RENTE VIAGERE",IF($B10="C7602","ENCAISSEMENT LOYERS",IF($B10="C7603","INTERETS PLACEMENTS","")))))))</f>
        <v/>
      </c>
      <c r="AH10" s="261" t="str">
        <f>IF($B10="C7604","COUPONS ET PLUS VALUES SUR TITRES",IF($B10="C7605","ALS : VIREMENTS CAF",IF($B10="C7606","REMBOURSEMENT MUTUELLE",IF($B10="C7607","VENTE MAISON OU TERRAIN",IF($B10="C7608","VENTE MOBILIER",IF($B10="C7701","ENCAISSEMENT SUCCESSION",IF($B10="C7901","AUTRES RECETTES DIVERSES","")))))))</f>
        <v/>
      </c>
      <c r="AI10" s="261" t="str">
        <f>IF($B10="C7001","PENSION 1",IF($B10="C7002","PENSION 2",IF($B10="C7003","PENSION 3",IF($B10="C7101","PENSION 4",IF($B10="C7102","PENSION 5",IF($B10="C7103","PENSION 6",IF($B10="C7104","PENSION 7","")))))))</f>
        <v/>
      </c>
      <c r="AJ10" s="261" t="str">
        <f>IF($B10="C7201","PENSION 8",IF($B10="C7301","PENSION 9",IF($B10="C7401","PENSION 10",IF($B10="C7501","CAF",IF($B10="C7601","RENTE VIAGERE",IF($B10="C7602","ENCAISSEMENT LOYERS",IF($B10="C7603","INTERETS PLACEMENTS","")))))))</f>
        <v/>
      </c>
      <c r="AK10" s="21" t="s">
        <v>77</v>
      </c>
      <c r="AL10" s="22" t="s">
        <v>196</v>
      </c>
      <c r="AM10" s="284"/>
      <c r="AN10" s="284"/>
      <c r="AO10" s="284"/>
      <c r="AP10" s="285"/>
      <c r="AQ10" s="286"/>
      <c r="AR10" s="280">
        <f>$J$1</f>
        <v>0</v>
      </c>
      <c r="AS10" s="261" t="str">
        <f t="shared" si="14"/>
        <v/>
      </c>
      <c r="AT10" s="21" t="s">
        <v>78</v>
      </c>
      <c r="AU10" s="364" t="s">
        <v>79</v>
      </c>
      <c r="AV10" s="287"/>
      <c r="AW10" s="249"/>
      <c r="AX10" s="289"/>
      <c r="AY10" s="302"/>
      <c r="AZ10" s="250" t="e">
        <f>IF(COUNTIF(#REF!,AT10)=0,"",GETPIVOTDATA("Somme de Montant",#REF!,"CODE",AT10))</f>
        <v>#REF!</v>
      </c>
      <c r="BA10" s="91">
        <f t="shared" si="9"/>
        <v>0</v>
      </c>
      <c r="BB10" s="31"/>
      <c r="BC10" s="278"/>
      <c r="BD10" s="279"/>
      <c r="BE10" s="256"/>
      <c r="BF10" s="281"/>
      <c r="BG10" s="31"/>
      <c r="BH10" s="161">
        <v>37895</v>
      </c>
      <c r="BI10" s="21" t="s">
        <v>80</v>
      </c>
      <c r="BJ10" s="364" t="s">
        <v>81</v>
      </c>
      <c r="BK10" s="287"/>
      <c r="BL10" s="290"/>
      <c r="BM10" s="291"/>
      <c r="BN10" s="292"/>
      <c r="BO10" s="250" t="e">
        <f>IF(COUNTIF(#REF!,BI10)=0,"",GETPIVOTDATA("Somme de Montant",#REF!,"CODE",BI10))</f>
        <v>#REF!</v>
      </c>
      <c r="BP10" s="91">
        <f t="shared" si="10"/>
        <v>0</v>
      </c>
      <c r="BQ10" s="31"/>
      <c r="BR10" s="278"/>
      <c r="BS10" s="279"/>
      <c r="BT10" s="256"/>
      <c r="BU10" s="281"/>
      <c r="BV10" s="31"/>
      <c r="BW10" s="161">
        <v>40815</v>
      </c>
      <c r="BX10" s="168" t="s">
        <v>82</v>
      </c>
      <c r="BY10" s="169"/>
      <c r="BZ10" s="169"/>
      <c r="CA10" s="69"/>
      <c r="CB10" s="69" t="s">
        <v>4</v>
      </c>
      <c r="CC10" s="60" t="e">
        <f>$AZ$28</f>
        <v>#REF!</v>
      </c>
      <c r="CD10" s="70"/>
      <c r="CE10" s="71"/>
      <c r="CG10" s="98" t="s">
        <v>83</v>
      </c>
      <c r="CH10" s="99"/>
      <c r="CI10" s="244">
        <f>IF(CI$7&lt;15000,0.03*CI$7,IF(CI$7&lt;45000,0.03*15000+(CI$7-15000)*0.02,0.03*15000+0.02*30000+(CI$7-45000)*0.01))</f>
        <v>0</v>
      </c>
      <c r="CJ10" s="101">
        <f>IF(CJ$7&lt;15000,0.03*CJ$7,IF(CJ$7&lt;45000,0.03*15000+(CJ$7-15000)*0.02,0.03*15000+0.02*30000+(CJ$7-45000)*0.01))</f>
        <v>0</v>
      </c>
      <c r="CK10" s="101">
        <f>IF($7:$7&lt;15000,0.03*CK$7,IF(CK$7&lt;45000,0.03*15000+(CK$7-15000)*0.02,0.03*15000+0.02*30000+(CK$7-45000)*0.01))</f>
        <v>0</v>
      </c>
      <c r="CL10" s="101">
        <f>IF($7:$7&lt;15000,0.03*CL$7,IF(CL$7&lt;45000,0.03*15000+(CL$7-15000)*0.02,0.03*15000+0.02*30000+(CL$7-45000)*0.01))</f>
        <v>0</v>
      </c>
      <c r="CM10" s="101">
        <f>IF(CM$7&lt;15000,0.03*CM$7,IF(CM$7&lt;45000,0.03*15000+(CM$7-15000)*0.02,0.03*15000+0.02*30000+(CM$7-45000)*0.01))</f>
        <v>0</v>
      </c>
      <c r="CN10" s="108">
        <f>IF(CN$7&lt;15000,0.03*CN$7,IF(CN$7&lt;45000,0.03*15000+(CN$7-15000)*0.02,0.03*15000+0.02*30000+(CN$7-45000)*0.01))</f>
        <v>0</v>
      </c>
      <c r="CP10" s="136" t="str">
        <f t="shared" si="0"/>
        <v>C6211</v>
      </c>
      <c r="CQ10" s="192" t="str">
        <f t="shared" si="1"/>
        <v>COPROPRIETE</v>
      </c>
      <c r="CR10" s="129">
        <f t="shared" si="2"/>
        <v>0</v>
      </c>
      <c r="CS10" s="138">
        <f t="shared" si="3"/>
        <v>0</v>
      </c>
      <c r="CT10" s="189" t="e">
        <f t="shared" si="4"/>
        <v>#REF!</v>
      </c>
      <c r="CU10" s="190">
        <f t="shared" si="5"/>
        <v>37895</v>
      </c>
      <c r="CV10" s="191" t="str">
        <f t="shared" si="6"/>
        <v/>
      </c>
      <c r="CW10" s="211" t="str">
        <f t="shared" si="11"/>
        <v/>
      </c>
      <c r="CX10" s="211" t="str">
        <f t="shared" ca="1" si="7"/>
        <v/>
      </c>
      <c r="CY10" s="211" t="str">
        <f t="shared" ca="1" si="8"/>
        <v/>
      </c>
      <c r="CZ10" s="212">
        <f t="shared" si="12"/>
        <v>0</v>
      </c>
      <c r="DC10" s="136"/>
      <c r="DD10" s="137"/>
      <c r="DE10" s="129"/>
      <c r="DF10" s="138"/>
      <c r="DG10" s="131"/>
      <c r="DH10" s="132"/>
      <c r="DI10" s="133"/>
      <c r="DJ10" s="134"/>
      <c r="DK10" s="134"/>
      <c r="DL10" s="134"/>
      <c r="DM10" s="135"/>
    </row>
    <row r="11" spans="1:117" ht="39.75" customHeight="1">
      <c r="A11" s="333">
        <v>41485</v>
      </c>
      <c r="B11" s="334" t="s">
        <v>58</v>
      </c>
      <c r="C11" s="363" t="str">
        <f>IF(COMPTE1!$V59&lt;&gt;"",COMPTE1!$V59,IF(COMPTE1!$W59&lt;&gt;"",COMPTE1!$W59,IF(COMPTE1!$X59&lt;&gt;"",COMPTE1!$X59,IF(COMPTE1!$AB59&lt;&gt;"",COMPTE1!$AB59,IF(COMPTE1!$AF59&lt;&gt;"",COMPTE1!$AF59,IF(COMPTE1!$AG59&lt;&gt;"",COMPTE1!$AG59,IF(COMPTE1!$AH59&lt;&gt;"",COMPTE1!$AH59,COMPTE1!$AC59)))))))</f>
        <v>FRAIS BANCAIRES</v>
      </c>
      <c r="D11" s="335" t="s">
        <v>232</v>
      </c>
      <c r="E11" s="362">
        <f>SUM($F11:$U11)</f>
        <v>-407.2</v>
      </c>
      <c r="F11" s="336">
        <v>-407.2</v>
      </c>
      <c r="G11" s="336"/>
      <c r="H11" s="336"/>
      <c r="I11" s="336"/>
      <c r="J11" s="336"/>
      <c r="K11" s="336"/>
      <c r="L11" s="336"/>
      <c r="M11" s="336"/>
      <c r="N11" s="336"/>
      <c r="O11" s="336"/>
      <c r="P11" s="336"/>
      <c r="Q11" s="336"/>
      <c r="R11" s="336"/>
      <c r="S11" s="336"/>
      <c r="T11" s="12"/>
      <c r="U11" s="12"/>
      <c r="V11" s="255" t="str">
        <f>IF($B11="C6810","FRAIS BANCAIRES",IF($B11="C6110","ENTRETIEN",IF($B11="C6111","VETURE",IF($B11="C6112","AIDES MENAGERES",IF($B11="C6210","LOYER, HOTEL",IF($B11="C6211","COPROPRIETE",IF($B11="C6212","EDF, EAU, TEL",IF($B11="C6213","DETTES",""))))))))</f>
        <v>VETURE</v>
      </c>
      <c r="W11" s="255" t="str">
        <f>IF($B11="C6214","OBSEQUES ET PRESTATIONS FUNERAIRES",IF($B11="C6215","TRAVAUX, DEMENAGEMENTS",IF($B11="C6216","SORTIES ET ANNIVERSAIRES",IF($B11="C6217","HEBERGEMENT FOYER, MAISON DE RETRAITE",IF($B11="C6310","IMPOTS",IF($B11="C6311","VACANCES, LOISIRS, ABONNEMENTS",IF($B11="C6312","HONORAIRES",IF($B11="C6313","SOLDE FDG ANNEE PASSEE",""))))))))</f>
        <v/>
      </c>
      <c r="X11" s="255" t="str">
        <f>IF($B11="C6410","ASSURANCES",IF($B11="C6510","ACHAT MATERIEL, MOBILIER",IF($B11="C6610","FRAIS MEDICAUX ET MUTUELLE ET REMBOURSEMENTS",IF($B11="C6611","MUTUELLE SANTE",IF($B11="C6710","IMOINS VALUES SUR TITRES",IF($B11="C6910","PROVISIONS SUR EMOLUMENTS",""))))))</f>
        <v/>
      </c>
      <c r="Y11" s="256" t="str">
        <f>IF($B11="C6810","FRAIS BANCAIRES",IF($B11="C6110","ENTRETIEN",IF($B11="C6111","VETURE",IF($B11="C6112","AIDES MENAGERES",IF($B11="C6210","LOYER, HOTEL",IF($B11="C6211","COPROPRIETE",IF($B11="C6212","EDF, EAU, TEL",IF($B11="C6213","DETTES",""))))))))</f>
        <v>VETURE</v>
      </c>
      <c r="Z11" s="256" t="str">
        <f>IF($B11="C6214","OBSEQUES ET PRESTATIONS FUNERAIRES",IF($B11="C6215","TRAVAUX, DEMENAGEMENTS",IF($B11="C6216","SORTIES ET ANNIVERSAIRES",IF($B11="C6217","HEBERGEMENT FOYER, MAISON DE RETRAITE",IF($B11="C6310","IMPOTS",IF($B11="C6311","VACANCES, LOISIRS, ABONNEMENTS",IF($B11="C6312","HONORAIRES",IF($B11="C6313","SOLDE FDG ANNEE PASSEE",""))))))))</f>
        <v/>
      </c>
      <c r="AA11" s="256" t="str">
        <f>IF($B11="C6410","ASSURANCES",IF($B11="C6510","ACHAT MATERIEL, MOBILIER",IF($B11="C6610","FRAIS MEDICAUX ET MUTUELLE ET REMBOURSEMENTS",IF($B11="C6611","MUTUELLE SANTE",IF($B11="C6710","IMOINS VALUES SUR TITRES",IF($B11="C6910","PROVISIONS SUR EMOLUMENTS",""))))))</f>
        <v/>
      </c>
      <c r="AB11" s="259" t="str">
        <f>IF($B11="C5111",$AL$6,IF($B11="C5112",$AL$7,IF($B11="C5113",$AL$8,IF($B11="C5121",$AL$9,IF($B11="C5122",$AL$10,IF($B11="C5123",$AL$11,IF($B11="C5130",$AL$12,IF($B11="C5140",$AL$13,""))))))))</f>
        <v/>
      </c>
      <c r="AC11" s="259" t="str">
        <f>IF($B11="C5150",$AL$14,IF($B11="C5160",$AL$15,IF($B11="C5170",$AL$16,IF($B11="C5180",$AL$17,IF($B11="C5190",$AL$18,IF($B11="C5190",$AL$19,""))))))</f>
        <v/>
      </c>
      <c r="AD11" s="259" t="str">
        <f>IF($B11="C5111",$AL$6,IF($B11="C5112",$AL$7,IF($B11="C5113",$AL$8,IF($B11="C5121",$AL$9,IF($B11="C5122",$AL$10,IF($B11="C5123",$AL$11,IF($B11="C5130",$AL$12,IF($B11="C5140",$AL$13,""))))))))</f>
        <v/>
      </c>
      <c r="AE11" s="259" t="str">
        <f>IF($B11="C5150",$AL$14,IF($B11="C5160",$AL$15,IF($B11="C5170",$AL$16,IF($B11="C5180",$AL$17,IF($B11="C5190",$AL$18,IF($B11="C5190",$AL$19,""))))))</f>
        <v/>
      </c>
      <c r="AF11" s="261" t="str">
        <f>IF($B11="C7001","PENSION 1",IF($B11="C7002","PENSION 2",IF($B11="C7003","PENSION 3",IF($B11="C7101","PENSION 4",IF($B11="C7102","PENSION 5",IF($B11="C7103","PENSION 6",IF($B11="C7104","PENSION 7","")))))))</f>
        <v/>
      </c>
      <c r="AG11" s="261" t="str">
        <f>IF($B11="C7201","PENSION 8",IF($B11="C7301","PENSION 9",IF($B11="C7401","PENSION 10",IF($B11="C7501","CAF",IF($B11="C7601","RENTE VIAGERE",IF($B11="C7602","ENCAISSEMENT LOYERS",IF($B11="C7603","INTERETS PLACEMENTS","")))))))</f>
        <v/>
      </c>
      <c r="AH11" s="261" t="str">
        <f>IF($B11="C7604","COUPONS ET PLUS VALUES SUR TITRES",IF($B11="C7605","ALS : VIREMENTS CAF",IF($B11="C7606","REMBOURSEMENT MUTUELLE",IF($B11="C7607","VENTE MAISON OU TERRAIN",IF($B11="C7608","VENTE MOBILIER",IF($B11="C7701","ENCAISSEMENT SUCCESSION",IF($B11="C7901","AUTRES RECETTES DIVERSES","")))))))</f>
        <v/>
      </c>
      <c r="AI11" s="261" t="str">
        <f>IF($B11="C7001","PENSION 1",IF($B11="C7002","PENSION 2",IF($B11="C7003","PENSION 3",IF($B11="C7101","PENSION 4",IF($B11="C7102","PENSION 5",IF($B11="C7103","PENSION 6",IF($B11="C7104","PENSION 7","")))))))</f>
        <v/>
      </c>
      <c r="AJ11" s="261" t="str">
        <f>IF($B11="C7201","PENSION 8",IF($B11="C7301","PENSION 9",IF($B11="C7401","PENSION 10",IF($B11="C7501","CAF",IF($B11="C7601","RENTE VIAGERE",IF($B11="C7602","ENCAISSEMENT LOYERS",IF($B11="C7603","INTERETS PLACEMENTS","")))))))</f>
        <v/>
      </c>
      <c r="AK11" s="21" t="s">
        <v>84</v>
      </c>
      <c r="AL11" s="22" t="s">
        <v>197</v>
      </c>
      <c r="AM11" s="284"/>
      <c r="AN11" s="284"/>
      <c r="AO11" s="284"/>
      <c r="AP11" s="285"/>
      <c r="AQ11" s="286"/>
      <c r="AR11" s="280">
        <f>$K$1</f>
        <v>0</v>
      </c>
      <c r="AS11" s="261" t="str">
        <f t="shared" si="14"/>
        <v/>
      </c>
      <c r="AT11" s="21" t="s">
        <v>85</v>
      </c>
      <c r="AU11" s="364" t="s">
        <v>86</v>
      </c>
      <c r="AV11" s="287"/>
      <c r="AW11" s="249"/>
      <c r="AX11" s="289"/>
      <c r="AY11" s="302"/>
      <c r="AZ11" s="250" t="e">
        <f>IF(COUNTIF(#REF!,AT11)=0,"",GETPIVOTDATA("Somme de Montant",#REF!,"CODE",AT11))</f>
        <v>#REF!</v>
      </c>
      <c r="BA11" s="91">
        <f t="shared" si="9"/>
        <v>0</v>
      </c>
      <c r="BB11" s="31"/>
      <c r="BC11" s="278"/>
      <c r="BD11" s="279"/>
      <c r="BE11" s="256"/>
      <c r="BF11" s="281"/>
      <c r="BG11" s="31"/>
      <c r="BH11" s="161">
        <v>41597</v>
      </c>
      <c r="BI11" s="21" t="s">
        <v>87</v>
      </c>
      <c r="BJ11" s="364" t="s">
        <v>88</v>
      </c>
      <c r="BK11" s="294"/>
      <c r="BL11" s="295"/>
      <c r="BM11" s="291"/>
      <c r="BN11" s="292"/>
      <c r="BO11" s="250" t="e">
        <f>IF(COUNTIF(#REF!,BI11)=0,"",GETPIVOTDATA("Somme de Montant",#REF!,"CODE",BI11))</f>
        <v>#REF!</v>
      </c>
      <c r="BP11" s="91">
        <f t="shared" si="10"/>
        <v>0</v>
      </c>
      <c r="BQ11" s="31"/>
      <c r="BR11" s="278"/>
      <c r="BS11" s="279"/>
      <c r="BT11" s="256"/>
      <c r="BU11" s="281"/>
      <c r="BV11" s="31"/>
      <c r="BW11" s="161"/>
      <c r="BX11" s="87" t="s">
        <v>89</v>
      </c>
      <c r="BY11" s="63"/>
      <c r="BZ11" s="63"/>
      <c r="CA11" s="64"/>
      <c r="CB11" s="64" t="s">
        <v>4</v>
      </c>
      <c r="CC11" s="88" t="e">
        <f>CC9+CC10</f>
        <v>#REF!</v>
      </c>
      <c r="CD11" s="63"/>
      <c r="CE11" s="86"/>
      <c r="CG11" s="94" t="s">
        <v>90</v>
      </c>
      <c r="CH11" s="95"/>
      <c r="CI11" s="244"/>
      <c r="CJ11" s="209"/>
      <c r="CK11" s="209"/>
      <c r="CL11" s="209"/>
      <c r="CM11" s="209"/>
      <c r="CN11" s="210"/>
      <c r="CP11" s="136" t="str">
        <f t="shared" si="0"/>
        <v>C6212</v>
      </c>
      <c r="CQ11" s="192" t="str">
        <f t="shared" si="1"/>
        <v>ELECTRICITE, CHAUFFAGE, FUEL,EAU, TELEPHONE</v>
      </c>
      <c r="CR11" s="129">
        <f t="shared" si="2"/>
        <v>0</v>
      </c>
      <c r="CS11" s="138">
        <f t="shared" si="3"/>
        <v>0</v>
      </c>
      <c r="CT11" s="189" t="e">
        <f t="shared" si="4"/>
        <v>#REF!</v>
      </c>
      <c r="CU11" s="190">
        <f t="shared" si="5"/>
        <v>41597</v>
      </c>
      <c r="CV11" s="191" t="str">
        <f t="shared" si="6"/>
        <v/>
      </c>
      <c r="CW11" s="211" t="str">
        <f t="shared" si="11"/>
        <v/>
      </c>
      <c r="CX11" s="211" t="str">
        <f t="shared" ca="1" si="7"/>
        <v/>
      </c>
      <c r="CY11" s="211" t="str">
        <f t="shared" ca="1" si="8"/>
        <v/>
      </c>
      <c r="CZ11" s="212">
        <f t="shared" si="12"/>
        <v>0</v>
      </c>
      <c r="DC11" s="136"/>
      <c r="DD11" s="137"/>
      <c r="DE11" s="129"/>
      <c r="DF11" s="138"/>
      <c r="DG11" s="131"/>
      <c r="DH11" s="132"/>
      <c r="DI11" s="133"/>
      <c r="DJ11" s="134"/>
      <c r="DK11" s="134"/>
      <c r="DL11" s="134"/>
      <c r="DM11" s="135"/>
    </row>
    <row r="12" spans="1:117" ht="39.75" customHeight="1">
      <c r="A12" s="333">
        <v>41421</v>
      </c>
      <c r="B12" s="334" t="s">
        <v>113</v>
      </c>
      <c r="C12" s="363" t="str">
        <f>IF(COMPTE1!$V37&lt;&gt;"",COMPTE1!$V37,IF(COMPTE1!$W37&lt;&gt;"",COMPTE1!$W37,IF(COMPTE1!$X37&lt;&gt;"",COMPTE1!$X37,IF(COMPTE1!$AB37&lt;&gt;"",COMPTE1!$AB37,IF(COMPTE1!$AF37&lt;&gt;"",COMPTE1!$AF37,IF(COMPTE1!$AG37&lt;&gt;"",COMPTE1!$AG37,IF(COMPTE1!$AH37&lt;&gt;"",COMPTE1!$AH37,COMPTE1!$AC37)))))))</f>
        <v>MUTUELLE SANTE</v>
      </c>
      <c r="D12" s="335" t="s">
        <v>246</v>
      </c>
      <c r="E12" s="362">
        <f>SUM($F12:$U12)</f>
        <v>-1988.88</v>
      </c>
      <c r="F12" s="336">
        <v>-1988.88</v>
      </c>
      <c r="G12" s="336"/>
      <c r="H12" s="336"/>
      <c r="I12" s="336"/>
      <c r="J12" s="336"/>
      <c r="K12" s="336"/>
      <c r="L12" s="336"/>
      <c r="M12" s="336"/>
      <c r="N12" s="336"/>
      <c r="O12" s="336"/>
      <c r="P12" s="336"/>
      <c r="Q12" s="336"/>
      <c r="R12" s="336"/>
      <c r="S12" s="336"/>
      <c r="T12" s="12"/>
      <c r="U12" s="12"/>
      <c r="V12" s="255" t="str">
        <f>IF($B12="C6810","FRAIS BANCAIRES",IF($B12="C6110","ENTRETIEN",IF($B12="C6111","VETURE",IF($B12="C6112","AIDES MENAGERES",IF($B12="C6210","LOYER, HOTEL",IF($B12="C6211","COPROPRIETE",IF($B12="C6212","EDF, EAU, TEL",IF($B12="C6213","DETTES",""))))))))</f>
        <v/>
      </c>
      <c r="W12" s="255" t="str">
        <f>IF($B12="C6214","OBSEQUES ET PRESTATIONS FUNERAIRES",IF($B12="C6215","TRAVAUX, DEMENAGEMENTS",IF($B12="C6216","SORTIES ET ANNIVERSAIRES",IF($B12="C6217","HEBERGEMENT FOYER, MAISON DE RETRAITE",IF($B12="C6310","IMPOTS",IF($B12="C6311","VACANCES, LOISIRS, ABONNEMENTS",IF($B12="C6312","HONORAIRES",IF($B12="C6313","SOLDE FDG ANNEE PASSEE",""))))))))</f>
        <v>HEBERGEMENT FOYER, MAISON DE RETRAITE</v>
      </c>
      <c r="X12" s="255" t="str">
        <f>IF($B12="C6410","ASSURANCES",IF($B12="C6510","ACHAT MATERIEL, MOBILIER",IF($B12="C6610","FRAIS MEDICAUX ET MUTUELLE ET REMBOURSEMENTS",IF($B12="C6611","MUTUELLE SANTE",IF($B12="C6710","IMOINS VALUES SUR TITRES",IF($B12="C6910","PROVISIONS SUR EMOLUMENTS",""))))))</f>
        <v/>
      </c>
      <c r="Y12" s="256" t="str">
        <f>IF($B12="C6810","FRAIS BANCAIRES",IF($B12="C6110","ENTRETIEN",IF($B12="C6111","VETURE",IF($B12="C6112","AIDES MENAGERES",IF($B12="C6210","LOYER, HOTEL",IF($B12="C6211","COPROPRIETE",IF($B12="C6212","EDF, EAU, TEL",IF($B12="C6213","DETTES",""))))))))</f>
        <v/>
      </c>
      <c r="Z12" s="256" t="str">
        <f>IF($B12="C6214","OBSEQUES ET PRESTATIONS FUNERAIRES",IF($B12="C6215","TRAVAUX, DEMENAGEMENTS",IF($B12="C6216","SORTIES ET ANNIVERSAIRES",IF($B12="C6217","HEBERGEMENT FOYER, MAISON DE RETRAITE",IF($B12="C6310","IMPOTS",IF($B12="C6311","VACANCES, LOISIRS, ABONNEMENTS",IF($B12="C6312","HONORAIRES",IF($B12="C6313","SOLDE FDG ANNEE PASSEE",""))))))))</f>
        <v>HEBERGEMENT FOYER, MAISON DE RETRAITE</v>
      </c>
      <c r="AA12" s="256" t="str">
        <f>IF($B12="C6410","ASSURANCES",IF($B12="C6510","ACHAT MATERIEL, MOBILIER",IF($B12="C6610","FRAIS MEDICAUX ET MUTUELLE ET REMBOURSEMENTS",IF($B12="C6611","MUTUELLE SANTE",IF($B12="C6710","IMOINS VALUES SUR TITRES",IF($B12="C6910","PROVISIONS SUR EMOLUMENTS",""))))))</f>
        <v/>
      </c>
      <c r="AB12" s="259" t="str">
        <f>IF($B12="C5111",$AL$6,IF($B12="C5112",$AL$7,IF($B12="C5113",$AL$8,IF($B12="C5121",$AL$9,IF($B12="C5122",$AL$10,IF($B12="C5123",$AL$11,IF($B12="C5130",$AL$12,IF($B12="C5140",$AL$13,""))))))))</f>
        <v/>
      </c>
      <c r="AC12" s="259" t="str">
        <f>IF($B12="C5150",$AL$14,IF($B12="C5160",$AL$15,IF($B12="C5170",$AL$16,IF($B12="C5180",$AL$17,IF($B12="C5190",$AL$18,IF($B12="C5190",$AL$19,""))))))</f>
        <v/>
      </c>
      <c r="AD12" s="259" t="str">
        <f>IF($B12="C5111",$AL$6,IF($B12="C5112",$AL$7,IF($B12="C5113",$AL$8,IF($B12="C5121",$AL$9,IF($B12="C5122",$AL$10,IF($B12="C5123",$AL$11,IF($B12="C5130",$AL$12,IF($B12="C5140",$AL$13,""))))))))</f>
        <v/>
      </c>
      <c r="AE12" s="259" t="str">
        <f>IF($B12="C5150",$AL$14,IF($B12="C5160",$AL$15,IF($B12="C5170",$AL$16,IF($B12="C5180",$AL$17,IF($B12="C5190",$AL$18,IF($B12="C5190",$AL$19,""))))))</f>
        <v/>
      </c>
      <c r="AF12" s="261" t="str">
        <f>IF($B12="C7001","PENSION 1",IF($B12="C7002","PENSION 2",IF($B12="C7003","PENSION 3",IF($B12="C7101","PENSION 4",IF($B12="C7102","PENSION 5",IF($B12="C7103","PENSION 6",IF($B12="C7104","PENSION 7","")))))))</f>
        <v/>
      </c>
      <c r="AG12" s="261" t="str">
        <f>IF($B12="C7201","PENSION 8",IF($B12="C7301","PENSION 9",IF($B12="C7401","PENSION 10",IF($B12="C7501","CAF",IF($B12="C7601","RENTE VIAGERE",IF($B12="C7602","ENCAISSEMENT LOYERS",IF($B12="C7603","INTERETS PLACEMENTS","")))))))</f>
        <v/>
      </c>
      <c r="AH12" s="261" t="str">
        <f>IF($B12="C7604","COUPONS ET PLUS VALUES SUR TITRES",IF($B12="C7605","ALS : VIREMENTS CAF",IF($B12="C7606","REMBOURSEMENT MUTUELLE",IF($B12="C7607","VENTE MAISON OU TERRAIN",IF($B12="C7608","VENTE MOBILIER",IF($B12="C7701","ENCAISSEMENT SUCCESSION",IF($B12="C7901","AUTRES RECETTES DIVERSES","")))))))</f>
        <v/>
      </c>
      <c r="AI12" s="261" t="str">
        <f>IF($B12="C7001","PENSION 1",IF($B12="C7002","PENSION 2",IF($B12="C7003","PENSION 3",IF($B12="C7101","PENSION 4",IF($B12="C7102","PENSION 5",IF($B12="C7103","PENSION 6",IF($B12="C7104","PENSION 7","")))))))</f>
        <v/>
      </c>
      <c r="AJ12" s="261" t="str">
        <f>IF($B12="C7201","PENSION 8",IF($B12="C7301","PENSION 9",IF($B12="C7401","PENSION 10",IF($B12="C7501","CAF",IF($B12="C7601","RENTE VIAGERE",IF($B12="C7602","ENCAISSEMENT LOYERS",IF($B12="C7603","INTERETS PLACEMENTS","")))))))</f>
        <v/>
      </c>
      <c r="AK12" s="21" t="s">
        <v>91</v>
      </c>
      <c r="AL12" s="22" t="s">
        <v>204</v>
      </c>
      <c r="AM12" s="283"/>
      <c r="AN12" s="284"/>
      <c r="AO12" s="284"/>
      <c r="AP12" s="285"/>
      <c r="AQ12" s="286"/>
      <c r="AR12" s="280">
        <f>$L$1</f>
        <v>0</v>
      </c>
      <c r="AS12" s="261" t="str">
        <f t="shared" si="14"/>
        <v/>
      </c>
      <c r="AT12" s="21" t="s">
        <v>92</v>
      </c>
      <c r="AU12" s="364" t="s">
        <v>93</v>
      </c>
      <c r="AV12" s="287"/>
      <c r="AW12" s="249"/>
      <c r="AX12" s="289"/>
      <c r="AY12" s="302"/>
      <c r="AZ12" s="250" t="e">
        <f>IF(COUNTIF(#REF!,AT12)=0,"",GETPIVOTDATA("Somme de Montant",#REF!,"CODE",AT12))</f>
        <v>#REF!</v>
      </c>
      <c r="BA12" s="91">
        <f t="shared" si="9"/>
        <v>0</v>
      </c>
      <c r="BB12" s="31"/>
      <c r="BC12" s="278"/>
      <c r="BD12" s="279"/>
      <c r="BE12" s="256"/>
      <c r="BF12" s="281"/>
      <c r="BG12" s="31"/>
      <c r="BH12" s="161">
        <v>39624</v>
      </c>
      <c r="BI12" s="21" t="s">
        <v>94</v>
      </c>
      <c r="BJ12" s="364" t="s">
        <v>95</v>
      </c>
      <c r="BK12" s="294"/>
      <c r="BL12" s="295"/>
      <c r="BM12" s="291"/>
      <c r="BN12" s="292"/>
      <c r="BO12" s="250" t="e">
        <f>IF(COUNTIF(#REF!,BI12)=0,"",GETPIVOTDATA("Somme de Montant",#REF!,"CODE",BI12))</f>
        <v>#REF!</v>
      </c>
      <c r="BP12" s="91">
        <f t="shared" si="10"/>
        <v>0</v>
      </c>
      <c r="BQ12" s="31"/>
      <c r="BR12" s="278"/>
      <c r="BS12" s="279"/>
      <c r="BT12" s="256"/>
      <c r="BU12" s="281"/>
      <c r="BV12" s="31"/>
      <c r="BW12" s="161"/>
      <c r="BX12" s="66"/>
      <c r="BY12" s="67"/>
      <c r="BZ12" s="67"/>
      <c r="CA12" s="67"/>
      <c r="CB12" s="67"/>
      <c r="CC12" s="67"/>
      <c r="CD12" s="67"/>
      <c r="CE12" s="68"/>
      <c r="CG12" s="174" t="s">
        <v>96</v>
      </c>
      <c r="CH12" s="175"/>
      <c r="CI12" s="246">
        <f t="shared" ref="CI12:CN12" si="15">SUM(CI$9:CI$11)</f>
        <v>0</v>
      </c>
      <c r="CJ12" s="176">
        <f t="shared" si="15"/>
        <v>0</v>
      </c>
      <c r="CK12" s="176">
        <f t="shared" si="15"/>
        <v>0</v>
      </c>
      <c r="CL12" s="176">
        <f t="shared" si="15"/>
        <v>0</v>
      </c>
      <c r="CM12" s="176">
        <f t="shared" si="15"/>
        <v>0</v>
      </c>
      <c r="CN12" s="177">
        <f t="shared" si="15"/>
        <v>0</v>
      </c>
      <c r="CP12" s="136" t="str">
        <f t="shared" si="0"/>
        <v>C6213</v>
      </c>
      <c r="CQ12" s="192" t="str">
        <f t="shared" si="1"/>
        <v>REMBT DETTES ET SURENDETTEMENT</v>
      </c>
      <c r="CR12" s="129">
        <f t="shared" si="2"/>
        <v>0</v>
      </c>
      <c r="CS12" s="138">
        <f t="shared" si="3"/>
        <v>0</v>
      </c>
      <c r="CT12" s="189" t="e">
        <f t="shared" si="4"/>
        <v>#REF!</v>
      </c>
      <c r="CU12" s="190">
        <f t="shared" si="5"/>
        <v>39624</v>
      </c>
      <c r="CV12" s="191" t="str">
        <f t="shared" si="6"/>
        <v/>
      </c>
      <c r="CW12" s="211" t="str">
        <f t="shared" si="11"/>
        <v/>
      </c>
      <c r="CX12" s="211" t="str">
        <f t="shared" ca="1" si="7"/>
        <v/>
      </c>
      <c r="CY12" s="211" t="str">
        <f t="shared" ca="1" si="8"/>
        <v/>
      </c>
      <c r="CZ12" s="212">
        <f t="shared" si="12"/>
        <v>0</v>
      </c>
      <c r="DC12" s="136"/>
      <c r="DD12" s="137"/>
      <c r="DE12" s="129"/>
      <c r="DF12" s="138"/>
      <c r="DG12" s="131"/>
      <c r="DH12" s="132"/>
      <c r="DI12" s="133"/>
      <c r="DJ12" s="134"/>
      <c r="DK12" s="134"/>
      <c r="DL12" s="134"/>
      <c r="DM12" s="135"/>
    </row>
    <row r="13" spans="1:117" ht="39.75" customHeight="1">
      <c r="A13" s="333">
        <v>41421</v>
      </c>
      <c r="B13" s="334" t="s">
        <v>113</v>
      </c>
      <c r="C13" s="363" t="str">
        <f>IF(COMPTE1!$V38&lt;&gt;"",COMPTE1!$V38,IF(COMPTE1!$W38&lt;&gt;"",COMPTE1!$W38,IF(COMPTE1!$X38&lt;&gt;"",COMPTE1!$X38,IF(COMPTE1!$AB38&lt;&gt;"",COMPTE1!$AB38,IF(COMPTE1!$AF38&lt;&gt;"",COMPTE1!$AF38,IF(COMPTE1!$AG38&lt;&gt;"",COMPTE1!$AG38,IF(COMPTE1!$AH38&lt;&gt;"",COMPTE1!$AH38,COMPTE1!$AC38)))))))</f>
        <v>MUTUELLE SANTE</v>
      </c>
      <c r="D13" s="335" t="s">
        <v>245</v>
      </c>
      <c r="E13" s="362">
        <f>SUM($F13:$U13)</f>
        <v>-3593.82</v>
      </c>
      <c r="F13" s="336">
        <v>-3593.82</v>
      </c>
      <c r="G13" s="336"/>
      <c r="H13" s="336"/>
      <c r="I13" s="336"/>
      <c r="J13" s="336"/>
      <c r="K13" s="336"/>
      <c r="L13" s="336"/>
      <c r="M13" s="336"/>
      <c r="N13" s="336"/>
      <c r="O13" s="336"/>
      <c r="P13" s="336"/>
      <c r="Q13" s="336"/>
      <c r="R13" s="336"/>
      <c r="S13" s="336"/>
      <c r="T13" s="12"/>
      <c r="U13" s="12"/>
      <c r="V13" s="255" t="str">
        <f>IF($B13="C6810","FRAIS BANCAIRES",IF($B13="C6110","ENTRETIEN",IF($B13="C6111","VETURE",IF($B13="C6112","AIDES MENAGERES",IF($B13="C6210","LOYER, HOTEL",IF($B13="C6211","COPROPRIETE",IF($B13="C6212","EDF, EAU, TEL",IF($B13="C6213","DETTES",""))))))))</f>
        <v/>
      </c>
      <c r="W13" s="255" t="str">
        <f>IF($B13="C6214","OBSEQUES ET PRESTATIONS FUNERAIRES",IF($B13="C6215","TRAVAUX, DEMENAGEMENTS",IF($B13="C6216","SORTIES ET ANNIVERSAIRES",IF($B13="C6217","HEBERGEMENT FOYER, MAISON DE RETRAITE",IF($B13="C6310","IMPOTS",IF($B13="C6311","VACANCES, LOISIRS, ABONNEMENTS",IF($B13="C6312","HONORAIRES",IF($B13="C6313","SOLDE FDG ANNEE PASSEE",""))))))))</f>
        <v>HEBERGEMENT FOYER, MAISON DE RETRAITE</v>
      </c>
      <c r="X13" s="255" t="str">
        <f>IF($B13="C6410","ASSURANCES",IF($B13="C6510","ACHAT MATERIEL, MOBILIER",IF($B13="C6610","FRAIS MEDICAUX ET MUTUELLE ET REMBOURSEMENTS",IF($B13="C6611","MUTUELLE SANTE",IF($B13="C6710","IMOINS VALUES SUR TITRES",IF($B13="C6910","PROVISIONS SUR EMOLUMENTS",""))))))</f>
        <v/>
      </c>
      <c r="Y13" s="256" t="str">
        <f>IF($B13="C6810","FRAIS BANCAIRES",IF($B13="C6110","ENTRETIEN",IF($B13="C6111","VETURE",IF($B13="C6112","AIDES MENAGERES",IF($B13="C6210","LOYER, HOTEL",IF($B13="C6211","COPROPRIETE",IF($B13="C6212","EDF, EAU, TEL",IF($B13="C6213","DETTES",""))))))))</f>
        <v/>
      </c>
      <c r="Z13" s="256" t="str">
        <f>IF($B13="C6214","OBSEQUES ET PRESTATIONS FUNERAIRES",IF($B13="C6215","TRAVAUX, DEMENAGEMENTS",IF($B13="C6216","SORTIES ET ANNIVERSAIRES",IF($B13="C6217","HEBERGEMENT FOYER, MAISON DE RETRAITE",IF($B13="C6310","IMPOTS",IF($B13="C6311","VACANCES, LOISIRS, ABONNEMENTS",IF($B13="C6312","HONORAIRES",IF($B13="C6313","SOLDE FDG ANNEE PASSEE",""))))))))</f>
        <v>HEBERGEMENT FOYER, MAISON DE RETRAITE</v>
      </c>
      <c r="AA13" s="256" t="str">
        <f>IF($B13="C6410","ASSURANCES",IF($B13="C6510","ACHAT MATERIEL, MOBILIER",IF($B13="C6610","FRAIS MEDICAUX ET MUTUELLE ET REMBOURSEMENTS",IF($B13="C6611","MUTUELLE SANTE",IF($B13="C6710","IMOINS VALUES SUR TITRES",IF($B13="C6910","PROVISIONS SUR EMOLUMENTS",""))))))</f>
        <v/>
      </c>
      <c r="AB13" s="259" t="str">
        <f>IF($B13="C5111",$AL$6,IF($B13="C5112",$AL$7,IF($B13="C5113",$AL$8,IF($B13="C5121",$AL$9,IF($B13="C5122",$AL$10,IF($B13="C5123",$AL$11,IF($B13="C5130",$AL$12,IF($B13="C5140",$AL$13,""))))))))</f>
        <v/>
      </c>
      <c r="AC13" s="259" t="str">
        <f>IF($B13="C5150",$AL$14,IF($B13="C5160",$AL$15,IF($B13="C5170",$AL$16,IF($B13="C5180",$AL$17,IF($B13="C5190",$AL$18,IF($B13="C5190",$AL$19,""))))))</f>
        <v/>
      </c>
      <c r="AD13" s="259" t="str">
        <f>IF($B13="C5111",$AL$6,IF($B13="C5112",$AL$7,IF($B13="C5113",$AL$8,IF($B13="C5121",$AL$9,IF($B13="C5122",$AL$10,IF($B13="C5123",$AL$11,IF($B13="C5130",$AL$12,IF($B13="C5140",$AL$13,""))))))))</f>
        <v/>
      </c>
      <c r="AE13" s="259" t="str">
        <f>IF($B13="C5150",$AL$14,IF($B13="C5160",$AL$15,IF($B13="C5170",$AL$16,IF($B13="C5180",$AL$17,IF($B13="C5190",$AL$18,IF($B13="C5190",$AL$19,""))))))</f>
        <v/>
      </c>
      <c r="AF13" s="261" t="str">
        <f>IF($B13="C7001","PENSION 1",IF($B13="C7002","PENSION 2",IF($B13="C7003","PENSION 3",IF($B13="C7101","PENSION 4",IF($B13="C7102","PENSION 5",IF($B13="C7103","PENSION 6",IF($B13="C7104","PENSION 7","")))))))</f>
        <v/>
      </c>
      <c r="AG13" s="261" t="str">
        <f>IF($B13="C7201","PENSION 8",IF($B13="C7301","PENSION 9",IF($B13="C7401","PENSION 10",IF($B13="C7501","CAF",IF($B13="C7601","RENTE VIAGERE",IF($B13="C7602","ENCAISSEMENT LOYERS",IF($B13="C7603","INTERETS PLACEMENTS","")))))))</f>
        <v/>
      </c>
      <c r="AH13" s="261" t="str">
        <f>IF($B13="C7604","COUPONS ET PLUS VALUES SUR TITRES",IF($B13="C7605","ALS : VIREMENTS CAF",IF($B13="C7606","REMBOURSEMENT MUTUELLE",IF($B13="C7607","VENTE MAISON OU TERRAIN",IF($B13="C7608","VENTE MOBILIER",IF($B13="C7701","ENCAISSEMENT SUCCESSION",IF($B13="C7901","AUTRES RECETTES DIVERSES","")))))))</f>
        <v/>
      </c>
      <c r="AI13" s="261" t="str">
        <f>IF($B13="C7001","PENSION 1",IF($B13="C7002","PENSION 2",IF($B13="C7003","PENSION 3",IF($B13="C7101","PENSION 4",IF($B13="C7102","PENSION 5",IF($B13="C7103","PENSION 6",IF($B13="C7104","PENSION 7","")))))))</f>
        <v/>
      </c>
      <c r="AJ13" s="261" t="str">
        <f>IF($B13="C7201","PENSION 8",IF($B13="C7301","PENSION 9",IF($B13="C7401","PENSION 10",IF($B13="C7501","CAF",IF($B13="C7601","RENTE VIAGERE",IF($B13="C7602","ENCAISSEMENT LOYERS",IF($B13="C7603","INTERETS PLACEMENTS","")))))))</f>
        <v/>
      </c>
      <c r="AK13" s="21" t="s">
        <v>97</v>
      </c>
      <c r="AL13" s="22" t="s">
        <v>198</v>
      </c>
      <c r="AM13" s="284"/>
      <c r="AN13" s="284"/>
      <c r="AO13" s="284"/>
      <c r="AP13" s="285"/>
      <c r="AQ13" s="286"/>
      <c r="AR13" s="280">
        <f>$M$1</f>
        <v>0</v>
      </c>
      <c r="AS13" s="261" t="str">
        <f t="shared" si="14"/>
        <v/>
      </c>
      <c r="AT13" s="21" t="s">
        <v>98</v>
      </c>
      <c r="AU13" s="364" t="s">
        <v>99</v>
      </c>
      <c r="AV13" s="287"/>
      <c r="AW13" s="249"/>
      <c r="AX13" s="289"/>
      <c r="AY13" s="302"/>
      <c r="AZ13" s="250" t="e">
        <f>IF(COUNTIF(#REF!,AT13)=0,"",GETPIVOTDATA("Somme de Montant",#REF!,"CODE",AT13))</f>
        <v>#REF!</v>
      </c>
      <c r="BA13" s="91">
        <f t="shared" si="9"/>
        <v>0</v>
      </c>
      <c r="BB13" s="31"/>
      <c r="BC13" s="278"/>
      <c r="BD13" s="279"/>
      <c r="BE13" s="256"/>
      <c r="BF13" s="281"/>
      <c r="BG13" s="31"/>
      <c r="BH13" s="161">
        <v>39904</v>
      </c>
      <c r="BI13" s="21" t="s">
        <v>100</v>
      </c>
      <c r="BJ13" s="364" t="s">
        <v>101</v>
      </c>
      <c r="BK13" s="294"/>
      <c r="BL13" s="295"/>
      <c r="BM13" s="291"/>
      <c r="BN13" s="292"/>
      <c r="BO13" s="250" t="e">
        <f>IF(COUNTIF(#REF!,BI13)=0,"",GETPIVOTDATA("Somme de Montant",#REF!,"CODE",BI13))</f>
        <v>#REF!</v>
      </c>
      <c r="BP13" s="91">
        <f t="shared" si="10"/>
        <v>0</v>
      </c>
      <c r="BQ13" s="31"/>
      <c r="BR13" s="278"/>
      <c r="BS13" s="279"/>
      <c r="BT13" s="256"/>
      <c r="BU13" s="281"/>
      <c r="BV13" s="31"/>
      <c r="BW13" s="161"/>
      <c r="BX13" s="66"/>
      <c r="BY13" s="67"/>
      <c r="BZ13" s="67"/>
      <c r="CA13" s="67"/>
      <c r="CB13" s="67"/>
      <c r="CC13" s="67"/>
      <c r="CD13" s="67"/>
      <c r="CE13" s="68"/>
      <c r="CG13" s="96"/>
      <c r="CH13" s="97"/>
      <c r="CI13" s="247"/>
      <c r="CJ13" s="101"/>
      <c r="CK13" s="101"/>
      <c r="CL13" s="101"/>
      <c r="CM13" s="101"/>
      <c r="CN13" s="108"/>
      <c r="CP13" s="136" t="str">
        <f t="shared" si="0"/>
        <v>C6214</v>
      </c>
      <c r="CQ13" s="192" t="str">
        <f t="shared" si="1"/>
        <v>OBSEQUES</v>
      </c>
      <c r="CR13" s="129">
        <f t="shared" si="2"/>
        <v>0</v>
      </c>
      <c r="CS13" s="138">
        <f t="shared" si="3"/>
        <v>0</v>
      </c>
      <c r="CT13" s="189" t="e">
        <f t="shared" si="4"/>
        <v>#REF!</v>
      </c>
      <c r="CU13" s="190">
        <f t="shared" si="5"/>
        <v>39904</v>
      </c>
      <c r="CV13" s="191" t="str">
        <f t="shared" si="6"/>
        <v/>
      </c>
      <c r="CW13" s="211" t="str">
        <f t="shared" si="11"/>
        <v/>
      </c>
      <c r="CX13" s="211" t="str">
        <f t="shared" ca="1" si="7"/>
        <v/>
      </c>
      <c r="CY13" s="211" t="str">
        <f t="shared" ca="1" si="8"/>
        <v/>
      </c>
      <c r="CZ13" s="212">
        <f t="shared" si="12"/>
        <v>0</v>
      </c>
      <c r="DC13" s="136"/>
      <c r="DD13" s="137"/>
      <c r="DE13" s="129"/>
      <c r="DF13" s="138"/>
      <c r="DG13" s="131"/>
      <c r="DH13" s="132"/>
      <c r="DI13" s="133"/>
      <c r="DJ13" s="134"/>
      <c r="DK13" s="134"/>
      <c r="DL13" s="134"/>
      <c r="DM13" s="135"/>
    </row>
    <row r="14" spans="1:117" ht="39.75" customHeight="1">
      <c r="A14" s="333">
        <v>41421</v>
      </c>
      <c r="B14" s="334" t="s">
        <v>113</v>
      </c>
      <c r="C14" s="363" t="str">
        <f>IF(COMPTE1!$V39&lt;&gt;"",COMPTE1!$V39,IF(COMPTE1!$W39&lt;&gt;"",COMPTE1!$W39,IF(COMPTE1!$X39&lt;&gt;"",COMPTE1!$X39,IF(COMPTE1!$AB39&lt;&gt;"",COMPTE1!$AB39,IF(COMPTE1!$AF39&lt;&gt;"",COMPTE1!$AF39,IF(COMPTE1!$AG39&lt;&gt;"",COMPTE1!$AG39,IF(COMPTE1!$AH39&lt;&gt;"",COMPTE1!$AH39,COMPTE1!$AC39)))))))</f>
        <v>MUTUELLE SANTE</v>
      </c>
      <c r="D14" s="335" t="s">
        <v>244</v>
      </c>
      <c r="E14" s="362">
        <f>SUM($F14:$U14)</f>
        <v>-4168.07</v>
      </c>
      <c r="F14" s="336">
        <v>-4168.07</v>
      </c>
      <c r="G14" s="336"/>
      <c r="H14" s="336"/>
      <c r="I14" s="336"/>
      <c r="J14" s="336"/>
      <c r="K14" s="336"/>
      <c r="L14" s="336"/>
      <c r="M14" s="336"/>
      <c r="N14" s="336"/>
      <c r="O14" s="336"/>
      <c r="P14" s="336"/>
      <c r="Q14" s="336"/>
      <c r="R14" s="336"/>
      <c r="S14" s="336"/>
      <c r="T14" s="12"/>
      <c r="U14" s="12"/>
      <c r="V14" s="255" t="str">
        <f>IF($B14="C6810","FRAIS BANCAIRES",IF($B14="C6110","ENTRETIEN",IF($B14="C6111","VETURE",IF($B14="C6112","AIDES MENAGERES",IF($B14="C6210","LOYER, HOTEL",IF($B14="C6211","COPROPRIETE",IF($B14="C6212","EDF, EAU, TEL",IF($B14="C6213","DETTES",""))))))))</f>
        <v/>
      </c>
      <c r="W14" s="255" t="str">
        <f>IF($B14="C6214","OBSEQUES ET PRESTATIONS FUNERAIRES",IF($B14="C6215","TRAVAUX, DEMENAGEMENTS",IF($B14="C6216","SORTIES ET ANNIVERSAIRES",IF($B14="C6217","HEBERGEMENT FOYER, MAISON DE RETRAITE",IF($B14="C6310","IMPOTS",IF($B14="C6311","VACANCES, LOISIRS, ABONNEMENTS",IF($B14="C6312","HONORAIRES",IF($B14="C6313","SOLDE FDG ANNEE PASSEE",""))))))))</f>
        <v>HEBERGEMENT FOYER, MAISON DE RETRAITE</v>
      </c>
      <c r="X14" s="255" t="str">
        <f>IF($B14="C6410","ASSURANCES",IF($B14="C6510","ACHAT MATERIEL, MOBILIER",IF($B14="C6610","FRAIS MEDICAUX ET MUTUELLE ET REMBOURSEMENTS",IF($B14="C6611","MUTUELLE SANTE",IF($B14="C6710","IMOINS VALUES SUR TITRES",IF($B14="C6910","PROVISIONS SUR EMOLUMENTS",""))))))</f>
        <v/>
      </c>
      <c r="Y14" s="256" t="str">
        <f>IF($B14="C6810","FRAIS BANCAIRES",IF($B14="C6110","ENTRETIEN",IF($B14="C6111","VETURE",IF($B14="C6112","AIDES MENAGERES",IF($B14="C6210","LOYER, HOTEL",IF($B14="C6211","COPROPRIETE",IF($B14="C6212","EDF, EAU, TEL",IF($B14="C6213","DETTES",""))))))))</f>
        <v/>
      </c>
      <c r="Z14" s="256" t="str">
        <f>IF($B14="C6214","OBSEQUES ET PRESTATIONS FUNERAIRES",IF($B14="C6215","TRAVAUX, DEMENAGEMENTS",IF($B14="C6216","SORTIES ET ANNIVERSAIRES",IF($B14="C6217","HEBERGEMENT FOYER, MAISON DE RETRAITE",IF($B14="C6310","IMPOTS",IF($B14="C6311","VACANCES, LOISIRS, ABONNEMENTS",IF($B14="C6312","HONORAIRES",IF($B14="C6313","SOLDE FDG ANNEE PASSEE",""))))))))</f>
        <v>HEBERGEMENT FOYER, MAISON DE RETRAITE</v>
      </c>
      <c r="AA14" s="256" t="str">
        <f>IF($B14="C6410","ASSURANCES",IF($B14="C6510","ACHAT MATERIEL, MOBILIER",IF($B14="C6610","FRAIS MEDICAUX ET MUTUELLE ET REMBOURSEMENTS",IF($B14="C6611","MUTUELLE SANTE",IF($B14="C6710","IMOINS VALUES SUR TITRES",IF($B14="C6910","PROVISIONS SUR EMOLUMENTS",""))))))</f>
        <v/>
      </c>
      <c r="AB14" s="259" t="str">
        <f>IF($B14="C5111",$AL$6,IF($B14="C5112",$AL$7,IF($B14="C5113",$AL$8,IF($B14="C5121",$AL$9,IF($B14="C5122",$AL$10,IF($B14="C5123",$AL$11,IF($B14="C5130",$AL$12,IF($B14="C5140",$AL$13,""))))))))</f>
        <v/>
      </c>
      <c r="AC14" s="259" t="str">
        <f>IF($B14="C5150",$AL$14,IF($B14="C5160",$AL$15,IF($B14="C5170",$AL$16,IF($B14="C5180",$AL$17,IF($B14="C5190",$AL$18,IF($B14="C5190",$AL$19,""))))))</f>
        <v/>
      </c>
      <c r="AD14" s="259" t="str">
        <f>IF($B14="C5111",$AL$6,IF($B14="C5112",$AL$7,IF($B14="C5113",$AL$8,IF($B14="C5121",$AL$9,IF($B14="C5122",$AL$10,IF($B14="C5123",$AL$11,IF($B14="C5130",$AL$12,IF($B14="C5140",$AL$13,""))))))))</f>
        <v/>
      </c>
      <c r="AE14" s="259" t="str">
        <f>IF($B14="C5150",$AL$14,IF($B14="C5160",$AL$15,IF($B14="C5170",$AL$16,IF($B14="C5180",$AL$17,IF($B14="C5190",$AL$18,IF($B14="C5190",$AL$19,""))))))</f>
        <v/>
      </c>
      <c r="AF14" s="261" t="str">
        <f>IF($B14="C7001","PENSION 1",IF($B14="C7002","PENSION 2",IF($B14="C7003","PENSION 3",IF($B14="C7101","PENSION 4",IF($B14="C7102","PENSION 5",IF($B14="C7103","PENSION 6",IF($B14="C7104","PENSION 7","")))))))</f>
        <v/>
      </c>
      <c r="AG14" s="261" t="str">
        <f>IF($B14="C7201","PENSION 8",IF($B14="C7301","PENSION 9",IF($B14="C7401","PENSION 10",IF($B14="C7501","CAF",IF($B14="C7601","RENTE VIAGERE",IF($B14="C7602","ENCAISSEMENT LOYERS",IF($B14="C7603","INTERETS PLACEMENTS","")))))))</f>
        <v/>
      </c>
      <c r="AH14" s="261" t="str">
        <f>IF($B14="C7604","COUPONS ET PLUS VALUES SUR TITRES",IF($B14="C7605","ALS : VIREMENTS CAF",IF($B14="C7606","REMBOURSEMENT MUTUELLE",IF($B14="C7607","VENTE MAISON OU TERRAIN",IF($B14="C7608","VENTE MOBILIER",IF($B14="C7701","ENCAISSEMENT SUCCESSION",IF($B14="C7901","AUTRES RECETTES DIVERSES","")))))))</f>
        <v/>
      </c>
      <c r="AI14" s="261" t="str">
        <f>IF($B14="C7001","PENSION 1",IF($B14="C7002","PENSION 2",IF($B14="C7003","PENSION 3",IF($B14="C7101","PENSION 4",IF($B14="C7102","PENSION 5",IF($B14="C7103","PENSION 6",IF($B14="C7104","PENSION 7","")))))))</f>
        <v/>
      </c>
      <c r="AJ14" s="261" t="str">
        <f>IF($B14="C7201","PENSION 8",IF($B14="C7301","PENSION 9",IF($B14="C7401","PENSION 10",IF($B14="C7501","CAF",IF($B14="C7601","RENTE VIAGERE",IF($B14="C7602","ENCAISSEMENT LOYERS",IF($B14="C7603","INTERETS PLACEMENTS","")))))))</f>
        <v/>
      </c>
      <c r="AK14" s="21" t="s">
        <v>102</v>
      </c>
      <c r="AL14" s="22" t="s">
        <v>199</v>
      </c>
      <c r="AM14" s="283"/>
      <c r="AN14" s="284"/>
      <c r="AO14" s="284"/>
      <c r="AP14" s="285"/>
      <c r="AQ14" s="286"/>
      <c r="AR14" s="280">
        <f>$N$1</f>
        <v>0</v>
      </c>
      <c r="AS14" s="261" t="str">
        <f t="shared" si="14"/>
        <v/>
      </c>
      <c r="AT14" s="21" t="s">
        <v>103</v>
      </c>
      <c r="AU14" s="364" t="s">
        <v>104</v>
      </c>
      <c r="AV14" s="287"/>
      <c r="AW14" s="249"/>
      <c r="AX14" s="289"/>
      <c r="AY14" s="302"/>
      <c r="AZ14" s="250" t="e">
        <f>IF(COUNTIF(#REF!,AT14)=0,"",GETPIVOTDATA("Somme de Montant",#REF!,"CODE",AT14))</f>
        <v>#REF!</v>
      </c>
      <c r="BA14" s="91">
        <f t="shared" si="9"/>
        <v>0</v>
      </c>
      <c r="BB14" s="31"/>
      <c r="BC14" s="278"/>
      <c r="BD14" s="279"/>
      <c r="BE14" s="256"/>
      <c r="BF14" s="281"/>
      <c r="BG14" s="31"/>
      <c r="BH14" s="161">
        <v>39766</v>
      </c>
      <c r="BI14" s="21" t="s">
        <v>105</v>
      </c>
      <c r="BJ14" s="364" t="s">
        <v>106</v>
      </c>
      <c r="BK14" s="294"/>
      <c r="BL14" s="290"/>
      <c r="BM14" s="291"/>
      <c r="BN14" s="292"/>
      <c r="BO14" s="250" t="e">
        <f>IF(COUNTIF(#REF!,BI14)=0,"",GETPIVOTDATA("Somme de Montant",#REF!,"CODE",BI14))</f>
        <v>#REF!</v>
      </c>
      <c r="BP14" s="91">
        <f t="shared" si="10"/>
        <v>0</v>
      </c>
      <c r="BQ14" s="31"/>
      <c r="BR14" s="278"/>
      <c r="BS14" s="279"/>
      <c r="BT14" s="256"/>
      <c r="BU14" s="281"/>
      <c r="BV14" s="31"/>
      <c r="BW14" s="161"/>
      <c r="BX14" s="72"/>
      <c r="BY14" s="73"/>
      <c r="BZ14" s="73"/>
      <c r="CA14" s="73"/>
      <c r="CB14" s="73"/>
      <c r="CC14" s="73"/>
      <c r="CD14" s="73"/>
      <c r="CE14" s="74"/>
      <c r="CG14" s="105" t="s">
        <v>107</v>
      </c>
      <c r="CH14" s="106"/>
      <c r="CI14" s="248" t="s">
        <v>4</v>
      </c>
      <c r="CJ14" s="111">
        <f>CJ$8-CJ$12</f>
        <v>0</v>
      </c>
      <c r="CK14" s="111">
        <f>CK$8-CK$12</f>
        <v>0</v>
      </c>
      <c r="CL14" s="111">
        <f>CL$8-CL$12</f>
        <v>0</v>
      </c>
      <c r="CM14" s="111">
        <f>CM$8-CM$12</f>
        <v>0</v>
      </c>
      <c r="CN14" s="112">
        <f>CN$8-CN$12</f>
        <v>0</v>
      </c>
      <c r="CP14" s="136" t="str">
        <f t="shared" si="0"/>
        <v>C6215</v>
      </c>
      <c r="CQ14" s="192" t="str">
        <f t="shared" si="1"/>
        <v>REPARATION, TRAVAUX, NETTOYAGE, DEMENAGEMENT</v>
      </c>
      <c r="CR14" s="129">
        <f t="shared" si="2"/>
        <v>0</v>
      </c>
      <c r="CS14" s="138">
        <f t="shared" si="3"/>
        <v>0</v>
      </c>
      <c r="CT14" s="189" t="e">
        <f t="shared" si="4"/>
        <v>#REF!</v>
      </c>
      <c r="CU14" s="190">
        <f t="shared" si="5"/>
        <v>39766</v>
      </c>
      <c r="CV14" s="191" t="str">
        <f t="shared" si="6"/>
        <v/>
      </c>
      <c r="CW14" s="211" t="str">
        <f t="shared" si="11"/>
        <v/>
      </c>
      <c r="CX14" s="211" t="str">
        <f t="shared" ca="1" si="7"/>
        <v/>
      </c>
      <c r="CY14" s="211" t="str">
        <f t="shared" ca="1" si="8"/>
        <v/>
      </c>
      <c r="CZ14" s="212">
        <f t="shared" si="12"/>
        <v>0</v>
      </c>
      <c r="DC14" s="136"/>
      <c r="DD14" s="137"/>
      <c r="DE14" s="129"/>
      <c r="DF14" s="138"/>
      <c r="DG14" s="131"/>
      <c r="DH14" s="132"/>
      <c r="DI14" s="133"/>
      <c r="DJ14" s="134"/>
      <c r="DK14" s="134"/>
      <c r="DL14" s="134"/>
      <c r="DM14" s="135"/>
    </row>
    <row r="15" spans="1:117" ht="39.75" customHeight="1">
      <c r="A15" s="333">
        <v>41422</v>
      </c>
      <c r="B15" s="334" t="s">
        <v>113</v>
      </c>
      <c r="C15" s="363" t="str">
        <f>IF(COMPTE1!$V40&lt;&gt;"",COMPTE1!$V40,IF(COMPTE1!$W40&lt;&gt;"",COMPTE1!$W40,IF(COMPTE1!$X40&lt;&gt;"",COMPTE1!$X40,IF(COMPTE1!$AB40&lt;&gt;"",COMPTE1!$AB40,IF(COMPTE1!$AF40&lt;&gt;"",COMPTE1!$AF40,IF(COMPTE1!$AG40&lt;&gt;"",COMPTE1!$AG40,IF(COMPTE1!$AH40&lt;&gt;"",COMPTE1!$AH40,COMPTE1!$AC40)))))))</f>
        <v>MUTUELLE SANTE</v>
      </c>
      <c r="D15" s="335" t="s">
        <v>243</v>
      </c>
      <c r="E15" s="362">
        <f>SUM($F15:$U15)</f>
        <v>464.91</v>
      </c>
      <c r="F15" s="336">
        <v>464.91</v>
      </c>
      <c r="G15" s="336"/>
      <c r="H15" s="336"/>
      <c r="I15" s="336"/>
      <c r="J15" s="336"/>
      <c r="K15" s="336"/>
      <c r="L15" s="336"/>
      <c r="M15" s="336"/>
      <c r="N15" s="336"/>
      <c r="O15" s="336"/>
      <c r="P15" s="336"/>
      <c r="Q15" s="336"/>
      <c r="R15" s="336"/>
      <c r="S15" s="336"/>
      <c r="T15" s="12"/>
      <c r="U15" s="12"/>
      <c r="V15" s="255" t="str">
        <f>IF($B15="C6810","FRAIS BANCAIRES",IF($B15="C6110","ENTRETIEN",IF($B15="C6111","VETURE",IF($B15="C6112","AIDES MENAGERES",IF($B15="C6210","LOYER, HOTEL",IF($B15="C6211","COPROPRIETE",IF($B15="C6212","EDF, EAU, TEL",IF($B15="C6213","DETTES",""))))))))</f>
        <v/>
      </c>
      <c r="W15" s="255" t="str">
        <f>IF($B15="C6214","OBSEQUES ET PRESTATIONS FUNERAIRES",IF($B15="C6215","TRAVAUX, DEMENAGEMENTS",IF($B15="C6216","SORTIES ET ANNIVERSAIRES",IF($B15="C6217","HEBERGEMENT FOYER, MAISON DE RETRAITE",IF($B15="C6310","IMPOTS",IF($B15="C6311","VACANCES, LOISIRS, ABONNEMENTS",IF($B15="C6312","HONORAIRES",IF($B15="C6313","SOLDE FDG ANNEE PASSEE",""))))))))</f>
        <v>HEBERGEMENT FOYER, MAISON DE RETRAITE</v>
      </c>
      <c r="X15" s="255" t="str">
        <f>IF($B15="C6410","ASSURANCES",IF($B15="C6510","ACHAT MATERIEL, MOBILIER",IF($B15="C6610","FRAIS MEDICAUX ET MUTUELLE ET REMBOURSEMENTS",IF($B15="C6611","MUTUELLE SANTE",IF($B15="C6710","IMOINS VALUES SUR TITRES",IF($B15="C6910","PROVISIONS SUR EMOLUMENTS",""))))))</f>
        <v/>
      </c>
      <c r="Y15" s="256" t="str">
        <f>IF($B15="C6810","FRAIS BANCAIRES",IF($B15="C6110","ENTRETIEN",IF($B15="C6111","VETURE",IF($B15="C6112","AIDES MENAGERES",IF($B15="C6210","LOYER, HOTEL",IF($B15="C6211","COPROPRIETE",IF($B15="C6212","EDF, EAU, TEL",IF($B15="C6213","DETTES",""))))))))</f>
        <v/>
      </c>
      <c r="Z15" s="256" t="str">
        <f>IF($B15="C6214","OBSEQUES ET PRESTATIONS FUNERAIRES",IF($B15="C6215","TRAVAUX, DEMENAGEMENTS",IF($B15="C6216","SORTIES ET ANNIVERSAIRES",IF($B15="C6217","HEBERGEMENT FOYER, MAISON DE RETRAITE",IF($B15="C6310","IMPOTS",IF($B15="C6311","VACANCES, LOISIRS, ABONNEMENTS",IF($B15="C6312","HONORAIRES",IF($B15="C6313","SOLDE FDG ANNEE PASSEE",""))))))))</f>
        <v>HEBERGEMENT FOYER, MAISON DE RETRAITE</v>
      </c>
      <c r="AA15" s="256" t="str">
        <f>IF($B15="C6410","ASSURANCES",IF($B15="C6510","ACHAT MATERIEL, MOBILIER",IF($B15="C6610","FRAIS MEDICAUX ET MUTUELLE ET REMBOURSEMENTS",IF($B15="C6611","MUTUELLE SANTE",IF($B15="C6710","IMOINS VALUES SUR TITRES",IF($B15="C6910","PROVISIONS SUR EMOLUMENTS",""))))))</f>
        <v/>
      </c>
      <c r="AB15" s="259" t="str">
        <f>IF($B15="C5111",$AL$6,IF($B15="C5112",$AL$7,IF($B15="C5113",$AL$8,IF($B15="C5121",$AL$9,IF($B15="C5122",$AL$10,IF($B15="C5123",$AL$11,IF($B15="C5130",$AL$12,IF($B15="C5140",$AL$13,""))))))))</f>
        <v/>
      </c>
      <c r="AC15" s="259" t="str">
        <f>IF($B15="C5150",$AL$14,IF($B15="C5160",$AL$15,IF($B15="C5170",$AL$16,IF($B15="C5180",$AL$17,IF($B15="C5190",$AL$18,IF($B15="C5190",$AL$19,""))))))</f>
        <v/>
      </c>
      <c r="AD15" s="259" t="str">
        <f>IF($B15="C5111",$AL$6,IF($B15="C5112",$AL$7,IF($B15="C5113",$AL$8,IF($B15="C5121",$AL$9,IF($B15="C5122",$AL$10,IF($B15="C5123",$AL$11,IF($B15="C5130",$AL$12,IF($B15="C5140",$AL$13,""))))))))</f>
        <v/>
      </c>
      <c r="AE15" s="259" t="str">
        <f>IF($B15="C5150",$AL$14,IF($B15="C5160",$AL$15,IF($B15="C5170",$AL$16,IF($B15="C5180",$AL$17,IF($B15="C5190",$AL$18,IF($B15="C5190",$AL$19,""))))))</f>
        <v/>
      </c>
      <c r="AF15" s="261" t="str">
        <f>IF($B15="C7001","PENSION 1",IF($B15="C7002","PENSION 2",IF($B15="C7003","PENSION 3",IF($B15="C7101","PENSION 4",IF($B15="C7102","PENSION 5",IF($B15="C7103","PENSION 6",IF($B15="C7104","PENSION 7","")))))))</f>
        <v/>
      </c>
      <c r="AG15" s="261" t="str">
        <f>IF($B15="C7201","PENSION 8",IF($B15="C7301","PENSION 9",IF($B15="C7401","PENSION 10",IF($B15="C7501","CAF",IF($B15="C7601","RENTE VIAGERE",IF($B15="C7602","ENCAISSEMENT LOYERS",IF($B15="C7603","INTERETS PLACEMENTS","")))))))</f>
        <v/>
      </c>
      <c r="AH15" s="261" t="str">
        <f>IF($B15="C7604","COUPONS ET PLUS VALUES SUR TITRES",IF($B15="C7605","ALS : VIREMENTS CAF",IF($B15="C7606","REMBOURSEMENT MUTUELLE",IF($B15="C7607","VENTE MAISON OU TERRAIN",IF($B15="C7608","VENTE MOBILIER",IF($B15="C7701","ENCAISSEMENT SUCCESSION",IF($B15="C7901","AUTRES RECETTES DIVERSES","")))))))</f>
        <v/>
      </c>
      <c r="AI15" s="261" t="str">
        <f>IF($B15="C7001","PENSION 1",IF($B15="C7002","PENSION 2",IF($B15="C7003","PENSION 3",IF($B15="C7101","PENSION 4",IF($B15="C7102","PENSION 5",IF($B15="C7103","PENSION 6",IF($B15="C7104","PENSION 7","")))))))</f>
        <v/>
      </c>
      <c r="AJ15" s="261" t="str">
        <f>IF($B15="C7201","PENSION 8",IF($B15="C7301","PENSION 9",IF($B15="C7401","PENSION 10",IF($B15="C7501","CAF",IF($B15="C7601","RENTE VIAGERE",IF($B15="C7602","ENCAISSEMENT LOYERS",IF($B15="C7603","INTERETS PLACEMENTS","")))))))</f>
        <v/>
      </c>
      <c r="AK15" s="21" t="s">
        <v>108</v>
      </c>
      <c r="AL15" s="22" t="s">
        <v>200</v>
      </c>
      <c r="AM15" s="283"/>
      <c r="AN15" s="284"/>
      <c r="AO15" s="284"/>
      <c r="AP15" s="285"/>
      <c r="AQ15" s="286"/>
      <c r="AR15" s="280">
        <f>$O$1</f>
        <v>0</v>
      </c>
      <c r="AS15" s="261" t="str">
        <f t="shared" si="14"/>
        <v/>
      </c>
      <c r="AT15" s="21" t="s">
        <v>109</v>
      </c>
      <c r="AU15" s="364" t="s">
        <v>208</v>
      </c>
      <c r="AV15" s="287"/>
      <c r="AW15" s="249"/>
      <c r="AX15" s="289"/>
      <c r="AY15" s="302"/>
      <c r="AZ15" s="250" t="e">
        <f>IF(COUNTIF(#REF!,AT15)=0,"",GETPIVOTDATA("Somme de Montant",#REF!,"CODE",AT15))</f>
        <v>#REF!</v>
      </c>
      <c r="BA15" s="91">
        <f t="shared" si="9"/>
        <v>0</v>
      </c>
      <c r="BB15" s="31"/>
      <c r="BC15" s="278"/>
      <c r="BD15" s="279"/>
      <c r="BE15" s="256"/>
      <c r="BF15" s="281"/>
      <c r="BG15" s="31"/>
      <c r="BH15" s="161">
        <v>41620</v>
      </c>
      <c r="BI15" s="21" t="s">
        <v>110</v>
      </c>
      <c r="BJ15" s="364" t="s">
        <v>111</v>
      </c>
      <c r="BK15" s="287"/>
      <c r="BL15" s="295"/>
      <c r="BM15" s="291"/>
      <c r="BN15" s="292"/>
      <c r="BO15" s="250" t="e">
        <f>IF(COUNTIF(#REF!,BI15)=0,"",GETPIVOTDATA("Somme de Montant",#REF!,"CODE",BI15))</f>
        <v>#REF!</v>
      </c>
      <c r="BP15" s="91">
        <f t="shared" si="10"/>
        <v>0</v>
      </c>
      <c r="BQ15" s="31"/>
      <c r="BR15" s="278"/>
      <c r="BS15" s="279"/>
      <c r="BT15" s="256"/>
      <c r="BU15" s="281"/>
      <c r="BV15" s="31"/>
      <c r="BW15" s="161"/>
      <c r="BX15" s="72"/>
      <c r="BY15" s="73"/>
      <c r="BZ15" s="282" t="s">
        <v>212</v>
      </c>
      <c r="CA15" s="90"/>
      <c r="CB15" s="178">
        <f ca="1">TODAY()</f>
        <v>42025</v>
      </c>
      <c r="CC15" s="179"/>
      <c r="CD15" s="73"/>
      <c r="CE15" s="74"/>
      <c r="CG15" s="72"/>
      <c r="CH15" s="73"/>
      <c r="CI15" s="75"/>
      <c r="CJ15" s="75"/>
      <c r="CK15" s="76"/>
      <c r="CL15" s="73"/>
      <c r="CM15" s="73"/>
      <c r="CN15" s="74"/>
      <c r="CP15" s="136" t="str">
        <f t="shared" si="0"/>
        <v>C6216</v>
      </c>
      <c r="CQ15" s="192" t="str">
        <f t="shared" si="1"/>
        <v>SORTIES ET ANNIVERSAIRES</v>
      </c>
      <c r="CR15" s="129">
        <f t="shared" si="2"/>
        <v>0</v>
      </c>
      <c r="CS15" s="138">
        <f t="shared" si="3"/>
        <v>0</v>
      </c>
      <c r="CT15" s="189" t="e">
        <f t="shared" si="4"/>
        <v>#REF!</v>
      </c>
      <c r="CU15" s="190">
        <f t="shared" si="5"/>
        <v>41620</v>
      </c>
      <c r="CV15" s="191" t="str">
        <f t="shared" si="6"/>
        <v/>
      </c>
      <c r="CW15" s="211" t="str">
        <f t="shared" si="11"/>
        <v/>
      </c>
      <c r="CX15" s="211" t="str">
        <f t="shared" ca="1" si="7"/>
        <v/>
      </c>
      <c r="CY15" s="211" t="str">
        <f t="shared" ca="1" si="8"/>
        <v/>
      </c>
      <c r="CZ15" s="212">
        <f t="shared" si="12"/>
        <v>0</v>
      </c>
      <c r="DC15" s="136"/>
      <c r="DD15" s="137"/>
      <c r="DE15" s="129"/>
      <c r="DF15" s="138"/>
      <c r="DG15" s="131"/>
      <c r="DH15" s="132"/>
      <c r="DI15" s="133"/>
      <c r="DJ15" s="134"/>
      <c r="DK15" s="134"/>
      <c r="DL15" s="134"/>
      <c r="DM15" s="135"/>
    </row>
    <row r="16" spans="1:117" ht="39.75" customHeight="1">
      <c r="A16" s="333">
        <v>41436</v>
      </c>
      <c r="B16" s="334" t="s">
        <v>113</v>
      </c>
      <c r="C16" s="363" t="str">
        <f>IF(COMPTE1!$V46&lt;&gt;"",COMPTE1!$V46,IF(COMPTE1!$W46&lt;&gt;"",COMPTE1!$W46,IF(COMPTE1!$X46&lt;&gt;"",COMPTE1!$X46,IF(COMPTE1!$AB46&lt;&gt;"",COMPTE1!$AB46,IF(COMPTE1!$AF46&lt;&gt;"",COMPTE1!$AF46,IF(COMPTE1!$AG46&lt;&gt;"",COMPTE1!$AG46,IF(COMPTE1!$AH46&lt;&gt;"",COMPTE1!$AH46,COMPTE1!$AC46)))))))</f>
        <v>MUTUELLE SANTE</v>
      </c>
      <c r="D16" s="335" t="s">
        <v>239</v>
      </c>
      <c r="E16" s="362">
        <f>SUM($F16:$U16)</f>
        <v>-500</v>
      </c>
      <c r="F16" s="336">
        <v>-500</v>
      </c>
      <c r="G16" s="336"/>
      <c r="H16" s="336"/>
      <c r="I16" s="336"/>
      <c r="J16" s="336"/>
      <c r="K16" s="336"/>
      <c r="L16" s="336"/>
      <c r="M16" s="336"/>
      <c r="N16" s="336"/>
      <c r="O16" s="336"/>
      <c r="P16" s="336"/>
      <c r="Q16" s="336"/>
      <c r="R16" s="336"/>
      <c r="S16" s="336"/>
      <c r="T16" s="12"/>
      <c r="U16" s="12"/>
      <c r="V16" s="255" t="str">
        <f>IF($B16="C6810","FRAIS BANCAIRES",IF($B16="C6110","ENTRETIEN",IF($B16="C6111","VETURE",IF($B16="C6112","AIDES MENAGERES",IF($B16="C6210","LOYER, HOTEL",IF($B16="C6211","COPROPRIETE",IF($B16="C6212","EDF, EAU, TEL",IF($B16="C6213","DETTES",""))))))))</f>
        <v/>
      </c>
      <c r="W16" s="255" t="str">
        <f>IF($B16="C6214","OBSEQUES ET PRESTATIONS FUNERAIRES",IF($B16="C6215","TRAVAUX, DEMENAGEMENTS",IF($B16="C6216","SORTIES ET ANNIVERSAIRES",IF($B16="C6217","HEBERGEMENT FOYER, MAISON DE RETRAITE",IF($B16="C6310","IMPOTS",IF($B16="C6311","VACANCES, LOISIRS, ABONNEMENTS",IF($B16="C6312","HONORAIRES",IF($B16="C6313","SOLDE FDG ANNEE PASSEE",""))))))))</f>
        <v>HEBERGEMENT FOYER, MAISON DE RETRAITE</v>
      </c>
      <c r="X16" s="255" t="str">
        <f>IF($B16="C6410","ASSURANCES",IF($B16="C6510","ACHAT MATERIEL, MOBILIER",IF($B16="C6610","FRAIS MEDICAUX ET MUTUELLE ET REMBOURSEMENTS",IF($B16="C6611","MUTUELLE SANTE",IF($B16="C6710","IMOINS VALUES SUR TITRES",IF($B16="C6910","PROVISIONS SUR EMOLUMENTS",""))))))</f>
        <v/>
      </c>
      <c r="Y16" s="256" t="str">
        <f>IF($B16="C6810","FRAIS BANCAIRES",IF($B16="C6110","ENTRETIEN",IF($B16="C6111","VETURE",IF($B16="C6112","AIDES MENAGERES",IF($B16="C6210","LOYER, HOTEL",IF($B16="C6211","COPROPRIETE",IF($B16="C6212","EDF, EAU, TEL",IF($B16="C6213","DETTES",""))))))))</f>
        <v/>
      </c>
      <c r="Z16" s="256" t="str">
        <f>IF($B16="C6214","OBSEQUES ET PRESTATIONS FUNERAIRES",IF($B16="C6215","TRAVAUX, DEMENAGEMENTS",IF($B16="C6216","SORTIES ET ANNIVERSAIRES",IF($B16="C6217","HEBERGEMENT FOYER, MAISON DE RETRAITE",IF($B16="C6310","IMPOTS",IF($B16="C6311","VACANCES, LOISIRS, ABONNEMENTS",IF($B16="C6312","HONORAIRES",IF($B16="C6313","SOLDE FDG ANNEE PASSEE",""))))))))</f>
        <v>HEBERGEMENT FOYER, MAISON DE RETRAITE</v>
      </c>
      <c r="AA16" s="256" t="str">
        <f>IF($B16="C6410","ASSURANCES",IF($B16="C6510","ACHAT MATERIEL, MOBILIER",IF($B16="C6610","FRAIS MEDICAUX ET MUTUELLE ET REMBOURSEMENTS",IF($B16="C6611","MUTUELLE SANTE",IF($B16="C6710","IMOINS VALUES SUR TITRES",IF($B16="C6910","PROVISIONS SUR EMOLUMENTS",""))))))</f>
        <v/>
      </c>
      <c r="AB16" s="259" t="str">
        <f>IF($B16="C5111",$AL$6,IF($B16="C5112",$AL$7,IF($B16="C5113",$AL$8,IF($B16="C5121",$AL$9,IF($B16="C5122",$AL$10,IF($B16="C5123",$AL$11,IF($B16="C5130",$AL$12,IF($B16="C5140",$AL$13,""))))))))</f>
        <v/>
      </c>
      <c r="AC16" s="259" t="str">
        <f>IF($B16="C5150",$AL$14,IF($B16="C5160",$AL$15,IF($B16="C5170",$AL$16,IF($B16="C5180",$AL$17,IF($B16="C5190",$AL$18,IF($B16="C5190",$AL$19,""))))))</f>
        <v/>
      </c>
      <c r="AD16" s="259" t="str">
        <f>IF($B16="C5111",$AL$6,IF($B16="C5112",$AL$7,IF($B16="C5113",$AL$8,IF($B16="C5121",$AL$9,IF($B16="C5122",$AL$10,IF($B16="C5123",$AL$11,IF($B16="C5130",$AL$12,IF($B16="C5140",$AL$13,""))))))))</f>
        <v/>
      </c>
      <c r="AE16" s="259" t="str">
        <f>IF($B16="C5150",$AL$14,IF($B16="C5160",$AL$15,IF($B16="C5170",$AL$16,IF($B16="C5180",$AL$17,IF($B16="C5190",$AL$18,IF($B16="C5190",$AL$19,""))))))</f>
        <v/>
      </c>
      <c r="AF16" s="261" t="str">
        <f>IF($B16="C7001","PENSION 1",IF($B16="C7002","PENSION 2",IF($B16="C7003","PENSION 3",IF($B16="C7101","PENSION 4",IF($B16="C7102","PENSION 5",IF($B16="C7103","PENSION 6",IF($B16="C7104","PENSION 7","")))))))</f>
        <v/>
      </c>
      <c r="AG16" s="261" t="str">
        <f>IF($B16="C7201","PENSION 8",IF($B16="C7301","PENSION 9",IF($B16="C7401","PENSION 10",IF($B16="C7501","CAF",IF($B16="C7601","RENTE VIAGERE",IF($B16="C7602","ENCAISSEMENT LOYERS",IF($B16="C7603","INTERETS PLACEMENTS","")))))))</f>
        <v/>
      </c>
      <c r="AH16" s="261" t="str">
        <f>IF($B16="C7604","COUPONS ET PLUS VALUES SUR TITRES",IF($B16="C7605","ALS : VIREMENTS CAF",IF($B16="C7606","REMBOURSEMENT MUTUELLE",IF($B16="C7607","VENTE MAISON OU TERRAIN",IF($B16="C7608","VENTE MOBILIER",IF($B16="C7701","ENCAISSEMENT SUCCESSION",IF($B16="C7901","AUTRES RECETTES DIVERSES","")))))))</f>
        <v/>
      </c>
      <c r="AI16" s="261" t="str">
        <f>IF($B16="C7001","PENSION 1",IF($B16="C7002","PENSION 2",IF($B16="C7003","PENSION 3",IF($B16="C7101","PENSION 4",IF($B16="C7102","PENSION 5",IF($B16="C7103","PENSION 6",IF($B16="C7104","PENSION 7","")))))))</f>
        <v/>
      </c>
      <c r="AJ16" s="261" t="str">
        <f>IF($B16="C7201","PENSION 8",IF($B16="C7301","PENSION 9",IF($B16="C7401","PENSION 10",IF($B16="C7501","CAF",IF($B16="C7601","RENTE VIAGERE",IF($B16="C7602","ENCAISSEMENT LOYERS",IF($B16="C7603","INTERETS PLACEMENTS","")))))))</f>
        <v/>
      </c>
      <c r="AK16" s="21" t="s">
        <v>112</v>
      </c>
      <c r="AL16" s="22" t="s">
        <v>204</v>
      </c>
      <c r="AM16" s="284"/>
      <c r="AN16" s="284"/>
      <c r="AO16" s="284"/>
      <c r="AP16" s="285"/>
      <c r="AQ16" s="286"/>
      <c r="AR16" s="280">
        <f>$P$1</f>
        <v>0</v>
      </c>
      <c r="AS16" s="261" t="str">
        <f t="shared" si="13"/>
        <v/>
      </c>
      <c r="AT16" s="21" t="s">
        <v>113</v>
      </c>
      <c r="AU16" s="364" t="s">
        <v>114</v>
      </c>
      <c r="AV16" s="287"/>
      <c r="AW16" s="249"/>
      <c r="AX16" s="289"/>
      <c r="AY16" s="302"/>
      <c r="AZ16" s="250" t="e">
        <f>IF(COUNTIF(#REF!,AT16)=0,"",GETPIVOTDATA("Somme de Montant",#REF!,"CODE",AT16))</f>
        <v>#REF!</v>
      </c>
      <c r="BA16" s="91">
        <f t="shared" si="9"/>
        <v>0</v>
      </c>
      <c r="BB16" s="31"/>
      <c r="BC16" s="278"/>
      <c r="BD16" s="279"/>
      <c r="BE16" s="256"/>
      <c r="BF16" s="281"/>
      <c r="BG16" s="31"/>
      <c r="BH16" s="161">
        <v>41617</v>
      </c>
      <c r="BI16" s="21" t="s">
        <v>115</v>
      </c>
      <c r="BJ16" s="364" t="s">
        <v>116</v>
      </c>
      <c r="BK16" s="297"/>
      <c r="BL16" s="295"/>
      <c r="BM16" s="291"/>
      <c r="BN16" s="292"/>
      <c r="BO16" s="250" t="e">
        <f>IF(COUNTIF(#REF!,BI16)=0,"",GETPIVOTDATA("Somme de Montant",#REF!,"CODE",BI16))</f>
        <v>#REF!</v>
      </c>
      <c r="BP16" s="91">
        <f t="shared" si="10"/>
        <v>0</v>
      </c>
      <c r="BQ16" s="31"/>
      <c r="BR16" s="278"/>
      <c r="BS16" s="279"/>
      <c r="BT16" s="256"/>
      <c r="BU16" s="281"/>
      <c r="BV16" s="31"/>
      <c r="BW16" s="161">
        <v>41613</v>
      </c>
      <c r="BX16" s="72"/>
      <c r="BY16" s="73"/>
      <c r="BZ16" s="90" t="s">
        <v>210</v>
      </c>
      <c r="CA16" s="90"/>
      <c r="CB16" s="90"/>
      <c r="CC16" s="73"/>
      <c r="CD16" s="73"/>
      <c r="CE16" s="74"/>
      <c r="CG16" s="72"/>
      <c r="CH16" s="73"/>
      <c r="CI16" s="75"/>
      <c r="CJ16" s="75"/>
      <c r="CK16" s="75"/>
      <c r="CL16" s="73"/>
      <c r="CM16" s="73"/>
      <c r="CN16" s="74"/>
      <c r="CP16" s="136" t="str">
        <f t="shared" si="0"/>
        <v>C6217</v>
      </c>
      <c r="CQ16" s="192" t="str">
        <f t="shared" si="1"/>
        <v>HEBERGEMENT</v>
      </c>
      <c r="CR16" s="129">
        <f t="shared" si="2"/>
        <v>0</v>
      </c>
      <c r="CS16" s="138">
        <f t="shared" si="3"/>
        <v>0</v>
      </c>
      <c r="CT16" s="189" t="e">
        <f t="shared" si="4"/>
        <v>#REF!</v>
      </c>
      <c r="CU16" s="190">
        <f t="shared" si="5"/>
        <v>41617</v>
      </c>
      <c r="CV16" s="191" t="str">
        <f t="shared" si="6"/>
        <v/>
      </c>
      <c r="CW16" s="211" t="str">
        <f t="shared" si="11"/>
        <v/>
      </c>
      <c r="CX16" s="211" t="str">
        <f t="shared" ca="1" si="7"/>
        <v/>
      </c>
      <c r="CY16" s="211" t="str">
        <f t="shared" ca="1" si="8"/>
        <v/>
      </c>
      <c r="CZ16" s="212">
        <f t="shared" si="12"/>
        <v>0</v>
      </c>
      <c r="DC16" s="127"/>
      <c r="DD16" s="128"/>
      <c r="DE16" s="139"/>
      <c r="DF16" s="130"/>
      <c r="DG16" s="140"/>
      <c r="DH16" s="141"/>
      <c r="DI16" s="142"/>
      <c r="DJ16" s="117"/>
      <c r="DK16" s="117"/>
      <c r="DL16" s="117"/>
      <c r="DM16" s="143"/>
    </row>
    <row r="17" spans="1:117" ht="39.75" customHeight="1">
      <c r="A17" s="333">
        <v>41450</v>
      </c>
      <c r="B17" s="334" t="s">
        <v>113</v>
      </c>
      <c r="C17" s="363" t="str">
        <f>IF(COMPTE1!$V49&lt;&gt;"",COMPTE1!$V49,IF(COMPTE1!$W49&lt;&gt;"",COMPTE1!$W49,IF(COMPTE1!$X49&lt;&gt;"",COMPTE1!$X49,IF(COMPTE1!$AB49&lt;&gt;"",COMPTE1!$AB49,IF(COMPTE1!$AF49&lt;&gt;"",COMPTE1!$AF49,IF(COMPTE1!$AG49&lt;&gt;"",COMPTE1!$AG49,IF(COMPTE1!$AH49&lt;&gt;"",COMPTE1!$AH49,COMPTE1!$AC49)))))))</f>
        <v>FRAIS BANCAIRES</v>
      </c>
      <c r="D17" s="335" t="s">
        <v>237</v>
      </c>
      <c r="E17" s="362">
        <f>SUM($F17:$U17)</f>
        <v>-3500</v>
      </c>
      <c r="F17" s="336">
        <v>-3500</v>
      </c>
      <c r="G17" s="336"/>
      <c r="H17" s="336"/>
      <c r="I17" s="336"/>
      <c r="J17" s="336"/>
      <c r="K17" s="336"/>
      <c r="L17" s="336"/>
      <c r="M17" s="336"/>
      <c r="N17" s="336"/>
      <c r="O17" s="336"/>
      <c r="P17" s="336"/>
      <c r="Q17" s="336"/>
      <c r="R17" s="336"/>
      <c r="S17" s="336"/>
      <c r="T17" s="367"/>
      <c r="U17" s="367"/>
      <c r="V17" s="255" t="str">
        <f>IF($B17="C6810","FRAIS BANCAIRES",IF($B17="C6110","ENTRETIEN",IF($B17="C6111","VETURE",IF($B17="C6112","AIDES MENAGERES",IF($B17="C6210","LOYER, HOTEL",IF($B17="C6211","COPROPRIETE",IF($B17="C6212","EDF, EAU, TEL",IF($B17="C6213","DETTES",""))))))))</f>
        <v/>
      </c>
      <c r="W17" s="255" t="str">
        <f>IF($B17="C6214","OBSEQUES ET PRESTATIONS FUNERAIRES",IF($B17="C6215","TRAVAUX, DEMENAGEMENTS",IF($B17="C6216","SORTIES ET ANNIVERSAIRES",IF($B17="C6217","HEBERGEMENT FOYER, MAISON DE RETRAITE",IF($B17="C6310","IMPOTS",IF($B17="C6311","VACANCES, LOISIRS, ABONNEMENTS",IF($B17="C6312","HONORAIRES",IF($B17="C6313","SOLDE FDG ANNEE PASSEE",""))))))))</f>
        <v>HEBERGEMENT FOYER, MAISON DE RETRAITE</v>
      </c>
      <c r="X17" s="255" t="str">
        <f>IF($B17="C6410","ASSURANCES",IF($B17="C6510","ACHAT MATERIEL, MOBILIER",IF($B17="C6610","FRAIS MEDICAUX ET MUTUELLE ET REMBOURSEMENTS",IF($B17="C6611","MUTUELLE SANTE",IF($B17="C6710","IMOINS VALUES SUR TITRES",IF($B17="C6910","PROVISIONS SUR EMOLUMENTS",""))))))</f>
        <v/>
      </c>
      <c r="Y17" s="256" t="str">
        <f>IF($B17="C6810","FRAIS BANCAIRES",IF($B17="C6110","ENTRETIEN",IF($B17="C6111","VETURE",IF($B17="C6112","AIDES MENAGERES",IF($B17="C6210","LOYER, HOTEL",IF($B17="C6211","COPROPRIETE",IF($B17="C6212","EDF, EAU, TEL",IF($B17="C6213","DETTES",""))))))))</f>
        <v/>
      </c>
      <c r="Z17" s="256" t="str">
        <f>IF($B17="C6214","OBSEQUES ET PRESTATIONS FUNERAIRES",IF($B17="C6215","TRAVAUX, DEMENAGEMENTS",IF($B17="C6216","SORTIES ET ANNIVERSAIRES",IF($B17="C6217","HEBERGEMENT FOYER, MAISON DE RETRAITE",IF($B17="C6310","IMPOTS",IF($B17="C6311","VACANCES, LOISIRS, ABONNEMENTS",IF($B17="C6312","HONORAIRES",IF($B17="C6313","SOLDE FDG ANNEE PASSEE",""))))))))</f>
        <v>HEBERGEMENT FOYER, MAISON DE RETRAITE</v>
      </c>
      <c r="AA17" s="256" t="str">
        <f>IF($B17="C6410","ASSURANCES",IF($B17="C6510","ACHAT MATERIEL, MOBILIER",IF($B17="C6610","FRAIS MEDICAUX ET MUTUELLE ET REMBOURSEMENTS",IF($B17="C6611","MUTUELLE SANTE",IF($B17="C6710","IMOINS VALUES SUR TITRES",IF($B17="C6910","PROVISIONS SUR EMOLUMENTS",""))))))</f>
        <v/>
      </c>
      <c r="AB17" s="259" t="str">
        <f>IF($B17="C5111",$AL$6,IF($B17="C5112",$AL$7,IF($B17="C5113",$AL$8,IF($B17="C5121",$AL$9,IF($B17="C5122",$AL$10,IF($B17="C5123",$AL$11,IF($B17="C5130",$AL$12,IF($B17="C5140",$AL$13,""))))))))</f>
        <v/>
      </c>
      <c r="AC17" s="259" t="str">
        <f>IF($B17="C5150",$AL$14,IF($B17="C5160",$AL$15,IF($B17="C5170",$AL$16,IF($B17="C5180",$AL$17,IF($B17="C5190",$AL$18,IF($B17="C5190",$AL$19,""))))))</f>
        <v/>
      </c>
      <c r="AD17" s="259" t="str">
        <f>IF($B17="C5111",$AL$6,IF($B17="C5112",$AL$7,IF($B17="C5113",$AL$8,IF($B17="C5121",$AL$9,IF($B17="C5122",$AL$10,IF($B17="C5123",$AL$11,IF($B17="C5130",$AL$12,IF($B17="C5140",$AL$13,""))))))))</f>
        <v/>
      </c>
      <c r="AE17" s="259" t="str">
        <f>IF($B17="C5150",$AL$14,IF($B17="C5160",$AL$15,IF($B17="C5170",$AL$16,IF($B17="C5180",$AL$17,IF($B17="C5190",$AL$18,IF($B17="C5190",$AL$19,""))))))</f>
        <v/>
      </c>
      <c r="AF17" s="261" t="str">
        <f>IF($B17="C7001","PENSION 1",IF($B17="C7002","PENSION 2",IF($B17="C7003","PENSION 3",IF($B17="C7101","PENSION 4",IF($B17="C7102","PENSION 5",IF($B17="C7103","PENSION 6",IF($B17="C7104","PENSION 7","")))))))</f>
        <v/>
      </c>
      <c r="AG17" s="261" t="str">
        <f>IF($B17="C7201","PENSION 8",IF($B17="C7301","PENSION 9",IF($B17="C7401","PENSION 10",IF($B17="C7501","CAF",IF($B17="C7601","RENTE VIAGERE",IF($B17="C7602","ENCAISSEMENT LOYERS",IF($B17="C7603","INTERETS PLACEMENTS","")))))))</f>
        <v/>
      </c>
      <c r="AH17" s="261" t="str">
        <f>IF($B17="C7604","COUPONS ET PLUS VALUES SUR TITRES",IF($B17="C7605","ALS : VIREMENTS CAF",IF($B17="C7606","REMBOURSEMENT MUTUELLE",IF($B17="C7607","VENTE MAISON OU TERRAIN",IF($B17="C7608","VENTE MOBILIER",IF($B17="C7701","ENCAISSEMENT SUCCESSION",IF($B17="C7901","AUTRES RECETTES DIVERSES","")))))))</f>
        <v/>
      </c>
      <c r="AI17" s="261" t="str">
        <f>IF($B17="C7001","PENSION 1",IF($B17="C7002","PENSION 2",IF($B17="C7003","PENSION 3",IF($B17="C7101","PENSION 4",IF($B17="C7102","PENSION 5",IF($B17="C7103","PENSION 6",IF($B17="C7104","PENSION 7","")))))))</f>
        <v/>
      </c>
      <c r="AJ17" s="261" t="str">
        <f>IF($B17="C7201","PENSION 8",IF($B17="C7301","PENSION 9",IF($B17="C7401","PENSION 10",IF($B17="C7501","CAF",IF($B17="C7601","RENTE VIAGERE",IF($B17="C7602","ENCAISSEMENT LOYERS",IF($B17="C7603","INTERETS PLACEMENTS","")))))))</f>
        <v/>
      </c>
      <c r="AK17" s="21" t="s">
        <v>117</v>
      </c>
      <c r="AL17" s="22" t="s">
        <v>201</v>
      </c>
      <c r="AM17" s="283"/>
      <c r="AN17" s="284"/>
      <c r="AO17" s="284"/>
      <c r="AP17" s="285"/>
      <c r="AQ17" s="286"/>
      <c r="AR17" s="280">
        <f>$Q$1</f>
        <v>0</v>
      </c>
      <c r="AS17" s="261" t="str">
        <f t="shared" si="13"/>
        <v/>
      </c>
      <c r="AT17" s="21" t="s">
        <v>118</v>
      </c>
      <c r="AU17" s="364" t="s">
        <v>119</v>
      </c>
      <c r="AV17" s="287"/>
      <c r="AW17" s="249"/>
      <c r="AX17" s="289"/>
      <c r="AY17" s="302"/>
      <c r="AZ17" s="250" t="e">
        <f>IF(COUNTIF(#REF!,AT17)=0,"",GETPIVOTDATA("Somme de Montant",#REF!,"CODE",AT17))</f>
        <v>#REF!</v>
      </c>
      <c r="BA17" s="91">
        <f t="shared" si="9"/>
        <v>0</v>
      </c>
      <c r="BB17" s="31"/>
      <c r="BC17" s="278"/>
      <c r="BD17" s="279"/>
      <c r="BE17" s="256"/>
      <c r="BF17" s="281"/>
      <c r="BG17" s="31"/>
      <c r="BH17" s="161">
        <v>39400</v>
      </c>
      <c r="BI17" s="21" t="s">
        <v>120</v>
      </c>
      <c r="BJ17" s="364" t="s">
        <v>121</v>
      </c>
      <c r="BK17" s="294"/>
      <c r="BL17" s="295"/>
      <c r="BM17" s="291"/>
      <c r="BN17" s="292"/>
      <c r="BO17" s="250" t="e">
        <f>IF(COUNTIF(#REF!,BI17)=0,"",GETPIVOTDATA("Somme de Montant",#REF!,"CODE",BI17))</f>
        <v>#REF!</v>
      </c>
      <c r="BP17" s="91">
        <f t="shared" si="10"/>
        <v>0</v>
      </c>
      <c r="BQ17" s="31"/>
      <c r="BR17" s="278"/>
      <c r="BS17" s="279"/>
      <c r="BT17" s="256"/>
      <c r="BU17" s="281"/>
      <c r="BV17" s="31"/>
      <c r="BW17" s="161"/>
      <c r="BX17" s="72"/>
      <c r="BY17" s="73"/>
      <c r="BZ17" s="90" t="s">
        <v>211</v>
      </c>
      <c r="CA17" s="90"/>
      <c r="CB17" s="90"/>
      <c r="CC17" s="73"/>
      <c r="CD17" s="73"/>
      <c r="CE17" s="74"/>
      <c r="CG17" s="72"/>
      <c r="CH17" s="73"/>
      <c r="CI17" s="75"/>
      <c r="CJ17" s="75"/>
      <c r="CK17" s="75"/>
      <c r="CL17" s="73"/>
      <c r="CM17" s="73"/>
      <c r="CN17" s="74"/>
      <c r="CP17" s="136" t="str">
        <f t="shared" si="0"/>
        <v>C6310</v>
      </c>
      <c r="CQ17" s="192" t="str">
        <f t="shared" si="1"/>
        <v>IMPOT</v>
      </c>
      <c r="CR17" s="129">
        <f t="shared" si="2"/>
        <v>0</v>
      </c>
      <c r="CS17" s="138">
        <f t="shared" si="3"/>
        <v>0</v>
      </c>
      <c r="CT17" s="189" t="e">
        <f t="shared" si="4"/>
        <v>#REF!</v>
      </c>
      <c r="CU17" s="190">
        <f t="shared" si="5"/>
        <v>39400</v>
      </c>
      <c r="CV17" s="191" t="str">
        <f t="shared" si="6"/>
        <v/>
      </c>
      <c r="CW17" s="211" t="str">
        <f t="shared" si="11"/>
        <v/>
      </c>
      <c r="CX17" s="211" t="str">
        <f t="shared" ca="1" si="7"/>
        <v/>
      </c>
      <c r="CY17" s="211" t="str">
        <f t="shared" ca="1" si="8"/>
        <v/>
      </c>
      <c r="CZ17" s="212">
        <f t="shared" si="12"/>
        <v>0</v>
      </c>
      <c r="DC17" s="136"/>
      <c r="DD17" s="137"/>
      <c r="DE17" s="144"/>
      <c r="DF17" s="138"/>
      <c r="DG17" s="131"/>
      <c r="DH17" s="132"/>
      <c r="DI17" s="133"/>
      <c r="DJ17" s="134"/>
      <c r="DK17" s="134"/>
      <c r="DL17" s="134"/>
      <c r="DM17" s="135"/>
    </row>
    <row r="18" spans="1:117" ht="39.75" customHeight="1">
      <c r="A18" s="333">
        <v>41606</v>
      </c>
      <c r="B18" s="334" t="s">
        <v>113</v>
      </c>
      <c r="C18" s="363" t="str">
        <f>IF(COMPTE1!$V78&lt;&gt;"",COMPTE1!$V78,IF(COMPTE1!$W78&lt;&gt;"",COMPTE1!$W78,IF(COMPTE1!$X78&lt;&gt;"",COMPTE1!$X78,IF(COMPTE1!$AB78&lt;&gt;"",COMPTE1!$AB78,IF(COMPTE1!$AF78&lt;&gt;"",COMPTE1!$AF78,IF(COMPTE1!$AG78&lt;&gt;"",COMPTE1!$AG78,IF(COMPTE1!$AH78&lt;&gt;"",COMPTE1!$AH78,COMPTE1!$AC78)))))))</f>
        <v>PENSION 3</v>
      </c>
      <c r="D18" s="335" t="s">
        <v>222</v>
      </c>
      <c r="E18" s="362">
        <f>SUM($F18:$U18)</f>
        <v>-2006.95</v>
      </c>
      <c r="F18" s="336">
        <v>-2006.95</v>
      </c>
      <c r="G18" s="336"/>
      <c r="H18" s="336"/>
      <c r="I18" s="336"/>
      <c r="J18" s="336"/>
      <c r="K18" s="336"/>
      <c r="L18" s="336"/>
      <c r="M18" s="336"/>
      <c r="N18" s="336"/>
      <c r="O18" s="336"/>
      <c r="P18" s="336"/>
      <c r="Q18" s="336"/>
      <c r="R18" s="336"/>
      <c r="S18" s="336"/>
      <c r="T18" s="12"/>
      <c r="U18" s="12"/>
      <c r="V18" s="255" t="str">
        <f>IF($B18="C6810","FRAIS BANCAIRES",IF($B18="C6110","ENTRETIEN",IF($B18="C6111","VETURE",IF($B18="C6112","AIDES MENAGERES",IF($B18="C6210","LOYER, HOTEL",IF($B18="C6211","COPROPRIETE",IF($B18="C6212","EDF, EAU, TEL",IF($B18="C6213","DETTES",""))))))))</f>
        <v/>
      </c>
      <c r="W18" s="255" t="str">
        <f>IF($B18="C6214","OBSEQUES ET PRESTATIONS FUNERAIRES",IF($B18="C6215","TRAVAUX, DEMENAGEMENTS",IF($B18="C6216","SORTIES ET ANNIVERSAIRES",IF($B18="C6217","HEBERGEMENT FOYER, MAISON DE RETRAITE",IF($B18="C6310","IMPOTS",IF($B18="C6311","VACANCES, LOISIRS, ABONNEMENTS",IF($B18="C6312","HONORAIRES",IF($B18="C6313","SOLDE FDG ANNEE PASSEE",""))))))))</f>
        <v>HEBERGEMENT FOYER, MAISON DE RETRAITE</v>
      </c>
      <c r="X18" s="255" t="str">
        <f>IF($B18="C6410","ASSURANCES",IF($B18="C6510","ACHAT MATERIEL, MOBILIER",IF($B18="C6610","FRAIS MEDICAUX ET MUTUELLE ET REMBOURSEMENTS",IF($B18="C6611","MUTUELLE SANTE",IF($B18="C6710","IMOINS VALUES SUR TITRES",IF($B18="C6910","PROVISIONS SUR EMOLUMENTS",""))))))</f>
        <v/>
      </c>
      <c r="Y18" s="256" t="str">
        <f>IF($B18="C6810","FRAIS BANCAIRES",IF($B18="C6110","ENTRETIEN",IF($B18="C6111","VETURE",IF($B18="C6112","AIDES MENAGERES",IF($B18="C6210","LOYER, HOTEL",IF($B18="C6211","COPROPRIETE",IF($B18="C6212","EDF, EAU, TEL",IF($B18="C6213","DETTES",""))))))))</f>
        <v/>
      </c>
      <c r="Z18" s="256" t="str">
        <f>IF($B18="C6214","OBSEQUES ET PRESTATIONS FUNERAIRES",IF($B18="C6215","TRAVAUX, DEMENAGEMENTS",IF($B18="C6216","SORTIES ET ANNIVERSAIRES",IF($B18="C6217","HEBERGEMENT FOYER, MAISON DE RETRAITE",IF($B18="C6310","IMPOTS",IF($B18="C6311","VACANCES, LOISIRS, ABONNEMENTS",IF($B18="C6312","HONORAIRES",IF($B18="C6313","SOLDE FDG ANNEE PASSEE",""))))))))</f>
        <v>HEBERGEMENT FOYER, MAISON DE RETRAITE</v>
      </c>
      <c r="AA18" s="256" t="str">
        <f>IF($B18="C6410","ASSURANCES",IF($B18="C6510","ACHAT MATERIEL, MOBILIER",IF($B18="C6610","FRAIS MEDICAUX ET MUTUELLE ET REMBOURSEMENTS",IF($B18="C6611","MUTUELLE SANTE",IF($B18="C6710","IMOINS VALUES SUR TITRES",IF($B18="C6910","PROVISIONS SUR EMOLUMENTS",""))))))</f>
        <v/>
      </c>
      <c r="AB18" s="259" t="str">
        <f>IF($B18="C5111",$AL$6,IF($B18="C5112",$AL$7,IF($B18="C5113",$AL$8,IF($B18="C5121",$AL$9,IF($B18="C5122",$AL$10,IF($B18="C5123",$AL$11,IF($B18="C5130",$AL$12,IF($B18="C5140",$AL$13,""))))))))</f>
        <v/>
      </c>
      <c r="AC18" s="259" t="str">
        <f>IF($B18="C5150",$AL$14,IF($B18="C5160",$AL$15,IF($B18="C5170",$AL$16,IF($B18="C5180",$AL$17,IF($B18="C5190",$AL$18,IF($B18="C5190",$AL$19,""))))))</f>
        <v/>
      </c>
      <c r="AD18" s="259" t="str">
        <f>IF($B18="C5111",$AL$6,IF($B18="C5112",$AL$7,IF($B18="C5113",$AL$8,IF($B18="C5121",$AL$9,IF($B18="C5122",$AL$10,IF($B18="C5123",$AL$11,IF($B18="C5130",$AL$12,IF($B18="C5140",$AL$13,""))))))))</f>
        <v/>
      </c>
      <c r="AE18" s="259" t="str">
        <f>IF($B18="C5150",$AL$14,IF($B18="C5160",$AL$15,IF($B18="C5170",$AL$16,IF($B18="C5180",$AL$17,IF($B18="C5190",$AL$18,IF($B18="C5190",$AL$19,""))))))</f>
        <v/>
      </c>
      <c r="AF18" s="261" t="str">
        <f>IF($B18="C7001","PENSION 1",IF($B18="C7002","PENSION 2",IF($B18="C7003","PENSION 3",IF($B18="C7101","PENSION 4",IF($B18="C7102","PENSION 5",IF($B18="C7103","PENSION 6",IF($B18="C7104","PENSION 7","")))))))</f>
        <v/>
      </c>
      <c r="AG18" s="261" t="str">
        <f>IF($B18="C7201","PENSION 8",IF($B18="C7301","PENSION 9",IF($B18="C7401","PENSION 10",IF($B18="C7501","CAF",IF($B18="C7601","RENTE VIAGERE",IF($B18="C7602","ENCAISSEMENT LOYERS",IF($B18="C7603","INTERETS PLACEMENTS","")))))))</f>
        <v/>
      </c>
      <c r="AH18" s="261" t="str">
        <f>IF($B18="C7604","COUPONS ET PLUS VALUES SUR TITRES",IF($B18="C7605","ALS : VIREMENTS CAF",IF($B18="C7606","REMBOURSEMENT MUTUELLE",IF($B18="C7607","VENTE MAISON OU TERRAIN",IF($B18="C7608","VENTE MOBILIER",IF($B18="C7701","ENCAISSEMENT SUCCESSION",IF($B18="C7901","AUTRES RECETTES DIVERSES","")))))))</f>
        <v/>
      </c>
      <c r="AI18" s="261" t="str">
        <f>IF($B18="C7001","PENSION 1",IF($B18="C7002","PENSION 2",IF($B18="C7003","PENSION 3",IF($B18="C7101","PENSION 4",IF($B18="C7102","PENSION 5",IF($B18="C7103","PENSION 6",IF($B18="C7104","PENSION 7","")))))))</f>
        <v/>
      </c>
      <c r="AJ18" s="261" t="str">
        <f>IF($B18="C7201","PENSION 8",IF($B18="C7301","PENSION 9",IF($B18="C7401","PENSION 10",IF($B18="C7501","CAF",IF($B18="C7601","RENTE VIAGERE",IF($B18="C7602","ENCAISSEMENT LOYERS",IF($B18="C7603","INTERETS PLACEMENTS","")))))))</f>
        <v/>
      </c>
      <c r="AK18" s="21" t="s">
        <v>122</v>
      </c>
      <c r="AL18" s="22" t="s">
        <v>202</v>
      </c>
      <c r="AM18" s="284"/>
      <c r="AN18" s="284"/>
      <c r="AO18" s="284"/>
      <c r="AP18" s="285"/>
      <c r="AQ18" s="286"/>
      <c r="AR18" s="280">
        <f>$R$1</f>
        <v>0</v>
      </c>
      <c r="AS18" s="261" t="str">
        <f t="shared" si="13"/>
        <v/>
      </c>
      <c r="AT18" s="21" t="s">
        <v>123</v>
      </c>
      <c r="AU18" s="364" t="s">
        <v>124</v>
      </c>
      <c r="AV18" s="287"/>
      <c r="AW18" s="249"/>
      <c r="AX18" s="289"/>
      <c r="AY18" s="302"/>
      <c r="AZ18" s="250" t="e">
        <f>IF(COUNTIF(#REF!,AT18)=0,"",GETPIVOTDATA("Somme de Montant",#REF!,"CODE",AT18))</f>
        <v>#REF!</v>
      </c>
      <c r="BA18" s="91">
        <f t="shared" si="9"/>
        <v>0</v>
      </c>
      <c r="BB18" s="31"/>
      <c r="BC18" s="278"/>
      <c r="BD18" s="279"/>
      <c r="BE18" s="256"/>
      <c r="BF18" s="281"/>
      <c r="BG18" s="31"/>
      <c r="BH18" s="161">
        <v>41634</v>
      </c>
      <c r="BI18" s="21" t="s">
        <v>125</v>
      </c>
      <c r="BJ18" s="364" t="s">
        <v>126</v>
      </c>
      <c r="BK18" s="294"/>
      <c r="BL18" s="295"/>
      <c r="BM18" s="291"/>
      <c r="BN18" s="292"/>
      <c r="BO18" s="250" t="e">
        <f>IF(COUNTIF(#REF!,BI18)=0,"",GETPIVOTDATA("Somme de Montant",#REF!,"CODE",BI18))</f>
        <v>#REF!</v>
      </c>
      <c r="BP18" s="91">
        <f t="shared" si="10"/>
        <v>0</v>
      </c>
      <c r="BQ18" s="31"/>
      <c r="BR18" s="278"/>
      <c r="BS18" s="279"/>
      <c r="BT18" s="256"/>
      <c r="BU18" s="281"/>
      <c r="BV18" s="31"/>
      <c r="BW18" s="161"/>
      <c r="BX18" s="7"/>
      <c r="BY18" s="29"/>
      <c r="BZ18" s="29"/>
      <c r="CA18" s="29"/>
      <c r="CB18" s="29"/>
      <c r="CC18" s="29"/>
      <c r="CD18" s="29"/>
      <c r="CE18" s="8"/>
      <c r="CG18" s="7"/>
      <c r="CH18" s="29"/>
      <c r="CI18" s="29"/>
      <c r="CJ18" s="29"/>
      <c r="CK18" s="29"/>
      <c r="CL18" s="29"/>
      <c r="CM18" s="29"/>
      <c r="CN18" s="8"/>
      <c r="CP18" s="136" t="str">
        <f t="shared" si="0"/>
        <v>C6311</v>
      </c>
      <c r="CQ18" s="192" t="str">
        <f t="shared" si="1"/>
        <v>VACANCE, VOYAGE, LOISIR, ABONNEMENT</v>
      </c>
      <c r="CR18" s="129">
        <f t="shared" si="2"/>
        <v>0</v>
      </c>
      <c r="CS18" s="138">
        <f t="shared" si="3"/>
        <v>0</v>
      </c>
      <c r="CT18" s="189" t="e">
        <f t="shared" si="4"/>
        <v>#REF!</v>
      </c>
      <c r="CU18" s="190">
        <f t="shared" si="5"/>
        <v>41634</v>
      </c>
      <c r="CV18" s="191" t="str">
        <f t="shared" si="6"/>
        <v/>
      </c>
      <c r="CW18" s="211" t="str">
        <f t="shared" si="11"/>
        <v/>
      </c>
      <c r="CX18" s="211" t="str">
        <f t="shared" ca="1" si="7"/>
        <v/>
      </c>
      <c r="CY18" s="211" t="str">
        <f t="shared" ca="1" si="8"/>
        <v/>
      </c>
      <c r="CZ18" s="212">
        <f t="shared" si="12"/>
        <v>0</v>
      </c>
      <c r="DC18" s="136"/>
      <c r="DD18" s="137"/>
      <c r="DE18" s="144"/>
      <c r="DF18" s="138"/>
      <c r="DG18" s="131"/>
      <c r="DH18" s="132"/>
      <c r="DI18" s="133"/>
      <c r="DJ18" s="134"/>
      <c r="DK18" s="134"/>
      <c r="DL18" s="134"/>
      <c r="DM18" s="135"/>
    </row>
    <row r="19" spans="1:117" ht="39.75" customHeight="1">
      <c r="A19" s="333">
        <v>41626</v>
      </c>
      <c r="B19" s="334" t="s">
        <v>113</v>
      </c>
      <c r="C19" s="363" t="str">
        <f>IF(COMPTE1!$V83&lt;&gt;"",COMPTE1!$V83,IF(COMPTE1!$W83&lt;&gt;"",COMPTE1!$W83,IF(COMPTE1!$X83&lt;&gt;"",COMPTE1!$X83,IF(COMPTE1!$AB83&lt;&gt;"",COMPTE1!$AB83,IF(COMPTE1!$AF83&lt;&gt;"",COMPTE1!$AF83,IF(COMPTE1!$AG83&lt;&gt;"",COMPTE1!$AG83,IF(COMPTE1!$AH83&lt;&gt;"",COMPTE1!$AH83,COMPTE1!$AC83)))))))</f>
        <v>PENSION 3</v>
      </c>
      <c r="D19" s="335" t="s">
        <v>217</v>
      </c>
      <c r="E19" s="362">
        <f>SUM($F19:$U19)</f>
        <v>-2016.14</v>
      </c>
      <c r="F19" s="336">
        <v>-2016.14</v>
      </c>
      <c r="G19" s="336"/>
      <c r="H19" s="336"/>
      <c r="I19" s="336"/>
      <c r="J19" s="336"/>
      <c r="K19" s="336"/>
      <c r="L19" s="336"/>
      <c r="M19" s="336"/>
      <c r="N19" s="336"/>
      <c r="O19" s="336"/>
      <c r="P19" s="336"/>
      <c r="Q19" s="336"/>
      <c r="R19" s="336"/>
      <c r="S19" s="336"/>
      <c r="T19" s="12"/>
      <c r="U19" s="12"/>
      <c r="V19" s="255" t="str">
        <f>IF($B19="C6810","FRAIS BANCAIRES",IF($B19="C6110","ENTRETIEN",IF($B19="C6111","VETURE",IF($B19="C6112","AIDES MENAGERES",IF($B19="C6210","LOYER, HOTEL",IF($B19="C6211","COPROPRIETE",IF($B19="C6212","EDF, EAU, TEL",IF($B19="C6213","DETTES",""))))))))</f>
        <v/>
      </c>
      <c r="W19" s="255" t="str">
        <f>IF($B19="C6214","OBSEQUES ET PRESTATIONS FUNERAIRES",IF($B19="C6215","TRAVAUX, DEMENAGEMENTS",IF($B19="C6216","SORTIES ET ANNIVERSAIRES",IF($B19="C6217","HEBERGEMENT FOYER, MAISON DE RETRAITE",IF($B19="C6310","IMPOTS",IF($B19="C6311","VACANCES, LOISIRS, ABONNEMENTS",IF($B19="C6312","HONORAIRES",IF($B19="C6313","SOLDE FDG ANNEE PASSEE",""))))))))</f>
        <v>HEBERGEMENT FOYER, MAISON DE RETRAITE</v>
      </c>
      <c r="X19" s="255" t="str">
        <f>IF($B19="C6410","ASSURANCES",IF($B19="C6510","ACHAT MATERIEL, MOBILIER",IF($B19="C6610","FRAIS MEDICAUX ET MUTUELLE ET REMBOURSEMENTS",IF($B19="C6611","MUTUELLE SANTE",IF($B19="C6710","IMOINS VALUES SUR TITRES",IF($B19="C6910","PROVISIONS SUR EMOLUMENTS",""))))))</f>
        <v/>
      </c>
      <c r="Y19" s="256" t="str">
        <f>IF($B19="C6810","FRAIS BANCAIRES",IF($B19="C6110","ENTRETIEN",IF($B19="C6111","VETURE",IF($B19="C6112","AIDES MENAGERES",IF($B19="C6210","LOYER, HOTEL",IF($B19="C6211","COPROPRIETE",IF($B19="C6212","EDF, EAU, TEL",IF($B19="C6213","DETTES",""))))))))</f>
        <v/>
      </c>
      <c r="Z19" s="256" t="str">
        <f>IF($B19="C6214","OBSEQUES ET PRESTATIONS FUNERAIRES",IF($B19="C6215","TRAVAUX, DEMENAGEMENTS",IF($B19="C6216","SORTIES ET ANNIVERSAIRES",IF($B19="C6217","HEBERGEMENT FOYER, MAISON DE RETRAITE",IF($B19="C6310","IMPOTS",IF($B19="C6311","VACANCES, LOISIRS, ABONNEMENTS",IF($B19="C6312","HONORAIRES",IF($B19="C6313","SOLDE FDG ANNEE PASSEE",""))))))))</f>
        <v>HEBERGEMENT FOYER, MAISON DE RETRAITE</v>
      </c>
      <c r="AA19" s="256" t="str">
        <f>IF($B19="C6410","ASSURANCES",IF($B19="C6510","ACHAT MATERIEL, MOBILIER",IF($B19="C6610","FRAIS MEDICAUX ET MUTUELLE ET REMBOURSEMENTS",IF($B19="C6611","MUTUELLE SANTE",IF($B19="C6710","IMOINS VALUES SUR TITRES",IF($B19="C6910","PROVISIONS SUR EMOLUMENTS",""))))))</f>
        <v/>
      </c>
      <c r="AB19" s="259" t="str">
        <f>IF($B19="C5111",$AL$6,IF($B19="C5112",$AL$7,IF($B19="C5113",$AL$8,IF($B19="C5121",$AL$9,IF($B19="C5122",$AL$10,IF($B19="C5123",$AL$11,IF($B19="C5130",$AL$12,IF($B19="C5140",$AL$13,""))))))))</f>
        <v/>
      </c>
      <c r="AC19" s="259" t="str">
        <f>IF($B19="C5150",$AL$14,IF($B19="C5160",$AL$15,IF($B19="C5170",$AL$16,IF($B19="C5180",$AL$17,IF($B19="C5190",$AL$18,IF($B19="C5190",$AL$19,""))))))</f>
        <v/>
      </c>
      <c r="AD19" s="259" t="str">
        <f>IF($B19="C5111",$AL$6,IF($B19="C5112",$AL$7,IF($B19="C5113",$AL$8,IF($B19="C5121",$AL$9,IF($B19="C5122",$AL$10,IF($B19="C5123",$AL$11,IF($B19="C5130",$AL$12,IF($B19="C5140",$AL$13,""))))))))</f>
        <v/>
      </c>
      <c r="AE19" s="259" t="str">
        <f>IF($B19="C5150",$AL$14,IF($B19="C5160",$AL$15,IF($B19="C5170",$AL$16,IF($B19="C5180",$AL$17,IF($B19="C5190",$AL$18,IF($B19="C5190",$AL$19,""))))))</f>
        <v/>
      </c>
      <c r="AF19" s="261" t="str">
        <f>IF($B19="C7001","PENSION 1",IF($B19="C7002","PENSION 2",IF($B19="C7003","PENSION 3",IF($B19="C7101","PENSION 4",IF($B19="C7102","PENSION 5",IF($B19="C7103","PENSION 6",IF($B19="C7104","PENSION 7","")))))))</f>
        <v/>
      </c>
      <c r="AG19" s="261" t="str">
        <f>IF($B19="C7201","PENSION 8",IF($B19="C7301","PENSION 9",IF($B19="C7401","PENSION 10",IF($B19="C7501","CAF",IF($B19="C7601","RENTE VIAGERE",IF($B19="C7602","ENCAISSEMENT LOYERS",IF($B19="C7603","INTERETS PLACEMENTS","")))))))</f>
        <v/>
      </c>
      <c r="AH19" s="261" t="str">
        <f>IF($B19="C7604","COUPONS ET PLUS VALUES SUR TITRES",IF($B19="C7605","ALS : VIREMENTS CAF",IF($B19="C7606","REMBOURSEMENT MUTUELLE",IF($B19="C7607","VENTE MAISON OU TERRAIN",IF($B19="C7608","VENTE MOBILIER",IF($B19="C7701","ENCAISSEMENT SUCCESSION",IF($B19="C7901","AUTRES RECETTES DIVERSES","")))))))</f>
        <v/>
      </c>
      <c r="AI19" s="261" t="str">
        <f>IF($B19="C7001","PENSION 1",IF($B19="C7002","PENSION 2",IF($B19="C7003","PENSION 3",IF($B19="C7101","PENSION 4",IF($B19="C7102","PENSION 5",IF($B19="C7103","PENSION 6",IF($B19="C7104","PENSION 7","")))))))</f>
        <v/>
      </c>
      <c r="AJ19" s="261" t="str">
        <f>IF($B19="C7201","PENSION 8",IF($B19="C7301","PENSION 9",IF($B19="C7401","PENSION 10",IF($B19="C7501","CAF",IF($B19="C7601","RENTE VIAGERE",IF($B19="C7602","ENCAISSEMENT LOYERS",IF($B19="C7603","INTERETS PLACEMENTS","")))))))</f>
        <v/>
      </c>
      <c r="AK19" s="21" t="s">
        <v>127</v>
      </c>
      <c r="AL19" s="22" t="s">
        <v>203</v>
      </c>
      <c r="AM19" s="284"/>
      <c r="AN19" s="284"/>
      <c r="AO19" s="284"/>
      <c r="AP19" s="285"/>
      <c r="AQ19" s="286"/>
      <c r="AR19" s="280">
        <f>$S$1</f>
        <v>0</v>
      </c>
      <c r="AS19" s="261" t="str">
        <f t="shared" si="13"/>
        <v/>
      </c>
      <c r="AT19" s="21" t="s">
        <v>128</v>
      </c>
      <c r="AU19" s="364" t="s">
        <v>129</v>
      </c>
      <c r="AV19" s="287"/>
      <c r="AW19" s="249"/>
      <c r="AX19" s="289"/>
      <c r="AY19" s="302"/>
      <c r="AZ19" s="250" t="e">
        <f>IF(COUNTIF(#REF!,AT19)=0,"",GETPIVOTDATA("Somme de Montant",#REF!,"CODE",AT19))</f>
        <v>#REF!</v>
      </c>
      <c r="BA19" s="91">
        <f t="shared" si="9"/>
        <v>0</v>
      </c>
      <c r="BB19" s="31"/>
      <c r="BC19" s="278"/>
      <c r="BD19" s="279"/>
      <c r="BE19" s="256"/>
      <c r="BF19" s="281"/>
      <c r="BG19" s="31"/>
      <c r="BH19" s="161"/>
      <c r="BI19" s="21" t="s">
        <v>130</v>
      </c>
      <c r="BJ19" s="364" t="s">
        <v>131</v>
      </c>
      <c r="BK19" s="294"/>
      <c r="BL19" s="295"/>
      <c r="BM19" s="291"/>
      <c r="BN19" s="292"/>
      <c r="BO19" s="250" t="e">
        <f>IF(COUNTIF(#REF!,BI19)=0,"",GETPIVOTDATA("Somme de Montant",#REF!,"CODE",BI19))</f>
        <v>#REF!</v>
      </c>
      <c r="BP19" s="91">
        <f t="shared" si="10"/>
        <v>0</v>
      </c>
      <c r="BQ19" s="31"/>
      <c r="BR19" s="278"/>
      <c r="BS19" s="279"/>
      <c r="BT19" s="256"/>
      <c r="BU19" s="281"/>
      <c r="BV19" s="31"/>
      <c r="BW19" s="161">
        <v>39813</v>
      </c>
      <c r="BX19" s="7"/>
      <c r="BY19" s="29"/>
      <c r="BZ19" s="29"/>
      <c r="CA19" s="29"/>
      <c r="CB19" s="29"/>
      <c r="CC19" s="29"/>
      <c r="CD19" s="29"/>
      <c r="CE19" s="8"/>
      <c r="CG19" s="7"/>
      <c r="CH19" s="29"/>
      <c r="CI19" s="29"/>
      <c r="CJ19" s="29"/>
      <c r="CK19" s="29"/>
      <c r="CL19" s="29"/>
      <c r="CM19" s="29"/>
      <c r="CN19" s="8"/>
      <c r="CP19" s="136" t="str">
        <f t="shared" si="0"/>
        <v>C6312</v>
      </c>
      <c r="CQ19" s="192" t="str">
        <f t="shared" si="1"/>
        <v>HONORAIRE</v>
      </c>
      <c r="CR19" s="129">
        <f t="shared" si="2"/>
        <v>0</v>
      </c>
      <c r="CS19" s="138">
        <f t="shared" si="3"/>
        <v>0</v>
      </c>
      <c r="CT19" s="189" t="e">
        <f t="shared" si="4"/>
        <v>#REF!</v>
      </c>
      <c r="CU19" s="190">
        <f t="shared" si="5"/>
        <v>364</v>
      </c>
      <c r="CV19" s="191" t="str">
        <f t="shared" si="6"/>
        <v/>
      </c>
      <c r="CW19" s="211" t="str">
        <f t="shared" si="11"/>
        <v/>
      </c>
      <c r="CX19" s="211" t="str">
        <f t="shared" ca="1" si="7"/>
        <v/>
      </c>
      <c r="CY19" s="211" t="str">
        <f t="shared" ca="1" si="8"/>
        <v/>
      </c>
      <c r="CZ19" s="212">
        <f t="shared" si="12"/>
        <v>0</v>
      </c>
      <c r="DC19" s="136"/>
      <c r="DD19" s="137"/>
      <c r="DE19" s="144"/>
      <c r="DF19" s="138"/>
      <c r="DG19" s="131"/>
      <c r="DH19" s="132"/>
      <c r="DI19" s="133"/>
      <c r="DJ19" s="134"/>
      <c r="DK19" s="134"/>
      <c r="DL19" s="134"/>
      <c r="DM19" s="135"/>
    </row>
    <row r="20" spans="1:117" ht="39.75" customHeight="1" thickBot="1">
      <c r="A20" s="333">
        <v>41284</v>
      </c>
      <c r="B20" s="334" t="s">
        <v>144</v>
      </c>
      <c r="C20" s="363" t="str">
        <f>IF(COMPTE1!$V10&lt;&gt;"",COMPTE1!$V10,IF(COMPTE1!$W10&lt;&gt;"",COMPTE1!$W10,IF(COMPTE1!$X10&lt;&gt;"",COMPTE1!$X10,IF(COMPTE1!$AB10&lt;&gt;"",COMPTE1!$AB10,IF(COMPTE1!$AF10&lt;&gt;"",COMPTE1!$AF10,IF(COMPTE1!$AG10&lt;&gt;"",COMPTE1!$AG10,IF(COMPTE1!$AH10&lt;&gt;"",COMPTE1!$AH10,COMPTE1!$AC10)))))))</f>
        <v>ENTRETIEN</v>
      </c>
      <c r="D20" s="335" t="s">
        <v>251</v>
      </c>
      <c r="E20" s="362">
        <f>SUM($F20:$U20)</f>
        <v>-34.4</v>
      </c>
      <c r="F20" s="336">
        <v>-34.4</v>
      </c>
      <c r="G20" s="336"/>
      <c r="H20" s="336"/>
      <c r="I20" s="336"/>
      <c r="J20" s="336"/>
      <c r="K20" s="336"/>
      <c r="L20" s="336"/>
      <c r="M20" s="336"/>
      <c r="N20" s="336"/>
      <c r="O20" s="336"/>
      <c r="P20" s="336"/>
      <c r="Q20" s="336"/>
      <c r="R20" s="336"/>
      <c r="S20" s="336"/>
      <c r="T20" s="66"/>
      <c r="U20" s="66"/>
      <c r="V20" s="255" t="str">
        <f>IF($B20="C6810","FRAIS BANCAIRES",IF($B20="C6110","ENTRETIEN",IF($B20="C6111","VETURE",IF($B20="C6112","AIDES MENAGERES",IF($B20="C6210","LOYER, HOTEL",IF($B20="C6211","COPROPRIETE",IF($B20="C6212","EDF, EAU, TEL",IF($B20="C6213","DETTES",""))))))))</f>
        <v/>
      </c>
      <c r="W20" s="255" t="str">
        <f>IF($B20="C6214","OBSEQUES ET PRESTATIONS FUNERAIRES",IF($B20="C6215","TRAVAUX, DEMENAGEMENTS",IF($B20="C6216","SORTIES ET ANNIVERSAIRES",IF($B20="C6217","HEBERGEMENT FOYER, MAISON DE RETRAITE",IF($B20="C6310","IMPOTS",IF($B20="C6311","VACANCES, LOISIRS, ABONNEMENTS",IF($B20="C6312","HONORAIRES",IF($B20="C6313","SOLDE FDG ANNEE PASSEE",""))))))))</f>
        <v/>
      </c>
      <c r="X20" s="255" t="str">
        <f>IF($B20="C6410","ASSURANCES",IF($B20="C6510","ACHAT MATERIEL, MOBILIER",IF($B20="C6610","FRAIS MEDICAUX ET MUTUELLE ET REMBOURSEMENTS",IF($B20="C6611","MUTUELLE SANTE",IF($B20="C6710","IMOINS VALUES SUR TITRES",IF($B20="C6910","PROVISIONS SUR EMOLUMENTS",""))))))</f>
        <v>FRAIS MEDICAUX ET MUTUELLE ET REMBOURSEMENTS</v>
      </c>
      <c r="Y20" s="256" t="str">
        <f>IF($B20="C6810","FRAIS BANCAIRES",IF($B20="C6110","ENTRETIEN",IF($B20="C6111","VETURE",IF($B20="C6112","AIDES MENAGERES",IF($B20="C6210","LOYER, HOTEL",IF($B20="C6211","COPROPRIETE",IF($B20="C6212","EDF, EAU, TEL",IF($B20="C6213","DETTES",""))))))))</f>
        <v/>
      </c>
      <c r="Z20" s="256" t="str">
        <f>IF($B20="C6214","OBSEQUES ET PRESTATIONS FUNERAIRES",IF($B20="C6215","TRAVAUX, DEMENAGEMENTS",IF($B20="C6216","SORTIES ET ANNIVERSAIRES",IF($B20="C6217","HEBERGEMENT FOYER, MAISON DE RETRAITE",IF($B20="C6310","IMPOTS",IF($B20="C6311","VACANCES, LOISIRS, ABONNEMENTS",IF($B20="C6312","HONORAIRES",IF($B20="C6313","SOLDE FDG ANNEE PASSEE",""))))))))</f>
        <v/>
      </c>
      <c r="AA20" s="256" t="str">
        <f>IF($B20="C6410","ASSURANCES",IF($B20="C6510","ACHAT MATERIEL, MOBILIER",IF($B20="C6610","FRAIS MEDICAUX ET MUTUELLE ET REMBOURSEMENTS",IF($B20="C6611","MUTUELLE SANTE",IF($B20="C6710","IMOINS VALUES SUR TITRES",IF($B20="C6910","PROVISIONS SUR EMOLUMENTS",""))))))</f>
        <v>FRAIS MEDICAUX ET MUTUELLE ET REMBOURSEMENTS</v>
      </c>
      <c r="AB20" s="259" t="str">
        <f>IF($B20="C5111",$AL$6,IF($B20="C5112",$AL$7,IF($B20="C5113",$AL$8,IF($B20="C5121",$AL$9,IF($B20="C5122",$AL$10,IF($B20="C5123",$AL$11,IF($B20="C5130",$AL$12,IF($B20="C5140",$AL$13,""))))))))</f>
        <v/>
      </c>
      <c r="AC20" s="259" t="str">
        <f>IF($B20="C5150",$AL$14,IF($B20="C5160",$AL$15,IF($B20="C5170",$AL$16,IF($B20="C5180",$AL$17,IF($B20="C5190",$AL$18,IF($B20="C5190",$AL$19,""))))))</f>
        <v/>
      </c>
      <c r="AD20" s="259" t="str">
        <f>IF($B20="C5111",$AL$6,IF($B20="C5112",$AL$7,IF($B20="C5113",$AL$8,IF($B20="C5121",$AL$9,IF($B20="C5122",$AL$10,IF($B20="C5123",$AL$11,IF($B20="C5130",$AL$12,IF($B20="C5140",$AL$13,""))))))))</f>
        <v/>
      </c>
      <c r="AE20" s="259" t="str">
        <f>IF($B20="C5150",$AL$14,IF($B20="C5160",$AL$15,IF($B20="C5170",$AL$16,IF($B20="C5180",$AL$17,IF($B20="C5190",$AL$18,IF($B20="C5190",$AL$19,""))))))</f>
        <v/>
      </c>
      <c r="AF20" s="261" t="str">
        <f>IF($B20="C7001","PENSION 1",IF($B20="C7002","PENSION 2",IF($B20="C7003","PENSION 3",IF($B20="C7101","PENSION 4",IF($B20="C7102","PENSION 5",IF($B20="C7103","PENSION 6",IF($B20="C7104","PENSION 7","")))))))</f>
        <v/>
      </c>
      <c r="AG20" s="261" t="str">
        <f>IF($B20="C7201","PENSION 8",IF($B20="C7301","PENSION 9",IF($B20="C7401","PENSION 10",IF($B20="C7501","CAF",IF($B20="C7601","RENTE VIAGERE",IF($B20="C7602","ENCAISSEMENT LOYERS",IF($B20="C7603","INTERETS PLACEMENTS","")))))))</f>
        <v/>
      </c>
      <c r="AH20" s="261" t="str">
        <f>IF($B20="C7604","COUPONS ET PLUS VALUES SUR TITRES",IF($B20="C7605","ALS : VIREMENTS CAF",IF($B20="C7606","REMBOURSEMENT MUTUELLE",IF($B20="C7607","VENTE MAISON OU TERRAIN",IF($B20="C7608","VENTE MOBILIER",IF($B20="C7701","ENCAISSEMENT SUCCESSION",IF($B20="C7901","AUTRES RECETTES DIVERSES","")))))))</f>
        <v/>
      </c>
      <c r="AI20" s="261" t="str">
        <f>IF($B20="C7001","PENSION 1",IF($B20="C7002","PENSION 2",IF($B20="C7003","PENSION 3",IF($B20="C7101","PENSION 4",IF($B20="C7102","PENSION 5",IF($B20="C7103","PENSION 6",IF($B20="C7104","PENSION 7","")))))))</f>
        <v/>
      </c>
      <c r="AJ20" s="261" t="str">
        <f>IF($B20="C7201","PENSION 8",IF($B20="C7301","PENSION 9",IF($B20="C7401","PENSION 10",IF($B20="C7501","CAF",IF($B20="C7601","RENTE VIAGERE",IF($B20="C7602","ENCAISSEMENT LOYERS",IF($B20="C7603","INTERETS PLACEMENTS","")))))))</f>
        <v/>
      </c>
      <c r="AK20" s="35" t="s">
        <v>132</v>
      </c>
      <c r="AL20" s="36"/>
      <c r="AM20" s="36"/>
      <c r="AN20" s="37"/>
      <c r="AO20" s="39"/>
      <c r="AP20" s="277" t="s">
        <v>4</v>
      </c>
      <c r="AQ20" s="57">
        <f>SUM($AQ$6:$AQ$19)</f>
        <v>0</v>
      </c>
      <c r="AR20" s="58">
        <f>SUM($AR$6:$AR$19)</f>
        <v>-8003.9699999999875</v>
      </c>
      <c r="AS20" s="261" t="str">
        <f t="shared" si="13"/>
        <v/>
      </c>
      <c r="AT20" s="21" t="s">
        <v>133</v>
      </c>
      <c r="AU20" s="365" t="s">
        <v>134</v>
      </c>
      <c r="AV20" s="287"/>
      <c r="AW20" s="249"/>
      <c r="AX20" s="289"/>
      <c r="AY20" s="302"/>
      <c r="AZ20" s="250" t="e">
        <f>IF(COUNTIF(#REF!,AT20)=0,"",GETPIVOTDATA("Somme de Montant",#REF!,"CODE",AT20))</f>
        <v>#REF!</v>
      </c>
      <c r="BA20" s="91">
        <f t="shared" si="9"/>
        <v>0</v>
      </c>
      <c r="BB20" s="31"/>
      <c r="BC20" s="278"/>
      <c r="BD20" s="279"/>
      <c r="BE20" s="256"/>
      <c r="BF20" s="281"/>
      <c r="BG20" s="31"/>
      <c r="BH20" s="161">
        <v>39535</v>
      </c>
      <c r="BI20" s="21" t="s">
        <v>135</v>
      </c>
      <c r="BJ20" s="365" t="s">
        <v>136</v>
      </c>
      <c r="BK20" s="298"/>
      <c r="BL20" s="299"/>
      <c r="BM20" s="291"/>
      <c r="BN20" s="292"/>
      <c r="BO20" s="250" t="e">
        <f>IF(COUNTIF(#REF!,BI20)=0,"",GETPIVOTDATA("Somme de Montant",#REF!,"CODE",BI20))</f>
        <v>#REF!</v>
      </c>
      <c r="BP20" s="91">
        <f t="shared" si="10"/>
        <v>0</v>
      </c>
      <c r="BQ20" s="31"/>
      <c r="BR20" s="278"/>
      <c r="BS20" s="279"/>
      <c r="BT20" s="256"/>
      <c r="BU20" s="281"/>
      <c r="BV20" s="31"/>
      <c r="BW20" s="161">
        <v>39622</v>
      </c>
      <c r="BX20" s="77"/>
      <c r="BY20" s="78"/>
      <c r="BZ20" s="78"/>
      <c r="CA20" s="78"/>
      <c r="CB20" s="35" t="str">
        <f>"RAPPORT DE GESTION "&amp;YEAR($A$6)</f>
        <v>RAPPORT DE GESTION 2013</v>
      </c>
      <c r="CC20" s="36"/>
      <c r="CD20" s="36"/>
      <c r="CE20" s="37"/>
      <c r="CG20" s="77"/>
      <c r="CH20" s="78"/>
      <c r="CI20" s="78"/>
      <c r="CJ20" s="78"/>
      <c r="CK20" s="78"/>
      <c r="CL20" s="78"/>
      <c r="CM20" s="78"/>
      <c r="CN20" s="79"/>
      <c r="CP20" s="136" t="str">
        <f t="shared" si="0"/>
        <v>C6313</v>
      </c>
      <c r="CQ20" s="192" t="str">
        <f t="shared" si="1"/>
        <v>SOLDE FDG ANNEE PASSEE</v>
      </c>
      <c r="CR20" s="129">
        <f t="shared" si="2"/>
        <v>0</v>
      </c>
      <c r="CS20" s="138">
        <f t="shared" si="3"/>
        <v>0</v>
      </c>
      <c r="CT20" s="189" t="e">
        <f t="shared" si="4"/>
        <v>#REF!</v>
      </c>
      <c r="CU20" s="190">
        <f t="shared" si="5"/>
        <v>39535</v>
      </c>
      <c r="CV20" s="191" t="str">
        <f t="shared" si="6"/>
        <v/>
      </c>
      <c r="CW20" s="211" t="str">
        <f t="shared" si="11"/>
        <v/>
      </c>
      <c r="CX20" s="211" t="str">
        <f t="shared" ca="1" si="7"/>
        <v/>
      </c>
      <c r="CY20" s="211" t="str">
        <f t="shared" ca="1" si="8"/>
        <v/>
      </c>
      <c r="CZ20" s="212">
        <f t="shared" si="12"/>
        <v>0</v>
      </c>
      <c r="DC20" s="136"/>
      <c r="DD20" s="137"/>
      <c r="DE20" s="144"/>
      <c r="DF20" s="138"/>
      <c r="DG20" s="131"/>
      <c r="DH20" s="132"/>
      <c r="DI20" s="133"/>
      <c r="DJ20" s="134"/>
      <c r="DK20" s="134"/>
      <c r="DL20" s="134"/>
      <c r="DM20" s="135"/>
    </row>
    <row r="21" spans="1:117" ht="39.75" customHeight="1" thickTop="1" thickBot="1">
      <c r="A21" s="333">
        <v>41318</v>
      </c>
      <c r="B21" s="334" t="s">
        <v>144</v>
      </c>
      <c r="C21" s="363" t="str">
        <f>IF(COMPTE1!$V17&lt;&gt;"",COMPTE1!$V17,IF(COMPTE1!$W17&lt;&gt;"",COMPTE1!$W17,IF(COMPTE1!$X17&lt;&gt;"",COMPTE1!$X17,IF(COMPTE1!$AB17&lt;&gt;"",COMPTE1!$AB17,IF(COMPTE1!$AF17&lt;&gt;"",COMPTE1!$AF17,IF(COMPTE1!$AG17&lt;&gt;"",COMPTE1!$AG17,IF(COMPTE1!$AH17&lt;&gt;"",COMPTE1!$AH17,COMPTE1!$AC17)))))))</f>
        <v>HEBERGEMENT FOYER, MAISON DE RETRAITE</v>
      </c>
      <c r="D21" s="335" t="s">
        <v>251</v>
      </c>
      <c r="E21" s="362">
        <f>SUM($F21:$U21)</f>
        <v>-29</v>
      </c>
      <c r="F21" s="336">
        <v>-29</v>
      </c>
      <c r="G21" s="336"/>
      <c r="H21" s="336"/>
      <c r="I21" s="336"/>
      <c r="J21" s="336"/>
      <c r="K21" s="336"/>
      <c r="L21" s="336"/>
      <c r="M21" s="336"/>
      <c r="N21" s="336"/>
      <c r="O21" s="336"/>
      <c r="P21" s="336"/>
      <c r="Q21" s="336"/>
      <c r="R21" s="336"/>
      <c r="S21" s="336"/>
      <c r="T21" s="66"/>
      <c r="U21" s="66"/>
      <c r="V21" s="255" t="str">
        <f>IF($B21="C6810","FRAIS BANCAIRES",IF($B21="C6110","ENTRETIEN",IF($B21="C6111","VETURE",IF($B21="C6112","AIDES MENAGERES",IF($B21="C6210","LOYER, HOTEL",IF($B21="C6211","COPROPRIETE",IF($B21="C6212","EDF, EAU, TEL",IF($B21="C6213","DETTES",""))))))))</f>
        <v/>
      </c>
      <c r="W21" s="255" t="str">
        <f>IF($B21="C6214","OBSEQUES ET PRESTATIONS FUNERAIRES",IF($B21="C6215","TRAVAUX, DEMENAGEMENTS",IF($B21="C6216","SORTIES ET ANNIVERSAIRES",IF($B21="C6217","HEBERGEMENT FOYER, MAISON DE RETRAITE",IF($B21="C6310","IMPOTS",IF($B21="C6311","VACANCES, LOISIRS, ABONNEMENTS",IF($B21="C6312","HONORAIRES",IF($B21="C6313","SOLDE FDG ANNEE PASSEE",""))))))))</f>
        <v/>
      </c>
      <c r="X21" s="255" t="str">
        <f>IF($B21="C6410","ASSURANCES",IF($B21="C6510","ACHAT MATERIEL, MOBILIER",IF($B21="C6610","FRAIS MEDICAUX ET MUTUELLE ET REMBOURSEMENTS",IF($B21="C6611","MUTUELLE SANTE",IF($B21="C6710","IMOINS VALUES SUR TITRES",IF($B21="C6910","PROVISIONS SUR EMOLUMENTS",""))))))</f>
        <v>FRAIS MEDICAUX ET MUTUELLE ET REMBOURSEMENTS</v>
      </c>
      <c r="Y21" s="256" t="str">
        <f>IF($B21="C6810","FRAIS BANCAIRES",IF($B21="C6110","ENTRETIEN",IF($B21="C6111","VETURE",IF($B21="C6112","AIDES MENAGERES",IF($B21="C6210","LOYER, HOTEL",IF($B21="C6211","COPROPRIETE",IF($B21="C6212","EDF, EAU, TEL",IF($B21="C6213","DETTES",""))))))))</f>
        <v/>
      </c>
      <c r="Z21" s="256" t="str">
        <f>IF($B21="C6214","OBSEQUES ET PRESTATIONS FUNERAIRES",IF($B21="C6215","TRAVAUX, DEMENAGEMENTS",IF($B21="C6216","SORTIES ET ANNIVERSAIRES",IF($B21="C6217","HEBERGEMENT FOYER, MAISON DE RETRAITE",IF($B21="C6310","IMPOTS",IF($B21="C6311","VACANCES, LOISIRS, ABONNEMENTS",IF($B21="C6312","HONORAIRES",IF($B21="C6313","SOLDE FDG ANNEE PASSEE",""))))))))</f>
        <v/>
      </c>
      <c r="AA21" s="256" t="str">
        <f>IF($B21="C6410","ASSURANCES",IF($B21="C6510","ACHAT MATERIEL, MOBILIER",IF($B21="C6610","FRAIS MEDICAUX ET MUTUELLE ET REMBOURSEMENTS",IF($B21="C6611","MUTUELLE SANTE",IF($B21="C6710","IMOINS VALUES SUR TITRES",IF($B21="C6910","PROVISIONS SUR EMOLUMENTS",""))))))</f>
        <v>FRAIS MEDICAUX ET MUTUELLE ET REMBOURSEMENTS</v>
      </c>
      <c r="AB21" s="259" t="str">
        <f>IF($B21="C5111",$AL$6,IF($B21="C5112",$AL$7,IF($B21="C5113",$AL$8,IF($B21="C5121",$AL$9,IF($B21="C5122",$AL$10,IF($B21="C5123",$AL$11,IF($B21="C5130",$AL$12,IF($B21="C5140",$AL$13,""))))))))</f>
        <v/>
      </c>
      <c r="AC21" s="259" t="str">
        <f>IF($B21="C5150",$AL$14,IF($B21="C5160",$AL$15,IF($B21="C5170",$AL$16,IF($B21="C5180",$AL$17,IF($B21="C5190",$AL$18,IF($B21="C5190",$AL$19,""))))))</f>
        <v/>
      </c>
      <c r="AD21" s="259" t="str">
        <f>IF($B21="C5111",$AL$6,IF($B21="C5112",$AL$7,IF($B21="C5113",$AL$8,IF($B21="C5121",$AL$9,IF($B21="C5122",$AL$10,IF($B21="C5123",$AL$11,IF($B21="C5130",$AL$12,IF($B21="C5140",$AL$13,""))))))))</f>
        <v/>
      </c>
      <c r="AE21" s="259" t="str">
        <f>IF($B21="C5150",$AL$14,IF($B21="C5160",$AL$15,IF($B21="C5170",$AL$16,IF($B21="C5180",$AL$17,IF($B21="C5190",$AL$18,IF($B21="C5190",$AL$19,""))))))</f>
        <v/>
      </c>
      <c r="AF21" s="261" t="str">
        <f>IF($B21="C7001","PENSION 1",IF($B21="C7002","PENSION 2",IF($B21="C7003","PENSION 3",IF($B21="C7101","PENSION 4",IF($B21="C7102","PENSION 5",IF($B21="C7103","PENSION 6",IF($B21="C7104","PENSION 7","")))))))</f>
        <v/>
      </c>
      <c r="AG21" s="261" t="str">
        <f>IF($B21="C7201","PENSION 8",IF($B21="C7301","PENSION 9",IF($B21="C7401","PENSION 10",IF($B21="C7501","CAF",IF($B21="C7601","RENTE VIAGERE",IF($B21="C7602","ENCAISSEMENT LOYERS",IF($B21="C7603","INTERETS PLACEMENTS","")))))))</f>
        <v/>
      </c>
      <c r="AH21" s="261" t="str">
        <f>IF($B21="C7604","COUPONS ET PLUS VALUES SUR TITRES",IF($B21="C7605","ALS : VIREMENTS CAF",IF($B21="C7606","REMBOURSEMENT MUTUELLE",IF($B21="C7607","VENTE MAISON OU TERRAIN",IF($B21="C7608","VENTE MOBILIER",IF($B21="C7701","ENCAISSEMENT SUCCESSION",IF($B21="C7901","AUTRES RECETTES DIVERSES","")))))))</f>
        <v/>
      </c>
      <c r="AI21" s="261" t="str">
        <f>IF($B21="C7001","PENSION 1",IF($B21="C7002","PENSION 2",IF($B21="C7003","PENSION 3",IF($B21="C7101","PENSION 4",IF($B21="C7102","PENSION 5",IF($B21="C7103","PENSION 6",IF($B21="C7104","PENSION 7","")))))))</f>
        <v/>
      </c>
      <c r="AJ21" s="261" t="str">
        <f>IF($B21="C7201","PENSION 8",IF($B21="C7301","PENSION 9",IF($B21="C7401","PENSION 10",IF($B21="C7501","CAF",IF($B21="C7601","RENTE VIAGERE",IF($B21="C7602","ENCAISSEMENT LOYERS",IF($B21="C7603","INTERETS PLACEMENTS","")))))))</f>
        <v/>
      </c>
      <c r="AL21" s="15"/>
      <c r="AM21" s="15"/>
      <c r="AN21" s="15"/>
      <c r="AO21" s="15"/>
      <c r="AR21" s="16"/>
      <c r="AS21" s="261" t="str">
        <f t="shared" si="13"/>
        <v/>
      </c>
      <c r="AT21" s="21" t="s">
        <v>137</v>
      </c>
      <c r="AU21" s="365" t="s">
        <v>138</v>
      </c>
      <c r="AV21" s="287"/>
      <c r="AW21" s="249"/>
      <c r="AX21" s="289"/>
      <c r="AY21" s="302"/>
      <c r="AZ21" s="250" t="e">
        <f>IF(COUNTIF(#REF!,AT21)=0,"",GETPIVOTDATA("Somme de Montant",#REF!,"CODE",AT21))</f>
        <v>#REF!</v>
      </c>
      <c r="BA21" s="91">
        <f t="shared" si="9"/>
        <v>0</v>
      </c>
      <c r="BB21" s="31"/>
      <c r="BC21" s="278"/>
      <c r="BD21" s="279"/>
      <c r="BE21" s="256"/>
      <c r="BF21" s="281"/>
      <c r="BG21" s="31"/>
      <c r="BH21" s="161">
        <v>39457</v>
      </c>
      <c r="BI21" s="21" t="s">
        <v>139</v>
      </c>
      <c r="BJ21" s="365" t="s">
        <v>194</v>
      </c>
      <c r="BK21" s="300"/>
      <c r="BL21" s="299"/>
      <c r="BM21" s="301"/>
      <c r="BN21" s="292"/>
      <c r="BO21" s="250" t="e">
        <f>IF(COUNTIF(#REF!,BI21)=0,"",GETPIVOTDATA("Somme de Montant",#REF!,"CODE",BI21))</f>
        <v>#REF!</v>
      </c>
      <c r="BP21" s="91">
        <f t="shared" si="10"/>
        <v>0</v>
      </c>
      <c r="BQ21" s="31"/>
      <c r="BR21" s="278"/>
      <c r="BS21" s="279"/>
      <c r="BT21" s="256"/>
      <c r="BU21" s="281"/>
      <c r="BV21" s="31"/>
      <c r="BW21" s="161">
        <v>41275</v>
      </c>
      <c r="CP21" s="136" t="str">
        <f t="shared" si="0"/>
        <v>C6410</v>
      </c>
      <c r="CQ21" s="192" t="str">
        <f t="shared" si="1"/>
        <v>ASSURANCES</v>
      </c>
      <c r="CR21" s="129">
        <f t="shared" si="2"/>
        <v>0</v>
      </c>
      <c r="CS21" s="138">
        <f t="shared" si="3"/>
        <v>0</v>
      </c>
      <c r="CT21" s="189" t="e">
        <f t="shared" si="4"/>
        <v>#REF!</v>
      </c>
      <c r="CU21" s="190">
        <f t="shared" si="5"/>
        <v>39457</v>
      </c>
      <c r="CV21" s="191" t="str">
        <f t="shared" si="6"/>
        <v/>
      </c>
      <c r="CW21" s="211" t="str">
        <f t="shared" si="11"/>
        <v/>
      </c>
      <c r="CX21" s="211" t="str">
        <f t="shared" ca="1" si="7"/>
        <v/>
      </c>
      <c r="CY21" s="211" t="str">
        <f t="shared" ca="1" si="8"/>
        <v/>
      </c>
      <c r="CZ21" s="212">
        <f t="shared" si="12"/>
        <v>0</v>
      </c>
      <c r="DC21" s="145"/>
      <c r="DD21" s="146"/>
      <c r="DE21" s="147"/>
      <c r="DF21" s="148"/>
      <c r="DG21" s="149"/>
      <c r="DH21" s="150"/>
      <c r="DI21" s="150"/>
      <c r="DJ21" s="149"/>
      <c r="DK21" s="149"/>
      <c r="DL21" s="149"/>
      <c r="DM21" s="151"/>
    </row>
    <row r="22" spans="1:117" ht="39.75" customHeight="1" thickTop="1">
      <c r="A22" s="333">
        <v>41326</v>
      </c>
      <c r="B22" s="334" t="s">
        <v>144</v>
      </c>
      <c r="C22" s="363" t="str">
        <f>IF(COMPTE1!$V19&lt;&gt;"",COMPTE1!$V19,IF(COMPTE1!$W19&lt;&gt;"",COMPTE1!$W19,IF(COMPTE1!$X19&lt;&gt;"",COMPTE1!$X19,IF(COMPTE1!$AB19&lt;&gt;"",COMPTE1!$AB19,IF(COMPTE1!$AF19&lt;&gt;"",COMPTE1!$AF19,IF(COMPTE1!$AG19&lt;&gt;"",COMPTE1!$AG19,IF(COMPTE1!$AH19&lt;&gt;"",COMPTE1!$AH19,COMPTE1!$AC19)))))))</f>
        <v>HEBERGEMENT FOYER, MAISON DE RETRAITE</v>
      </c>
      <c r="D22" s="335" t="s">
        <v>251</v>
      </c>
      <c r="E22" s="362">
        <f>SUM($F22:$U22)</f>
        <v>-58</v>
      </c>
      <c r="F22" s="336">
        <v>-58</v>
      </c>
      <c r="G22" s="336"/>
      <c r="H22" s="336"/>
      <c r="I22" s="336"/>
      <c r="J22" s="336"/>
      <c r="K22" s="336"/>
      <c r="L22" s="336"/>
      <c r="M22" s="336"/>
      <c r="N22" s="336"/>
      <c r="O22" s="336"/>
      <c r="P22" s="336"/>
      <c r="Q22" s="336"/>
      <c r="R22" s="336"/>
      <c r="S22" s="336"/>
      <c r="T22" s="66"/>
      <c r="U22" s="66"/>
      <c r="V22" s="255" t="str">
        <f>IF($B22="C6810","FRAIS BANCAIRES",IF($B22="C6110","ENTRETIEN",IF($B22="C6111","VETURE",IF($B22="C6112","AIDES MENAGERES",IF($B22="C6210","LOYER, HOTEL",IF($B22="C6211","COPROPRIETE",IF($B22="C6212","EDF, EAU, TEL",IF($B22="C6213","DETTES",""))))))))</f>
        <v/>
      </c>
      <c r="W22" s="255" t="str">
        <f>IF($B22="C6214","OBSEQUES ET PRESTATIONS FUNERAIRES",IF($B22="C6215","TRAVAUX, DEMENAGEMENTS",IF($B22="C6216","SORTIES ET ANNIVERSAIRES",IF($B22="C6217","HEBERGEMENT FOYER, MAISON DE RETRAITE",IF($B22="C6310","IMPOTS",IF($B22="C6311","VACANCES, LOISIRS, ABONNEMENTS",IF($B22="C6312","HONORAIRES",IF($B22="C6313","SOLDE FDG ANNEE PASSEE",""))))))))</f>
        <v/>
      </c>
      <c r="X22" s="255" t="str">
        <f>IF($B22="C6410","ASSURANCES",IF($B22="C6510","ACHAT MATERIEL, MOBILIER",IF($B22="C6610","FRAIS MEDICAUX ET MUTUELLE ET REMBOURSEMENTS",IF($B22="C6611","MUTUELLE SANTE",IF($B22="C6710","IMOINS VALUES SUR TITRES",IF($B22="C6910","PROVISIONS SUR EMOLUMENTS",""))))))</f>
        <v>FRAIS MEDICAUX ET MUTUELLE ET REMBOURSEMENTS</v>
      </c>
      <c r="Y22" s="256" t="str">
        <f>IF($B22="C6810","FRAIS BANCAIRES",IF($B22="C6110","ENTRETIEN",IF($B22="C6111","VETURE",IF($B22="C6112","AIDES MENAGERES",IF($B22="C6210","LOYER, HOTEL",IF($B22="C6211","COPROPRIETE",IF($B22="C6212","EDF, EAU, TEL",IF($B22="C6213","DETTES",""))))))))</f>
        <v/>
      </c>
      <c r="Z22" s="256" t="str">
        <f>IF($B22="C6214","OBSEQUES ET PRESTATIONS FUNERAIRES",IF($B22="C6215","TRAVAUX, DEMENAGEMENTS",IF($B22="C6216","SORTIES ET ANNIVERSAIRES",IF($B22="C6217","HEBERGEMENT FOYER, MAISON DE RETRAITE",IF($B22="C6310","IMPOTS",IF($B22="C6311","VACANCES, LOISIRS, ABONNEMENTS",IF($B22="C6312","HONORAIRES",IF($B22="C6313","SOLDE FDG ANNEE PASSEE",""))))))))</f>
        <v/>
      </c>
      <c r="AA22" s="256" t="str">
        <f>IF($B22="C6410","ASSURANCES",IF($B22="C6510","ACHAT MATERIEL, MOBILIER",IF($B22="C6610","FRAIS MEDICAUX ET MUTUELLE ET REMBOURSEMENTS",IF($B22="C6611","MUTUELLE SANTE",IF($B22="C6710","IMOINS VALUES SUR TITRES",IF($B22="C6910","PROVISIONS SUR EMOLUMENTS",""))))))</f>
        <v>FRAIS MEDICAUX ET MUTUELLE ET REMBOURSEMENTS</v>
      </c>
      <c r="AB22" s="259" t="str">
        <f>IF($B22="C5111",$AL$6,IF($B22="C5112",$AL$7,IF($B22="C5113",$AL$8,IF($B22="C5121",$AL$9,IF($B22="C5122",$AL$10,IF($B22="C5123",$AL$11,IF($B22="C5130",$AL$12,IF($B22="C5140",$AL$13,""))))))))</f>
        <v/>
      </c>
      <c r="AC22" s="259" t="str">
        <f>IF($B22="C5150",$AL$14,IF($B22="C5160",$AL$15,IF($B22="C5170",$AL$16,IF($B22="C5180",$AL$17,IF($B22="C5190",$AL$18,IF($B22="C5190",$AL$19,""))))))</f>
        <v/>
      </c>
      <c r="AD22" s="259" t="str">
        <f>IF($B22="C5111",$AL$6,IF($B22="C5112",$AL$7,IF($B22="C5113",$AL$8,IF($B22="C5121",$AL$9,IF($B22="C5122",$AL$10,IF($B22="C5123",$AL$11,IF($B22="C5130",$AL$12,IF($B22="C5140",$AL$13,""))))))))</f>
        <v/>
      </c>
      <c r="AE22" s="259" t="str">
        <f>IF($B22="C5150",$AL$14,IF($B22="C5160",$AL$15,IF($B22="C5170",$AL$16,IF($B22="C5180",$AL$17,IF($B22="C5190",$AL$18,IF($B22="C5190",$AL$19,""))))))</f>
        <v/>
      </c>
      <c r="AF22" s="261" t="str">
        <f>IF($B22="C7001","PENSION 1",IF($B22="C7002","PENSION 2",IF($B22="C7003","PENSION 3",IF($B22="C7101","PENSION 4",IF($B22="C7102","PENSION 5",IF($B22="C7103","PENSION 6",IF($B22="C7104","PENSION 7","")))))))</f>
        <v/>
      </c>
      <c r="AG22" s="261" t="str">
        <f>IF($B22="C7201","PENSION 8",IF($B22="C7301","PENSION 9",IF($B22="C7401","PENSION 10",IF($B22="C7501","CAF",IF($B22="C7601","RENTE VIAGERE",IF($B22="C7602","ENCAISSEMENT LOYERS",IF($B22="C7603","INTERETS PLACEMENTS","")))))))</f>
        <v/>
      </c>
      <c r="AH22" s="261" t="str">
        <f>IF($B22="C7604","COUPONS ET PLUS VALUES SUR TITRES",IF($B22="C7605","ALS : VIREMENTS CAF",IF($B22="C7606","REMBOURSEMENT MUTUELLE",IF($B22="C7607","VENTE MAISON OU TERRAIN",IF($B22="C7608","VENTE MOBILIER",IF($B22="C7701","ENCAISSEMENT SUCCESSION",IF($B22="C7901","AUTRES RECETTES DIVERSES","")))))))</f>
        <v/>
      </c>
      <c r="AI22" s="261" t="str">
        <f>IF($B22="C7001","PENSION 1",IF($B22="C7002","PENSION 2",IF($B22="C7003","PENSION 3",IF($B22="C7101","PENSION 4",IF($B22="C7102","PENSION 5",IF($B22="C7103","PENSION 6",IF($B22="C7104","PENSION 7","")))))))</f>
        <v/>
      </c>
      <c r="AJ22" s="261" t="str">
        <f>IF($B22="C7201","PENSION 8",IF($B22="C7301","PENSION 9",IF($B22="C7401","PENSION 10",IF($B22="C7501","CAF",IF($B22="C7601","RENTE VIAGERE",IF($B22="C7602","ENCAISSEMENT LOYERS",IF($B22="C7603","INTERETS PLACEMENTS","")))))))</f>
        <v/>
      </c>
      <c r="AL22" s="15"/>
      <c r="AM22" s="15"/>
      <c r="AN22" s="15"/>
      <c r="AO22" s="15"/>
      <c r="AR22" s="16"/>
      <c r="AS22" s="261" t="str">
        <f t="shared" si="13"/>
        <v/>
      </c>
      <c r="AT22" s="21" t="s">
        <v>140</v>
      </c>
      <c r="AU22" s="365" t="s">
        <v>141</v>
      </c>
      <c r="AV22" s="287"/>
      <c r="AW22" s="249"/>
      <c r="AX22" s="289"/>
      <c r="AY22" s="302"/>
      <c r="AZ22" s="250" t="e">
        <f>IF(COUNTIF(#REF!,AT22)=0,"",GETPIVOTDATA("Somme de Montant",#REF!,"CODE",AT22))</f>
        <v>#REF!</v>
      </c>
      <c r="BA22" s="91">
        <f t="shared" si="9"/>
        <v>0</v>
      </c>
      <c r="BB22" s="31"/>
      <c r="BC22" s="278"/>
      <c r="BD22" s="279"/>
      <c r="BE22" s="256"/>
      <c r="BF22" s="281"/>
      <c r="BG22" s="31"/>
      <c r="BH22" s="161">
        <v>41422</v>
      </c>
      <c r="BI22" s="21" t="s">
        <v>142</v>
      </c>
      <c r="BJ22" s="365" t="s">
        <v>143</v>
      </c>
      <c r="BK22" s="298"/>
      <c r="BL22" s="299"/>
      <c r="BM22" s="291"/>
      <c r="BN22" s="292"/>
      <c r="BO22" s="250" t="e">
        <f>IF(COUNTIF(#REF!,BI22)=0,"",GETPIVOTDATA("Somme de Montant",#REF!,"CODE",BI22))</f>
        <v>#REF!</v>
      </c>
      <c r="BP22" s="91">
        <f t="shared" si="10"/>
        <v>0</v>
      </c>
      <c r="BQ22" s="31"/>
      <c r="BR22" s="278"/>
      <c r="BS22" s="279"/>
      <c r="BT22" s="256"/>
      <c r="BU22" s="281"/>
      <c r="BV22" s="31"/>
      <c r="BW22" s="161"/>
      <c r="CP22" s="136" t="str">
        <f t="shared" si="0"/>
        <v>C6510</v>
      </c>
      <c r="CQ22" s="192" t="str">
        <f t="shared" si="1"/>
        <v>ACHAT MOBILIER, APPAREIL MENAGER, GROS ACHAT DIVERS</v>
      </c>
      <c r="CR22" s="129">
        <f t="shared" si="2"/>
        <v>0</v>
      </c>
      <c r="CS22" s="138">
        <f t="shared" si="3"/>
        <v>0</v>
      </c>
      <c r="CT22" s="189" t="e">
        <f t="shared" ref="CT22:CT27" si="16">-$AZ22</f>
        <v>#REF!</v>
      </c>
      <c r="CU22" s="190">
        <f t="shared" ref="CU22:CU37" si="17">IF($CR22&lt;&gt;"",IF($BH22&lt;&gt;"",$BH22,$CU$1-1),"")</f>
        <v>41422</v>
      </c>
      <c r="CV22" s="191" t="str">
        <f t="shared" si="6"/>
        <v/>
      </c>
      <c r="CW22" s="211" t="str">
        <f t="shared" si="11"/>
        <v/>
      </c>
      <c r="CX22" s="211" t="str">
        <f t="shared" ca="1" si="7"/>
        <v/>
      </c>
      <c r="CY22" s="211" t="str">
        <f t="shared" ca="1" si="8"/>
        <v/>
      </c>
      <c r="CZ22" s="212">
        <f t="shared" si="12"/>
        <v>0</v>
      </c>
    </row>
    <row r="23" spans="1:117" ht="39.75" customHeight="1">
      <c r="A23" s="333">
        <v>41333</v>
      </c>
      <c r="B23" s="334" t="s">
        <v>144</v>
      </c>
      <c r="C23" s="363" t="str">
        <f>IF(COMPTE1!$V21&lt;&gt;"",COMPTE1!$V21,IF(COMPTE1!$W21&lt;&gt;"",COMPTE1!$W21,IF(COMPTE1!$X21&lt;&gt;"",COMPTE1!$X21,IF(COMPTE1!$AB21&lt;&gt;"",COMPTE1!$AB21,IF(COMPTE1!$AF21&lt;&gt;"",COMPTE1!$AF21,IF(COMPTE1!$AG21&lt;&gt;"",COMPTE1!$AG21,IF(COMPTE1!$AH21&lt;&gt;"",COMPTE1!$AH21,COMPTE1!$AC21)))))))</f>
        <v>FRAIS MEDICAUX ET MUTUELLE ET REMBOURSEMENTS</v>
      </c>
      <c r="D23" s="335" t="s">
        <v>251</v>
      </c>
      <c r="E23" s="362">
        <f>SUM($F23:$U23)</f>
        <v>82.56</v>
      </c>
      <c r="F23" s="336">
        <v>82.56</v>
      </c>
      <c r="G23" s="336"/>
      <c r="H23" s="336"/>
      <c r="I23" s="336"/>
      <c r="J23" s="336"/>
      <c r="K23" s="336"/>
      <c r="L23" s="336"/>
      <c r="M23" s="336"/>
      <c r="N23" s="336"/>
      <c r="O23" s="336"/>
      <c r="P23" s="336"/>
      <c r="Q23" s="336"/>
      <c r="R23" s="336"/>
      <c r="S23" s="336"/>
      <c r="T23" s="270"/>
      <c r="U23" s="270"/>
      <c r="V23" s="255" t="str">
        <f>IF($B23="C6810","FRAIS BANCAIRES",IF($B23="C6110","ENTRETIEN",IF($B23="C6111","VETURE",IF($B23="C6112","AIDES MENAGERES",IF($B23="C6210","LOYER, HOTEL",IF($B23="C6211","COPROPRIETE",IF($B23="C6212","EDF, EAU, TEL",IF($B23="C6213","DETTES",""))))))))</f>
        <v/>
      </c>
      <c r="W23" s="255" t="str">
        <f>IF($B23="C6214","OBSEQUES ET PRESTATIONS FUNERAIRES",IF($B23="C6215","TRAVAUX, DEMENAGEMENTS",IF($B23="C6216","SORTIES ET ANNIVERSAIRES",IF($B23="C6217","HEBERGEMENT FOYER, MAISON DE RETRAITE",IF($B23="C6310","IMPOTS",IF($B23="C6311","VACANCES, LOISIRS, ABONNEMENTS",IF($B23="C6312","HONORAIRES",IF($B23="C6313","SOLDE FDG ANNEE PASSEE",""))))))))</f>
        <v/>
      </c>
      <c r="X23" s="255" t="str">
        <f>IF($B23="C6410","ASSURANCES",IF($B23="C6510","ACHAT MATERIEL, MOBILIER",IF($B23="C6610","FRAIS MEDICAUX ET MUTUELLE ET REMBOURSEMENTS",IF($B23="C6611","MUTUELLE SANTE",IF($B23="C6710","IMOINS VALUES SUR TITRES",IF($B23="C6910","PROVISIONS SUR EMOLUMENTS",""))))))</f>
        <v>FRAIS MEDICAUX ET MUTUELLE ET REMBOURSEMENTS</v>
      </c>
      <c r="Y23" s="256" t="str">
        <f>IF($B23="C6810","FRAIS BANCAIRES",IF($B23="C6110","ENTRETIEN",IF($B23="C6111","VETURE",IF($B23="C6112","AIDES MENAGERES",IF($B23="C6210","LOYER, HOTEL",IF($B23="C6211","COPROPRIETE",IF($B23="C6212","EDF, EAU, TEL",IF($B23="C6213","DETTES",""))))))))</f>
        <v/>
      </c>
      <c r="Z23" s="256" t="str">
        <f>IF($B23="C6214","OBSEQUES ET PRESTATIONS FUNERAIRES",IF($B23="C6215","TRAVAUX, DEMENAGEMENTS",IF($B23="C6216","SORTIES ET ANNIVERSAIRES",IF($B23="C6217","HEBERGEMENT FOYER, MAISON DE RETRAITE",IF($B23="C6310","IMPOTS",IF($B23="C6311","VACANCES, LOISIRS, ABONNEMENTS",IF($B23="C6312","HONORAIRES",IF($B23="C6313","SOLDE FDG ANNEE PASSEE",""))))))))</f>
        <v/>
      </c>
      <c r="AA23" s="256" t="str">
        <f>IF($B23="C6410","ASSURANCES",IF($B23="C6510","ACHAT MATERIEL, MOBILIER",IF($B23="C6610","FRAIS MEDICAUX ET MUTUELLE ET REMBOURSEMENTS",IF($B23="C6611","MUTUELLE SANTE",IF($B23="C6710","IMOINS VALUES SUR TITRES",IF($B23="C6910","PROVISIONS SUR EMOLUMENTS",""))))))</f>
        <v>FRAIS MEDICAUX ET MUTUELLE ET REMBOURSEMENTS</v>
      </c>
      <c r="AB23" s="259" t="str">
        <f>IF($B23="C5111",$AL$6,IF($B23="C5112",$AL$7,IF($B23="C5113",$AL$8,IF($B23="C5121",$AL$9,IF($B23="C5122",$AL$10,IF($B23="C5123",$AL$11,IF($B23="C5130",$AL$12,IF($B23="C5140",$AL$13,""))))))))</f>
        <v/>
      </c>
      <c r="AC23" s="259" t="str">
        <f>IF($B23="C5150",$AL$14,IF($B23="C5160",$AL$15,IF($B23="C5170",$AL$16,IF($B23="C5180",$AL$17,IF($B23="C5190",$AL$18,IF($B23="C5190",$AL$19,""))))))</f>
        <v/>
      </c>
      <c r="AD23" s="259" t="str">
        <f>IF($B23="C5111",$AL$6,IF($B23="C5112",$AL$7,IF($B23="C5113",$AL$8,IF($B23="C5121",$AL$9,IF($B23="C5122",$AL$10,IF($B23="C5123",$AL$11,IF($B23="C5130",$AL$12,IF($B23="C5140",$AL$13,""))))))))</f>
        <v/>
      </c>
      <c r="AE23" s="259" t="str">
        <f>IF($B23="C5150",$AL$14,IF($B23="C5160",$AL$15,IF($B23="C5170",$AL$16,IF($B23="C5180",$AL$17,IF($B23="C5190",$AL$18,IF($B23="C5190",$AL$19,""))))))</f>
        <v/>
      </c>
      <c r="AF23" s="261" t="str">
        <f>IF($B23="C7001","PENSION 1",IF($B23="C7002","PENSION 2",IF($B23="C7003","PENSION 3",IF($B23="C7101","PENSION 4",IF($B23="C7102","PENSION 5",IF($B23="C7103","PENSION 6",IF($B23="C7104","PENSION 7","")))))))</f>
        <v/>
      </c>
      <c r="AG23" s="261" t="str">
        <f>IF($B23="C7201","PENSION 8",IF($B23="C7301","PENSION 9",IF($B23="C7401","PENSION 10",IF($B23="C7501","CAF",IF($B23="C7601","RENTE VIAGERE",IF($B23="C7602","ENCAISSEMENT LOYERS",IF($B23="C7603","INTERETS PLACEMENTS","")))))))</f>
        <v/>
      </c>
      <c r="AH23" s="261" t="str">
        <f>IF($B23="C7604","COUPONS ET PLUS VALUES SUR TITRES",IF($B23="C7605","ALS : VIREMENTS CAF",IF($B23="C7606","REMBOURSEMENT MUTUELLE",IF($B23="C7607","VENTE MAISON OU TERRAIN",IF($B23="C7608","VENTE MOBILIER",IF($B23="C7701","ENCAISSEMENT SUCCESSION",IF($B23="C7901","AUTRES RECETTES DIVERSES","")))))))</f>
        <v/>
      </c>
      <c r="AI23" s="261" t="str">
        <f>IF($B23="C7001","PENSION 1",IF($B23="C7002","PENSION 2",IF($B23="C7003","PENSION 3",IF($B23="C7101","PENSION 4",IF($B23="C7102","PENSION 5",IF($B23="C7103","PENSION 6",IF($B23="C7104","PENSION 7","")))))))</f>
        <v/>
      </c>
      <c r="AJ23" s="261" t="str">
        <f>IF($B23="C7201","PENSION 8",IF($B23="C7301","PENSION 9",IF($B23="C7401","PENSION 10",IF($B23="C7501","CAF",IF($B23="C7601","RENTE VIAGERE",IF($B23="C7602","ENCAISSEMENT LOYERS",IF($B23="C7603","INTERETS PLACEMENTS","")))))))</f>
        <v/>
      </c>
      <c r="AL23" s="15"/>
      <c r="AR23" s="16"/>
      <c r="AS23" s="261" t="str">
        <f t="shared" si="13"/>
        <v/>
      </c>
      <c r="AT23" s="21" t="s">
        <v>144</v>
      </c>
      <c r="AU23" s="365" t="s">
        <v>193</v>
      </c>
      <c r="AV23" s="287"/>
      <c r="AW23" s="249"/>
      <c r="AX23" s="289"/>
      <c r="AY23" s="302"/>
      <c r="AZ23" s="250" t="e">
        <f>IF(COUNTIF(#REF!,AT23)=0,"",GETPIVOTDATA("Somme de Montant",#REF!,"CODE",AT23))</f>
        <v>#REF!</v>
      </c>
      <c r="BA23" s="91">
        <f>$AX23*$AY23</f>
        <v>0</v>
      </c>
      <c r="BB23" s="31"/>
      <c r="BC23" s="278"/>
      <c r="BD23" s="279"/>
      <c r="BE23" s="256"/>
      <c r="BF23" s="281"/>
      <c r="BG23" s="31"/>
      <c r="BH23" s="161">
        <v>39846</v>
      </c>
      <c r="BI23" s="21" t="s">
        <v>145</v>
      </c>
      <c r="BJ23" s="365" t="s">
        <v>146</v>
      </c>
      <c r="BK23" s="298"/>
      <c r="BL23" s="299"/>
      <c r="BM23" s="291"/>
      <c r="BN23" s="292"/>
      <c r="BO23" s="250" t="e">
        <f>IF(COUNTIF(#REF!,BI23)=0,"",GETPIVOTDATA("Somme de Montant",#REF!,"CODE",BI23))</f>
        <v>#REF!</v>
      </c>
      <c r="BP23" s="91">
        <f t="shared" si="10"/>
        <v>0</v>
      </c>
      <c r="BQ23" s="31"/>
      <c r="BR23" s="278"/>
      <c r="BS23" s="279"/>
      <c r="BT23" s="256"/>
      <c r="BU23" s="281"/>
      <c r="BV23" s="31"/>
      <c r="BW23" s="161">
        <v>39125</v>
      </c>
      <c r="CP23" s="136" t="str">
        <f t="shared" si="0"/>
        <v>C6610</v>
      </c>
      <c r="CQ23" s="192" t="str">
        <f t="shared" si="1"/>
        <v>FRAIS MEDICAUX ET REMBOURSEMENTS</v>
      </c>
      <c r="CR23" s="129">
        <f t="shared" si="2"/>
        <v>0</v>
      </c>
      <c r="CS23" s="138">
        <f t="shared" si="3"/>
        <v>0</v>
      </c>
      <c r="CT23" s="189" t="e">
        <f t="shared" si="16"/>
        <v>#REF!</v>
      </c>
      <c r="CU23" s="190">
        <f t="shared" si="17"/>
        <v>39846</v>
      </c>
      <c r="CV23" s="191" t="str">
        <f t="shared" si="6"/>
        <v/>
      </c>
      <c r="CW23" s="211" t="str">
        <f>IF($CS23&lt;&gt;"*",IF($CS23=12,-$CR23*3,IF($CS23=6,IF($CV23+60&lt;_xludf.DATE,-$CR23*2,-$CR23),IF($CS23=4,IF($CV23&lt;_xludf.DATE,-$CR23,""),""))),"A compléter selon modalités de remboursements")</f>
        <v/>
      </c>
      <c r="CX23" s="211" t="str">
        <f t="shared" ca="1" si="7"/>
        <v/>
      </c>
      <c r="CY23" s="211" t="str">
        <f t="shared" ca="1" si="8"/>
        <v/>
      </c>
      <c r="CZ23" s="212">
        <f>IF($CS23&lt;&gt;"*",IF($CS23=12,-$CR23*12,IF($CS23=6,-$CR23*6,IF($CS23=4,-$CR23*4,IF($CS23=2,-$CR23*2,-$CR23)))),"A compléter selon modalités de remboursements")</f>
        <v>0</v>
      </c>
    </row>
    <row r="24" spans="1:117" ht="39.75" customHeight="1">
      <c r="A24" s="333">
        <v>41333</v>
      </c>
      <c r="B24" s="334" t="s">
        <v>144</v>
      </c>
      <c r="C24" s="363" t="str">
        <f>IF(COMPTE1!$V22&lt;&gt;"",COMPTE1!$V22,IF(COMPTE1!$W22&lt;&gt;"",COMPTE1!$W22,IF(COMPTE1!$X22&lt;&gt;"",COMPTE1!$X22,IF(COMPTE1!$AB22&lt;&gt;"",COMPTE1!$AB22,IF(COMPTE1!$AF22&lt;&gt;"",COMPTE1!$AF22,IF(COMPTE1!$AG22&lt;&gt;"",COMPTE1!$AG22,IF(COMPTE1!$AH22&lt;&gt;"",COMPTE1!$AH22,COMPTE1!$AC22)))))))</f>
        <v>FRAIS MEDICAUX ET MUTUELLE ET REMBOURSEMENTS</v>
      </c>
      <c r="D24" s="335" t="s">
        <v>251</v>
      </c>
      <c r="E24" s="362">
        <f>SUM($F24:$U24)</f>
        <v>-20.64</v>
      </c>
      <c r="F24" s="336">
        <v>-20.64</v>
      </c>
      <c r="G24" s="336"/>
      <c r="H24" s="336"/>
      <c r="I24" s="336"/>
      <c r="J24" s="336"/>
      <c r="K24" s="336"/>
      <c r="L24" s="336"/>
      <c r="M24" s="336"/>
      <c r="N24" s="336"/>
      <c r="O24" s="336"/>
      <c r="P24" s="336"/>
      <c r="Q24" s="336"/>
      <c r="R24" s="336"/>
      <c r="S24" s="336"/>
      <c r="T24" s="270"/>
      <c r="U24" s="270"/>
      <c r="V24" s="255" t="str">
        <f>IF($B24="C6810","FRAIS BANCAIRES",IF($B24="C6110","ENTRETIEN",IF($B24="C6111","VETURE",IF($B24="C6112","AIDES MENAGERES",IF($B24="C6210","LOYER, HOTEL",IF($B24="C6211","COPROPRIETE",IF($B24="C6212","EDF, EAU, TEL",IF($B24="C6213","DETTES",""))))))))</f>
        <v/>
      </c>
      <c r="W24" s="255" t="str">
        <f>IF($B24="C6214","OBSEQUES ET PRESTATIONS FUNERAIRES",IF($B24="C6215","TRAVAUX, DEMENAGEMENTS",IF($B24="C6216","SORTIES ET ANNIVERSAIRES",IF($B24="C6217","HEBERGEMENT FOYER, MAISON DE RETRAITE",IF($B24="C6310","IMPOTS",IF($B24="C6311","VACANCES, LOISIRS, ABONNEMENTS",IF($B24="C6312","HONORAIRES",IF($B24="C6313","SOLDE FDG ANNEE PASSEE",""))))))))</f>
        <v/>
      </c>
      <c r="X24" s="255" t="str">
        <f>IF($B24="C6410","ASSURANCES",IF($B24="C6510","ACHAT MATERIEL, MOBILIER",IF($B24="C6610","FRAIS MEDICAUX ET MUTUELLE ET REMBOURSEMENTS",IF($B24="C6611","MUTUELLE SANTE",IF($B24="C6710","IMOINS VALUES SUR TITRES",IF($B24="C6910","PROVISIONS SUR EMOLUMENTS",""))))))</f>
        <v>FRAIS MEDICAUX ET MUTUELLE ET REMBOURSEMENTS</v>
      </c>
      <c r="Y24" s="256" t="str">
        <f>IF($B24="C6810","FRAIS BANCAIRES",IF($B24="C6110","ENTRETIEN",IF($B24="C6111","VETURE",IF($B24="C6112","AIDES MENAGERES",IF($B24="C6210","LOYER, HOTEL",IF($B24="C6211","COPROPRIETE",IF($B24="C6212","EDF, EAU, TEL",IF($B24="C6213","DETTES",""))))))))</f>
        <v/>
      </c>
      <c r="Z24" s="256" t="str">
        <f>IF($B24="C6214","OBSEQUES ET PRESTATIONS FUNERAIRES",IF($B24="C6215","TRAVAUX, DEMENAGEMENTS",IF($B24="C6216","SORTIES ET ANNIVERSAIRES",IF($B24="C6217","HEBERGEMENT FOYER, MAISON DE RETRAITE",IF($B24="C6310","IMPOTS",IF($B24="C6311","VACANCES, LOISIRS, ABONNEMENTS",IF($B24="C6312","HONORAIRES",IF($B24="C6313","SOLDE FDG ANNEE PASSEE",""))))))))</f>
        <v/>
      </c>
      <c r="AA24" s="256" t="str">
        <f>IF($B24="C6410","ASSURANCES",IF($B24="C6510","ACHAT MATERIEL, MOBILIER",IF($B24="C6610","FRAIS MEDICAUX ET MUTUELLE ET REMBOURSEMENTS",IF($B24="C6611","MUTUELLE SANTE",IF($B24="C6710","IMOINS VALUES SUR TITRES",IF($B24="C6910","PROVISIONS SUR EMOLUMENTS",""))))))</f>
        <v>FRAIS MEDICAUX ET MUTUELLE ET REMBOURSEMENTS</v>
      </c>
      <c r="AB24" s="259" t="str">
        <f>IF($B24="C5111",$AL$6,IF($B24="C5112",$AL$7,IF($B24="C5113",$AL$8,IF($B24="C5121",$AL$9,IF($B24="C5122",$AL$10,IF($B24="C5123",$AL$11,IF($B24="C5130",$AL$12,IF($B24="C5140",$AL$13,""))))))))</f>
        <v/>
      </c>
      <c r="AC24" s="259" t="str">
        <f>IF($B24="C5150",$AL$14,IF($B24="C5160",$AL$15,IF($B24="C5170",$AL$16,IF($B24="C5180",$AL$17,IF($B24="C5190",$AL$18,IF($B24="C5190",$AL$19,""))))))</f>
        <v/>
      </c>
      <c r="AD24" s="259" t="str">
        <f>IF($B24="C5111",$AL$6,IF($B24="C5112",$AL$7,IF($B24="C5113",$AL$8,IF($B24="C5121",$AL$9,IF($B24="C5122",$AL$10,IF($B24="C5123",$AL$11,IF($B24="C5130",$AL$12,IF($B24="C5140",$AL$13,""))))))))</f>
        <v/>
      </c>
      <c r="AE24" s="259" t="str">
        <f>IF($B24="C5150",$AL$14,IF($B24="C5160",$AL$15,IF($B24="C5170",$AL$16,IF($B24="C5180",$AL$17,IF($B24="C5190",$AL$18,IF($B24="C5190",$AL$19,""))))))</f>
        <v/>
      </c>
      <c r="AF24" s="261" t="str">
        <f>IF($B24="C7001","PENSION 1",IF($B24="C7002","PENSION 2",IF($B24="C7003","PENSION 3",IF($B24="C7101","PENSION 4",IF($B24="C7102","PENSION 5",IF($B24="C7103","PENSION 6",IF($B24="C7104","PENSION 7","")))))))</f>
        <v/>
      </c>
      <c r="AG24" s="261" t="str">
        <f>IF($B24="C7201","PENSION 8",IF($B24="C7301","PENSION 9",IF($B24="C7401","PENSION 10",IF($B24="C7501","CAF",IF($B24="C7601","RENTE VIAGERE",IF($B24="C7602","ENCAISSEMENT LOYERS",IF($B24="C7603","INTERETS PLACEMENTS","")))))))</f>
        <v/>
      </c>
      <c r="AH24" s="261" t="str">
        <f>IF($B24="C7604","COUPONS ET PLUS VALUES SUR TITRES",IF($B24="C7605","ALS : VIREMENTS CAF",IF($B24="C7606","REMBOURSEMENT MUTUELLE",IF($B24="C7607","VENTE MAISON OU TERRAIN",IF($B24="C7608","VENTE MOBILIER",IF($B24="C7701","ENCAISSEMENT SUCCESSION",IF($B24="C7901","AUTRES RECETTES DIVERSES","")))))))</f>
        <v/>
      </c>
      <c r="AI24" s="261" t="str">
        <f>IF($B24="C7001","PENSION 1",IF($B24="C7002","PENSION 2",IF($B24="C7003","PENSION 3",IF($B24="C7101","PENSION 4",IF($B24="C7102","PENSION 5",IF($B24="C7103","PENSION 6",IF($B24="C7104","PENSION 7","")))))))</f>
        <v/>
      </c>
      <c r="AJ24" s="261" t="str">
        <f>IF($B24="C7201","PENSION 8",IF($B24="C7301","PENSION 9",IF($B24="C7401","PENSION 10",IF($B24="C7501","CAF",IF($B24="C7601","RENTE VIAGERE",IF($B24="C7602","ENCAISSEMENT LOYERS",IF($B24="C7603","INTERETS PLACEMENTS","")))))))</f>
        <v/>
      </c>
      <c r="AL24" s="15"/>
      <c r="AR24" s="16"/>
      <c r="AS24" s="261" t="str">
        <f t="shared" si="13"/>
        <v/>
      </c>
      <c r="AT24" s="21" t="s">
        <v>147</v>
      </c>
      <c r="AU24" s="365" t="s">
        <v>207</v>
      </c>
      <c r="AV24" s="287"/>
      <c r="AW24" s="249"/>
      <c r="AX24" s="289"/>
      <c r="AY24" s="302"/>
      <c r="AZ24" s="250" t="e">
        <f>IF(COUNTIF(#REF!,AT24)=0,"",GETPIVOTDATA("Somme de Montant",#REF!,"CODE",AT24))</f>
        <v>#REF!</v>
      </c>
      <c r="BA24" s="91">
        <f>$AX24*$AY24</f>
        <v>0</v>
      </c>
      <c r="BB24" s="31"/>
      <c r="BC24" s="278"/>
      <c r="BD24" s="279"/>
      <c r="BE24" s="256"/>
      <c r="BF24" s="281"/>
      <c r="BG24" s="31"/>
      <c r="BH24" s="161">
        <v>39881</v>
      </c>
      <c r="BI24" s="21" t="s">
        <v>148</v>
      </c>
      <c r="BJ24" s="365" t="s">
        <v>149</v>
      </c>
      <c r="BK24" s="300"/>
      <c r="BL24" s="299"/>
      <c r="BM24" s="291"/>
      <c r="BN24" s="292"/>
      <c r="BO24" s="250" t="e">
        <f>IF(COUNTIF(#REF!,BI24)=0,"",GETPIVOTDATA("Somme de Montant",#REF!,"CODE",BI24))</f>
        <v>#REF!</v>
      </c>
      <c r="BP24" s="91">
        <f t="shared" si="10"/>
        <v>0</v>
      </c>
      <c r="BQ24" s="31"/>
      <c r="BR24" s="278"/>
      <c r="BS24" s="279"/>
      <c r="BT24" s="256"/>
      <c r="BU24" s="281"/>
      <c r="BV24" s="31"/>
      <c r="BW24" s="161">
        <v>39483</v>
      </c>
      <c r="CP24" s="136" t="str">
        <f t="shared" si="0"/>
        <v>C6611</v>
      </c>
      <c r="CQ24" s="192" t="str">
        <f t="shared" si="1"/>
        <v>MUTUELLE SANTE</v>
      </c>
      <c r="CR24" s="129">
        <f t="shared" si="2"/>
        <v>0</v>
      </c>
      <c r="CS24" s="138">
        <f t="shared" si="3"/>
        <v>0</v>
      </c>
      <c r="CT24" s="189" t="e">
        <f t="shared" si="16"/>
        <v>#REF!</v>
      </c>
      <c r="CU24" s="190">
        <f t="shared" si="17"/>
        <v>39881</v>
      </c>
      <c r="CV24" s="191" t="str">
        <f t="shared" si="6"/>
        <v/>
      </c>
      <c r="CW24" s="211" t="str">
        <f>IF($CS24&lt;&gt;"*",IF($CS24=12,-$CR24*3,IF($CS24=6,IF($CV24+60&lt;_xludf.DATE,-$CR24*2,-$CR24),IF($CS24=4,IF($CV24&lt;_xludf.DATE,-$CR24,""),""))),"A compléter selon modalités de remboursements")</f>
        <v/>
      </c>
      <c r="CX24" s="211" t="str">
        <f t="shared" ca="1" si="7"/>
        <v/>
      </c>
      <c r="CY24" s="211" t="str">
        <f t="shared" ca="1" si="8"/>
        <v/>
      </c>
      <c r="CZ24" s="212">
        <f>IF($CS24&lt;&gt;"*",IF($CS24=12,-$CR24*12,IF($CS24=6,-$CR24*6,IF($CS24=4,-$CR24*4,IF($CS24=2,-$CR24*2,-$CR24)))),"A compléter selon modalités de remboursements")</f>
        <v>0</v>
      </c>
    </row>
    <row r="25" spans="1:117" ht="39.75" customHeight="1">
      <c r="A25" s="333">
        <v>41360</v>
      </c>
      <c r="B25" s="334" t="s">
        <v>144</v>
      </c>
      <c r="C25" s="363" t="str">
        <f>IF(COMPTE1!$V27&lt;&gt;"",COMPTE1!$V27,IF(COMPTE1!$W27&lt;&gt;"",COMPTE1!$W27,IF(COMPTE1!$X27&lt;&gt;"",COMPTE1!$X27,IF(COMPTE1!$AB27&lt;&gt;"",COMPTE1!$AB27,IF(COMPTE1!$AF27&lt;&gt;"",COMPTE1!$AF27,IF(COMPTE1!$AG27&lt;&gt;"",COMPTE1!$AG27,IF(COMPTE1!$AH27&lt;&gt;"",COMPTE1!$AH27,COMPTE1!$AC27)))))))</f>
        <v>FRAIS MEDICAUX ET MUTUELLE ET REMBOURSEMENTS</v>
      </c>
      <c r="D25" s="335" t="s">
        <v>251</v>
      </c>
      <c r="E25" s="362">
        <f>SUM($F25:$U25)</f>
        <v>-61.92</v>
      </c>
      <c r="F25" s="336">
        <v>-61.92</v>
      </c>
      <c r="G25" s="336"/>
      <c r="H25" s="336"/>
      <c r="I25" s="336"/>
      <c r="J25" s="336"/>
      <c r="K25" s="336"/>
      <c r="L25" s="336"/>
      <c r="M25" s="336"/>
      <c r="N25" s="336"/>
      <c r="O25" s="336"/>
      <c r="P25" s="336"/>
      <c r="Q25" s="336"/>
      <c r="R25" s="336"/>
      <c r="S25" s="336"/>
      <c r="T25" s="270"/>
      <c r="U25" s="270"/>
      <c r="V25" s="255" t="str">
        <f>IF($B25="C6810","FRAIS BANCAIRES",IF($B25="C6110","ENTRETIEN",IF($B25="C6111","VETURE",IF($B25="C6112","AIDES MENAGERES",IF($B25="C6210","LOYER, HOTEL",IF($B25="C6211","COPROPRIETE",IF($B25="C6212","EDF, EAU, TEL",IF($B25="C6213","DETTES",""))))))))</f>
        <v/>
      </c>
      <c r="W25" s="255" t="str">
        <f>IF($B25="C6214","OBSEQUES ET PRESTATIONS FUNERAIRES",IF($B25="C6215","TRAVAUX, DEMENAGEMENTS",IF($B25="C6216","SORTIES ET ANNIVERSAIRES",IF($B25="C6217","HEBERGEMENT FOYER, MAISON DE RETRAITE",IF($B25="C6310","IMPOTS",IF($B25="C6311","VACANCES, LOISIRS, ABONNEMENTS",IF($B25="C6312","HONORAIRES",IF($B25="C6313","SOLDE FDG ANNEE PASSEE",""))))))))</f>
        <v/>
      </c>
      <c r="X25" s="255" t="str">
        <f>IF($B25="C6410","ASSURANCES",IF($B25="C6510","ACHAT MATERIEL, MOBILIER",IF($B25="C6610","FRAIS MEDICAUX ET MUTUELLE ET REMBOURSEMENTS",IF($B25="C6611","MUTUELLE SANTE",IF($B25="C6710","IMOINS VALUES SUR TITRES",IF($B25="C6910","PROVISIONS SUR EMOLUMENTS",""))))))</f>
        <v>FRAIS MEDICAUX ET MUTUELLE ET REMBOURSEMENTS</v>
      </c>
      <c r="Y25" s="256" t="str">
        <f>IF($B25="C6810","FRAIS BANCAIRES",IF($B25="C6110","ENTRETIEN",IF($B25="C6111","VETURE",IF($B25="C6112","AIDES MENAGERES",IF($B25="C6210","LOYER, HOTEL",IF($B25="C6211","COPROPRIETE",IF($B25="C6212","EDF, EAU, TEL",IF($B25="C6213","DETTES",""))))))))</f>
        <v/>
      </c>
      <c r="Z25" s="256" t="str">
        <f>IF($B25="C6214","OBSEQUES ET PRESTATIONS FUNERAIRES",IF($B25="C6215","TRAVAUX, DEMENAGEMENTS",IF($B25="C6216","SORTIES ET ANNIVERSAIRES",IF($B25="C6217","HEBERGEMENT FOYER, MAISON DE RETRAITE",IF($B25="C6310","IMPOTS",IF($B25="C6311","VACANCES, LOISIRS, ABONNEMENTS",IF($B25="C6312","HONORAIRES",IF($B25="C6313","SOLDE FDG ANNEE PASSEE",""))))))))</f>
        <v/>
      </c>
      <c r="AA25" s="256" t="str">
        <f>IF($B25="C6410","ASSURANCES",IF($B25="C6510","ACHAT MATERIEL, MOBILIER",IF($B25="C6610","FRAIS MEDICAUX ET MUTUELLE ET REMBOURSEMENTS",IF($B25="C6611","MUTUELLE SANTE",IF($B25="C6710","IMOINS VALUES SUR TITRES",IF($B25="C6910","PROVISIONS SUR EMOLUMENTS",""))))))</f>
        <v>FRAIS MEDICAUX ET MUTUELLE ET REMBOURSEMENTS</v>
      </c>
      <c r="AB25" s="259" t="str">
        <f>IF($B25="C5111",$AL$6,IF($B25="C5112",$AL$7,IF($B25="C5113",$AL$8,IF($B25="C5121",$AL$9,IF($B25="C5122",$AL$10,IF($B25="C5123",$AL$11,IF($B25="C5130",$AL$12,IF($B25="C5140",$AL$13,""))))))))</f>
        <v/>
      </c>
      <c r="AC25" s="259" t="str">
        <f>IF($B25="C5150",$AL$14,IF($B25="C5160",$AL$15,IF($B25="C5170",$AL$16,IF($B25="C5180",$AL$17,IF($B25="C5190",$AL$18,IF($B25="C5190",$AL$19,""))))))</f>
        <v/>
      </c>
      <c r="AD25" s="259" t="str">
        <f>IF($B25="C5111",$AL$6,IF($B25="C5112",$AL$7,IF($B25="C5113",$AL$8,IF($B25="C5121",$AL$9,IF($B25="C5122",$AL$10,IF($B25="C5123",$AL$11,IF($B25="C5130",$AL$12,IF($B25="C5140",$AL$13,""))))))))</f>
        <v/>
      </c>
      <c r="AE25" s="259" t="str">
        <f>IF($B25="C5150",$AL$14,IF($B25="C5160",$AL$15,IF($B25="C5170",$AL$16,IF($B25="C5180",$AL$17,IF($B25="C5190",$AL$18,IF($B25="C5190",$AL$19,""))))))</f>
        <v/>
      </c>
      <c r="AF25" s="261" t="str">
        <f>IF($B25="C7001","PENSION 1",IF($B25="C7002","PENSION 2",IF($B25="C7003","PENSION 3",IF($B25="C7101","PENSION 4",IF($B25="C7102","PENSION 5",IF($B25="C7103","PENSION 6",IF($B25="C7104","PENSION 7","")))))))</f>
        <v/>
      </c>
      <c r="AG25" s="261" t="str">
        <f>IF($B25="C7201","PENSION 8",IF($B25="C7301","PENSION 9",IF($B25="C7401","PENSION 10",IF($B25="C7501","CAF",IF($B25="C7601","RENTE VIAGERE",IF($B25="C7602","ENCAISSEMENT LOYERS",IF($B25="C7603","INTERETS PLACEMENTS","")))))))</f>
        <v/>
      </c>
      <c r="AH25" s="261" t="str">
        <f>IF($B25="C7604","COUPONS ET PLUS VALUES SUR TITRES",IF($B25="C7605","ALS : VIREMENTS CAF",IF($B25="C7606","REMBOURSEMENT MUTUELLE",IF($B25="C7607","VENTE MAISON OU TERRAIN",IF($B25="C7608","VENTE MOBILIER",IF($B25="C7701","ENCAISSEMENT SUCCESSION",IF($B25="C7901","AUTRES RECETTES DIVERSES","")))))))</f>
        <v/>
      </c>
      <c r="AI25" s="261" t="str">
        <f>IF($B25="C7001","PENSION 1",IF($B25="C7002","PENSION 2",IF($B25="C7003","PENSION 3",IF($B25="C7101","PENSION 4",IF($B25="C7102","PENSION 5",IF($B25="C7103","PENSION 6",IF($B25="C7104","PENSION 7","")))))))</f>
        <v/>
      </c>
      <c r="AJ25" s="261" t="str">
        <f>IF($B25="C7201","PENSION 8",IF($B25="C7301","PENSION 9",IF($B25="C7401","PENSION 10",IF($B25="C7501","CAF",IF($B25="C7601","RENTE VIAGERE",IF($B25="C7602","ENCAISSEMENT LOYERS",IF($B25="C7603","INTERETS PLACEMENTS","")))))))</f>
        <v/>
      </c>
      <c r="AL25" s="15"/>
      <c r="AR25" s="16"/>
      <c r="AS25" s="261" t="str">
        <f t="shared" si="13"/>
        <v/>
      </c>
      <c r="AT25" s="21" t="s">
        <v>150</v>
      </c>
      <c r="AU25" s="364" t="s">
        <v>151</v>
      </c>
      <c r="AV25" s="287"/>
      <c r="AW25" s="249"/>
      <c r="AX25" s="289"/>
      <c r="AY25" s="302"/>
      <c r="AZ25" s="250" t="e">
        <f>IF(COUNTIF(#REF!,AT25)=0,"",GETPIVOTDATA("Somme de Montant",#REF!,"CODE",AT25))</f>
        <v>#REF!</v>
      </c>
      <c r="BA25" s="91">
        <f>$AX25*$AY25</f>
        <v>0</v>
      </c>
      <c r="BB25" s="31"/>
      <c r="BC25" s="278"/>
      <c r="BD25" s="279"/>
      <c r="BE25" s="256"/>
      <c r="BF25" s="281"/>
      <c r="BG25" s="31"/>
      <c r="BH25" s="161"/>
      <c r="BI25" s="21" t="s">
        <v>152</v>
      </c>
      <c r="BJ25" s="364" t="s">
        <v>153</v>
      </c>
      <c r="BK25" s="294"/>
      <c r="BL25" s="295"/>
      <c r="BM25" s="291"/>
      <c r="BN25" s="292"/>
      <c r="BO25" s="250" t="e">
        <f>IF(COUNTIF(#REF!,BI25)=0,"",GETPIVOTDATA("Somme de Montant",#REF!,"CODE",BI25))</f>
        <v>#REF!</v>
      </c>
      <c r="BP25" s="91">
        <f t="shared" si="10"/>
        <v>0</v>
      </c>
      <c r="BQ25" s="31"/>
      <c r="BR25" s="278"/>
      <c r="BS25" s="279"/>
      <c r="BT25" s="256"/>
      <c r="BU25" s="281"/>
      <c r="BV25" s="31"/>
      <c r="BW25" s="161">
        <v>39500</v>
      </c>
      <c r="CP25" s="136" t="str">
        <f t="shared" si="0"/>
        <v>C6710</v>
      </c>
      <c r="CQ25" s="192" t="str">
        <f t="shared" si="1"/>
        <v>MOINS VALUES SUR TITRES</v>
      </c>
      <c r="CR25" s="129">
        <f t="shared" si="2"/>
        <v>0</v>
      </c>
      <c r="CS25" s="138">
        <f t="shared" si="3"/>
        <v>0</v>
      </c>
      <c r="CT25" s="189" t="e">
        <f t="shared" si="16"/>
        <v>#REF!</v>
      </c>
      <c r="CU25" s="190">
        <f t="shared" si="17"/>
        <v>364</v>
      </c>
      <c r="CV25" s="191" t="str">
        <f t="shared" si="6"/>
        <v/>
      </c>
      <c r="CW25" s="211" t="str">
        <f>IF($CS25&lt;&gt;"*",IF($CS25=12,-$CR25*3,IF($CS25=6,IF($CV25+60&lt;_xludf.DATE,-$CR25*2,-$CR25),IF($CS25=4,IF($CV25&lt;_xludf.DATE,-$CR25,""),""))),"A compléter selon modalités de remboursements")</f>
        <v/>
      </c>
      <c r="CX25" s="211" t="str">
        <f t="shared" ca="1" si="7"/>
        <v/>
      </c>
      <c r="CY25" s="211" t="str">
        <f t="shared" ca="1" si="8"/>
        <v/>
      </c>
      <c r="CZ25" s="212">
        <f>IF($CS25&lt;&gt;"*",IF($CS25=12,-$CR25*12,IF($CS25=6,-$CR25*6,IF($CS25=4,-$CR25*4,IF($CS25=2,-$CR25*2,-$CR25)))),"A compléter selon modalités de remboursements")</f>
        <v>0</v>
      </c>
    </row>
    <row r="26" spans="1:117" ht="39.75" customHeight="1">
      <c r="A26" s="333">
        <v>42878</v>
      </c>
      <c r="B26" s="334" t="s">
        <v>144</v>
      </c>
      <c r="C26" s="363" t="str">
        <f>IF(COMPTE1!$V36&lt;&gt;"",COMPTE1!$V36,IF(COMPTE1!$W36&lt;&gt;"",COMPTE1!$W36,IF(COMPTE1!$X36&lt;&gt;"",COMPTE1!$X36,IF(COMPTE1!$AB36&lt;&gt;"",COMPTE1!$AB36,IF(COMPTE1!$AF36&lt;&gt;"",COMPTE1!$AF36,IF(COMPTE1!$AG36&lt;&gt;"",COMPTE1!$AG36,IF(COMPTE1!$AH36&lt;&gt;"",COMPTE1!$AH36,COMPTE1!$AC36)))))))</f>
        <v>MUTUELLE SANTE</v>
      </c>
      <c r="D26" s="335" t="s">
        <v>247</v>
      </c>
      <c r="E26" s="362">
        <f>SUM($F26:$U26)</f>
        <v>-82.56</v>
      </c>
      <c r="F26" s="336">
        <v>-82.56</v>
      </c>
      <c r="G26" s="336"/>
      <c r="H26" s="336"/>
      <c r="I26" s="336"/>
      <c r="J26" s="336"/>
      <c r="K26" s="336"/>
      <c r="L26" s="336"/>
      <c r="M26" s="336"/>
      <c r="N26" s="336"/>
      <c r="O26" s="336"/>
      <c r="P26" s="336"/>
      <c r="Q26" s="336"/>
      <c r="R26" s="336"/>
      <c r="S26" s="336"/>
      <c r="T26" s="270"/>
      <c r="U26" s="270"/>
      <c r="V26" s="255" t="str">
        <f>IF($B26="C6810","FRAIS BANCAIRES",IF($B26="C6110","ENTRETIEN",IF($B26="C6111","VETURE",IF($B26="C6112","AIDES MENAGERES",IF($B26="C6210","LOYER, HOTEL",IF($B26="C6211","COPROPRIETE",IF($B26="C6212","EDF, EAU, TEL",IF($B26="C6213","DETTES",""))))))))</f>
        <v/>
      </c>
      <c r="W26" s="255" t="str">
        <f>IF($B26="C6214","OBSEQUES ET PRESTATIONS FUNERAIRES",IF($B26="C6215","TRAVAUX, DEMENAGEMENTS",IF($B26="C6216","SORTIES ET ANNIVERSAIRES",IF($B26="C6217","HEBERGEMENT FOYER, MAISON DE RETRAITE",IF($B26="C6310","IMPOTS",IF($B26="C6311","VACANCES, LOISIRS, ABONNEMENTS",IF($B26="C6312","HONORAIRES",IF($B26="C6313","SOLDE FDG ANNEE PASSEE",""))))))))</f>
        <v/>
      </c>
      <c r="X26" s="255" t="str">
        <f>IF($B26="C6410","ASSURANCES",IF($B26="C6510","ACHAT MATERIEL, MOBILIER",IF($B26="C6610","FRAIS MEDICAUX ET MUTUELLE ET REMBOURSEMENTS",IF($B26="C6611","MUTUELLE SANTE",IF($B26="C6710","IMOINS VALUES SUR TITRES",IF($B26="C6910","PROVISIONS SUR EMOLUMENTS",""))))))</f>
        <v>FRAIS MEDICAUX ET MUTUELLE ET REMBOURSEMENTS</v>
      </c>
      <c r="Y26" s="256" t="str">
        <f>IF($B26="C6810","FRAIS BANCAIRES",IF($B26="C6110","ENTRETIEN",IF($B26="C6111","VETURE",IF($B26="C6112","AIDES MENAGERES",IF($B26="C6210","LOYER, HOTEL",IF($B26="C6211","COPROPRIETE",IF($B26="C6212","EDF, EAU, TEL",IF($B26="C6213","DETTES",""))))))))</f>
        <v/>
      </c>
      <c r="Z26" s="256" t="str">
        <f>IF($B26="C6214","OBSEQUES ET PRESTATIONS FUNERAIRES",IF($B26="C6215","TRAVAUX, DEMENAGEMENTS",IF($B26="C6216","SORTIES ET ANNIVERSAIRES",IF($B26="C6217","HEBERGEMENT FOYER, MAISON DE RETRAITE",IF($B26="C6310","IMPOTS",IF($B26="C6311","VACANCES, LOISIRS, ABONNEMENTS",IF($B26="C6312","HONORAIRES",IF($B26="C6313","SOLDE FDG ANNEE PASSEE",""))))))))</f>
        <v/>
      </c>
      <c r="AA26" s="256" t="str">
        <f>IF($B26="C6410","ASSURANCES",IF($B26="C6510","ACHAT MATERIEL, MOBILIER",IF($B26="C6610","FRAIS MEDICAUX ET MUTUELLE ET REMBOURSEMENTS",IF($B26="C6611","MUTUELLE SANTE",IF($B26="C6710","IMOINS VALUES SUR TITRES",IF($B26="C6910","PROVISIONS SUR EMOLUMENTS",""))))))</f>
        <v>FRAIS MEDICAUX ET MUTUELLE ET REMBOURSEMENTS</v>
      </c>
      <c r="AB26" s="259" t="str">
        <f>IF($B26="C5111",$AL$6,IF($B26="C5112",$AL$7,IF($B26="C5113",$AL$8,IF($B26="C5121",$AL$9,IF($B26="C5122",$AL$10,IF($B26="C5123",$AL$11,IF($B26="C5130",$AL$12,IF($B26="C5140",$AL$13,""))))))))</f>
        <v/>
      </c>
      <c r="AC26" s="259" t="str">
        <f>IF($B26="C5150",$AL$14,IF($B26="C5160",$AL$15,IF($B26="C5170",$AL$16,IF($B26="C5180",$AL$17,IF($B26="C5190",$AL$18,IF($B26="C5190",$AL$19,""))))))</f>
        <v/>
      </c>
      <c r="AD26" s="259" t="str">
        <f>IF($B26="C5111",$AL$6,IF($B26="C5112",$AL$7,IF($B26="C5113",$AL$8,IF($B26="C5121",$AL$9,IF($B26="C5122",$AL$10,IF($B26="C5123",$AL$11,IF($B26="C5130",$AL$12,IF($B26="C5140",$AL$13,""))))))))</f>
        <v/>
      </c>
      <c r="AE26" s="259" t="str">
        <f>IF($B26="C5150",$AL$14,IF($B26="C5160",$AL$15,IF($B26="C5170",$AL$16,IF($B26="C5180",$AL$17,IF($B26="C5190",$AL$18,IF($B26="C5190",$AL$19,""))))))</f>
        <v/>
      </c>
      <c r="AF26" s="261" t="str">
        <f>IF($B26="C7001","PENSION 1",IF($B26="C7002","PENSION 2",IF($B26="C7003","PENSION 3",IF($B26="C7101","PENSION 4",IF($B26="C7102","PENSION 5",IF($B26="C7103","PENSION 6",IF($B26="C7104","PENSION 7","")))))))</f>
        <v/>
      </c>
      <c r="AG26" s="261" t="str">
        <f>IF($B26="C7201","PENSION 8",IF($B26="C7301","PENSION 9",IF($B26="C7401","PENSION 10",IF($B26="C7501","CAF",IF($B26="C7601","RENTE VIAGERE",IF($B26="C7602","ENCAISSEMENT LOYERS",IF($B26="C7603","INTERETS PLACEMENTS","")))))))</f>
        <v/>
      </c>
      <c r="AH26" s="261" t="str">
        <f>IF($B26="C7604","COUPONS ET PLUS VALUES SUR TITRES",IF($B26="C7605","ALS : VIREMENTS CAF",IF($B26="C7606","REMBOURSEMENT MUTUELLE",IF($B26="C7607","VENTE MAISON OU TERRAIN",IF($B26="C7608","VENTE MOBILIER",IF($B26="C7701","ENCAISSEMENT SUCCESSION",IF($B26="C7901","AUTRES RECETTES DIVERSES","")))))))</f>
        <v/>
      </c>
      <c r="AI26" s="261" t="str">
        <f>IF($B26="C7001","PENSION 1",IF($B26="C7002","PENSION 2",IF($B26="C7003","PENSION 3",IF($B26="C7101","PENSION 4",IF($B26="C7102","PENSION 5",IF($B26="C7103","PENSION 6",IF($B26="C7104","PENSION 7","")))))))</f>
        <v/>
      </c>
      <c r="AJ26" s="261" t="str">
        <f>IF($B26="C7201","PENSION 8",IF($B26="C7301","PENSION 9",IF($B26="C7401","PENSION 10",IF($B26="C7501","CAF",IF($B26="C7601","RENTE VIAGERE",IF($B26="C7602","ENCAISSEMENT LOYERS",IF($B26="C7603","INTERETS PLACEMENTS","")))))))</f>
        <v/>
      </c>
      <c r="AL26" s="15"/>
      <c r="AR26" s="16"/>
      <c r="AS26" s="261" t="str">
        <f t="shared" si="13"/>
        <v/>
      </c>
      <c r="AT26" s="21" t="s">
        <v>154</v>
      </c>
      <c r="AU26" s="364" t="s">
        <v>155</v>
      </c>
      <c r="AV26" s="287"/>
      <c r="AW26" s="249"/>
      <c r="AX26" s="289"/>
      <c r="AY26" s="302"/>
      <c r="AZ26" s="250" t="e">
        <f>IF(COUNTIF(#REF!,AT26)=0,"",GETPIVOTDATA("Somme de Montant",#REF!,"CODE",AT26))</f>
        <v>#REF!</v>
      </c>
      <c r="BA26" s="91">
        <f>$AX26*$AY26</f>
        <v>0</v>
      </c>
      <c r="BB26" s="31"/>
      <c r="BC26" s="278"/>
      <c r="BD26" s="279"/>
      <c r="BE26" s="256"/>
      <c r="BF26" s="281"/>
      <c r="BG26" s="31"/>
      <c r="BH26" s="161">
        <v>41635</v>
      </c>
      <c r="BI26" s="21" t="s">
        <v>156</v>
      </c>
      <c r="BJ26" s="364" t="s">
        <v>157</v>
      </c>
      <c r="BK26" s="300"/>
      <c r="BL26" s="290"/>
      <c r="BM26" s="291"/>
      <c r="BN26" s="302"/>
      <c r="BO26" s="250" t="e">
        <f>IF(COUNTIF(#REF!,BI26)=0,"",GETPIVOTDATA("Somme de Montant",#REF!,"CODE",BI26))</f>
        <v>#REF!</v>
      </c>
      <c r="BP26" s="91">
        <f t="shared" si="10"/>
        <v>0</v>
      </c>
      <c r="BQ26" s="31"/>
      <c r="BR26" s="278"/>
      <c r="BS26" s="279"/>
      <c r="BT26" s="256"/>
      <c r="BU26" s="281"/>
      <c r="BV26" s="31"/>
      <c r="BW26" s="161"/>
      <c r="CP26" s="136" t="str">
        <f t="shared" si="0"/>
        <v>C6810</v>
      </c>
      <c r="CQ26" s="192" t="str">
        <f t="shared" si="1"/>
        <v>FRAIS BANCAIRE</v>
      </c>
      <c r="CR26" s="129">
        <f t="shared" si="2"/>
        <v>0</v>
      </c>
      <c r="CS26" s="138">
        <f t="shared" si="3"/>
        <v>0</v>
      </c>
      <c r="CT26" s="189" t="e">
        <f t="shared" si="16"/>
        <v>#REF!</v>
      </c>
      <c r="CU26" s="190">
        <f t="shared" si="17"/>
        <v>41635</v>
      </c>
      <c r="CV26" s="191" t="str">
        <f t="shared" si="6"/>
        <v/>
      </c>
      <c r="CW26" s="211" t="str">
        <f>IF($CS26&lt;&gt;"*",IF($CS26=12,-$CR26*3,IF($CS26=6,IF($CV26+60&lt;_xludf.DATE,-$CR26*2,-$CR26),IF($CS26=4,IF($CV26&lt;_xludf.DATE,-$CR26,""),""))),"A compléter selon modalités de remboursements")</f>
        <v/>
      </c>
      <c r="CX26" s="211" t="str">
        <f t="shared" ca="1" si="7"/>
        <v/>
      </c>
      <c r="CY26" s="211" t="str">
        <f t="shared" ca="1" si="8"/>
        <v/>
      </c>
      <c r="CZ26" s="212">
        <f>IF($CS26&lt;&gt;"*",IF($CS26=12,-$CR26*12,IF($CS26=6,-$CR26*6,IF($CS26=4,-$CR26*4,IF($CS26=2,-$CR26*2,-$CR26)))),"A compléter selon modalités de remboursements")</f>
        <v>0</v>
      </c>
    </row>
    <row r="27" spans="1:117" ht="39.75" customHeight="1">
      <c r="A27" s="333">
        <v>41424</v>
      </c>
      <c r="B27" s="334" t="s">
        <v>144</v>
      </c>
      <c r="C27" s="363" t="str">
        <f>IF(COMPTE1!$V42&lt;&gt;"",COMPTE1!$V42,IF(COMPTE1!$W42&lt;&gt;"",COMPTE1!$W42,IF(COMPTE1!$X42&lt;&gt;"",COMPTE1!$X42,IF(COMPTE1!$AB42&lt;&gt;"",COMPTE1!$AB42,IF(COMPTE1!$AF42&lt;&gt;"",COMPTE1!$AF42,IF(COMPTE1!$AG42&lt;&gt;"",COMPTE1!$AG42,IF(COMPTE1!$AH42&lt;&gt;"",COMPTE1!$AH42,COMPTE1!$AC42)))))))</f>
        <v>MUTUELLE SANTE</v>
      </c>
      <c r="D27" s="335" t="s">
        <v>241</v>
      </c>
      <c r="E27" s="362">
        <f>SUM($F27:$U27)</f>
        <v>-7.82</v>
      </c>
      <c r="F27" s="336">
        <v>-7.82</v>
      </c>
      <c r="G27" s="336"/>
      <c r="H27" s="336"/>
      <c r="I27" s="336"/>
      <c r="J27" s="336"/>
      <c r="K27" s="336"/>
      <c r="L27" s="336"/>
      <c r="M27" s="336"/>
      <c r="N27" s="336"/>
      <c r="O27" s="336"/>
      <c r="P27" s="336"/>
      <c r="Q27" s="336"/>
      <c r="R27" s="336"/>
      <c r="S27" s="336"/>
      <c r="T27" s="270"/>
      <c r="U27" s="270"/>
      <c r="V27" s="255" t="str">
        <f>IF($B27="C6810","FRAIS BANCAIRES",IF($B27="C6110","ENTRETIEN",IF($B27="C6111","VETURE",IF($B27="C6112","AIDES MENAGERES",IF($B27="C6210","LOYER, HOTEL",IF($B27="C6211","COPROPRIETE",IF($B27="C6212","EDF, EAU, TEL",IF($B27="C6213","DETTES",""))))))))</f>
        <v/>
      </c>
      <c r="W27" s="255" t="str">
        <f>IF($B27="C6214","OBSEQUES ET PRESTATIONS FUNERAIRES",IF($B27="C6215","TRAVAUX, DEMENAGEMENTS",IF($B27="C6216","SORTIES ET ANNIVERSAIRES",IF($B27="C6217","HEBERGEMENT FOYER, MAISON DE RETRAITE",IF($B27="C6310","IMPOTS",IF($B27="C6311","VACANCES, LOISIRS, ABONNEMENTS",IF($B27="C6312","HONORAIRES",IF($B27="C6313","SOLDE FDG ANNEE PASSEE",""))))))))</f>
        <v/>
      </c>
      <c r="X27" s="255" t="str">
        <f>IF($B27="C6410","ASSURANCES",IF($B27="C6510","ACHAT MATERIEL, MOBILIER",IF($B27="C6610","FRAIS MEDICAUX ET MUTUELLE ET REMBOURSEMENTS",IF($B27="C6611","MUTUELLE SANTE",IF($B27="C6710","IMOINS VALUES SUR TITRES",IF($B27="C6910","PROVISIONS SUR EMOLUMENTS",""))))))</f>
        <v>FRAIS MEDICAUX ET MUTUELLE ET REMBOURSEMENTS</v>
      </c>
      <c r="Y27" s="256" t="str">
        <f>IF($B27="C6810","FRAIS BANCAIRES",IF($B27="C6110","ENTRETIEN",IF($B27="C6111","VETURE",IF($B27="C6112","AIDES MENAGERES",IF($B27="C6210","LOYER, HOTEL",IF($B27="C6211","COPROPRIETE",IF($B27="C6212","EDF, EAU, TEL",IF($B27="C6213","DETTES",""))))))))</f>
        <v/>
      </c>
      <c r="Z27" s="256" t="str">
        <f>IF($B27="C6214","OBSEQUES ET PRESTATIONS FUNERAIRES",IF($B27="C6215","TRAVAUX, DEMENAGEMENTS",IF($B27="C6216","SORTIES ET ANNIVERSAIRES",IF($B27="C6217","HEBERGEMENT FOYER, MAISON DE RETRAITE",IF($B27="C6310","IMPOTS",IF($B27="C6311","VACANCES, LOISIRS, ABONNEMENTS",IF($B27="C6312","HONORAIRES",IF($B27="C6313","SOLDE FDG ANNEE PASSEE",""))))))))</f>
        <v/>
      </c>
      <c r="AA27" s="256" t="str">
        <f>IF($B27="C6410","ASSURANCES",IF($B27="C6510","ACHAT MATERIEL, MOBILIER",IF($B27="C6610","FRAIS MEDICAUX ET MUTUELLE ET REMBOURSEMENTS",IF($B27="C6611","MUTUELLE SANTE",IF($B27="C6710","IMOINS VALUES SUR TITRES",IF($B27="C6910","PROVISIONS SUR EMOLUMENTS",""))))))</f>
        <v>FRAIS MEDICAUX ET MUTUELLE ET REMBOURSEMENTS</v>
      </c>
      <c r="AB27" s="259" t="str">
        <f>IF($B27="C5111",$AL$6,IF($B27="C5112",$AL$7,IF($B27="C5113",$AL$8,IF($B27="C5121",$AL$9,IF($B27="C5122",$AL$10,IF($B27="C5123",$AL$11,IF($B27="C5130",$AL$12,IF($B27="C5140",$AL$13,""))))))))</f>
        <v/>
      </c>
      <c r="AC27" s="259" t="str">
        <f>IF($B27="C5150",$AL$14,IF($B27="C5160",$AL$15,IF($B27="C5170",$AL$16,IF($B27="C5180",$AL$17,IF($B27="C5190",$AL$18,IF($B27="C5190",$AL$19,""))))))</f>
        <v/>
      </c>
      <c r="AD27" s="259" t="str">
        <f>IF($B27="C5111",$AL$6,IF($B27="C5112",$AL$7,IF($B27="C5113",$AL$8,IF($B27="C5121",$AL$9,IF($B27="C5122",$AL$10,IF($B27="C5123",$AL$11,IF($B27="C5130",$AL$12,IF($B27="C5140",$AL$13,""))))))))</f>
        <v/>
      </c>
      <c r="AE27" s="259" t="str">
        <f>IF($B27="C5150",$AL$14,IF($B27="C5160",$AL$15,IF($B27="C5170",$AL$16,IF($B27="C5180",$AL$17,IF($B27="C5190",$AL$18,IF($B27="C5190",$AL$19,""))))))</f>
        <v/>
      </c>
      <c r="AF27" s="261" t="str">
        <f>IF($B27="C7001","PENSION 1",IF($B27="C7002","PENSION 2",IF($B27="C7003","PENSION 3",IF($B27="C7101","PENSION 4",IF($B27="C7102","PENSION 5",IF($B27="C7103","PENSION 6",IF($B27="C7104","PENSION 7","")))))))</f>
        <v/>
      </c>
      <c r="AG27" s="261" t="str">
        <f>IF($B27="C7201","PENSION 8",IF($B27="C7301","PENSION 9",IF($B27="C7401","PENSION 10",IF($B27="C7501","CAF",IF($B27="C7601","RENTE VIAGERE",IF($B27="C7602","ENCAISSEMENT LOYERS",IF($B27="C7603","INTERETS PLACEMENTS","")))))))</f>
        <v/>
      </c>
      <c r="AH27" s="261" t="str">
        <f>IF($B27="C7604","COUPONS ET PLUS VALUES SUR TITRES",IF($B27="C7605","ALS : VIREMENTS CAF",IF($B27="C7606","REMBOURSEMENT MUTUELLE",IF($B27="C7607","VENTE MAISON OU TERRAIN",IF($B27="C7608","VENTE MOBILIER",IF($B27="C7701","ENCAISSEMENT SUCCESSION",IF($B27="C7901","AUTRES RECETTES DIVERSES","")))))))</f>
        <v/>
      </c>
      <c r="AI27" s="261" t="str">
        <f>IF($B27="C7001","PENSION 1",IF($B27="C7002","PENSION 2",IF($B27="C7003","PENSION 3",IF($B27="C7101","PENSION 4",IF($B27="C7102","PENSION 5",IF($B27="C7103","PENSION 6",IF($B27="C7104","PENSION 7","")))))))</f>
        <v/>
      </c>
      <c r="AJ27" s="261" t="str">
        <f>IF($B27="C7201","PENSION 8",IF($B27="C7301","PENSION 9",IF($B27="C7401","PENSION 10",IF($B27="C7501","CAF",IF($B27="C7601","RENTE VIAGERE",IF($B27="C7602","ENCAISSEMENT LOYERS",IF($B27="C7603","INTERETS PLACEMENTS","")))))))</f>
        <v/>
      </c>
      <c r="AL27" s="15"/>
      <c r="AR27" s="16"/>
      <c r="AS27" s="261" t="str">
        <f t="shared" si="13"/>
        <v/>
      </c>
      <c r="AT27" s="21" t="s">
        <v>158</v>
      </c>
      <c r="AU27" s="162" t="s">
        <v>214</v>
      </c>
      <c r="AV27" s="288"/>
      <c r="AW27" s="249"/>
      <c r="AX27" s="289"/>
      <c r="AY27" s="302"/>
      <c r="AZ27" s="250" t="e">
        <f>IF(COUNTIF(#REF!,AT27)=0,"",GETPIVOTDATA("Somme de Montant",#REF!,"CODE",AT27))</f>
        <v>#REF!</v>
      </c>
      <c r="BA27" s="84">
        <f>$AX27*$AY27</f>
        <v>0</v>
      </c>
      <c r="BB27" s="31"/>
      <c r="BC27" s="278"/>
      <c r="BD27" s="279"/>
      <c r="BE27" s="256"/>
      <c r="BF27" s="281"/>
      <c r="BG27" s="31"/>
      <c r="BH27" s="161">
        <v>39450</v>
      </c>
      <c r="BI27" s="21" t="s">
        <v>159</v>
      </c>
      <c r="BJ27" s="364" t="s">
        <v>160</v>
      </c>
      <c r="BK27" s="294"/>
      <c r="BL27" s="295"/>
      <c r="BM27" s="291"/>
      <c r="BN27" s="292"/>
      <c r="BO27" s="250" t="e">
        <f>IF(COUNTIF(#REF!,BI27)=0,"",GETPIVOTDATA("Somme de Montant",#REF!,"CODE",BI27))</f>
        <v>#REF!</v>
      </c>
      <c r="BP27" s="91">
        <f t="shared" si="10"/>
        <v>0</v>
      </c>
      <c r="BQ27" s="31"/>
      <c r="BV27" s="31"/>
      <c r="BW27" s="161"/>
      <c r="CP27" s="136" t="str">
        <f t="shared" si="0"/>
        <v>C6910</v>
      </c>
      <c r="CQ27" s="192" t="str">
        <f t="shared" si="1"/>
        <v>PARTICIPATION MAJEUR (Frais de tutelle)</v>
      </c>
      <c r="CR27" s="129">
        <f t="shared" si="2"/>
        <v>0</v>
      </c>
      <c r="CS27" s="138">
        <f t="shared" si="3"/>
        <v>0</v>
      </c>
      <c r="CT27" s="189" t="e">
        <f t="shared" si="16"/>
        <v>#REF!</v>
      </c>
      <c r="CU27" s="190">
        <f t="shared" si="17"/>
        <v>39450</v>
      </c>
      <c r="CV27" s="191" t="str">
        <f t="shared" si="6"/>
        <v/>
      </c>
      <c r="CW27" s="211" t="str">
        <f>IF($CS27&lt;&gt;"*",IF($CS27=12,-$CR27*3,IF($CS27=6,IF($CV27+60&lt;_xludf.DATE,-$CR27*2,-$CR27),IF($CS27=4,IF($CV27&lt;_xludf.DATE,-$CR27,""),""))),"A compléter selon modalités de remboursements")</f>
        <v/>
      </c>
      <c r="CX27" s="211" t="str">
        <f t="shared" ca="1" si="7"/>
        <v/>
      </c>
      <c r="CY27" s="211" t="str">
        <f t="shared" ca="1" si="8"/>
        <v/>
      </c>
      <c r="CZ27" s="212">
        <f>-CI10-CI11</f>
        <v>0</v>
      </c>
    </row>
    <row r="28" spans="1:117" ht="39.75" customHeight="1">
      <c r="A28" s="333">
        <v>41452</v>
      </c>
      <c r="B28" s="334" t="s">
        <v>144</v>
      </c>
      <c r="C28" s="363" t="str">
        <f>IF(COMPTE1!$V52&lt;&gt;"",COMPTE1!$V52,IF(COMPTE1!$W52&lt;&gt;"",COMPTE1!$W52,IF(COMPTE1!$X52&lt;&gt;"",COMPTE1!$X52,IF(COMPTE1!$AB52&lt;&gt;"",COMPTE1!$AB52,IF(COMPTE1!$AF52&lt;&gt;"",COMPTE1!$AF52,IF(COMPTE1!$AG52&lt;&gt;"",COMPTE1!$AG52,IF(COMPTE1!$AH52&lt;&gt;"",COMPTE1!$AH52,COMPTE1!$AC52)))))))</f>
        <v>FRAIS BANCAIRES</v>
      </c>
      <c r="D28" s="335" t="s">
        <v>235</v>
      </c>
      <c r="E28" s="362">
        <f>SUM($F28:$U28)</f>
        <v>-48.16</v>
      </c>
      <c r="F28" s="336">
        <v>-48.16</v>
      </c>
      <c r="G28" s="336"/>
      <c r="H28" s="336"/>
      <c r="I28" s="336"/>
      <c r="J28" s="336"/>
      <c r="K28" s="336"/>
      <c r="L28" s="336"/>
      <c r="M28" s="336"/>
      <c r="N28" s="336"/>
      <c r="O28" s="336"/>
      <c r="P28" s="336"/>
      <c r="Q28" s="336"/>
      <c r="R28" s="336"/>
      <c r="S28" s="336"/>
      <c r="T28" s="270"/>
      <c r="U28" s="270"/>
      <c r="V28" s="255" t="str">
        <f>IF($B28="C6810","FRAIS BANCAIRES",IF($B28="C6110","ENTRETIEN",IF($B28="C6111","VETURE",IF($B28="C6112","AIDES MENAGERES",IF($B28="C6210","LOYER, HOTEL",IF($B28="C6211","COPROPRIETE",IF($B28="C6212","EDF, EAU, TEL",IF($B28="C6213","DETTES",""))))))))</f>
        <v/>
      </c>
      <c r="W28" s="255" t="str">
        <f>IF($B28="C6214","OBSEQUES ET PRESTATIONS FUNERAIRES",IF($B28="C6215","TRAVAUX, DEMENAGEMENTS",IF($B28="C6216","SORTIES ET ANNIVERSAIRES",IF($B28="C6217","HEBERGEMENT FOYER, MAISON DE RETRAITE",IF($B28="C6310","IMPOTS",IF($B28="C6311","VACANCES, LOISIRS, ABONNEMENTS",IF($B28="C6312","HONORAIRES",IF($B28="C6313","SOLDE FDG ANNEE PASSEE",""))))))))</f>
        <v/>
      </c>
      <c r="X28" s="255" t="str">
        <f>IF($B28="C6410","ASSURANCES",IF($B28="C6510","ACHAT MATERIEL, MOBILIER",IF($B28="C6610","FRAIS MEDICAUX ET MUTUELLE ET REMBOURSEMENTS",IF($B28="C6611","MUTUELLE SANTE",IF($B28="C6710","IMOINS VALUES SUR TITRES",IF($B28="C6910","PROVISIONS SUR EMOLUMENTS",""))))))</f>
        <v>FRAIS MEDICAUX ET MUTUELLE ET REMBOURSEMENTS</v>
      </c>
      <c r="Y28" s="256" t="str">
        <f>IF($B28="C6810","FRAIS BANCAIRES",IF($B28="C6110","ENTRETIEN",IF($B28="C6111","VETURE",IF($B28="C6112","AIDES MENAGERES",IF($B28="C6210","LOYER, HOTEL",IF($B28="C6211","COPROPRIETE",IF($B28="C6212","EDF, EAU, TEL",IF($B28="C6213","DETTES",""))))))))</f>
        <v/>
      </c>
      <c r="Z28" s="256" t="str">
        <f>IF($B28="C6214","OBSEQUES ET PRESTATIONS FUNERAIRES",IF($B28="C6215","TRAVAUX, DEMENAGEMENTS",IF($B28="C6216","SORTIES ET ANNIVERSAIRES",IF($B28="C6217","HEBERGEMENT FOYER, MAISON DE RETRAITE",IF($B28="C6310","IMPOTS",IF($B28="C6311","VACANCES, LOISIRS, ABONNEMENTS",IF($B28="C6312","HONORAIRES",IF($B28="C6313","SOLDE FDG ANNEE PASSEE",""))))))))</f>
        <v/>
      </c>
      <c r="AA28" s="256" t="str">
        <f>IF($B28="C6410","ASSURANCES",IF($B28="C6510","ACHAT MATERIEL, MOBILIER",IF($B28="C6610","FRAIS MEDICAUX ET MUTUELLE ET REMBOURSEMENTS",IF($B28="C6611","MUTUELLE SANTE",IF($B28="C6710","IMOINS VALUES SUR TITRES",IF($B28="C6910","PROVISIONS SUR EMOLUMENTS",""))))))</f>
        <v>FRAIS MEDICAUX ET MUTUELLE ET REMBOURSEMENTS</v>
      </c>
      <c r="AB28" s="259" t="str">
        <f>IF($B28="C5111",$AL$6,IF($B28="C5112",$AL$7,IF($B28="C5113",$AL$8,IF($B28="C5121",$AL$9,IF($B28="C5122",$AL$10,IF($B28="C5123",$AL$11,IF($B28="C5130",$AL$12,IF($B28="C5140",$AL$13,""))))))))</f>
        <v/>
      </c>
      <c r="AC28" s="259" t="str">
        <f>IF($B28="C5150",$AL$14,IF($B28="C5160",$AL$15,IF($B28="C5170",$AL$16,IF($B28="C5180",$AL$17,IF($B28="C5190",$AL$18,IF($B28="C5190",$AL$19,""))))))</f>
        <v/>
      </c>
      <c r="AD28" s="259" t="str">
        <f>IF($B28="C5111",$AL$6,IF($B28="C5112",$AL$7,IF($B28="C5113",$AL$8,IF($B28="C5121",$AL$9,IF($B28="C5122",$AL$10,IF($B28="C5123",$AL$11,IF($B28="C5130",$AL$12,IF($B28="C5140",$AL$13,""))))))))</f>
        <v/>
      </c>
      <c r="AE28" s="259" t="str">
        <f>IF($B28="C5150",$AL$14,IF($B28="C5160",$AL$15,IF($B28="C5170",$AL$16,IF($B28="C5180",$AL$17,IF($B28="C5190",$AL$18,IF($B28="C5190",$AL$19,""))))))</f>
        <v/>
      </c>
      <c r="AF28" s="261" t="str">
        <f>IF($B28="C7001","PENSION 1",IF($B28="C7002","PENSION 2",IF($B28="C7003","PENSION 3",IF($B28="C7101","PENSION 4",IF($B28="C7102","PENSION 5",IF($B28="C7103","PENSION 6",IF($B28="C7104","PENSION 7","")))))))</f>
        <v/>
      </c>
      <c r="AG28" s="261" t="str">
        <f>IF($B28="C7201","PENSION 8",IF($B28="C7301","PENSION 9",IF($B28="C7401","PENSION 10",IF($B28="C7501","CAF",IF($B28="C7601","RENTE VIAGERE",IF($B28="C7602","ENCAISSEMENT LOYERS",IF($B28="C7603","INTERETS PLACEMENTS","")))))))</f>
        <v/>
      </c>
      <c r="AH28" s="261" t="str">
        <f>IF($B28="C7604","COUPONS ET PLUS VALUES SUR TITRES",IF($B28="C7605","ALS : VIREMENTS CAF",IF($B28="C7606","REMBOURSEMENT MUTUELLE",IF($B28="C7607","VENTE MAISON OU TERRAIN",IF($B28="C7608","VENTE MOBILIER",IF($B28="C7701","ENCAISSEMENT SUCCESSION",IF($B28="C7901","AUTRES RECETTES DIVERSES","")))))))</f>
        <v/>
      </c>
      <c r="AI28" s="261" t="str">
        <f>IF($B28="C7001","PENSION 1",IF($B28="C7002","PENSION 2",IF($B28="C7003","PENSION 3",IF($B28="C7101","PENSION 4",IF($B28="C7102","PENSION 5",IF($B28="C7103","PENSION 6",IF($B28="C7104","PENSION 7","")))))))</f>
        <v/>
      </c>
      <c r="AJ28" s="261" t="str">
        <f>IF($B28="C7201","PENSION 8",IF($B28="C7301","PENSION 9",IF($B28="C7401","PENSION 10",IF($B28="C7501","CAF",IF($B28="C7601","RENTE VIAGERE",IF($B28="C7602","ENCAISSEMENT LOYERS",IF($B28="C7603","INTERETS PLACEMENTS","")))))))</f>
        <v/>
      </c>
      <c r="AL28" s="15"/>
      <c r="AR28" s="16"/>
      <c r="AS28" s="261" t="str">
        <f t="shared" si="13"/>
        <v/>
      </c>
      <c r="AT28" s="35" t="s">
        <v>132</v>
      </c>
      <c r="AU28" s="36"/>
      <c r="AV28" s="36"/>
      <c r="AW28" s="37"/>
      <c r="AX28" s="39" t="s">
        <v>4</v>
      </c>
      <c r="AY28" s="40"/>
      <c r="AZ28" s="38" t="e">
        <f>SUM(AZ6:AZ27)</f>
        <v>#REF!</v>
      </c>
      <c r="BA28" s="91">
        <f>SUM($BA$6:$BA$27)</f>
        <v>0</v>
      </c>
      <c r="BC28" s="278"/>
      <c r="BD28" s="279"/>
      <c r="BE28" s="256"/>
      <c r="BF28" s="281"/>
      <c r="BG28" s="31"/>
      <c r="BH28" s="161"/>
      <c r="BI28" s="21" t="s">
        <v>161</v>
      </c>
      <c r="BJ28" s="364" t="s">
        <v>162</v>
      </c>
      <c r="BK28" s="294"/>
      <c r="BL28" s="295"/>
      <c r="BM28" s="291"/>
      <c r="BN28" s="292"/>
      <c r="BO28" s="250" t="e">
        <f>IF(COUNTIF(#REF!,BI28)=0,"",GETPIVOTDATA("Somme de Montant",#REF!,"CODE",BI28))</f>
        <v>#REF!</v>
      </c>
      <c r="BP28" s="91">
        <f t="shared" si="10"/>
        <v>0</v>
      </c>
      <c r="BV28" s="31"/>
      <c r="BW28" s="161"/>
      <c r="CP28" s="127" t="str">
        <f t="shared" ref="CP28:CQ32" si="18">BI6</f>
        <v>C7001</v>
      </c>
      <c r="CQ28" s="188" t="str">
        <f t="shared" si="18"/>
        <v>PENSION-RETRAITE 1</v>
      </c>
      <c r="CR28" s="139">
        <f t="shared" ref="CR28:CS32" si="19">BM6</f>
        <v>0</v>
      </c>
      <c r="CS28" s="130">
        <f t="shared" si="19"/>
        <v>0</v>
      </c>
      <c r="CT28" s="193" t="e">
        <f>+BO6</f>
        <v>#REF!</v>
      </c>
      <c r="CU28" s="194">
        <f t="shared" si="17"/>
        <v>364</v>
      </c>
      <c r="CV28" s="195" t="str">
        <f t="shared" si="6"/>
        <v/>
      </c>
      <c r="CW28" s="213" t="str">
        <f t="shared" ref="CW28:CW43" si="20">IF($CS28=12,$CR28*3,IF($CS28=6,IF($CV28+60&lt;_xludf.DATE,$CR28*2,$CR28),IF($CS28=4,IF($CV28&lt;_xludf.DATE,$CR28,""),"")))</f>
        <v/>
      </c>
      <c r="CX28" s="213" t="str">
        <f t="shared" ref="CX28:CX50" ca="1" si="21">IF($CS28=12,$CR28*6,IF($CS28=6,$CR28*3,IF($CS28=4,$CR28*2,IF($CV28&lt;DATE1,$CR28,""))))</f>
        <v/>
      </c>
      <c r="CY28" s="213" t="str">
        <f t="shared" ref="CY28:CY50" ca="1" si="22">IF($CS28=12,$CR28*9,IF($CS28=6,$CR28*4,IF($CS28=4,$CR28*3,IF($CV28&lt;DATE2,$CR28,""))))</f>
        <v/>
      </c>
      <c r="CZ28" s="214">
        <f t="shared" ref="CZ28:CZ43" si="23">IF($CS28=12,$CR28*12,IF($CS28=6,$CR28*6,IF($CS28=4,$CR28*4,IF($CS28=2,$CR28*2,$CR28))))</f>
        <v>0</v>
      </c>
    </row>
    <row r="29" spans="1:117" ht="39.75" customHeight="1">
      <c r="A29" s="333">
        <v>41472</v>
      </c>
      <c r="B29" s="334" t="s">
        <v>144</v>
      </c>
      <c r="C29" s="363" t="str">
        <f>IF(COMPTE1!$V57&lt;&gt;"",COMPTE1!$V57,IF(COMPTE1!$W57&lt;&gt;"",COMPTE1!$W57,IF(COMPTE1!$X57&lt;&gt;"",COMPTE1!$X57,IF(COMPTE1!$AB57&lt;&gt;"",COMPTE1!$AB57,IF(COMPTE1!$AF57&lt;&gt;"",COMPTE1!$AF57,IF(COMPTE1!$AG57&lt;&gt;"",COMPTE1!$AG57,IF(COMPTE1!$AH57&lt;&gt;"",COMPTE1!$AH57,COMPTE1!$AC57)))))))</f>
        <v>FRAIS BANCAIRES</v>
      </c>
      <c r="D29" s="335" t="s">
        <v>234</v>
      </c>
      <c r="E29" s="362">
        <f>SUM($F29:$U29)</f>
        <v>-7.82</v>
      </c>
      <c r="F29" s="336">
        <v>-7.82</v>
      </c>
      <c r="G29" s="336"/>
      <c r="H29" s="336"/>
      <c r="I29" s="336"/>
      <c r="J29" s="336"/>
      <c r="K29" s="336"/>
      <c r="L29" s="336"/>
      <c r="M29" s="336"/>
      <c r="N29" s="336"/>
      <c r="O29" s="336"/>
      <c r="P29" s="336"/>
      <c r="Q29" s="336"/>
      <c r="R29" s="336"/>
      <c r="S29" s="336"/>
      <c r="T29" s="270"/>
      <c r="U29" s="270"/>
      <c r="V29" s="255" t="str">
        <f>IF($B29="C6810","FRAIS BANCAIRES",IF($B29="C6110","ENTRETIEN",IF($B29="C6111","VETURE",IF($B29="C6112","AIDES MENAGERES",IF($B29="C6210","LOYER, HOTEL",IF($B29="C6211","COPROPRIETE",IF($B29="C6212","EDF, EAU, TEL",IF($B29="C6213","DETTES",""))))))))</f>
        <v/>
      </c>
      <c r="W29" s="255" t="str">
        <f>IF($B29="C6214","OBSEQUES ET PRESTATIONS FUNERAIRES",IF($B29="C6215","TRAVAUX, DEMENAGEMENTS",IF($B29="C6216","SORTIES ET ANNIVERSAIRES",IF($B29="C6217","HEBERGEMENT FOYER, MAISON DE RETRAITE",IF($B29="C6310","IMPOTS",IF($B29="C6311","VACANCES, LOISIRS, ABONNEMENTS",IF($B29="C6312","HONORAIRES",IF($B29="C6313","SOLDE FDG ANNEE PASSEE",""))))))))</f>
        <v/>
      </c>
      <c r="X29" s="255" t="str">
        <f>IF($B29="C6410","ASSURANCES",IF($B29="C6510","ACHAT MATERIEL, MOBILIER",IF($B29="C6610","FRAIS MEDICAUX ET MUTUELLE ET REMBOURSEMENTS",IF($B29="C6611","MUTUELLE SANTE",IF($B29="C6710","IMOINS VALUES SUR TITRES",IF($B29="C6910","PROVISIONS SUR EMOLUMENTS",""))))))</f>
        <v>FRAIS MEDICAUX ET MUTUELLE ET REMBOURSEMENTS</v>
      </c>
      <c r="Y29" s="256" t="str">
        <f>IF($B29="C6810","FRAIS BANCAIRES",IF($B29="C6110","ENTRETIEN",IF($B29="C6111","VETURE",IF($B29="C6112","AIDES MENAGERES",IF($B29="C6210","LOYER, HOTEL",IF($B29="C6211","COPROPRIETE",IF($B29="C6212","EDF, EAU, TEL",IF($B29="C6213","DETTES",""))))))))</f>
        <v/>
      </c>
      <c r="Z29" s="256" t="str">
        <f>IF($B29="C6214","OBSEQUES ET PRESTATIONS FUNERAIRES",IF($B29="C6215","TRAVAUX, DEMENAGEMENTS",IF($B29="C6216","SORTIES ET ANNIVERSAIRES",IF($B29="C6217","HEBERGEMENT FOYER, MAISON DE RETRAITE",IF($B29="C6310","IMPOTS",IF($B29="C6311","VACANCES, LOISIRS, ABONNEMENTS",IF($B29="C6312","HONORAIRES",IF($B29="C6313","SOLDE FDG ANNEE PASSEE",""))))))))</f>
        <v/>
      </c>
      <c r="AA29" s="256" t="str">
        <f>IF($B29="C6410","ASSURANCES",IF($B29="C6510","ACHAT MATERIEL, MOBILIER",IF($B29="C6610","FRAIS MEDICAUX ET MUTUELLE ET REMBOURSEMENTS",IF($B29="C6611","MUTUELLE SANTE",IF($B29="C6710","IMOINS VALUES SUR TITRES",IF($B29="C6910","PROVISIONS SUR EMOLUMENTS",""))))))</f>
        <v>FRAIS MEDICAUX ET MUTUELLE ET REMBOURSEMENTS</v>
      </c>
      <c r="AB29" s="259" t="str">
        <f>IF($B29="C5111",$AL$6,IF($B29="C5112",$AL$7,IF($B29="C5113",$AL$8,IF($B29="C5121",$AL$9,IF($B29="C5122",$AL$10,IF($B29="C5123",$AL$11,IF($B29="C5130",$AL$12,IF($B29="C5140",$AL$13,""))))))))</f>
        <v/>
      </c>
      <c r="AC29" s="259" t="str">
        <f>IF($B29="C5150",$AL$14,IF($B29="C5160",$AL$15,IF($B29="C5170",$AL$16,IF($B29="C5180",$AL$17,IF($B29="C5190",$AL$18,IF($B29="C5190",$AL$19,""))))))</f>
        <v/>
      </c>
      <c r="AD29" s="259" t="str">
        <f>IF($B29="C5111",$AL$6,IF($B29="C5112",$AL$7,IF($B29="C5113",$AL$8,IF($B29="C5121",$AL$9,IF($B29="C5122",$AL$10,IF($B29="C5123",$AL$11,IF($B29="C5130",$AL$12,IF($B29="C5140",$AL$13,""))))))))</f>
        <v/>
      </c>
      <c r="AE29" s="259" t="str">
        <f>IF($B29="C5150",$AL$14,IF($B29="C5160",$AL$15,IF($B29="C5170",$AL$16,IF($B29="C5180",$AL$17,IF($B29="C5190",$AL$18,IF($B29="C5190",$AL$19,""))))))</f>
        <v/>
      </c>
      <c r="AF29" s="261" t="str">
        <f>IF($B29="C7001","PENSION 1",IF($B29="C7002","PENSION 2",IF($B29="C7003","PENSION 3",IF($B29="C7101","PENSION 4",IF($B29="C7102","PENSION 5",IF($B29="C7103","PENSION 6",IF($B29="C7104","PENSION 7","")))))))</f>
        <v/>
      </c>
      <c r="AG29" s="261" t="str">
        <f>IF($B29="C7201","PENSION 8",IF($B29="C7301","PENSION 9",IF($B29="C7401","PENSION 10",IF($B29="C7501","CAF",IF($B29="C7601","RENTE VIAGERE",IF($B29="C7602","ENCAISSEMENT LOYERS",IF($B29="C7603","INTERETS PLACEMENTS","")))))))</f>
        <v/>
      </c>
      <c r="AH29" s="261" t="str">
        <f>IF($B29="C7604","COUPONS ET PLUS VALUES SUR TITRES",IF($B29="C7605","ALS : VIREMENTS CAF",IF($B29="C7606","REMBOURSEMENT MUTUELLE",IF($B29="C7607","VENTE MAISON OU TERRAIN",IF($B29="C7608","VENTE MOBILIER",IF($B29="C7701","ENCAISSEMENT SUCCESSION",IF($B29="C7901","AUTRES RECETTES DIVERSES","")))))))</f>
        <v/>
      </c>
      <c r="AI29" s="261" t="str">
        <f>IF($B29="C7001","PENSION 1",IF($B29="C7002","PENSION 2",IF($B29="C7003","PENSION 3",IF($B29="C7101","PENSION 4",IF($B29="C7102","PENSION 5",IF($B29="C7103","PENSION 6",IF($B29="C7104","PENSION 7","")))))))</f>
        <v/>
      </c>
      <c r="AJ29" s="261" t="str">
        <f>IF($B29="C7201","PENSION 8",IF($B29="C7301","PENSION 9",IF($B29="C7401","PENSION 10",IF($B29="C7501","CAF",IF($B29="C7601","RENTE VIAGERE",IF($B29="C7602","ENCAISSEMENT LOYERS",IF($B29="C7603","INTERETS PLACEMENTS","")))))))</f>
        <v/>
      </c>
      <c r="AL29" s="15"/>
      <c r="AR29" s="16"/>
      <c r="AS29" s="261" t="str">
        <f t="shared" si="13"/>
        <v/>
      </c>
      <c r="BC29" s="278"/>
      <c r="BD29" s="279"/>
      <c r="BE29" s="256"/>
      <c r="BF29" s="281"/>
      <c r="BG29" s="31"/>
      <c r="BH29" s="163"/>
      <c r="BI29" s="35" t="s">
        <v>132</v>
      </c>
      <c r="BJ29" s="36"/>
      <c r="BK29" s="253"/>
      <c r="BL29" s="254"/>
      <c r="BM29" s="39" t="s">
        <v>4</v>
      </c>
      <c r="BN29" s="40"/>
      <c r="BO29" s="38" t="e">
        <f>SUM(BO6:BO28)</f>
        <v>#REF!</v>
      </c>
      <c r="BP29" s="91">
        <f>SUM($BP$6:$BP$28)</f>
        <v>0</v>
      </c>
      <c r="BV29" s="31"/>
      <c r="BW29" s="161"/>
      <c r="CP29" s="136" t="str">
        <f t="shared" si="18"/>
        <v>C7002</v>
      </c>
      <c r="CQ29" s="192" t="str">
        <f t="shared" si="18"/>
        <v>PENSION-RETRAITE 2</v>
      </c>
      <c r="CR29" s="144">
        <f t="shared" si="19"/>
        <v>0</v>
      </c>
      <c r="CS29" s="138">
        <f t="shared" si="19"/>
        <v>0</v>
      </c>
      <c r="CT29" s="189" t="e">
        <f>+BO7</f>
        <v>#REF!</v>
      </c>
      <c r="CU29" s="190">
        <f t="shared" si="17"/>
        <v>364</v>
      </c>
      <c r="CV29" s="191" t="str">
        <f t="shared" si="6"/>
        <v/>
      </c>
      <c r="CW29" s="211" t="str">
        <f t="shared" si="20"/>
        <v/>
      </c>
      <c r="CX29" s="211" t="str">
        <f t="shared" ca="1" si="21"/>
        <v/>
      </c>
      <c r="CY29" s="211" t="str">
        <f t="shared" ca="1" si="22"/>
        <v/>
      </c>
      <c r="CZ29" s="212">
        <f t="shared" si="23"/>
        <v>0</v>
      </c>
    </row>
    <row r="30" spans="1:117" ht="39.75" customHeight="1" thickBot="1">
      <c r="A30" s="333">
        <v>41487</v>
      </c>
      <c r="B30" s="334" t="s">
        <v>144</v>
      </c>
      <c r="C30" s="363" t="str">
        <f>IF(COMPTE1!$V60&lt;&gt;"",COMPTE1!$V60,IF(COMPTE1!$W60&lt;&gt;"",COMPTE1!$W60,IF(COMPTE1!$X60&lt;&gt;"",COMPTE1!$X60,IF(COMPTE1!$AB60&lt;&gt;"",COMPTE1!$AB60,IF(COMPTE1!$AF60&lt;&gt;"",COMPTE1!$AF60,IF(COMPTE1!$AG60&lt;&gt;"",COMPTE1!$AG60,IF(COMPTE1!$AH60&lt;&gt;"",COMPTE1!$AH60,COMPTE1!$AC60)))))))</f>
        <v>FRAIS BANCAIRES</v>
      </c>
      <c r="D30" s="335" t="s">
        <v>231</v>
      </c>
      <c r="E30" s="362">
        <f>SUM($F30:$U30)</f>
        <v>-7.82</v>
      </c>
      <c r="F30" s="336">
        <v>-7.82</v>
      </c>
      <c r="G30" s="336"/>
      <c r="H30" s="336"/>
      <c r="I30" s="336"/>
      <c r="J30" s="336"/>
      <c r="K30" s="336"/>
      <c r="L30" s="336"/>
      <c r="M30" s="336"/>
      <c r="N30" s="336"/>
      <c r="O30" s="336"/>
      <c r="P30" s="336"/>
      <c r="Q30" s="336"/>
      <c r="R30" s="336"/>
      <c r="S30" s="336"/>
      <c r="T30" s="270"/>
      <c r="U30" s="270"/>
      <c r="V30" s="255" t="str">
        <f>IF($B30="C6810","FRAIS BANCAIRES",IF($B30="C6110","ENTRETIEN",IF($B30="C6111","VETURE",IF($B30="C6112","AIDES MENAGERES",IF($B30="C6210","LOYER, HOTEL",IF($B30="C6211","COPROPRIETE",IF($B30="C6212","EDF, EAU, TEL",IF($B30="C6213","DETTES",""))))))))</f>
        <v/>
      </c>
      <c r="W30" s="255" t="str">
        <f>IF($B30="C6214","OBSEQUES ET PRESTATIONS FUNERAIRES",IF($B30="C6215","TRAVAUX, DEMENAGEMENTS",IF($B30="C6216","SORTIES ET ANNIVERSAIRES",IF($B30="C6217","HEBERGEMENT FOYER, MAISON DE RETRAITE",IF($B30="C6310","IMPOTS",IF($B30="C6311","VACANCES, LOISIRS, ABONNEMENTS",IF($B30="C6312","HONORAIRES",IF($B30="C6313","SOLDE FDG ANNEE PASSEE",""))))))))</f>
        <v/>
      </c>
      <c r="X30" s="255" t="str">
        <f>IF($B30="C6410","ASSURANCES",IF($B30="C6510","ACHAT MATERIEL, MOBILIER",IF($B30="C6610","FRAIS MEDICAUX ET MUTUELLE ET REMBOURSEMENTS",IF($B30="C6611","MUTUELLE SANTE",IF($B30="C6710","IMOINS VALUES SUR TITRES",IF($B30="C6910","PROVISIONS SUR EMOLUMENTS",""))))))</f>
        <v>FRAIS MEDICAUX ET MUTUELLE ET REMBOURSEMENTS</v>
      </c>
      <c r="Y30" s="256" t="str">
        <f>IF($B30="C6810","FRAIS BANCAIRES",IF($B30="C6110","ENTRETIEN",IF($B30="C6111","VETURE",IF($B30="C6112","AIDES MENAGERES",IF($B30="C6210","LOYER, HOTEL",IF($B30="C6211","COPROPRIETE",IF($B30="C6212","EDF, EAU, TEL",IF($B30="C6213","DETTES",""))))))))</f>
        <v/>
      </c>
      <c r="Z30" s="256" t="str">
        <f>IF($B30="C6214","OBSEQUES ET PRESTATIONS FUNERAIRES",IF($B30="C6215","TRAVAUX, DEMENAGEMENTS",IF($B30="C6216","SORTIES ET ANNIVERSAIRES",IF($B30="C6217","HEBERGEMENT FOYER, MAISON DE RETRAITE",IF($B30="C6310","IMPOTS",IF($B30="C6311","VACANCES, LOISIRS, ABONNEMENTS",IF($B30="C6312","HONORAIRES",IF($B30="C6313","SOLDE FDG ANNEE PASSEE",""))))))))</f>
        <v/>
      </c>
      <c r="AA30" s="256" t="str">
        <f>IF($B30="C6410","ASSURANCES",IF($B30="C6510","ACHAT MATERIEL, MOBILIER",IF($B30="C6610","FRAIS MEDICAUX ET MUTUELLE ET REMBOURSEMENTS",IF($B30="C6611","MUTUELLE SANTE",IF($B30="C6710","IMOINS VALUES SUR TITRES",IF($B30="C6910","PROVISIONS SUR EMOLUMENTS",""))))))</f>
        <v>FRAIS MEDICAUX ET MUTUELLE ET REMBOURSEMENTS</v>
      </c>
      <c r="AB30" s="259" t="str">
        <f>IF($B30="C5111",$AL$6,IF($B30="C5112",$AL$7,IF($B30="C5113",$AL$8,IF($B30="C5121",$AL$9,IF($B30="C5122",$AL$10,IF($B30="C5123",$AL$11,IF($B30="C5130",$AL$12,IF($B30="C5140",$AL$13,""))))))))</f>
        <v/>
      </c>
      <c r="AC30" s="259" t="str">
        <f>IF($B30="C5150",$AL$14,IF($B30="C5160",$AL$15,IF($B30="C5170",$AL$16,IF($B30="C5180",$AL$17,IF($B30="C5190",$AL$18,IF($B30="C5190",$AL$19,""))))))</f>
        <v/>
      </c>
      <c r="AD30" s="259" t="str">
        <f>IF($B30="C5111",$AL$6,IF($B30="C5112",$AL$7,IF($B30="C5113",$AL$8,IF($B30="C5121",$AL$9,IF($B30="C5122",$AL$10,IF($B30="C5123",$AL$11,IF($B30="C5130",$AL$12,IF($B30="C5140",$AL$13,""))))))))</f>
        <v/>
      </c>
      <c r="AE30" s="259" t="str">
        <f>IF($B30="C5150",$AL$14,IF($B30="C5160",$AL$15,IF($B30="C5170",$AL$16,IF($B30="C5180",$AL$17,IF($B30="C5190",$AL$18,IF($B30="C5190",$AL$19,""))))))</f>
        <v/>
      </c>
      <c r="AF30" s="261" t="str">
        <f>IF($B30="C7001","PENSION 1",IF($B30="C7002","PENSION 2",IF($B30="C7003","PENSION 3",IF($B30="C7101","PENSION 4",IF($B30="C7102","PENSION 5",IF($B30="C7103","PENSION 6",IF($B30="C7104","PENSION 7","")))))))</f>
        <v/>
      </c>
      <c r="AG30" s="261" t="str">
        <f>IF($B30="C7201","PENSION 8",IF($B30="C7301","PENSION 9",IF($B30="C7401","PENSION 10",IF($B30="C7501","CAF",IF($B30="C7601","RENTE VIAGERE",IF($B30="C7602","ENCAISSEMENT LOYERS",IF($B30="C7603","INTERETS PLACEMENTS","")))))))</f>
        <v/>
      </c>
      <c r="AH30" s="261" t="str">
        <f>IF($B30="C7604","COUPONS ET PLUS VALUES SUR TITRES",IF($B30="C7605","ALS : VIREMENTS CAF",IF($B30="C7606","REMBOURSEMENT MUTUELLE",IF($B30="C7607","VENTE MAISON OU TERRAIN",IF($B30="C7608","VENTE MOBILIER",IF($B30="C7701","ENCAISSEMENT SUCCESSION",IF($B30="C7901","AUTRES RECETTES DIVERSES","")))))))</f>
        <v/>
      </c>
      <c r="AI30" s="261" t="str">
        <f>IF($B30="C7001","PENSION 1",IF($B30="C7002","PENSION 2",IF($B30="C7003","PENSION 3",IF($B30="C7101","PENSION 4",IF($B30="C7102","PENSION 5",IF($B30="C7103","PENSION 6",IF($B30="C7104","PENSION 7","")))))))</f>
        <v/>
      </c>
      <c r="AJ30" s="261" t="str">
        <f>IF($B30="C7201","PENSION 8",IF($B30="C7301","PENSION 9",IF($B30="C7401","PENSION 10",IF($B30="C7501","CAF",IF($B30="C7601","RENTE VIAGERE",IF($B30="C7602","ENCAISSEMENT LOYERS",IF($B30="C7603","INTERETS PLACEMENTS","")))))))</f>
        <v/>
      </c>
      <c r="AL30" s="15"/>
      <c r="AR30" s="16"/>
      <c r="AS30" s="261" t="str">
        <f t="shared" si="13"/>
        <v/>
      </c>
      <c r="BC30" s="278"/>
      <c r="BD30" s="279"/>
      <c r="BE30" s="256"/>
      <c r="BF30" s="281"/>
      <c r="BG30" s="31"/>
      <c r="BH30" s="113"/>
      <c r="BP30" s="92"/>
      <c r="BV30" s="31"/>
      <c r="BW30" s="113"/>
      <c r="CP30" s="136" t="str">
        <f t="shared" si="18"/>
        <v>C7003</v>
      </c>
      <c r="CQ30" s="192" t="str">
        <f t="shared" si="18"/>
        <v>PENSION-RETRAITE 3</v>
      </c>
      <c r="CR30" s="144">
        <f t="shared" si="19"/>
        <v>0</v>
      </c>
      <c r="CS30" s="138">
        <f t="shared" si="19"/>
        <v>0</v>
      </c>
      <c r="CT30" s="189" t="e">
        <f>+BO8</f>
        <v>#REF!</v>
      </c>
      <c r="CU30" s="190">
        <f t="shared" si="17"/>
        <v>364</v>
      </c>
      <c r="CV30" s="191" t="str">
        <f t="shared" si="6"/>
        <v/>
      </c>
      <c r="CW30" s="211" t="str">
        <f t="shared" si="20"/>
        <v/>
      </c>
      <c r="CX30" s="211" t="str">
        <f t="shared" ca="1" si="21"/>
        <v/>
      </c>
      <c r="CY30" s="211" t="str">
        <f t="shared" ca="1" si="22"/>
        <v/>
      </c>
      <c r="CZ30" s="212">
        <f t="shared" si="23"/>
        <v>0</v>
      </c>
    </row>
    <row r="31" spans="1:117" ht="39.75" customHeight="1">
      <c r="A31" s="333">
        <v>41493</v>
      </c>
      <c r="B31" s="334" t="s">
        <v>144</v>
      </c>
      <c r="C31" s="363" t="str">
        <f>IF(COMPTE1!$V61&lt;&gt;"",COMPTE1!$V61,IF(COMPTE1!$W61&lt;&gt;"",COMPTE1!$W61,IF(COMPTE1!$X61&lt;&gt;"",COMPTE1!$X61,IF(COMPTE1!$AB61&lt;&gt;"",COMPTE1!$AB61,IF(COMPTE1!$AF61&lt;&gt;"",COMPTE1!$AF61,IF(COMPTE1!$AG61&lt;&gt;"",COMPTE1!$AG61,IF(COMPTE1!$AH61&lt;&gt;"",COMPTE1!$AH61,COMPTE1!$AC61)))))))</f>
        <v>FRAIS BANCAIRES</v>
      </c>
      <c r="D31" s="335" t="s">
        <v>230</v>
      </c>
      <c r="E31" s="362">
        <f>SUM($F31:$U31)</f>
        <v>-89.53</v>
      </c>
      <c r="F31" s="336">
        <v>-89.53</v>
      </c>
      <c r="G31" s="336"/>
      <c r="H31" s="336"/>
      <c r="I31" s="336"/>
      <c r="J31" s="336"/>
      <c r="K31" s="336"/>
      <c r="L31" s="336"/>
      <c r="M31" s="336"/>
      <c r="N31" s="336"/>
      <c r="O31" s="336"/>
      <c r="P31" s="336"/>
      <c r="Q31" s="336"/>
      <c r="R31" s="336"/>
      <c r="S31" s="336"/>
      <c r="T31" s="270"/>
      <c r="U31" s="270"/>
      <c r="V31" s="255" t="str">
        <f>IF($B31="C6810","FRAIS BANCAIRES",IF($B31="C6110","ENTRETIEN",IF($B31="C6111","VETURE",IF($B31="C6112","AIDES MENAGERES",IF($B31="C6210","LOYER, HOTEL",IF($B31="C6211","COPROPRIETE",IF($B31="C6212","EDF, EAU, TEL",IF($B31="C6213","DETTES",""))))))))</f>
        <v/>
      </c>
      <c r="W31" s="255" t="str">
        <f>IF($B31="C6214","OBSEQUES ET PRESTATIONS FUNERAIRES",IF($B31="C6215","TRAVAUX, DEMENAGEMENTS",IF($B31="C6216","SORTIES ET ANNIVERSAIRES",IF($B31="C6217","HEBERGEMENT FOYER, MAISON DE RETRAITE",IF($B31="C6310","IMPOTS",IF($B31="C6311","VACANCES, LOISIRS, ABONNEMENTS",IF($B31="C6312","HONORAIRES",IF($B31="C6313","SOLDE FDG ANNEE PASSEE",""))))))))</f>
        <v/>
      </c>
      <c r="X31" s="255" t="str">
        <f>IF($B31="C6410","ASSURANCES",IF($B31="C6510","ACHAT MATERIEL, MOBILIER",IF($B31="C6610","FRAIS MEDICAUX ET MUTUELLE ET REMBOURSEMENTS",IF($B31="C6611","MUTUELLE SANTE",IF($B31="C6710","IMOINS VALUES SUR TITRES",IF($B31="C6910","PROVISIONS SUR EMOLUMENTS",""))))))</f>
        <v>FRAIS MEDICAUX ET MUTUELLE ET REMBOURSEMENTS</v>
      </c>
      <c r="Y31" s="256" t="str">
        <f>IF($B31="C6810","FRAIS BANCAIRES",IF($B31="C6110","ENTRETIEN",IF($B31="C6111","VETURE",IF($B31="C6112","AIDES MENAGERES",IF($B31="C6210","LOYER, HOTEL",IF($B31="C6211","COPROPRIETE",IF($B31="C6212","EDF, EAU, TEL",IF($B31="C6213","DETTES",""))))))))</f>
        <v/>
      </c>
      <c r="Z31" s="256" t="str">
        <f>IF($B31="C6214","OBSEQUES ET PRESTATIONS FUNERAIRES",IF($B31="C6215","TRAVAUX, DEMENAGEMENTS",IF($B31="C6216","SORTIES ET ANNIVERSAIRES",IF($B31="C6217","HEBERGEMENT FOYER, MAISON DE RETRAITE",IF($B31="C6310","IMPOTS",IF($B31="C6311","VACANCES, LOISIRS, ABONNEMENTS",IF($B31="C6312","HONORAIRES",IF($B31="C6313","SOLDE FDG ANNEE PASSEE",""))))))))</f>
        <v/>
      </c>
      <c r="AA31" s="256" t="str">
        <f>IF($B31="C6410","ASSURANCES",IF($B31="C6510","ACHAT MATERIEL, MOBILIER",IF($B31="C6610","FRAIS MEDICAUX ET MUTUELLE ET REMBOURSEMENTS",IF($B31="C6611","MUTUELLE SANTE",IF($B31="C6710","IMOINS VALUES SUR TITRES",IF($B31="C6910","PROVISIONS SUR EMOLUMENTS",""))))))</f>
        <v>FRAIS MEDICAUX ET MUTUELLE ET REMBOURSEMENTS</v>
      </c>
      <c r="AB31" s="259" t="str">
        <f>IF($B31="C5111",$AL$6,IF($B31="C5112",$AL$7,IF($B31="C5113",$AL$8,IF($B31="C5121",$AL$9,IF($B31="C5122",$AL$10,IF($B31="C5123",$AL$11,IF($B31="C5130",$AL$12,IF($B31="C5140",$AL$13,""))))))))</f>
        <v/>
      </c>
      <c r="AC31" s="259" t="str">
        <f>IF($B31="C5150",$AL$14,IF($B31="C5160",$AL$15,IF($B31="C5170",$AL$16,IF($B31="C5180",$AL$17,IF($B31="C5190",$AL$18,IF($B31="C5190",$AL$19,""))))))</f>
        <v/>
      </c>
      <c r="AD31" s="259" t="str">
        <f>IF($B31="C5111",$AL$6,IF($B31="C5112",$AL$7,IF($B31="C5113",$AL$8,IF($B31="C5121",$AL$9,IF($B31="C5122",$AL$10,IF($B31="C5123",$AL$11,IF($B31="C5130",$AL$12,IF($B31="C5140",$AL$13,""))))))))</f>
        <v/>
      </c>
      <c r="AE31" s="259" t="str">
        <f>IF($B31="C5150",$AL$14,IF($B31="C5160",$AL$15,IF($B31="C5170",$AL$16,IF($B31="C5180",$AL$17,IF($B31="C5190",$AL$18,IF($B31="C5190",$AL$19,""))))))</f>
        <v/>
      </c>
      <c r="AF31" s="261" t="str">
        <f>IF($B31="C7001","PENSION 1",IF($B31="C7002","PENSION 2",IF($B31="C7003","PENSION 3",IF($B31="C7101","PENSION 4",IF($B31="C7102","PENSION 5",IF($B31="C7103","PENSION 6",IF($B31="C7104","PENSION 7","")))))))</f>
        <v/>
      </c>
      <c r="AG31" s="261" t="str">
        <f>IF($B31="C7201","PENSION 8",IF($B31="C7301","PENSION 9",IF($B31="C7401","PENSION 10",IF($B31="C7501","CAF",IF($B31="C7601","RENTE VIAGERE",IF($B31="C7602","ENCAISSEMENT LOYERS",IF($B31="C7603","INTERETS PLACEMENTS","")))))))</f>
        <v/>
      </c>
      <c r="AH31" s="261" t="str">
        <f>IF($B31="C7604","COUPONS ET PLUS VALUES SUR TITRES",IF($B31="C7605","ALS : VIREMENTS CAF",IF($B31="C7606","REMBOURSEMENT MUTUELLE",IF($B31="C7607","VENTE MAISON OU TERRAIN",IF($B31="C7608","VENTE MOBILIER",IF($B31="C7701","ENCAISSEMENT SUCCESSION",IF($B31="C7901","AUTRES RECETTES DIVERSES","")))))))</f>
        <v/>
      </c>
      <c r="AI31" s="261" t="str">
        <f>IF($B31="C7001","PENSION 1",IF($B31="C7002","PENSION 2",IF($B31="C7003","PENSION 3",IF($B31="C7101","PENSION 4",IF($B31="C7102","PENSION 5",IF($B31="C7103","PENSION 6",IF($B31="C7104","PENSION 7","")))))))</f>
        <v/>
      </c>
      <c r="AJ31" s="261" t="str">
        <f>IF($B31="C7201","PENSION 8",IF($B31="C7301","PENSION 9",IF($B31="C7401","PENSION 10",IF($B31="C7501","CAF",IF($B31="C7601","RENTE VIAGERE",IF($B31="C7602","ENCAISSEMENT LOYERS",IF($B31="C7603","INTERETS PLACEMENTS","")))))))</f>
        <v/>
      </c>
      <c r="AL31" s="15"/>
      <c r="AR31" s="16"/>
      <c r="AS31" s="261" t="str">
        <f t="shared" si="13"/>
        <v/>
      </c>
      <c r="BC31" s="278"/>
      <c r="BD31" s="279"/>
      <c r="BE31" s="256"/>
      <c r="BF31" s="281"/>
      <c r="BG31" s="31"/>
      <c r="BH31" s="113"/>
      <c r="BI31" s="219" t="e">
        <f ca="1">$C$2&amp;" 
BUDGET ESTIME D'APRES LES INFORMATIONS OBTENUES AU"&amp;TEXT(TODAY(),"\ JJ.MM.AA")</f>
        <v>#VALUE!</v>
      </c>
      <c r="BJ31" s="220"/>
      <c r="BK31" s="220"/>
      <c r="BL31" s="221"/>
      <c r="BM31" s="222" t="s">
        <v>163</v>
      </c>
      <c r="BV31" s="31"/>
      <c r="BW31" s="113"/>
      <c r="CP31" s="136" t="str">
        <f t="shared" si="18"/>
        <v>C7101</v>
      </c>
      <c r="CQ31" s="192" t="str">
        <f t="shared" si="18"/>
        <v>PENSION-RETRAITE 4</v>
      </c>
      <c r="CR31" s="144">
        <f t="shared" si="19"/>
        <v>0</v>
      </c>
      <c r="CS31" s="138">
        <f t="shared" si="19"/>
        <v>0</v>
      </c>
      <c r="CT31" s="189" t="e">
        <f>+BO9</f>
        <v>#REF!</v>
      </c>
      <c r="CU31" s="190">
        <f t="shared" si="17"/>
        <v>364</v>
      </c>
      <c r="CV31" s="191" t="str">
        <f t="shared" si="6"/>
        <v/>
      </c>
      <c r="CW31" s="211" t="str">
        <f t="shared" si="20"/>
        <v/>
      </c>
      <c r="CX31" s="211" t="str">
        <f t="shared" ca="1" si="21"/>
        <v/>
      </c>
      <c r="CY31" s="211" t="str">
        <f t="shared" ca="1" si="22"/>
        <v/>
      </c>
      <c r="CZ31" s="212">
        <f t="shared" si="23"/>
        <v>0</v>
      </c>
    </row>
    <row r="32" spans="1:117" ht="39.75" customHeight="1">
      <c r="A32" s="333">
        <v>41516</v>
      </c>
      <c r="B32" s="334" t="s">
        <v>144</v>
      </c>
      <c r="C32" s="363" t="str">
        <f>IF(COMPTE1!$V65&lt;&gt;"",COMPTE1!$V65,IF(COMPTE1!$W65&lt;&gt;"",COMPTE1!$W65,IF(COMPTE1!$X65&lt;&gt;"",COMPTE1!$X65,IF(COMPTE1!$AB65&lt;&gt;"",COMPTE1!$AB65,IF(COMPTE1!$AF65&lt;&gt;"",COMPTE1!$AF65,IF(COMPTE1!$AG65&lt;&gt;"",COMPTE1!$AG65,IF(COMPTE1!$AH65&lt;&gt;"",COMPTE1!$AH65,COMPTE1!$AC65)))))))</f>
        <v>PENSION 1</v>
      </c>
      <c r="D32" s="335" t="s">
        <v>228</v>
      </c>
      <c r="E32" s="362">
        <f>SUM($F32:$U32)</f>
        <v>-29</v>
      </c>
      <c r="F32" s="336">
        <v>-29</v>
      </c>
      <c r="G32" s="336"/>
      <c r="H32" s="336"/>
      <c r="I32" s="336"/>
      <c r="J32" s="336"/>
      <c r="K32" s="336"/>
      <c r="L32" s="336"/>
      <c r="M32" s="336"/>
      <c r="N32" s="336"/>
      <c r="O32" s="336"/>
      <c r="P32" s="336"/>
      <c r="Q32" s="336"/>
      <c r="R32" s="336"/>
      <c r="S32" s="336"/>
      <c r="T32" s="270"/>
      <c r="U32" s="270"/>
      <c r="V32" s="255" t="str">
        <f>IF($B32="C6810","FRAIS BANCAIRES",IF($B32="C6110","ENTRETIEN",IF($B32="C6111","VETURE",IF($B32="C6112","AIDES MENAGERES",IF($B32="C6210","LOYER, HOTEL",IF($B32="C6211","COPROPRIETE",IF($B32="C6212","EDF, EAU, TEL",IF($B32="C6213","DETTES",""))))))))</f>
        <v/>
      </c>
      <c r="W32" s="255" t="str">
        <f>IF($B32="C6214","OBSEQUES ET PRESTATIONS FUNERAIRES",IF($B32="C6215","TRAVAUX, DEMENAGEMENTS",IF($B32="C6216","SORTIES ET ANNIVERSAIRES",IF($B32="C6217","HEBERGEMENT FOYER, MAISON DE RETRAITE",IF($B32="C6310","IMPOTS",IF($B32="C6311","VACANCES, LOISIRS, ABONNEMENTS",IF($B32="C6312","HONORAIRES",IF($B32="C6313","SOLDE FDG ANNEE PASSEE",""))))))))</f>
        <v/>
      </c>
      <c r="X32" s="255" t="str">
        <f>IF($B32="C6410","ASSURANCES",IF($B32="C6510","ACHAT MATERIEL, MOBILIER",IF($B32="C6610","FRAIS MEDICAUX ET MUTUELLE ET REMBOURSEMENTS",IF($B32="C6611","MUTUELLE SANTE",IF($B32="C6710","IMOINS VALUES SUR TITRES",IF($B32="C6910","PROVISIONS SUR EMOLUMENTS",""))))))</f>
        <v>FRAIS MEDICAUX ET MUTUELLE ET REMBOURSEMENTS</v>
      </c>
      <c r="Y32" s="256" t="str">
        <f>IF($B32="C6810","FRAIS BANCAIRES",IF($B32="C6110","ENTRETIEN",IF($B32="C6111","VETURE",IF($B32="C6112","AIDES MENAGERES",IF($B32="C6210","LOYER, HOTEL",IF($B32="C6211","COPROPRIETE",IF($B32="C6212","EDF, EAU, TEL",IF($B32="C6213","DETTES",""))))))))</f>
        <v/>
      </c>
      <c r="Z32" s="256" t="str">
        <f>IF($B32="C6214","OBSEQUES ET PRESTATIONS FUNERAIRES",IF($B32="C6215","TRAVAUX, DEMENAGEMENTS",IF($B32="C6216","SORTIES ET ANNIVERSAIRES",IF($B32="C6217","HEBERGEMENT FOYER, MAISON DE RETRAITE",IF($B32="C6310","IMPOTS",IF($B32="C6311","VACANCES, LOISIRS, ABONNEMENTS",IF($B32="C6312","HONORAIRES",IF($B32="C6313","SOLDE FDG ANNEE PASSEE",""))))))))</f>
        <v/>
      </c>
      <c r="AA32" s="256" t="str">
        <f>IF($B32="C6410","ASSURANCES",IF($B32="C6510","ACHAT MATERIEL, MOBILIER",IF($B32="C6610","FRAIS MEDICAUX ET MUTUELLE ET REMBOURSEMENTS",IF($B32="C6611","MUTUELLE SANTE",IF($B32="C6710","IMOINS VALUES SUR TITRES",IF($B32="C6910","PROVISIONS SUR EMOLUMENTS",""))))))</f>
        <v>FRAIS MEDICAUX ET MUTUELLE ET REMBOURSEMENTS</v>
      </c>
      <c r="AB32" s="259" t="str">
        <f>IF($B32="C5111",$AL$6,IF($B32="C5112",$AL$7,IF($B32="C5113",$AL$8,IF($B32="C5121",$AL$9,IF($B32="C5122",$AL$10,IF($B32="C5123",$AL$11,IF($B32="C5130",$AL$12,IF($B32="C5140",$AL$13,""))))))))</f>
        <v/>
      </c>
      <c r="AC32" s="259" t="str">
        <f>IF($B32="C5150",$AL$14,IF($B32="C5160",$AL$15,IF($B32="C5170",$AL$16,IF($B32="C5180",$AL$17,IF($B32="C5190",$AL$18,IF($B32="C5190",$AL$19,""))))))</f>
        <v/>
      </c>
      <c r="AD32" s="259" t="str">
        <f>IF($B32="C5111",$AL$6,IF($B32="C5112",$AL$7,IF($B32="C5113",$AL$8,IF($B32="C5121",$AL$9,IF($B32="C5122",$AL$10,IF($B32="C5123",$AL$11,IF($B32="C5130",$AL$12,IF($B32="C5140",$AL$13,""))))))))</f>
        <v/>
      </c>
      <c r="AE32" s="259" t="str">
        <f>IF($B32="C5150",$AL$14,IF($B32="C5160",$AL$15,IF($B32="C5170",$AL$16,IF($B32="C5180",$AL$17,IF($B32="C5190",$AL$18,IF($B32="C5190",$AL$19,""))))))</f>
        <v/>
      </c>
      <c r="AF32" s="261" t="str">
        <f>IF($B32="C7001","PENSION 1",IF($B32="C7002","PENSION 2",IF($B32="C7003","PENSION 3",IF($B32="C7101","PENSION 4",IF($B32="C7102","PENSION 5",IF($B32="C7103","PENSION 6",IF($B32="C7104","PENSION 7","")))))))</f>
        <v/>
      </c>
      <c r="AG32" s="261" t="str">
        <f>IF($B32="C7201","PENSION 8",IF($B32="C7301","PENSION 9",IF($B32="C7401","PENSION 10",IF($B32="C7501","CAF",IF($B32="C7601","RENTE VIAGERE",IF($B32="C7602","ENCAISSEMENT LOYERS",IF($B32="C7603","INTERETS PLACEMENTS","")))))))</f>
        <v/>
      </c>
      <c r="AH32" s="261" t="str">
        <f>IF($B32="C7604","COUPONS ET PLUS VALUES SUR TITRES",IF($B32="C7605","ALS : VIREMENTS CAF",IF($B32="C7606","REMBOURSEMENT MUTUELLE",IF($B32="C7607","VENTE MAISON OU TERRAIN",IF($B32="C7608","VENTE MOBILIER",IF($B32="C7701","ENCAISSEMENT SUCCESSION",IF($B32="C7901","AUTRES RECETTES DIVERSES","")))))))</f>
        <v/>
      </c>
      <c r="AI32" s="261" t="str">
        <f>IF($B32="C7001","PENSION 1",IF($B32="C7002","PENSION 2",IF($B32="C7003","PENSION 3",IF($B32="C7101","PENSION 4",IF($B32="C7102","PENSION 5",IF($B32="C7103","PENSION 6",IF($B32="C7104","PENSION 7","")))))))</f>
        <v/>
      </c>
      <c r="AJ32" s="261" t="str">
        <f>IF($B32="C7201","PENSION 8",IF($B32="C7301","PENSION 9",IF($B32="C7401","PENSION 10",IF($B32="C7501","CAF",IF($B32="C7601","RENTE VIAGERE",IF($B32="C7602","ENCAISSEMENT LOYERS",IF($B32="C7603","INTERETS PLACEMENTS","")))))))</f>
        <v/>
      </c>
      <c r="AL32" s="15"/>
      <c r="AR32" s="16"/>
      <c r="AS32" s="261" t="str">
        <f t="shared" si="13"/>
        <v/>
      </c>
      <c r="BC32" s="278"/>
      <c r="BD32" s="279"/>
      <c r="BE32" s="256"/>
      <c r="BF32" s="281"/>
      <c r="BG32" s="31"/>
      <c r="BH32" s="113"/>
      <c r="BI32" s="223" t="s">
        <v>164</v>
      </c>
      <c r="BK32" s="224"/>
      <c r="BL32" s="225">
        <f>$BP$29/12</f>
        <v>0</v>
      </c>
      <c r="BM32" s="225">
        <f>$BP$29</f>
        <v>0</v>
      </c>
      <c r="BV32" s="31"/>
      <c r="BW32" s="113"/>
      <c r="CP32" s="136" t="str">
        <f t="shared" si="18"/>
        <v>C7102</v>
      </c>
      <c r="CQ32" s="192" t="str">
        <f t="shared" si="18"/>
        <v>PENSION-RETRAITE 5</v>
      </c>
      <c r="CR32" s="144">
        <f t="shared" si="19"/>
        <v>0</v>
      </c>
      <c r="CS32" s="138">
        <f t="shared" si="19"/>
        <v>0</v>
      </c>
      <c r="CT32" s="189" t="e">
        <f>+BO10</f>
        <v>#REF!</v>
      </c>
      <c r="CU32" s="190">
        <f t="shared" si="17"/>
        <v>364</v>
      </c>
      <c r="CV32" s="191" t="str">
        <f t="shared" si="6"/>
        <v/>
      </c>
      <c r="CW32" s="211" t="str">
        <f t="shared" si="20"/>
        <v/>
      </c>
      <c r="CX32" s="211" t="str">
        <f t="shared" ca="1" si="21"/>
        <v/>
      </c>
      <c r="CY32" s="211" t="str">
        <f t="shared" ca="1" si="22"/>
        <v/>
      </c>
      <c r="CZ32" s="212">
        <f t="shared" si="23"/>
        <v>0</v>
      </c>
    </row>
    <row r="33" spans="1:104" ht="39.75" customHeight="1">
      <c r="A33" s="333">
        <v>41599</v>
      </c>
      <c r="B33" s="334" t="s">
        <v>144</v>
      </c>
      <c r="C33" s="363" t="str">
        <f>IF(COMPTE1!$V76&lt;&gt;"",COMPTE1!$V76,IF(COMPTE1!$W76&lt;&gt;"",COMPTE1!$W76,IF(COMPTE1!$X76&lt;&gt;"",COMPTE1!$X76,IF(COMPTE1!$AB76&lt;&gt;"",COMPTE1!$AB76,IF(COMPTE1!$AF76&lt;&gt;"",COMPTE1!$AF76,IF(COMPTE1!$AG76&lt;&gt;"",COMPTE1!$AG76,IF(COMPTE1!$AH76&lt;&gt;"",COMPTE1!$AH76,COMPTE1!$AC76)))))))</f>
        <v>PENSION 3</v>
      </c>
      <c r="D33" s="335" t="s">
        <v>224</v>
      </c>
      <c r="E33" s="362">
        <f>SUM($F33:$U33)</f>
        <v>-23.46</v>
      </c>
      <c r="F33" s="336">
        <v>-23.46</v>
      </c>
      <c r="G33" s="336"/>
      <c r="H33" s="336"/>
      <c r="I33" s="336"/>
      <c r="J33" s="336"/>
      <c r="K33" s="336"/>
      <c r="L33" s="336"/>
      <c r="M33" s="336"/>
      <c r="N33" s="336"/>
      <c r="O33" s="336"/>
      <c r="P33" s="336"/>
      <c r="Q33" s="336"/>
      <c r="R33" s="336"/>
      <c r="S33" s="336"/>
      <c r="T33" s="270"/>
      <c r="U33" s="270"/>
      <c r="V33" s="255" t="str">
        <f>IF($B33="C6810","FRAIS BANCAIRES",IF($B33="C6110","ENTRETIEN",IF($B33="C6111","VETURE",IF($B33="C6112","AIDES MENAGERES",IF($B33="C6210","LOYER, HOTEL",IF($B33="C6211","COPROPRIETE",IF($B33="C6212","EDF, EAU, TEL",IF($B33="C6213","DETTES",""))))))))</f>
        <v/>
      </c>
      <c r="W33" s="255" t="str">
        <f>IF($B33="C6214","OBSEQUES ET PRESTATIONS FUNERAIRES",IF($B33="C6215","TRAVAUX, DEMENAGEMENTS",IF($B33="C6216","SORTIES ET ANNIVERSAIRES",IF($B33="C6217","HEBERGEMENT FOYER, MAISON DE RETRAITE",IF($B33="C6310","IMPOTS",IF($B33="C6311","VACANCES, LOISIRS, ABONNEMENTS",IF($B33="C6312","HONORAIRES",IF($B33="C6313","SOLDE FDG ANNEE PASSEE",""))))))))</f>
        <v/>
      </c>
      <c r="X33" s="255" t="str">
        <f>IF($B33="C6410","ASSURANCES",IF($B33="C6510","ACHAT MATERIEL, MOBILIER",IF($B33="C6610","FRAIS MEDICAUX ET MUTUELLE ET REMBOURSEMENTS",IF($B33="C6611","MUTUELLE SANTE",IF($B33="C6710","IMOINS VALUES SUR TITRES",IF($B33="C6910","PROVISIONS SUR EMOLUMENTS",""))))))</f>
        <v>FRAIS MEDICAUX ET MUTUELLE ET REMBOURSEMENTS</v>
      </c>
      <c r="Y33" s="256" t="str">
        <f>IF($B33="C6810","FRAIS BANCAIRES",IF($B33="C6110","ENTRETIEN",IF($B33="C6111","VETURE",IF($B33="C6112","AIDES MENAGERES",IF($B33="C6210","LOYER, HOTEL",IF($B33="C6211","COPROPRIETE",IF($B33="C6212","EDF, EAU, TEL",IF($B33="C6213","DETTES",""))))))))</f>
        <v/>
      </c>
      <c r="Z33" s="256" t="str">
        <f>IF($B33="C6214","OBSEQUES ET PRESTATIONS FUNERAIRES",IF($B33="C6215","TRAVAUX, DEMENAGEMENTS",IF($B33="C6216","SORTIES ET ANNIVERSAIRES",IF($B33="C6217","HEBERGEMENT FOYER, MAISON DE RETRAITE",IF($B33="C6310","IMPOTS",IF($B33="C6311","VACANCES, LOISIRS, ABONNEMENTS",IF($B33="C6312","HONORAIRES",IF($B33="C6313","SOLDE FDG ANNEE PASSEE",""))))))))</f>
        <v/>
      </c>
      <c r="AA33" s="256" t="str">
        <f>IF($B33="C6410","ASSURANCES",IF($B33="C6510","ACHAT MATERIEL, MOBILIER",IF($B33="C6610","FRAIS MEDICAUX ET MUTUELLE ET REMBOURSEMENTS",IF($B33="C6611","MUTUELLE SANTE",IF($B33="C6710","IMOINS VALUES SUR TITRES",IF($B33="C6910","PROVISIONS SUR EMOLUMENTS",""))))))</f>
        <v>FRAIS MEDICAUX ET MUTUELLE ET REMBOURSEMENTS</v>
      </c>
      <c r="AB33" s="259" t="str">
        <f>IF($B33="C5111",$AL$6,IF($B33="C5112",$AL$7,IF($B33="C5113",$AL$8,IF($B33="C5121",$AL$9,IF($B33="C5122",$AL$10,IF($B33="C5123",$AL$11,IF($B33="C5130",$AL$12,IF($B33="C5140",$AL$13,""))))))))</f>
        <v/>
      </c>
      <c r="AC33" s="259" t="str">
        <f>IF($B33="C5150",$AL$14,IF($B33="C5160",$AL$15,IF($B33="C5170",$AL$16,IF($B33="C5180",$AL$17,IF($B33="C5190",$AL$18,IF($B33="C5190",$AL$19,""))))))</f>
        <v/>
      </c>
      <c r="AD33" s="259" t="str">
        <f>IF($B33="C5111",$AL$6,IF($B33="C5112",$AL$7,IF($B33="C5113",$AL$8,IF($B33="C5121",$AL$9,IF($B33="C5122",$AL$10,IF($B33="C5123",$AL$11,IF($B33="C5130",$AL$12,IF($B33="C5140",$AL$13,""))))))))</f>
        <v/>
      </c>
      <c r="AE33" s="259" t="str">
        <f>IF($B33="C5150",$AL$14,IF($B33="C5160",$AL$15,IF($B33="C5170",$AL$16,IF($B33="C5180",$AL$17,IF($B33="C5190",$AL$18,IF($B33="C5190",$AL$19,""))))))</f>
        <v/>
      </c>
      <c r="AF33" s="261" t="str">
        <f>IF($B33="C7001","PENSION 1",IF($B33="C7002","PENSION 2",IF($B33="C7003","PENSION 3",IF($B33="C7101","PENSION 4",IF($B33="C7102","PENSION 5",IF($B33="C7103","PENSION 6",IF($B33="C7104","PENSION 7","")))))))</f>
        <v/>
      </c>
      <c r="AG33" s="261" t="str">
        <f>IF($B33="C7201","PENSION 8",IF($B33="C7301","PENSION 9",IF($B33="C7401","PENSION 10",IF($B33="C7501","CAF",IF($B33="C7601","RENTE VIAGERE",IF($B33="C7602","ENCAISSEMENT LOYERS",IF($B33="C7603","INTERETS PLACEMENTS","")))))))</f>
        <v/>
      </c>
      <c r="AH33" s="261" t="str">
        <f>IF($B33="C7604","COUPONS ET PLUS VALUES SUR TITRES",IF($B33="C7605","ALS : VIREMENTS CAF",IF($B33="C7606","REMBOURSEMENT MUTUELLE",IF($B33="C7607","VENTE MAISON OU TERRAIN",IF($B33="C7608","VENTE MOBILIER",IF($B33="C7701","ENCAISSEMENT SUCCESSION",IF($B33="C7901","AUTRES RECETTES DIVERSES","")))))))</f>
        <v/>
      </c>
      <c r="AI33" s="261" t="str">
        <f>IF($B33="C7001","PENSION 1",IF($B33="C7002","PENSION 2",IF($B33="C7003","PENSION 3",IF($B33="C7101","PENSION 4",IF($B33="C7102","PENSION 5",IF($B33="C7103","PENSION 6",IF($B33="C7104","PENSION 7","")))))))</f>
        <v/>
      </c>
      <c r="AJ33" s="261" t="str">
        <f>IF($B33="C7201","PENSION 8",IF($B33="C7301","PENSION 9",IF($B33="C7401","PENSION 10",IF($B33="C7501","CAF",IF($B33="C7601","RENTE VIAGERE",IF($B33="C7602","ENCAISSEMENT LOYERS",IF($B33="C7603","INTERETS PLACEMENTS","")))))))</f>
        <v/>
      </c>
      <c r="AL33" s="15"/>
      <c r="AR33" s="16"/>
      <c r="AS33" s="261" t="str">
        <f t="shared" si="13"/>
        <v/>
      </c>
      <c r="BC33" s="278"/>
      <c r="BD33" s="279"/>
      <c r="BE33" s="256"/>
      <c r="BF33" s="281"/>
      <c r="BG33" s="31"/>
      <c r="BI33" s="223" t="s">
        <v>165</v>
      </c>
      <c r="BK33" s="224"/>
      <c r="BL33" s="226"/>
      <c r="BM33" s="226"/>
      <c r="BV33" s="31"/>
      <c r="CP33" s="136" t="str">
        <f t="shared" ref="CP33:CP50" si="24">BI11</f>
        <v>C7103</v>
      </c>
      <c r="CQ33" s="192" t="str">
        <f t="shared" ref="CQ33:CQ50" si="25">BJ11</f>
        <v>PENSION-RETRAITE 6</v>
      </c>
      <c r="CR33" s="144">
        <f t="shared" ref="CR33:CR50" si="26">BM11</f>
        <v>0</v>
      </c>
      <c r="CS33" s="138">
        <f t="shared" ref="CS33:CS50" si="27">BN11</f>
        <v>0</v>
      </c>
      <c r="CT33" s="189" t="e">
        <f t="shared" ref="CT33:CT44" si="28">+BO11</f>
        <v>#REF!</v>
      </c>
      <c r="CU33" s="190">
        <f t="shared" si="17"/>
        <v>364</v>
      </c>
      <c r="CV33" s="191" t="str">
        <f t="shared" si="6"/>
        <v/>
      </c>
      <c r="CW33" s="211" t="str">
        <f t="shared" si="20"/>
        <v/>
      </c>
      <c r="CX33" s="211" t="str">
        <f t="shared" ca="1" si="21"/>
        <v/>
      </c>
      <c r="CY33" s="211" t="str">
        <f t="shared" ca="1" si="22"/>
        <v/>
      </c>
      <c r="CZ33" s="212">
        <f t="shared" si="23"/>
        <v>0</v>
      </c>
    </row>
    <row r="34" spans="1:104" ht="39.75" customHeight="1">
      <c r="A34" s="333">
        <v>41611</v>
      </c>
      <c r="B34" s="334" t="s">
        <v>144</v>
      </c>
      <c r="C34" s="363" t="str">
        <f>IF(COMPTE1!$V79&lt;&gt;"",COMPTE1!$V79,IF(COMPTE1!$W79&lt;&gt;"",COMPTE1!$W79,IF(COMPTE1!$X79&lt;&gt;"",COMPTE1!$X79,IF(COMPTE1!$AB79&lt;&gt;"",COMPTE1!$AB79,IF(COMPTE1!$AF79&lt;&gt;"",COMPTE1!$AF79,IF(COMPTE1!$AG79&lt;&gt;"",COMPTE1!$AG79,IF(COMPTE1!$AH79&lt;&gt;"",COMPTE1!$AH79,COMPTE1!$AC79)))))))</f>
        <v>PENSION 3</v>
      </c>
      <c r="D34" s="335" t="s">
        <v>221</v>
      </c>
      <c r="E34" s="362">
        <f>SUM($F34:$U34)</f>
        <v>-30</v>
      </c>
      <c r="F34" s="336">
        <v>-30</v>
      </c>
      <c r="G34" s="336"/>
      <c r="H34" s="336"/>
      <c r="I34" s="336"/>
      <c r="J34" s="336"/>
      <c r="K34" s="336"/>
      <c r="L34" s="336"/>
      <c r="M34" s="336"/>
      <c r="N34" s="336"/>
      <c r="O34" s="336"/>
      <c r="P34" s="336"/>
      <c r="Q34" s="336"/>
      <c r="R34" s="336"/>
      <c r="S34" s="336"/>
      <c r="T34" s="270"/>
      <c r="U34" s="270"/>
      <c r="V34" s="255" t="str">
        <f>IF($B34="C6810","FRAIS BANCAIRES",IF($B34="C6110","ENTRETIEN",IF($B34="C6111","VETURE",IF($B34="C6112","AIDES MENAGERES",IF($B34="C6210","LOYER, HOTEL",IF($B34="C6211","COPROPRIETE",IF($B34="C6212","EDF, EAU, TEL",IF($B34="C6213","DETTES",""))))))))</f>
        <v/>
      </c>
      <c r="W34" s="255" t="str">
        <f>IF($B34="C6214","OBSEQUES ET PRESTATIONS FUNERAIRES",IF($B34="C6215","TRAVAUX, DEMENAGEMENTS",IF($B34="C6216","SORTIES ET ANNIVERSAIRES",IF($B34="C6217","HEBERGEMENT FOYER, MAISON DE RETRAITE",IF($B34="C6310","IMPOTS",IF($B34="C6311","VACANCES, LOISIRS, ABONNEMENTS",IF($B34="C6312","HONORAIRES",IF($B34="C6313","SOLDE FDG ANNEE PASSEE",""))))))))</f>
        <v/>
      </c>
      <c r="X34" s="255" t="str">
        <f>IF($B34="C6410","ASSURANCES",IF($B34="C6510","ACHAT MATERIEL, MOBILIER",IF($B34="C6610","FRAIS MEDICAUX ET MUTUELLE ET REMBOURSEMENTS",IF($B34="C6611","MUTUELLE SANTE",IF($B34="C6710","IMOINS VALUES SUR TITRES",IF($B34="C6910","PROVISIONS SUR EMOLUMENTS",""))))))</f>
        <v>FRAIS MEDICAUX ET MUTUELLE ET REMBOURSEMENTS</v>
      </c>
      <c r="Y34" s="256" t="str">
        <f>IF($B34="C6810","FRAIS BANCAIRES",IF($B34="C6110","ENTRETIEN",IF($B34="C6111","VETURE",IF($B34="C6112","AIDES MENAGERES",IF($B34="C6210","LOYER, HOTEL",IF($B34="C6211","COPROPRIETE",IF($B34="C6212","EDF, EAU, TEL",IF($B34="C6213","DETTES",""))))))))</f>
        <v/>
      </c>
      <c r="Z34" s="256" t="str">
        <f>IF($B34="C6214","OBSEQUES ET PRESTATIONS FUNERAIRES",IF($B34="C6215","TRAVAUX, DEMENAGEMENTS",IF($B34="C6216","SORTIES ET ANNIVERSAIRES",IF($B34="C6217","HEBERGEMENT FOYER, MAISON DE RETRAITE",IF($B34="C6310","IMPOTS",IF($B34="C6311","VACANCES, LOISIRS, ABONNEMENTS",IF($B34="C6312","HONORAIRES",IF($B34="C6313","SOLDE FDG ANNEE PASSEE",""))))))))</f>
        <v/>
      </c>
      <c r="AA34" s="256" t="str">
        <f>IF($B34="C6410","ASSURANCES",IF($B34="C6510","ACHAT MATERIEL, MOBILIER",IF($B34="C6610","FRAIS MEDICAUX ET MUTUELLE ET REMBOURSEMENTS",IF($B34="C6611","MUTUELLE SANTE",IF($B34="C6710","IMOINS VALUES SUR TITRES",IF($B34="C6910","PROVISIONS SUR EMOLUMENTS",""))))))</f>
        <v>FRAIS MEDICAUX ET MUTUELLE ET REMBOURSEMENTS</v>
      </c>
      <c r="AB34" s="259" t="str">
        <f>IF($B34="C5111",$AL$6,IF($B34="C5112",$AL$7,IF($B34="C5113",$AL$8,IF($B34="C5121",$AL$9,IF($B34="C5122",$AL$10,IF($B34="C5123",$AL$11,IF($B34="C5130",$AL$12,IF($B34="C5140",$AL$13,""))))))))</f>
        <v/>
      </c>
      <c r="AC34" s="259" t="str">
        <f>IF($B34="C5150",$AL$14,IF($B34="C5160",$AL$15,IF($B34="C5170",$AL$16,IF($B34="C5180",$AL$17,IF($B34="C5190",$AL$18,IF($B34="C5190",$AL$19,""))))))</f>
        <v/>
      </c>
      <c r="AD34" s="259" t="str">
        <f>IF($B34="C5111",$AL$6,IF($B34="C5112",$AL$7,IF($B34="C5113",$AL$8,IF($B34="C5121",$AL$9,IF($B34="C5122",$AL$10,IF($B34="C5123",$AL$11,IF($B34="C5130",$AL$12,IF($B34="C5140",$AL$13,""))))))))</f>
        <v/>
      </c>
      <c r="AE34" s="259" t="str">
        <f>IF($B34="C5150",$AL$14,IF($B34="C5160",$AL$15,IF($B34="C5170",$AL$16,IF($B34="C5180",$AL$17,IF($B34="C5190",$AL$18,IF($B34="C5190",$AL$19,""))))))</f>
        <v/>
      </c>
      <c r="AF34" s="261" t="str">
        <f>IF($B34="C7001","PENSION 1",IF($B34="C7002","PENSION 2",IF($B34="C7003","PENSION 3",IF($B34="C7101","PENSION 4",IF($B34="C7102","PENSION 5",IF($B34="C7103","PENSION 6",IF($B34="C7104","PENSION 7","")))))))</f>
        <v/>
      </c>
      <c r="AG34" s="261" t="str">
        <f>IF($B34="C7201","PENSION 8",IF($B34="C7301","PENSION 9",IF($B34="C7401","PENSION 10",IF($B34="C7501","CAF",IF($B34="C7601","RENTE VIAGERE",IF($B34="C7602","ENCAISSEMENT LOYERS",IF($B34="C7603","INTERETS PLACEMENTS","")))))))</f>
        <v/>
      </c>
      <c r="AH34" s="261" t="str">
        <f>IF($B34="C7604","COUPONS ET PLUS VALUES SUR TITRES",IF($B34="C7605","ALS : VIREMENTS CAF",IF($B34="C7606","REMBOURSEMENT MUTUELLE",IF($B34="C7607","VENTE MAISON OU TERRAIN",IF($B34="C7608","VENTE MOBILIER",IF($B34="C7701","ENCAISSEMENT SUCCESSION",IF($B34="C7901","AUTRES RECETTES DIVERSES","")))))))</f>
        <v/>
      </c>
      <c r="AI34" s="261" t="str">
        <f>IF($B34="C7001","PENSION 1",IF($B34="C7002","PENSION 2",IF($B34="C7003","PENSION 3",IF($B34="C7101","PENSION 4",IF($B34="C7102","PENSION 5",IF($B34="C7103","PENSION 6",IF($B34="C7104","PENSION 7","")))))))</f>
        <v/>
      </c>
      <c r="AJ34" s="261" t="str">
        <f>IF($B34="C7201","PENSION 8",IF($B34="C7301","PENSION 9",IF($B34="C7401","PENSION 10",IF($B34="C7501","CAF",IF($B34="C7601","RENTE VIAGERE",IF($B34="C7602","ENCAISSEMENT LOYERS",IF($B34="C7603","INTERETS PLACEMENTS","")))))))</f>
        <v/>
      </c>
      <c r="AL34" s="15"/>
      <c r="AR34" s="16"/>
      <c r="AS34" s="261" t="str">
        <f t="shared" si="13"/>
        <v/>
      </c>
      <c r="BC34" s="278"/>
      <c r="BD34" s="279"/>
      <c r="BE34" s="256"/>
      <c r="BF34" s="281"/>
      <c r="BG34" s="31"/>
      <c r="BI34" s="227"/>
      <c r="BJ34" s="236" t="s">
        <v>166</v>
      </c>
      <c r="BK34" s="228"/>
      <c r="BL34" s="229">
        <f>$BM34/12</f>
        <v>0</v>
      </c>
      <c r="BM34" s="229">
        <f>$BA$6+$BA$7</f>
        <v>0</v>
      </c>
      <c r="BV34" s="31"/>
      <c r="CP34" s="136" t="str">
        <f t="shared" si="24"/>
        <v>C7104</v>
      </c>
      <c r="CQ34" s="192" t="str">
        <f t="shared" si="25"/>
        <v>PENSION-RETRAITE 7</v>
      </c>
      <c r="CR34" s="144">
        <f t="shared" si="26"/>
        <v>0</v>
      </c>
      <c r="CS34" s="138">
        <f t="shared" si="27"/>
        <v>0</v>
      </c>
      <c r="CT34" s="189" t="e">
        <f t="shared" si="28"/>
        <v>#REF!</v>
      </c>
      <c r="CU34" s="190">
        <f t="shared" si="17"/>
        <v>364</v>
      </c>
      <c r="CV34" s="191" t="str">
        <f t="shared" si="6"/>
        <v/>
      </c>
      <c r="CW34" s="211" t="str">
        <f t="shared" si="20"/>
        <v/>
      </c>
      <c r="CX34" s="211" t="str">
        <f t="shared" ca="1" si="21"/>
        <v/>
      </c>
      <c r="CY34" s="211" t="str">
        <f t="shared" ca="1" si="22"/>
        <v/>
      </c>
      <c r="CZ34" s="212">
        <f t="shared" si="23"/>
        <v>0</v>
      </c>
    </row>
    <row r="35" spans="1:104" ht="39.75" customHeight="1">
      <c r="A35" s="333">
        <v>41611</v>
      </c>
      <c r="B35" s="334" t="s">
        <v>144</v>
      </c>
      <c r="C35" s="363" t="str">
        <f>IF(COMPTE1!$V80&lt;&gt;"",COMPTE1!$V80,IF(COMPTE1!$W80&lt;&gt;"",COMPTE1!$W80,IF(COMPTE1!$X80&lt;&gt;"",COMPTE1!$X80,IF(COMPTE1!$AB80&lt;&gt;"",COMPTE1!$AB80,IF(COMPTE1!$AF80&lt;&gt;"",COMPTE1!$AF80,IF(COMPTE1!$AG80&lt;&gt;"",COMPTE1!$AG80,IF(COMPTE1!$AH80&lt;&gt;"",COMPTE1!$AH80,COMPTE1!$AC80)))))))</f>
        <v>PENSION 3</v>
      </c>
      <c r="D35" s="335" t="s">
        <v>220</v>
      </c>
      <c r="E35" s="362">
        <f>SUM($F35:$U35)</f>
        <v>-31.28</v>
      </c>
      <c r="F35" s="336">
        <v>-31.28</v>
      </c>
      <c r="G35" s="336"/>
      <c r="H35" s="336"/>
      <c r="I35" s="336"/>
      <c r="J35" s="336"/>
      <c r="K35" s="336"/>
      <c r="L35" s="336"/>
      <c r="M35" s="336"/>
      <c r="N35" s="336"/>
      <c r="O35" s="336"/>
      <c r="P35" s="336"/>
      <c r="Q35" s="336"/>
      <c r="R35" s="336"/>
      <c r="S35" s="336"/>
      <c r="T35" s="270"/>
      <c r="U35" s="270"/>
      <c r="V35" s="255" t="str">
        <f>IF($B35="C6810","FRAIS BANCAIRES",IF($B35="C6110","ENTRETIEN",IF($B35="C6111","VETURE",IF($B35="C6112","AIDES MENAGERES",IF($B35="C6210","LOYER, HOTEL",IF($B35="C6211","COPROPRIETE",IF($B35="C6212","EDF, EAU, TEL",IF($B35="C6213","DETTES",""))))))))</f>
        <v/>
      </c>
      <c r="W35" s="255" t="str">
        <f>IF($B35="C6214","OBSEQUES ET PRESTATIONS FUNERAIRES",IF($B35="C6215","TRAVAUX, DEMENAGEMENTS",IF($B35="C6216","SORTIES ET ANNIVERSAIRES",IF($B35="C6217","HEBERGEMENT FOYER, MAISON DE RETRAITE",IF($B35="C6310","IMPOTS",IF($B35="C6311","VACANCES, LOISIRS, ABONNEMENTS",IF($B35="C6312","HONORAIRES",IF($B35="C6313","SOLDE FDG ANNEE PASSEE",""))))))))</f>
        <v/>
      </c>
      <c r="X35" s="255" t="str">
        <f>IF($B35="C6410","ASSURANCES",IF($B35="C6510","ACHAT MATERIEL, MOBILIER",IF($B35="C6610","FRAIS MEDICAUX ET MUTUELLE ET REMBOURSEMENTS",IF($B35="C6611","MUTUELLE SANTE",IF($B35="C6710","IMOINS VALUES SUR TITRES",IF($B35="C6910","PROVISIONS SUR EMOLUMENTS",""))))))</f>
        <v>FRAIS MEDICAUX ET MUTUELLE ET REMBOURSEMENTS</v>
      </c>
      <c r="Y35" s="256" t="str">
        <f>IF($B35="C6810","FRAIS BANCAIRES",IF($B35="C6110","ENTRETIEN",IF($B35="C6111","VETURE",IF($B35="C6112","AIDES MENAGERES",IF($B35="C6210","LOYER, HOTEL",IF($B35="C6211","COPROPRIETE",IF($B35="C6212","EDF, EAU, TEL",IF($B35="C6213","DETTES",""))))))))</f>
        <v/>
      </c>
      <c r="Z35" s="256" t="str">
        <f>IF($B35="C6214","OBSEQUES ET PRESTATIONS FUNERAIRES",IF($B35="C6215","TRAVAUX, DEMENAGEMENTS",IF($B35="C6216","SORTIES ET ANNIVERSAIRES",IF($B35="C6217","HEBERGEMENT FOYER, MAISON DE RETRAITE",IF($B35="C6310","IMPOTS",IF($B35="C6311","VACANCES, LOISIRS, ABONNEMENTS",IF($B35="C6312","HONORAIRES",IF($B35="C6313","SOLDE FDG ANNEE PASSEE",""))))))))</f>
        <v/>
      </c>
      <c r="AA35" s="256" t="str">
        <f>IF($B35="C6410","ASSURANCES",IF($B35="C6510","ACHAT MATERIEL, MOBILIER",IF($B35="C6610","FRAIS MEDICAUX ET MUTUELLE ET REMBOURSEMENTS",IF($B35="C6611","MUTUELLE SANTE",IF($B35="C6710","IMOINS VALUES SUR TITRES",IF($B35="C6910","PROVISIONS SUR EMOLUMENTS",""))))))</f>
        <v>FRAIS MEDICAUX ET MUTUELLE ET REMBOURSEMENTS</v>
      </c>
      <c r="AB35" s="259" t="str">
        <f>IF($B35="C5111",$AL$6,IF($B35="C5112",$AL$7,IF($B35="C5113",$AL$8,IF($B35="C5121",$AL$9,IF($B35="C5122",$AL$10,IF($B35="C5123",$AL$11,IF($B35="C5130",$AL$12,IF($B35="C5140",$AL$13,""))))))))</f>
        <v/>
      </c>
      <c r="AC35" s="259" t="str">
        <f>IF($B35="C5150",$AL$14,IF($B35="C5160",$AL$15,IF($B35="C5170",$AL$16,IF($B35="C5180",$AL$17,IF($B35="C5190",$AL$18,IF($B35="C5190",$AL$19,""))))))</f>
        <v/>
      </c>
      <c r="AD35" s="259" t="str">
        <f>IF($B35="C5111",$AL$6,IF($B35="C5112",$AL$7,IF($B35="C5113",$AL$8,IF($B35="C5121",$AL$9,IF($B35="C5122",$AL$10,IF($B35="C5123",$AL$11,IF($B35="C5130",$AL$12,IF($B35="C5140",$AL$13,""))))))))</f>
        <v/>
      </c>
      <c r="AE35" s="259" t="str">
        <f>IF($B35="C5150",$AL$14,IF($B35="C5160",$AL$15,IF($B35="C5170",$AL$16,IF($B35="C5180",$AL$17,IF($B35="C5190",$AL$18,IF($B35="C5190",$AL$19,""))))))</f>
        <v/>
      </c>
      <c r="AF35" s="261" t="str">
        <f>IF($B35="C7001","PENSION 1",IF($B35="C7002","PENSION 2",IF($B35="C7003","PENSION 3",IF($B35="C7101","PENSION 4",IF($B35="C7102","PENSION 5",IF($B35="C7103","PENSION 6",IF($B35="C7104","PENSION 7","")))))))</f>
        <v/>
      </c>
      <c r="AG35" s="261" t="str">
        <f>IF($B35="C7201","PENSION 8",IF($B35="C7301","PENSION 9",IF($B35="C7401","PENSION 10",IF($B35="C7501","CAF",IF($B35="C7601","RENTE VIAGERE",IF($B35="C7602","ENCAISSEMENT LOYERS",IF($B35="C7603","INTERETS PLACEMENTS","")))))))</f>
        <v/>
      </c>
      <c r="AH35" s="261" t="str">
        <f>IF($B35="C7604","COUPONS ET PLUS VALUES SUR TITRES",IF($B35="C7605","ALS : VIREMENTS CAF",IF($B35="C7606","REMBOURSEMENT MUTUELLE",IF($B35="C7607","VENTE MAISON OU TERRAIN",IF($B35="C7608","VENTE MOBILIER",IF($B35="C7701","ENCAISSEMENT SUCCESSION",IF($B35="C7901","AUTRES RECETTES DIVERSES","")))))))</f>
        <v/>
      </c>
      <c r="AI35" s="261" t="str">
        <f>IF($B35="C7001","PENSION 1",IF($B35="C7002","PENSION 2",IF($B35="C7003","PENSION 3",IF($B35="C7101","PENSION 4",IF($B35="C7102","PENSION 5",IF($B35="C7103","PENSION 6",IF($B35="C7104","PENSION 7","")))))))</f>
        <v/>
      </c>
      <c r="AJ35" s="261" t="str">
        <f>IF($B35="C7201","PENSION 8",IF($B35="C7301","PENSION 9",IF($B35="C7401","PENSION 10",IF($B35="C7501","CAF",IF($B35="C7601","RENTE VIAGERE",IF($B35="C7602","ENCAISSEMENT LOYERS",IF($B35="C7603","INTERETS PLACEMENTS","")))))))</f>
        <v/>
      </c>
      <c r="AL35" s="15"/>
      <c r="AR35" s="16"/>
      <c r="AS35" s="261" t="str">
        <f t="shared" si="13"/>
        <v/>
      </c>
      <c r="BC35" s="278"/>
      <c r="BD35" s="279"/>
      <c r="BE35" s="256"/>
      <c r="BF35" s="281"/>
      <c r="BG35" s="31"/>
      <c r="BI35" s="227"/>
      <c r="BJ35" s="237" t="s">
        <v>167</v>
      </c>
      <c r="BK35" s="25"/>
      <c r="BL35" s="229">
        <f t="shared" ref="BL35:BL46" si="29">$BM35/12</f>
        <v>0</v>
      </c>
      <c r="BM35" s="229">
        <f>$BA$8</f>
        <v>0</v>
      </c>
      <c r="BV35" s="31"/>
      <c r="CP35" s="136" t="str">
        <f t="shared" si="24"/>
        <v>C7201</v>
      </c>
      <c r="CQ35" s="192" t="str">
        <f t="shared" si="25"/>
        <v>PENSION-RETRAITE 8</v>
      </c>
      <c r="CR35" s="144">
        <f t="shared" si="26"/>
        <v>0</v>
      </c>
      <c r="CS35" s="138">
        <f t="shared" si="27"/>
        <v>0</v>
      </c>
      <c r="CT35" s="189" t="e">
        <f t="shared" si="28"/>
        <v>#REF!</v>
      </c>
      <c r="CU35" s="190">
        <f t="shared" si="17"/>
        <v>364</v>
      </c>
      <c r="CV35" s="191" t="str">
        <f t="shared" si="6"/>
        <v/>
      </c>
      <c r="CW35" s="211" t="str">
        <f t="shared" si="20"/>
        <v/>
      </c>
      <c r="CX35" s="211" t="str">
        <f t="shared" ca="1" si="21"/>
        <v/>
      </c>
      <c r="CY35" s="211" t="str">
        <f t="shared" ca="1" si="22"/>
        <v/>
      </c>
      <c r="CZ35" s="212">
        <f t="shared" si="23"/>
        <v>0</v>
      </c>
    </row>
    <row r="36" spans="1:104" ht="39.75" customHeight="1">
      <c r="A36" s="333">
        <v>41284</v>
      </c>
      <c r="B36" s="334" t="s">
        <v>147</v>
      </c>
      <c r="C36" s="363" t="str">
        <f>IF(COMPTE1!$V11&lt;&gt;"",COMPTE1!$V11,IF(COMPTE1!$W11&lt;&gt;"",COMPTE1!$W11,IF(COMPTE1!$X11&lt;&gt;"",COMPTE1!$X11,IF(COMPTE1!$AB11&lt;&gt;"",COMPTE1!$AB11,IF(COMPTE1!$AF11&lt;&gt;"",COMPTE1!$AF11,IF(COMPTE1!$AG11&lt;&gt;"",COMPTE1!$AG11,IF(COMPTE1!$AH11&lt;&gt;"",COMPTE1!$AH11,COMPTE1!$AC11)))))))</f>
        <v>VETURE</v>
      </c>
      <c r="D36" s="335" t="s">
        <v>218</v>
      </c>
      <c r="E36" s="362">
        <f>SUM($F36:$U36)</f>
        <v>-63.53</v>
      </c>
      <c r="F36" s="336">
        <v>-63.53</v>
      </c>
      <c r="G36" s="336"/>
      <c r="H36" s="336"/>
      <c r="I36" s="336"/>
      <c r="J36" s="336"/>
      <c r="K36" s="336"/>
      <c r="L36" s="336"/>
      <c r="M36" s="336"/>
      <c r="N36" s="336"/>
      <c r="O36" s="336"/>
      <c r="P36" s="336"/>
      <c r="Q36" s="336"/>
      <c r="R36" s="336"/>
      <c r="S36" s="336"/>
      <c r="T36" s="66"/>
      <c r="U36" s="66"/>
      <c r="V36" s="255" t="str">
        <f>IF($B36="C6810","FRAIS BANCAIRES",IF($B36="C6110","ENTRETIEN",IF($B36="C6111","VETURE",IF($B36="C6112","AIDES MENAGERES",IF($B36="C6210","LOYER, HOTEL",IF($B36="C6211","COPROPRIETE",IF($B36="C6212","EDF, EAU, TEL",IF($B36="C6213","DETTES",""))))))))</f>
        <v/>
      </c>
      <c r="W36" s="255" t="str">
        <f>IF($B36="C6214","OBSEQUES ET PRESTATIONS FUNERAIRES",IF($B36="C6215","TRAVAUX, DEMENAGEMENTS",IF($B36="C6216","SORTIES ET ANNIVERSAIRES",IF($B36="C6217","HEBERGEMENT FOYER, MAISON DE RETRAITE",IF($B36="C6310","IMPOTS",IF($B36="C6311","VACANCES, LOISIRS, ABONNEMENTS",IF($B36="C6312","HONORAIRES",IF($B36="C6313","SOLDE FDG ANNEE PASSEE",""))))))))</f>
        <v/>
      </c>
      <c r="X36" s="255" t="str">
        <f>IF($B36="C6410","ASSURANCES",IF($B36="C6510","ACHAT MATERIEL, MOBILIER",IF($B36="C6610","FRAIS MEDICAUX ET MUTUELLE ET REMBOURSEMENTS",IF($B36="C6611","MUTUELLE SANTE",IF($B36="C6710","IMOINS VALUES SUR TITRES",IF($B36="C6910","PROVISIONS SUR EMOLUMENTS",""))))))</f>
        <v>MUTUELLE SANTE</v>
      </c>
      <c r="Y36" s="256" t="str">
        <f>IF($B36="C6810","FRAIS BANCAIRES",IF($B36="C6110","ENTRETIEN",IF($B36="C6111","VETURE",IF($B36="C6112","AIDES MENAGERES",IF($B36="C6210","LOYER, HOTEL",IF($B36="C6211","COPROPRIETE",IF($B36="C6212","EDF, EAU, TEL",IF($B36="C6213","DETTES",""))))))))</f>
        <v/>
      </c>
      <c r="Z36" s="256" t="str">
        <f>IF($B36="C6214","OBSEQUES ET PRESTATIONS FUNERAIRES",IF($B36="C6215","TRAVAUX, DEMENAGEMENTS",IF($B36="C6216","SORTIES ET ANNIVERSAIRES",IF($B36="C6217","HEBERGEMENT FOYER, MAISON DE RETRAITE",IF($B36="C6310","IMPOTS",IF($B36="C6311","VACANCES, LOISIRS, ABONNEMENTS",IF($B36="C6312","HONORAIRES",IF($B36="C6313","SOLDE FDG ANNEE PASSEE",""))))))))</f>
        <v/>
      </c>
      <c r="AA36" s="256" t="str">
        <f>IF($B36="C6410","ASSURANCES",IF($B36="C6510","ACHAT MATERIEL, MOBILIER",IF($B36="C6610","FRAIS MEDICAUX ET MUTUELLE ET REMBOURSEMENTS",IF($B36="C6611","MUTUELLE SANTE",IF($B36="C6710","IMOINS VALUES SUR TITRES",IF($B36="C6910","PROVISIONS SUR EMOLUMENTS",""))))))</f>
        <v>MUTUELLE SANTE</v>
      </c>
      <c r="AB36" s="259" t="str">
        <f>IF($B36="C5111",$AL$6,IF($B36="C5112",$AL$7,IF($B36="C5113",$AL$8,IF($B36="C5121",$AL$9,IF($B36="C5122",$AL$10,IF($B36="C5123",$AL$11,IF($B36="C5130",$AL$12,IF($B36="C5140",$AL$13,""))))))))</f>
        <v/>
      </c>
      <c r="AC36" s="259" t="str">
        <f>IF($B36="C5150",$AL$14,IF($B36="C5160",$AL$15,IF($B36="C5170",$AL$16,IF($B36="C5180",$AL$17,IF($B36="C5190",$AL$18,IF($B36="C5190",$AL$19,""))))))</f>
        <v/>
      </c>
      <c r="AD36" s="259" t="str">
        <f>IF($B36="C5111",$AL$6,IF($B36="C5112",$AL$7,IF($B36="C5113",$AL$8,IF($B36="C5121",$AL$9,IF($B36="C5122",$AL$10,IF($B36="C5123",$AL$11,IF($B36="C5130",$AL$12,IF($B36="C5140",$AL$13,""))))))))</f>
        <v/>
      </c>
      <c r="AE36" s="259" t="str">
        <f>IF($B36="C5150",$AL$14,IF($B36="C5160",$AL$15,IF($B36="C5170",$AL$16,IF($B36="C5180",$AL$17,IF($B36="C5190",$AL$18,IF($B36="C5190",$AL$19,""))))))</f>
        <v/>
      </c>
      <c r="AF36" s="261" t="str">
        <f>IF($B36="C7001","PENSION 1",IF($B36="C7002","PENSION 2",IF($B36="C7003","PENSION 3",IF($B36="C7101","PENSION 4",IF($B36="C7102","PENSION 5",IF($B36="C7103","PENSION 6",IF($B36="C7104","PENSION 7","")))))))</f>
        <v/>
      </c>
      <c r="AG36" s="261" t="str">
        <f>IF($B36="C7201","PENSION 8",IF($B36="C7301","PENSION 9",IF($B36="C7401","PENSION 10",IF($B36="C7501","CAF",IF($B36="C7601","RENTE VIAGERE",IF($B36="C7602","ENCAISSEMENT LOYERS",IF($B36="C7603","INTERETS PLACEMENTS","")))))))</f>
        <v/>
      </c>
      <c r="AH36" s="261" t="str">
        <f>IF($B36="C7604","COUPONS ET PLUS VALUES SUR TITRES",IF($B36="C7605","ALS : VIREMENTS CAF",IF($B36="C7606","REMBOURSEMENT MUTUELLE",IF($B36="C7607","VENTE MAISON OU TERRAIN",IF($B36="C7608","VENTE MOBILIER",IF($B36="C7701","ENCAISSEMENT SUCCESSION",IF($B36="C7901","AUTRES RECETTES DIVERSES","")))))))</f>
        <v/>
      </c>
      <c r="AI36" s="261" t="str">
        <f>IF($B36="C7001","PENSION 1",IF($B36="C7002","PENSION 2",IF($B36="C7003","PENSION 3",IF($B36="C7101","PENSION 4",IF($B36="C7102","PENSION 5",IF($B36="C7103","PENSION 6",IF($B36="C7104","PENSION 7","")))))))</f>
        <v/>
      </c>
      <c r="AJ36" s="261" t="str">
        <f>IF($B36="C7201","PENSION 8",IF($B36="C7301","PENSION 9",IF($B36="C7401","PENSION 10",IF($B36="C7501","CAF",IF($B36="C7601","RENTE VIAGERE",IF($B36="C7602","ENCAISSEMENT LOYERS",IF($B36="C7603","INTERETS PLACEMENTS","")))))))</f>
        <v/>
      </c>
      <c r="AL36" s="15"/>
      <c r="AR36" s="16"/>
      <c r="AS36" s="261" t="str">
        <f t="shared" si="13"/>
        <v/>
      </c>
      <c r="BC36" s="278"/>
      <c r="BD36" s="279"/>
      <c r="BE36" s="256"/>
      <c r="BF36" s="281"/>
      <c r="BG36" s="31"/>
      <c r="BI36" s="227"/>
      <c r="BJ36" s="234" t="s">
        <v>168</v>
      </c>
      <c r="BK36" s="235"/>
      <c r="BL36" s="229">
        <f t="shared" si="29"/>
        <v>0</v>
      </c>
      <c r="BM36" s="229">
        <f>$BA$9+$BA$10+$BA$16+$BA$15</f>
        <v>0</v>
      </c>
      <c r="BV36" s="31"/>
      <c r="CP36" s="136" t="str">
        <f t="shared" si="24"/>
        <v>C7301</v>
      </c>
      <c r="CQ36" s="192" t="str">
        <f t="shared" si="25"/>
        <v>PENSION-RETRAITE 9</v>
      </c>
      <c r="CR36" s="144">
        <f t="shared" si="26"/>
        <v>0</v>
      </c>
      <c r="CS36" s="138">
        <f t="shared" si="27"/>
        <v>0</v>
      </c>
      <c r="CT36" s="189" t="e">
        <f t="shared" si="28"/>
        <v>#REF!</v>
      </c>
      <c r="CU36" s="190">
        <f t="shared" si="17"/>
        <v>364</v>
      </c>
      <c r="CV36" s="191" t="str">
        <f t="shared" si="6"/>
        <v/>
      </c>
      <c r="CW36" s="211" t="str">
        <f t="shared" si="20"/>
        <v/>
      </c>
      <c r="CX36" s="211" t="str">
        <f t="shared" ca="1" si="21"/>
        <v/>
      </c>
      <c r="CY36" s="211" t="str">
        <f t="shared" ca="1" si="22"/>
        <v/>
      </c>
      <c r="CZ36" s="212">
        <f t="shared" si="23"/>
        <v>0</v>
      </c>
    </row>
    <row r="37" spans="1:104" ht="39.75" customHeight="1">
      <c r="A37" s="333">
        <v>41681</v>
      </c>
      <c r="B37" s="334" t="s">
        <v>147</v>
      </c>
      <c r="C37" s="363" t="str">
        <f>IF(COMPTE1!$V16&lt;&gt;"",COMPTE1!$V16,IF(COMPTE1!$W16&lt;&gt;"",COMPTE1!$W16,IF(COMPTE1!$X16&lt;&gt;"",COMPTE1!$X16,IF(COMPTE1!$AB16&lt;&gt;"",COMPTE1!$AB16,IF(COMPTE1!$AF16&lt;&gt;"",COMPTE1!$AF16,IF(COMPTE1!$AG16&lt;&gt;"",COMPTE1!$AG16,IF(COMPTE1!$AH16&lt;&gt;"",COMPTE1!$AH16,COMPTE1!$AC16)))))))</f>
        <v>HEBERGEMENT FOYER, MAISON DE RETRAITE</v>
      </c>
      <c r="D37" s="335" t="s">
        <v>218</v>
      </c>
      <c r="E37" s="362">
        <f>SUM($F37:$U37)</f>
        <v>-63.53</v>
      </c>
      <c r="F37" s="336">
        <v>-63.53</v>
      </c>
      <c r="G37" s="336"/>
      <c r="H37" s="336"/>
      <c r="I37" s="336"/>
      <c r="J37" s="336"/>
      <c r="K37" s="336"/>
      <c r="L37" s="336"/>
      <c r="M37" s="336"/>
      <c r="N37" s="336"/>
      <c r="O37" s="336"/>
      <c r="P37" s="336"/>
      <c r="Q37" s="336"/>
      <c r="R37" s="336"/>
      <c r="S37" s="336"/>
      <c r="T37" s="66"/>
      <c r="U37" s="66"/>
      <c r="V37" s="255" t="str">
        <f>IF($B37="C6810","FRAIS BANCAIRES",IF($B37="C6110","ENTRETIEN",IF($B37="C6111","VETURE",IF($B37="C6112","AIDES MENAGERES",IF($B37="C6210","LOYER, HOTEL",IF($B37="C6211","COPROPRIETE",IF($B37="C6212","EDF, EAU, TEL",IF($B37="C6213","DETTES",""))))))))</f>
        <v/>
      </c>
      <c r="W37" s="255" t="str">
        <f>IF($B37="C6214","OBSEQUES ET PRESTATIONS FUNERAIRES",IF($B37="C6215","TRAVAUX, DEMENAGEMENTS",IF($B37="C6216","SORTIES ET ANNIVERSAIRES",IF($B37="C6217","HEBERGEMENT FOYER, MAISON DE RETRAITE",IF($B37="C6310","IMPOTS",IF($B37="C6311","VACANCES, LOISIRS, ABONNEMENTS",IF($B37="C6312","HONORAIRES",IF($B37="C6313","SOLDE FDG ANNEE PASSEE",""))))))))</f>
        <v/>
      </c>
      <c r="X37" s="255" t="str">
        <f>IF($B37="C6410","ASSURANCES",IF($B37="C6510","ACHAT MATERIEL, MOBILIER",IF($B37="C6610","FRAIS MEDICAUX ET MUTUELLE ET REMBOURSEMENTS",IF($B37="C6611","MUTUELLE SANTE",IF($B37="C6710","IMOINS VALUES SUR TITRES",IF($B37="C6910","PROVISIONS SUR EMOLUMENTS",""))))))</f>
        <v>MUTUELLE SANTE</v>
      </c>
      <c r="Y37" s="256" t="str">
        <f>IF($B37="C6810","FRAIS BANCAIRES",IF($B37="C6110","ENTRETIEN",IF($B37="C6111","VETURE",IF($B37="C6112","AIDES MENAGERES",IF($B37="C6210","LOYER, HOTEL",IF($B37="C6211","COPROPRIETE",IF($B37="C6212","EDF, EAU, TEL",IF($B37="C6213","DETTES",""))))))))</f>
        <v/>
      </c>
      <c r="Z37" s="256" t="str">
        <f>IF($B37="C6214","OBSEQUES ET PRESTATIONS FUNERAIRES",IF($B37="C6215","TRAVAUX, DEMENAGEMENTS",IF($B37="C6216","SORTIES ET ANNIVERSAIRES",IF($B37="C6217","HEBERGEMENT FOYER, MAISON DE RETRAITE",IF($B37="C6310","IMPOTS",IF($B37="C6311","VACANCES, LOISIRS, ABONNEMENTS",IF($B37="C6312","HONORAIRES",IF($B37="C6313","SOLDE FDG ANNEE PASSEE",""))))))))</f>
        <v/>
      </c>
      <c r="AA37" s="256" t="str">
        <f>IF($B37="C6410","ASSURANCES",IF($B37="C6510","ACHAT MATERIEL, MOBILIER",IF($B37="C6610","FRAIS MEDICAUX ET MUTUELLE ET REMBOURSEMENTS",IF($B37="C6611","MUTUELLE SANTE",IF($B37="C6710","IMOINS VALUES SUR TITRES",IF($B37="C6910","PROVISIONS SUR EMOLUMENTS",""))))))</f>
        <v>MUTUELLE SANTE</v>
      </c>
      <c r="AB37" s="259" t="str">
        <f>IF($B37="C5111",$AL$6,IF($B37="C5112",$AL$7,IF($B37="C5113",$AL$8,IF($B37="C5121",$AL$9,IF($B37="C5122",$AL$10,IF($B37="C5123",$AL$11,IF($B37="C5130",$AL$12,IF($B37="C5140",$AL$13,""))))))))</f>
        <v/>
      </c>
      <c r="AC37" s="259" t="str">
        <f>IF($B37="C5150",$AL$14,IF($B37="C5160",$AL$15,IF($B37="C5170",$AL$16,IF($B37="C5180",$AL$17,IF($B37="C5190",$AL$18,IF($B37="C5190",$AL$19,""))))))</f>
        <v/>
      </c>
      <c r="AD37" s="259" t="str">
        <f>IF($B37="C5111",$AL$6,IF($B37="C5112",$AL$7,IF($B37="C5113",$AL$8,IF($B37="C5121",$AL$9,IF($B37="C5122",$AL$10,IF($B37="C5123",$AL$11,IF($B37="C5130",$AL$12,IF($B37="C5140",$AL$13,""))))))))</f>
        <v/>
      </c>
      <c r="AE37" s="259" t="str">
        <f>IF($B37="C5150",$AL$14,IF($B37="C5160",$AL$15,IF($B37="C5170",$AL$16,IF($B37="C5180",$AL$17,IF($B37="C5190",$AL$18,IF($B37="C5190",$AL$19,""))))))</f>
        <v/>
      </c>
      <c r="AF37" s="261" t="str">
        <f>IF($B37="C7001","PENSION 1",IF($B37="C7002","PENSION 2",IF($B37="C7003","PENSION 3",IF($B37="C7101","PENSION 4",IF($B37="C7102","PENSION 5",IF($B37="C7103","PENSION 6",IF($B37="C7104","PENSION 7","")))))))</f>
        <v/>
      </c>
      <c r="AG37" s="261" t="str">
        <f>IF($B37="C7201","PENSION 8",IF($B37="C7301","PENSION 9",IF($B37="C7401","PENSION 10",IF($B37="C7501","CAF",IF($B37="C7601","RENTE VIAGERE",IF($B37="C7602","ENCAISSEMENT LOYERS",IF($B37="C7603","INTERETS PLACEMENTS","")))))))</f>
        <v/>
      </c>
      <c r="AH37" s="261" t="str">
        <f>IF($B37="C7604","COUPONS ET PLUS VALUES SUR TITRES",IF($B37="C7605","ALS : VIREMENTS CAF",IF($B37="C7606","REMBOURSEMENT MUTUELLE",IF($B37="C7607","VENTE MAISON OU TERRAIN",IF($B37="C7608","VENTE MOBILIER",IF($B37="C7701","ENCAISSEMENT SUCCESSION",IF($B37="C7901","AUTRES RECETTES DIVERSES","")))))))</f>
        <v/>
      </c>
      <c r="AI37" s="261" t="str">
        <f>IF($B37="C7001","PENSION 1",IF($B37="C7002","PENSION 2",IF($B37="C7003","PENSION 3",IF($B37="C7101","PENSION 4",IF($B37="C7102","PENSION 5",IF($B37="C7103","PENSION 6",IF($B37="C7104","PENSION 7","")))))))</f>
        <v/>
      </c>
      <c r="AJ37" s="261" t="str">
        <f>IF($B37="C7201","PENSION 8",IF($B37="C7301","PENSION 9",IF($B37="C7401","PENSION 10",IF($B37="C7501","CAF",IF($B37="C7601","RENTE VIAGERE",IF($B37="C7602","ENCAISSEMENT LOYERS",IF($B37="C7603","INTERETS PLACEMENTS","")))))))</f>
        <v/>
      </c>
      <c r="AL37" s="15"/>
      <c r="AR37" s="16"/>
      <c r="AS37" s="261" t="str">
        <f t="shared" si="13"/>
        <v/>
      </c>
      <c r="BC37" s="278"/>
      <c r="BD37" s="279"/>
      <c r="BE37" s="256"/>
      <c r="BF37" s="281"/>
      <c r="BG37" s="31"/>
      <c r="BI37" s="227"/>
      <c r="BJ37" s="206" t="s">
        <v>169</v>
      </c>
      <c r="BK37" s="228"/>
      <c r="BL37" s="229">
        <f t="shared" si="29"/>
        <v>0</v>
      </c>
      <c r="BM37" s="229">
        <f>$BA$11+$BA$21</f>
        <v>0</v>
      </c>
      <c r="BV37" s="31"/>
      <c r="CP37" s="136" t="str">
        <f t="shared" si="24"/>
        <v>C7401</v>
      </c>
      <c r="CQ37" s="192" t="str">
        <f t="shared" si="25"/>
        <v>PENSION-RETRAITE 10</v>
      </c>
      <c r="CR37" s="144">
        <f t="shared" si="26"/>
        <v>0</v>
      </c>
      <c r="CS37" s="138">
        <f t="shared" si="27"/>
        <v>0</v>
      </c>
      <c r="CT37" s="189" t="e">
        <f t="shared" si="28"/>
        <v>#REF!</v>
      </c>
      <c r="CU37" s="190">
        <f t="shared" si="17"/>
        <v>364</v>
      </c>
      <c r="CV37" s="191" t="str">
        <f t="shared" si="6"/>
        <v/>
      </c>
      <c r="CW37" s="211" t="str">
        <f t="shared" si="20"/>
        <v/>
      </c>
      <c r="CX37" s="211" t="str">
        <f t="shared" ca="1" si="21"/>
        <v/>
      </c>
      <c r="CY37" s="211" t="str">
        <f t="shared" ca="1" si="22"/>
        <v/>
      </c>
      <c r="CZ37" s="212">
        <f t="shared" si="23"/>
        <v>0</v>
      </c>
    </row>
    <row r="38" spans="1:104" ht="39.75" customHeight="1">
      <c r="A38" s="333">
        <v>41344</v>
      </c>
      <c r="B38" s="334" t="s">
        <v>147</v>
      </c>
      <c r="C38" s="363" t="str">
        <f>IF(COMPTE1!$V24&lt;&gt;"",COMPTE1!$V24,IF(COMPTE1!$W24&lt;&gt;"",COMPTE1!$W24,IF(COMPTE1!$X24&lt;&gt;"",COMPTE1!$X24,IF(COMPTE1!$AB24&lt;&gt;"",COMPTE1!$AB24,IF(COMPTE1!$AF24&lt;&gt;"",COMPTE1!$AF24,IF(COMPTE1!$AG24&lt;&gt;"",COMPTE1!$AG24,IF(COMPTE1!$AH24&lt;&gt;"",COMPTE1!$AH24,COMPTE1!$AC24)))))))</f>
        <v>FRAIS MEDICAUX ET MUTUELLE ET REMBOURSEMENTS</v>
      </c>
      <c r="D38" s="335" t="s">
        <v>218</v>
      </c>
      <c r="E38" s="362">
        <f>SUM($F38:$U38)</f>
        <v>-63.53</v>
      </c>
      <c r="F38" s="336">
        <v>-63.53</v>
      </c>
      <c r="G38" s="336"/>
      <c r="H38" s="336"/>
      <c r="I38" s="336"/>
      <c r="J38" s="336"/>
      <c r="K38" s="336"/>
      <c r="L38" s="336"/>
      <c r="M38" s="336"/>
      <c r="N38" s="336"/>
      <c r="O38" s="336"/>
      <c r="P38" s="336"/>
      <c r="Q38" s="336"/>
      <c r="R38" s="336"/>
      <c r="S38" s="336"/>
      <c r="T38" s="270"/>
      <c r="U38" s="270"/>
      <c r="V38" s="255" t="str">
        <f>IF($B38="C6810","FRAIS BANCAIRES",IF($B38="C6110","ENTRETIEN",IF($B38="C6111","VETURE",IF($B38="C6112","AIDES MENAGERES",IF($B38="C6210","LOYER, HOTEL",IF($B38="C6211","COPROPRIETE",IF($B38="C6212","EDF, EAU, TEL",IF($B38="C6213","DETTES",""))))))))</f>
        <v/>
      </c>
      <c r="W38" s="255" t="str">
        <f>IF($B38="C6214","OBSEQUES ET PRESTATIONS FUNERAIRES",IF($B38="C6215","TRAVAUX, DEMENAGEMENTS",IF($B38="C6216","SORTIES ET ANNIVERSAIRES",IF($B38="C6217","HEBERGEMENT FOYER, MAISON DE RETRAITE",IF($B38="C6310","IMPOTS",IF($B38="C6311","VACANCES, LOISIRS, ABONNEMENTS",IF($B38="C6312","HONORAIRES",IF($B38="C6313","SOLDE FDG ANNEE PASSEE",""))))))))</f>
        <v/>
      </c>
      <c r="X38" s="255" t="str">
        <f>IF($B38="C6410","ASSURANCES",IF($B38="C6510","ACHAT MATERIEL, MOBILIER",IF($B38="C6610","FRAIS MEDICAUX ET MUTUELLE ET REMBOURSEMENTS",IF($B38="C6611","MUTUELLE SANTE",IF($B38="C6710","IMOINS VALUES SUR TITRES",IF($B38="C6910","PROVISIONS SUR EMOLUMENTS",""))))))</f>
        <v>MUTUELLE SANTE</v>
      </c>
      <c r="Y38" s="256" t="str">
        <f>IF($B38="C6810","FRAIS BANCAIRES",IF($B38="C6110","ENTRETIEN",IF($B38="C6111","VETURE",IF($B38="C6112","AIDES MENAGERES",IF($B38="C6210","LOYER, HOTEL",IF($B38="C6211","COPROPRIETE",IF($B38="C6212","EDF, EAU, TEL",IF($B38="C6213","DETTES",""))))))))</f>
        <v/>
      </c>
      <c r="Z38" s="256" t="str">
        <f>IF($B38="C6214","OBSEQUES ET PRESTATIONS FUNERAIRES",IF($B38="C6215","TRAVAUX, DEMENAGEMENTS",IF($B38="C6216","SORTIES ET ANNIVERSAIRES",IF($B38="C6217","HEBERGEMENT FOYER, MAISON DE RETRAITE",IF($B38="C6310","IMPOTS",IF($B38="C6311","VACANCES, LOISIRS, ABONNEMENTS",IF($B38="C6312","HONORAIRES",IF($B38="C6313","SOLDE FDG ANNEE PASSEE",""))))))))</f>
        <v/>
      </c>
      <c r="AA38" s="256" t="str">
        <f>IF($B38="C6410","ASSURANCES",IF($B38="C6510","ACHAT MATERIEL, MOBILIER",IF($B38="C6610","FRAIS MEDICAUX ET MUTUELLE ET REMBOURSEMENTS",IF($B38="C6611","MUTUELLE SANTE",IF($B38="C6710","IMOINS VALUES SUR TITRES",IF($B38="C6910","PROVISIONS SUR EMOLUMENTS",""))))))</f>
        <v>MUTUELLE SANTE</v>
      </c>
      <c r="AB38" s="259" t="str">
        <f>IF($B38="C5111",$AL$6,IF($B38="C5112",$AL$7,IF($B38="C5113",$AL$8,IF($B38="C5121",$AL$9,IF($B38="C5122",$AL$10,IF($B38="C5123",$AL$11,IF($B38="C5130",$AL$12,IF($B38="C5140",$AL$13,""))))))))</f>
        <v/>
      </c>
      <c r="AC38" s="259" t="str">
        <f>IF($B38="C5150",$AL$14,IF($B38="C5160",$AL$15,IF($B38="C5170",$AL$16,IF($B38="C5180",$AL$17,IF($B38="C5190",$AL$18,IF($B38="C5190",$AL$19,""))))))</f>
        <v/>
      </c>
      <c r="AD38" s="259" t="str">
        <f>IF($B38="C5111",$AL$6,IF($B38="C5112",$AL$7,IF($B38="C5113",$AL$8,IF($B38="C5121",$AL$9,IF($B38="C5122",$AL$10,IF($B38="C5123",$AL$11,IF($B38="C5130",$AL$12,IF($B38="C5140",$AL$13,""))))))))</f>
        <v/>
      </c>
      <c r="AE38" s="259" t="str">
        <f>IF($B38="C5150",$AL$14,IF($B38="C5160",$AL$15,IF($B38="C5170",$AL$16,IF($B38="C5180",$AL$17,IF($B38="C5190",$AL$18,IF($B38="C5190",$AL$19,""))))))</f>
        <v/>
      </c>
      <c r="AF38" s="261" t="str">
        <f>IF($B38="C7001","PENSION 1",IF($B38="C7002","PENSION 2",IF($B38="C7003","PENSION 3",IF($B38="C7101","PENSION 4",IF($B38="C7102","PENSION 5",IF($B38="C7103","PENSION 6",IF($B38="C7104","PENSION 7","")))))))</f>
        <v/>
      </c>
      <c r="AG38" s="261" t="str">
        <f>IF($B38="C7201","PENSION 8",IF($B38="C7301","PENSION 9",IF($B38="C7401","PENSION 10",IF($B38="C7501","CAF",IF($B38="C7601","RENTE VIAGERE",IF($B38="C7602","ENCAISSEMENT LOYERS",IF($B38="C7603","INTERETS PLACEMENTS","")))))))</f>
        <v/>
      </c>
      <c r="AH38" s="261" t="str">
        <f>IF($B38="C7604","COUPONS ET PLUS VALUES SUR TITRES",IF($B38="C7605","ALS : VIREMENTS CAF",IF($B38="C7606","REMBOURSEMENT MUTUELLE",IF($B38="C7607","VENTE MAISON OU TERRAIN",IF($B38="C7608","VENTE MOBILIER",IF($B38="C7701","ENCAISSEMENT SUCCESSION",IF($B38="C7901","AUTRES RECETTES DIVERSES","")))))))</f>
        <v/>
      </c>
      <c r="AI38" s="261" t="str">
        <f>IF($B38="C7001","PENSION 1",IF($B38="C7002","PENSION 2",IF($B38="C7003","PENSION 3",IF($B38="C7101","PENSION 4",IF($B38="C7102","PENSION 5",IF($B38="C7103","PENSION 6",IF($B38="C7104","PENSION 7","")))))))</f>
        <v/>
      </c>
      <c r="AJ38" s="261" t="str">
        <f>IF($B38="C7201","PENSION 8",IF($B38="C7301","PENSION 9",IF($B38="C7401","PENSION 10",IF($B38="C7501","CAF",IF($B38="C7601","RENTE VIAGERE",IF($B38="C7602","ENCAISSEMENT LOYERS",IF($B38="C7603","INTERETS PLACEMENTS","")))))))</f>
        <v/>
      </c>
      <c r="AL38" s="15"/>
      <c r="AR38" s="16"/>
      <c r="AS38" s="261" t="str">
        <f t="shared" si="13"/>
        <v/>
      </c>
      <c r="BC38" s="278"/>
      <c r="BD38" s="279"/>
      <c r="BE38" s="256"/>
      <c r="BF38" s="281"/>
      <c r="BG38" s="31"/>
      <c r="BI38" s="227"/>
      <c r="BJ38" s="206" t="s">
        <v>170</v>
      </c>
      <c r="BK38" s="25"/>
      <c r="BL38" s="229">
        <f t="shared" si="29"/>
        <v>0</v>
      </c>
      <c r="BM38" s="229">
        <f>$BA$12</f>
        <v>0</v>
      </c>
      <c r="BV38" s="31"/>
      <c r="CP38" s="136" t="str">
        <f t="shared" si="24"/>
        <v>C7501</v>
      </c>
      <c r="CQ38" s="192" t="str">
        <f t="shared" si="25"/>
        <v>CAF</v>
      </c>
      <c r="CR38" s="144">
        <f t="shared" si="26"/>
        <v>0</v>
      </c>
      <c r="CS38" s="138">
        <f t="shared" si="27"/>
        <v>0</v>
      </c>
      <c r="CT38" s="189" t="e">
        <f t="shared" si="28"/>
        <v>#REF!</v>
      </c>
      <c r="CU38" s="190">
        <f t="shared" ref="CU38:CU50" si="30">IF($CR38&lt;&gt;"",IF($BH38&lt;&gt;"",$BH38,$CU$1-1),"")</f>
        <v>364</v>
      </c>
      <c r="CV38" s="191" t="str">
        <f t="shared" si="6"/>
        <v/>
      </c>
      <c r="CW38" s="211" t="str">
        <f t="shared" si="20"/>
        <v/>
      </c>
      <c r="CX38" s="211" t="str">
        <f t="shared" ca="1" si="21"/>
        <v/>
      </c>
      <c r="CY38" s="211" t="str">
        <f t="shared" ca="1" si="22"/>
        <v/>
      </c>
      <c r="CZ38" s="212">
        <f t="shared" si="23"/>
        <v>0</v>
      </c>
    </row>
    <row r="39" spans="1:104" ht="39.75" customHeight="1">
      <c r="A39" s="333">
        <v>41375</v>
      </c>
      <c r="B39" s="334" t="s">
        <v>147</v>
      </c>
      <c r="C39" s="363" t="str">
        <f>IF(COMPTE1!$V32&lt;&gt;"",COMPTE1!$V32,IF(COMPTE1!$W32&lt;&gt;"",COMPTE1!$W32,IF(COMPTE1!$X32&lt;&gt;"",COMPTE1!$X32,IF(COMPTE1!$AB32&lt;&gt;"",COMPTE1!$AB32,IF(COMPTE1!$AF32&lt;&gt;"",COMPTE1!$AF32,IF(COMPTE1!$AG32&lt;&gt;"",COMPTE1!$AG32,IF(COMPTE1!$AH32&lt;&gt;"",COMPTE1!$AH32,COMPTE1!$AC32)))))))</f>
        <v>FRAIS MEDICAUX ET MUTUELLE ET REMBOURSEMENTS</v>
      </c>
      <c r="D39" s="335" t="s">
        <v>218</v>
      </c>
      <c r="E39" s="362">
        <f>SUM($F39:$U39)</f>
        <v>-63.53</v>
      </c>
      <c r="F39" s="336">
        <v>-63.53</v>
      </c>
      <c r="G39" s="336"/>
      <c r="H39" s="336"/>
      <c r="I39" s="336"/>
      <c r="J39" s="336"/>
      <c r="K39" s="336"/>
      <c r="L39" s="336"/>
      <c r="M39" s="336"/>
      <c r="N39" s="336"/>
      <c r="O39" s="336"/>
      <c r="P39" s="336"/>
      <c r="Q39" s="336"/>
      <c r="R39" s="336"/>
      <c r="S39" s="336"/>
      <c r="T39" s="270"/>
      <c r="U39" s="270"/>
      <c r="V39" s="255" t="str">
        <f>IF($B39="C6810","FRAIS BANCAIRES",IF($B39="C6110","ENTRETIEN",IF($B39="C6111","VETURE",IF($B39="C6112","AIDES MENAGERES",IF($B39="C6210","LOYER, HOTEL",IF($B39="C6211","COPROPRIETE",IF($B39="C6212","EDF, EAU, TEL",IF($B39="C6213","DETTES",""))))))))</f>
        <v/>
      </c>
      <c r="W39" s="255" t="str">
        <f>IF($B39="C6214","OBSEQUES ET PRESTATIONS FUNERAIRES",IF($B39="C6215","TRAVAUX, DEMENAGEMENTS",IF($B39="C6216","SORTIES ET ANNIVERSAIRES",IF($B39="C6217","HEBERGEMENT FOYER, MAISON DE RETRAITE",IF($B39="C6310","IMPOTS",IF($B39="C6311","VACANCES, LOISIRS, ABONNEMENTS",IF($B39="C6312","HONORAIRES",IF($B39="C6313","SOLDE FDG ANNEE PASSEE",""))))))))</f>
        <v/>
      </c>
      <c r="X39" s="255" t="str">
        <f>IF($B39="C6410","ASSURANCES",IF($B39="C6510","ACHAT MATERIEL, MOBILIER",IF($B39="C6610","FRAIS MEDICAUX ET MUTUELLE ET REMBOURSEMENTS",IF($B39="C6611","MUTUELLE SANTE",IF($B39="C6710","IMOINS VALUES SUR TITRES",IF($B39="C6910","PROVISIONS SUR EMOLUMENTS",""))))))</f>
        <v>MUTUELLE SANTE</v>
      </c>
      <c r="Y39" s="256" t="str">
        <f>IF($B39="C6810","FRAIS BANCAIRES",IF($B39="C6110","ENTRETIEN",IF($B39="C6111","VETURE",IF($B39="C6112","AIDES MENAGERES",IF($B39="C6210","LOYER, HOTEL",IF($B39="C6211","COPROPRIETE",IF($B39="C6212","EDF, EAU, TEL",IF($B39="C6213","DETTES",""))))))))</f>
        <v/>
      </c>
      <c r="Z39" s="256" t="str">
        <f>IF($B39="C6214","OBSEQUES ET PRESTATIONS FUNERAIRES",IF($B39="C6215","TRAVAUX, DEMENAGEMENTS",IF($B39="C6216","SORTIES ET ANNIVERSAIRES",IF($B39="C6217","HEBERGEMENT FOYER, MAISON DE RETRAITE",IF($B39="C6310","IMPOTS",IF($B39="C6311","VACANCES, LOISIRS, ABONNEMENTS",IF($B39="C6312","HONORAIRES",IF($B39="C6313","SOLDE FDG ANNEE PASSEE",""))))))))</f>
        <v/>
      </c>
      <c r="AA39" s="256" t="str">
        <f>IF($B39="C6410","ASSURANCES",IF($B39="C6510","ACHAT MATERIEL, MOBILIER",IF($B39="C6610","FRAIS MEDICAUX ET MUTUELLE ET REMBOURSEMENTS",IF($B39="C6611","MUTUELLE SANTE",IF($B39="C6710","IMOINS VALUES SUR TITRES",IF($B39="C6910","PROVISIONS SUR EMOLUMENTS",""))))))</f>
        <v>MUTUELLE SANTE</v>
      </c>
      <c r="AB39" s="259" t="str">
        <f>IF($B39="C5111",$AL$6,IF($B39="C5112",$AL$7,IF($B39="C5113",$AL$8,IF($B39="C5121",$AL$9,IF($B39="C5122",$AL$10,IF($B39="C5123",$AL$11,IF($B39="C5130",$AL$12,IF($B39="C5140",$AL$13,""))))))))</f>
        <v/>
      </c>
      <c r="AC39" s="259" t="str">
        <f>IF($B39="C5150",$AL$14,IF($B39="C5160",$AL$15,IF($B39="C5170",$AL$16,IF($B39="C5180",$AL$17,IF($B39="C5190",$AL$18,IF($B39="C5190",$AL$19,""))))))</f>
        <v/>
      </c>
      <c r="AD39" s="259" t="str">
        <f>IF($B39="C5111",$AL$6,IF($B39="C5112",$AL$7,IF($B39="C5113",$AL$8,IF($B39="C5121",$AL$9,IF($B39="C5122",$AL$10,IF($B39="C5123",$AL$11,IF($B39="C5130",$AL$12,IF($B39="C5140",$AL$13,""))))))))</f>
        <v/>
      </c>
      <c r="AE39" s="259" t="str">
        <f>IF($B39="C5150",$AL$14,IF($B39="C5160",$AL$15,IF($B39="C5170",$AL$16,IF($B39="C5180",$AL$17,IF($B39="C5190",$AL$18,IF($B39="C5190",$AL$19,""))))))</f>
        <v/>
      </c>
      <c r="AF39" s="261" t="str">
        <f>IF($B39="C7001","PENSION 1",IF($B39="C7002","PENSION 2",IF($B39="C7003","PENSION 3",IF($B39="C7101","PENSION 4",IF($B39="C7102","PENSION 5",IF($B39="C7103","PENSION 6",IF($B39="C7104","PENSION 7","")))))))</f>
        <v/>
      </c>
      <c r="AG39" s="261" t="str">
        <f>IF($B39="C7201","PENSION 8",IF($B39="C7301","PENSION 9",IF($B39="C7401","PENSION 10",IF($B39="C7501","CAF",IF($B39="C7601","RENTE VIAGERE",IF($B39="C7602","ENCAISSEMENT LOYERS",IF($B39="C7603","INTERETS PLACEMENTS","")))))))</f>
        <v/>
      </c>
      <c r="AH39" s="261" t="str">
        <f>IF($B39="C7604","COUPONS ET PLUS VALUES SUR TITRES",IF($B39="C7605","ALS : VIREMENTS CAF",IF($B39="C7606","REMBOURSEMENT MUTUELLE",IF($B39="C7607","VENTE MAISON OU TERRAIN",IF($B39="C7608","VENTE MOBILIER",IF($B39="C7701","ENCAISSEMENT SUCCESSION",IF($B39="C7901","AUTRES RECETTES DIVERSES","")))))))</f>
        <v/>
      </c>
      <c r="AI39" s="261" t="str">
        <f>IF($B39="C7001","PENSION 1",IF($B39="C7002","PENSION 2",IF($B39="C7003","PENSION 3",IF($B39="C7101","PENSION 4",IF($B39="C7102","PENSION 5",IF($B39="C7103","PENSION 6",IF($B39="C7104","PENSION 7","")))))))</f>
        <v/>
      </c>
      <c r="AJ39" s="261" t="str">
        <f>IF($B39="C7201","PENSION 8",IF($B39="C7301","PENSION 9",IF($B39="C7401","PENSION 10",IF($B39="C7501","CAF",IF($B39="C7601","RENTE VIAGERE",IF($B39="C7602","ENCAISSEMENT LOYERS",IF($B39="C7603","INTERETS PLACEMENTS","")))))))</f>
        <v/>
      </c>
      <c r="AL39" s="15"/>
      <c r="AR39" s="16"/>
      <c r="AS39" s="261" t="str">
        <f t="shared" si="13"/>
        <v/>
      </c>
      <c r="BC39" s="278"/>
      <c r="BD39" s="279"/>
      <c r="BE39" s="256"/>
      <c r="BF39" s="281"/>
      <c r="BG39" s="31"/>
      <c r="BI39" s="227"/>
      <c r="BJ39" s="234" t="s">
        <v>171</v>
      </c>
      <c r="BK39" s="228"/>
      <c r="BL39" s="229">
        <f t="shared" si="29"/>
        <v>0</v>
      </c>
      <c r="BM39" s="229">
        <f>$BA$14+$BA$22</f>
        <v>0</v>
      </c>
      <c r="BV39" s="31"/>
      <c r="CP39" s="136" t="str">
        <f t="shared" si="24"/>
        <v>C7601</v>
      </c>
      <c r="CQ39" s="192" t="str">
        <f t="shared" si="25"/>
        <v>RENTE VIAGERE</v>
      </c>
      <c r="CR39" s="144">
        <f t="shared" si="26"/>
        <v>0</v>
      </c>
      <c r="CS39" s="138">
        <f t="shared" si="27"/>
        <v>0</v>
      </c>
      <c r="CT39" s="189" t="e">
        <f t="shared" si="28"/>
        <v>#REF!</v>
      </c>
      <c r="CU39" s="190">
        <f t="shared" si="30"/>
        <v>364</v>
      </c>
      <c r="CV39" s="191" t="str">
        <f t="shared" si="6"/>
        <v/>
      </c>
      <c r="CW39" s="211" t="str">
        <f t="shared" si="20"/>
        <v/>
      </c>
      <c r="CX39" s="211" t="str">
        <f t="shared" ca="1" si="21"/>
        <v/>
      </c>
      <c r="CY39" s="211" t="str">
        <f t="shared" ca="1" si="22"/>
        <v/>
      </c>
      <c r="CZ39" s="212">
        <f t="shared" si="23"/>
        <v>0</v>
      </c>
    </row>
    <row r="40" spans="1:104" ht="39.75" customHeight="1">
      <c r="A40" s="333">
        <v>41404</v>
      </c>
      <c r="B40" s="334" t="s">
        <v>147</v>
      </c>
      <c r="C40" s="363" t="str">
        <f>IF(COMPTE1!$V35&lt;&gt;"",COMPTE1!$V35,IF(COMPTE1!$W35&lt;&gt;"",COMPTE1!$W35,IF(COMPTE1!$X35&lt;&gt;"",COMPTE1!$X35,IF(COMPTE1!$AB35&lt;&gt;"",COMPTE1!$AB35,IF(COMPTE1!$AF35&lt;&gt;"",COMPTE1!$AF35,IF(COMPTE1!$AG35&lt;&gt;"",COMPTE1!$AG35,IF(COMPTE1!$AH35&lt;&gt;"",COMPTE1!$AH35,COMPTE1!$AC35)))))))</f>
        <v>FRAIS MEDICAUX ET MUTUELLE ET REMBOURSEMENTS</v>
      </c>
      <c r="D40" s="335" t="s">
        <v>218</v>
      </c>
      <c r="E40" s="362">
        <f>SUM($F40:$U40)</f>
        <v>-63.53</v>
      </c>
      <c r="F40" s="336">
        <v>-63.53</v>
      </c>
      <c r="G40" s="336"/>
      <c r="H40" s="336"/>
      <c r="I40" s="336"/>
      <c r="J40" s="336"/>
      <c r="K40" s="336"/>
      <c r="L40" s="336"/>
      <c r="M40" s="336"/>
      <c r="N40" s="336"/>
      <c r="O40" s="336"/>
      <c r="P40" s="336"/>
      <c r="Q40" s="336"/>
      <c r="R40" s="336"/>
      <c r="S40" s="336"/>
      <c r="T40" s="270"/>
      <c r="U40" s="270"/>
      <c r="V40" s="255" t="str">
        <f>IF($B40="C6810","FRAIS BANCAIRES",IF($B40="C6110","ENTRETIEN",IF($B40="C6111","VETURE",IF($B40="C6112","AIDES MENAGERES",IF($B40="C6210","LOYER, HOTEL",IF($B40="C6211","COPROPRIETE",IF($B40="C6212","EDF, EAU, TEL",IF($B40="C6213","DETTES",""))))))))</f>
        <v/>
      </c>
      <c r="W40" s="255" t="str">
        <f>IF($B40="C6214","OBSEQUES ET PRESTATIONS FUNERAIRES",IF($B40="C6215","TRAVAUX, DEMENAGEMENTS",IF($B40="C6216","SORTIES ET ANNIVERSAIRES",IF($B40="C6217","HEBERGEMENT FOYER, MAISON DE RETRAITE",IF($B40="C6310","IMPOTS",IF($B40="C6311","VACANCES, LOISIRS, ABONNEMENTS",IF($B40="C6312","HONORAIRES",IF($B40="C6313","SOLDE FDG ANNEE PASSEE",""))))))))</f>
        <v/>
      </c>
      <c r="X40" s="255" t="str">
        <f>IF($B40="C6410","ASSURANCES",IF($B40="C6510","ACHAT MATERIEL, MOBILIER",IF($B40="C6610","FRAIS MEDICAUX ET MUTUELLE ET REMBOURSEMENTS",IF($B40="C6611","MUTUELLE SANTE",IF($B40="C6710","IMOINS VALUES SUR TITRES",IF($B40="C6910","PROVISIONS SUR EMOLUMENTS",""))))))</f>
        <v>MUTUELLE SANTE</v>
      </c>
      <c r="Y40" s="256" t="str">
        <f>IF($B40="C6810","FRAIS BANCAIRES",IF($B40="C6110","ENTRETIEN",IF($B40="C6111","VETURE",IF($B40="C6112","AIDES MENAGERES",IF($B40="C6210","LOYER, HOTEL",IF($B40="C6211","COPROPRIETE",IF($B40="C6212","EDF, EAU, TEL",IF($B40="C6213","DETTES",""))))))))</f>
        <v/>
      </c>
      <c r="Z40" s="256" t="str">
        <f>IF($B40="C6214","OBSEQUES ET PRESTATIONS FUNERAIRES",IF($B40="C6215","TRAVAUX, DEMENAGEMENTS",IF($B40="C6216","SORTIES ET ANNIVERSAIRES",IF($B40="C6217","HEBERGEMENT FOYER, MAISON DE RETRAITE",IF($B40="C6310","IMPOTS",IF($B40="C6311","VACANCES, LOISIRS, ABONNEMENTS",IF($B40="C6312","HONORAIRES",IF($B40="C6313","SOLDE FDG ANNEE PASSEE",""))))))))</f>
        <v/>
      </c>
      <c r="AA40" s="256" t="str">
        <f>IF($B40="C6410","ASSURANCES",IF($B40="C6510","ACHAT MATERIEL, MOBILIER",IF($B40="C6610","FRAIS MEDICAUX ET MUTUELLE ET REMBOURSEMENTS",IF($B40="C6611","MUTUELLE SANTE",IF($B40="C6710","IMOINS VALUES SUR TITRES",IF($B40="C6910","PROVISIONS SUR EMOLUMENTS",""))))))</f>
        <v>MUTUELLE SANTE</v>
      </c>
      <c r="AB40" s="259" t="str">
        <f>IF($B40="C5111",$AL$6,IF($B40="C5112",$AL$7,IF($B40="C5113",$AL$8,IF($B40="C5121",$AL$9,IF($B40="C5122",$AL$10,IF($B40="C5123",$AL$11,IF($B40="C5130",$AL$12,IF($B40="C5140",$AL$13,""))))))))</f>
        <v/>
      </c>
      <c r="AC40" s="259" t="str">
        <f>IF($B40="C5150",$AL$14,IF($B40="C5160",$AL$15,IF($B40="C5170",$AL$16,IF($B40="C5180",$AL$17,IF($B40="C5190",$AL$18,IF($B40="C5190",$AL$19,""))))))</f>
        <v/>
      </c>
      <c r="AD40" s="259" t="str">
        <f>IF($B40="C5111",$AL$6,IF($B40="C5112",$AL$7,IF($B40="C5113",$AL$8,IF($B40="C5121",$AL$9,IF($B40="C5122",$AL$10,IF($B40="C5123",$AL$11,IF($B40="C5130",$AL$12,IF($B40="C5140",$AL$13,""))))))))</f>
        <v/>
      </c>
      <c r="AE40" s="259" t="str">
        <f>IF($B40="C5150",$AL$14,IF($B40="C5160",$AL$15,IF($B40="C5170",$AL$16,IF($B40="C5180",$AL$17,IF($B40="C5190",$AL$18,IF($B40="C5190",$AL$19,""))))))</f>
        <v/>
      </c>
      <c r="AF40" s="261" t="str">
        <f>IF($B40="C7001","PENSION 1",IF($B40="C7002","PENSION 2",IF($B40="C7003","PENSION 3",IF($B40="C7101","PENSION 4",IF($B40="C7102","PENSION 5",IF($B40="C7103","PENSION 6",IF($B40="C7104","PENSION 7","")))))))</f>
        <v/>
      </c>
      <c r="AG40" s="261" t="str">
        <f>IF($B40="C7201","PENSION 8",IF($B40="C7301","PENSION 9",IF($B40="C7401","PENSION 10",IF($B40="C7501","CAF",IF($B40="C7601","RENTE VIAGERE",IF($B40="C7602","ENCAISSEMENT LOYERS",IF($B40="C7603","INTERETS PLACEMENTS","")))))))</f>
        <v/>
      </c>
      <c r="AH40" s="261" t="str">
        <f>IF($B40="C7604","COUPONS ET PLUS VALUES SUR TITRES",IF($B40="C7605","ALS : VIREMENTS CAF",IF($B40="C7606","REMBOURSEMENT MUTUELLE",IF($B40="C7607","VENTE MAISON OU TERRAIN",IF($B40="C7608","VENTE MOBILIER",IF($B40="C7701","ENCAISSEMENT SUCCESSION",IF($B40="C7901","AUTRES RECETTES DIVERSES","")))))))</f>
        <v/>
      </c>
      <c r="AI40" s="261" t="str">
        <f>IF($B40="C7001","PENSION 1",IF($B40="C7002","PENSION 2",IF($B40="C7003","PENSION 3",IF($B40="C7101","PENSION 4",IF($B40="C7102","PENSION 5",IF($B40="C7103","PENSION 6",IF($B40="C7104","PENSION 7","")))))))</f>
        <v/>
      </c>
      <c r="AJ40" s="261" t="str">
        <f>IF($B40="C7201","PENSION 8",IF($B40="C7301","PENSION 9",IF($B40="C7401","PENSION 10",IF($B40="C7501","CAF",IF($B40="C7601","RENTE VIAGERE",IF($B40="C7602","ENCAISSEMENT LOYERS",IF($B40="C7603","INTERETS PLACEMENTS","")))))))</f>
        <v/>
      </c>
      <c r="AL40" s="15"/>
      <c r="AR40" s="16"/>
      <c r="AS40" s="261" t="str">
        <f t="shared" ref="AS40:AS71" si="31">IF($B40="C7604","COUPONS ET PLUS VALUES SUR TITRES",IF($B40="C7605","ALS : VIREMENTS CAF",IF($B40="C7606","REMBOURSEMENT MUTUELLE",IF($B40="C7607","VENTE MAISON OU TERRAIN",IF($B40="C7608","VENTE MOBILIER",IF($B40="C7701","ENCAISSEMENT SUCCESSION",IF($B40="C7901","AUTRES RECETTES DIVERSES","")))))))</f>
        <v/>
      </c>
      <c r="BC40" s="278"/>
      <c r="BD40" s="279"/>
      <c r="BE40" s="256"/>
      <c r="BF40" s="281"/>
      <c r="BG40" s="31"/>
      <c r="BI40" s="227"/>
      <c r="BJ40" s="206" t="s">
        <v>172</v>
      </c>
      <c r="BK40" s="228"/>
      <c r="BL40" s="229">
        <f t="shared" si="29"/>
        <v>0</v>
      </c>
      <c r="BM40" s="229">
        <f>$BA$19</f>
        <v>0</v>
      </c>
      <c r="BV40" s="31"/>
      <c r="CP40" s="136" t="str">
        <f t="shared" si="24"/>
        <v>C7602</v>
      </c>
      <c r="CQ40" s="192" t="str">
        <f t="shared" si="25"/>
        <v>ENCAISSEMENT LOYER</v>
      </c>
      <c r="CR40" s="144">
        <f t="shared" si="26"/>
        <v>0</v>
      </c>
      <c r="CS40" s="138">
        <f t="shared" si="27"/>
        <v>0</v>
      </c>
      <c r="CT40" s="189" t="e">
        <f t="shared" si="28"/>
        <v>#REF!</v>
      </c>
      <c r="CU40" s="190">
        <f t="shared" si="30"/>
        <v>364</v>
      </c>
      <c r="CV40" s="191" t="str">
        <f t="shared" si="6"/>
        <v/>
      </c>
      <c r="CW40" s="211" t="str">
        <f t="shared" si="20"/>
        <v/>
      </c>
      <c r="CX40" s="211" t="str">
        <f t="shared" ca="1" si="21"/>
        <v/>
      </c>
      <c r="CY40" s="211" t="str">
        <f t="shared" ca="1" si="22"/>
        <v/>
      </c>
      <c r="CZ40" s="212">
        <f t="shared" si="23"/>
        <v>0</v>
      </c>
    </row>
    <row r="41" spans="1:104" ht="39.75" customHeight="1">
      <c r="A41" s="333">
        <v>41435</v>
      </c>
      <c r="B41" s="334" t="s">
        <v>147</v>
      </c>
      <c r="C41" s="363" t="str">
        <f>IF(COMPTE1!$V44&lt;&gt;"",COMPTE1!$V44,IF(COMPTE1!$W44&lt;&gt;"",COMPTE1!$W44,IF(COMPTE1!$X44&lt;&gt;"",COMPTE1!$X44,IF(COMPTE1!$AB44&lt;&gt;"",COMPTE1!$AB44,IF(COMPTE1!$AF44&lt;&gt;"",COMPTE1!$AF44,IF(COMPTE1!$AG44&lt;&gt;"",COMPTE1!$AG44,IF(COMPTE1!$AH44&lt;&gt;"",COMPTE1!$AH44,COMPTE1!$AC44)))))))</f>
        <v>MUTUELLE SANTE</v>
      </c>
      <c r="D41" s="335" t="s">
        <v>218</v>
      </c>
      <c r="E41" s="362">
        <f>SUM($F41:$U41)</f>
        <v>-63.53</v>
      </c>
      <c r="F41" s="336">
        <v>-63.53</v>
      </c>
      <c r="G41" s="336"/>
      <c r="H41" s="336"/>
      <c r="I41" s="336"/>
      <c r="J41" s="336"/>
      <c r="K41" s="336"/>
      <c r="L41" s="336"/>
      <c r="M41" s="336"/>
      <c r="N41" s="336"/>
      <c r="O41" s="336"/>
      <c r="P41" s="336"/>
      <c r="Q41" s="336"/>
      <c r="R41" s="336"/>
      <c r="S41" s="336"/>
      <c r="T41" s="270"/>
      <c r="U41" s="270"/>
      <c r="V41" s="255" t="str">
        <f>IF($B41="C6810","FRAIS BANCAIRES",IF($B41="C6110","ENTRETIEN",IF($B41="C6111","VETURE",IF($B41="C6112","AIDES MENAGERES",IF($B41="C6210","LOYER, HOTEL",IF($B41="C6211","COPROPRIETE",IF($B41="C6212","EDF, EAU, TEL",IF($B41="C6213","DETTES",""))))))))</f>
        <v/>
      </c>
      <c r="W41" s="255" t="str">
        <f>IF($B41="C6214","OBSEQUES ET PRESTATIONS FUNERAIRES",IF($B41="C6215","TRAVAUX, DEMENAGEMENTS",IF($B41="C6216","SORTIES ET ANNIVERSAIRES",IF($B41="C6217","HEBERGEMENT FOYER, MAISON DE RETRAITE",IF($B41="C6310","IMPOTS",IF($B41="C6311","VACANCES, LOISIRS, ABONNEMENTS",IF($B41="C6312","HONORAIRES",IF($B41="C6313","SOLDE FDG ANNEE PASSEE",""))))))))</f>
        <v/>
      </c>
      <c r="X41" s="255" t="str">
        <f>IF($B41="C6410","ASSURANCES",IF($B41="C6510","ACHAT MATERIEL, MOBILIER",IF($B41="C6610","FRAIS MEDICAUX ET MUTUELLE ET REMBOURSEMENTS",IF($B41="C6611","MUTUELLE SANTE",IF($B41="C6710","IMOINS VALUES SUR TITRES",IF($B41="C6910","PROVISIONS SUR EMOLUMENTS",""))))))</f>
        <v>MUTUELLE SANTE</v>
      </c>
      <c r="Y41" s="256" t="str">
        <f>IF($B41="C6810","FRAIS BANCAIRES",IF($B41="C6110","ENTRETIEN",IF($B41="C6111","VETURE",IF($B41="C6112","AIDES MENAGERES",IF($B41="C6210","LOYER, HOTEL",IF($B41="C6211","COPROPRIETE",IF($B41="C6212","EDF, EAU, TEL",IF($B41="C6213","DETTES",""))))))))</f>
        <v/>
      </c>
      <c r="Z41" s="256" t="str">
        <f>IF($B41="C6214","OBSEQUES ET PRESTATIONS FUNERAIRES",IF($B41="C6215","TRAVAUX, DEMENAGEMENTS",IF($B41="C6216","SORTIES ET ANNIVERSAIRES",IF($B41="C6217","HEBERGEMENT FOYER, MAISON DE RETRAITE",IF($B41="C6310","IMPOTS",IF($B41="C6311","VACANCES, LOISIRS, ABONNEMENTS",IF($B41="C6312","HONORAIRES",IF($B41="C6313","SOLDE FDG ANNEE PASSEE",""))))))))</f>
        <v/>
      </c>
      <c r="AA41" s="256" t="str">
        <f>IF($B41="C6410","ASSURANCES",IF($B41="C6510","ACHAT MATERIEL, MOBILIER",IF($B41="C6610","FRAIS MEDICAUX ET MUTUELLE ET REMBOURSEMENTS",IF($B41="C6611","MUTUELLE SANTE",IF($B41="C6710","IMOINS VALUES SUR TITRES",IF($B41="C6910","PROVISIONS SUR EMOLUMENTS",""))))))</f>
        <v>MUTUELLE SANTE</v>
      </c>
      <c r="AB41" s="259" t="str">
        <f>IF($B41="C5111",$AL$6,IF($B41="C5112",$AL$7,IF($B41="C5113",$AL$8,IF($B41="C5121",$AL$9,IF($B41="C5122",$AL$10,IF($B41="C5123",$AL$11,IF($B41="C5130",$AL$12,IF($B41="C5140",$AL$13,""))))))))</f>
        <v/>
      </c>
      <c r="AC41" s="259" t="str">
        <f>IF($B41="C5150",$AL$14,IF($B41="C5160",$AL$15,IF($B41="C5170",$AL$16,IF($B41="C5180",$AL$17,IF($B41="C5190",$AL$18,IF($B41="C5190",$AL$19,""))))))</f>
        <v/>
      </c>
      <c r="AD41" s="259" t="str">
        <f>IF($B41="C5111",$AL$6,IF($B41="C5112",$AL$7,IF($B41="C5113",$AL$8,IF($B41="C5121",$AL$9,IF($B41="C5122",$AL$10,IF($B41="C5123",$AL$11,IF($B41="C5130",$AL$12,IF($B41="C5140",$AL$13,""))))))))</f>
        <v/>
      </c>
      <c r="AE41" s="259" t="str">
        <f>IF($B41="C5150",$AL$14,IF($B41="C5160",$AL$15,IF($B41="C5170",$AL$16,IF($B41="C5180",$AL$17,IF($B41="C5190",$AL$18,IF($B41="C5190",$AL$19,""))))))</f>
        <v/>
      </c>
      <c r="AF41" s="261" t="str">
        <f>IF($B41="C7001","PENSION 1",IF($B41="C7002","PENSION 2",IF($B41="C7003","PENSION 3",IF($B41="C7101","PENSION 4",IF($B41="C7102","PENSION 5",IF($B41="C7103","PENSION 6",IF($B41="C7104","PENSION 7","")))))))</f>
        <v/>
      </c>
      <c r="AG41" s="261" t="str">
        <f>IF($B41="C7201","PENSION 8",IF($B41="C7301","PENSION 9",IF($B41="C7401","PENSION 10",IF($B41="C7501","CAF",IF($B41="C7601","RENTE VIAGERE",IF($B41="C7602","ENCAISSEMENT LOYERS",IF($B41="C7603","INTERETS PLACEMENTS","")))))))</f>
        <v/>
      </c>
      <c r="AH41" s="261" t="str">
        <f>IF($B41="C7604","COUPONS ET PLUS VALUES SUR TITRES",IF($B41="C7605","ALS : VIREMENTS CAF",IF($B41="C7606","REMBOURSEMENT MUTUELLE",IF($B41="C7607","VENTE MAISON OU TERRAIN",IF($B41="C7608","VENTE MOBILIER",IF($B41="C7701","ENCAISSEMENT SUCCESSION",IF($B41="C7901","AUTRES RECETTES DIVERSES","")))))))</f>
        <v/>
      </c>
      <c r="AI41" s="261" t="str">
        <f>IF($B41="C7001","PENSION 1",IF($B41="C7002","PENSION 2",IF($B41="C7003","PENSION 3",IF($B41="C7101","PENSION 4",IF($B41="C7102","PENSION 5",IF($B41="C7103","PENSION 6",IF($B41="C7104","PENSION 7","")))))))</f>
        <v/>
      </c>
      <c r="AJ41" s="261" t="str">
        <f>IF($B41="C7201","PENSION 8",IF($B41="C7301","PENSION 9",IF($B41="C7401","PENSION 10",IF($B41="C7501","CAF",IF($B41="C7601","RENTE VIAGERE",IF($B41="C7602","ENCAISSEMENT LOYERS",IF($B41="C7603","INTERETS PLACEMENTS","")))))))</f>
        <v/>
      </c>
      <c r="AL41" s="15"/>
      <c r="AR41" s="16"/>
      <c r="AS41" s="261" t="str">
        <f t="shared" si="31"/>
        <v/>
      </c>
      <c r="BC41" s="278"/>
      <c r="BD41" s="279"/>
      <c r="BE41" s="256"/>
      <c r="BF41" s="281"/>
      <c r="BG41" s="31"/>
      <c r="BI41" s="227"/>
      <c r="BJ41" s="206" t="s">
        <v>173</v>
      </c>
      <c r="BK41" s="228"/>
      <c r="BL41" s="229">
        <f t="shared" si="29"/>
        <v>0</v>
      </c>
      <c r="BM41" s="229">
        <f>$BA$17</f>
        <v>0</v>
      </c>
      <c r="BV41" s="31"/>
      <c r="CP41" s="136" t="str">
        <f t="shared" si="24"/>
        <v>C7603</v>
      </c>
      <c r="CQ41" s="192" t="str">
        <f t="shared" si="25"/>
        <v>INTERET LIVRET (A,B,PEL,CEL,PEP,LEP,CODEVI)</v>
      </c>
      <c r="CR41" s="144">
        <f t="shared" si="26"/>
        <v>0</v>
      </c>
      <c r="CS41" s="138">
        <f t="shared" si="27"/>
        <v>0</v>
      </c>
      <c r="CT41" s="189" t="e">
        <f t="shared" si="28"/>
        <v>#REF!</v>
      </c>
      <c r="CU41" s="190">
        <f t="shared" si="30"/>
        <v>364</v>
      </c>
      <c r="CV41" s="191" t="str">
        <f t="shared" si="6"/>
        <v/>
      </c>
      <c r="CW41" s="211" t="str">
        <f t="shared" si="20"/>
        <v/>
      </c>
      <c r="CX41" s="211" t="str">
        <f t="shared" ca="1" si="21"/>
        <v/>
      </c>
      <c r="CY41" s="211" t="str">
        <f t="shared" ca="1" si="22"/>
        <v/>
      </c>
      <c r="CZ41" s="212">
        <f t="shared" si="23"/>
        <v>0</v>
      </c>
    </row>
    <row r="42" spans="1:104" ht="39.75" customHeight="1">
      <c r="A42" s="333">
        <v>41466</v>
      </c>
      <c r="B42" s="334" t="s">
        <v>147</v>
      </c>
      <c r="C42" s="363" t="str">
        <f>IF(COMPTE1!$V55&lt;&gt;"",COMPTE1!$V55,IF(COMPTE1!$W55&lt;&gt;"",COMPTE1!$W55,IF(COMPTE1!$X55&lt;&gt;"",COMPTE1!$X55,IF(COMPTE1!$AB55&lt;&gt;"",COMPTE1!$AB55,IF(COMPTE1!$AF55&lt;&gt;"",COMPTE1!$AF55,IF(COMPTE1!$AG55&lt;&gt;"",COMPTE1!$AG55,IF(COMPTE1!$AH55&lt;&gt;"",COMPTE1!$AH55,COMPTE1!$AC55)))))))</f>
        <v>FRAIS BANCAIRES</v>
      </c>
      <c r="D42" s="335" t="s">
        <v>218</v>
      </c>
      <c r="E42" s="362">
        <f>SUM($F42:$U42)</f>
        <v>-63.53</v>
      </c>
      <c r="F42" s="336">
        <v>-63.53</v>
      </c>
      <c r="G42" s="336"/>
      <c r="H42" s="336"/>
      <c r="I42" s="336"/>
      <c r="J42" s="336"/>
      <c r="K42" s="336"/>
      <c r="L42" s="336"/>
      <c r="M42" s="336"/>
      <c r="N42" s="336"/>
      <c r="O42" s="336"/>
      <c r="P42" s="336"/>
      <c r="Q42" s="336"/>
      <c r="R42" s="336"/>
      <c r="S42" s="336"/>
      <c r="T42" s="270"/>
      <c r="U42" s="270"/>
      <c r="V42" s="255" t="str">
        <f>IF($B42="C6810","FRAIS BANCAIRES",IF($B42="C6110","ENTRETIEN",IF($B42="C6111","VETURE",IF($B42="C6112","AIDES MENAGERES",IF($B42="C6210","LOYER, HOTEL",IF($B42="C6211","COPROPRIETE",IF($B42="C6212","EDF, EAU, TEL",IF($B42="C6213","DETTES",""))))))))</f>
        <v/>
      </c>
      <c r="W42" s="255" t="str">
        <f>IF($B42="C6214","OBSEQUES ET PRESTATIONS FUNERAIRES",IF($B42="C6215","TRAVAUX, DEMENAGEMENTS",IF($B42="C6216","SORTIES ET ANNIVERSAIRES",IF($B42="C6217","HEBERGEMENT FOYER, MAISON DE RETRAITE",IF($B42="C6310","IMPOTS",IF($B42="C6311","VACANCES, LOISIRS, ABONNEMENTS",IF($B42="C6312","HONORAIRES",IF($B42="C6313","SOLDE FDG ANNEE PASSEE",""))))))))</f>
        <v/>
      </c>
      <c r="X42" s="255" t="str">
        <f>IF($B42="C6410","ASSURANCES",IF($B42="C6510","ACHAT MATERIEL, MOBILIER",IF($B42="C6610","FRAIS MEDICAUX ET MUTUELLE ET REMBOURSEMENTS",IF($B42="C6611","MUTUELLE SANTE",IF($B42="C6710","IMOINS VALUES SUR TITRES",IF($B42="C6910","PROVISIONS SUR EMOLUMENTS",""))))))</f>
        <v>MUTUELLE SANTE</v>
      </c>
      <c r="Y42" s="256" t="str">
        <f>IF($B42="C6810","FRAIS BANCAIRES",IF($B42="C6110","ENTRETIEN",IF($B42="C6111","VETURE",IF($B42="C6112","AIDES MENAGERES",IF($B42="C6210","LOYER, HOTEL",IF($B42="C6211","COPROPRIETE",IF($B42="C6212","EDF, EAU, TEL",IF($B42="C6213","DETTES",""))))))))</f>
        <v/>
      </c>
      <c r="Z42" s="256" t="str">
        <f>IF($B42="C6214","OBSEQUES ET PRESTATIONS FUNERAIRES",IF($B42="C6215","TRAVAUX, DEMENAGEMENTS",IF($B42="C6216","SORTIES ET ANNIVERSAIRES",IF($B42="C6217","HEBERGEMENT FOYER, MAISON DE RETRAITE",IF($B42="C6310","IMPOTS",IF($B42="C6311","VACANCES, LOISIRS, ABONNEMENTS",IF($B42="C6312","HONORAIRES",IF($B42="C6313","SOLDE FDG ANNEE PASSEE",""))))))))</f>
        <v/>
      </c>
      <c r="AA42" s="256" t="str">
        <f>IF($B42="C6410","ASSURANCES",IF($B42="C6510","ACHAT MATERIEL, MOBILIER",IF($B42="C6610","FRAIS MEDICAUX ET MUTUELLE ET REMBOURSEMENTS",IF($B42="C6611","MUTUELLE SANTE",IF($B42="C6710","IMOINS VALUES SUR TITRES",IF($B42="C6910","PROVISIONS SUR EMOLUMENTS",""))))))</f>
        <v>MUTUELLE SANTE</v>
      </c>
      <c r="AB42" s="259" t="str">
        <f>IF($B42="C5111",$AL$6,IF($B42="C5112",$AL$7,IF($B42="C5113",$AL$8,IF($B42="C5121",$AL$9,IF($B42="C5122",$AL$10,IF($B42="C5123",$AL$11,IF($B42="C5130",$AL$12,IF($B42="C5140",$AL$13,""))))))))</f>
        <v/>
      </c>
      <c r="AC42" s="259" t="str">
        <f>IF($B42="C5150",$AL$14,IF($B42="C5160",$AL$15,IF($B42="C5170",$AL$16,IF($B42="C5180",$AL$17,IF($B42="C5190",$AL$18,IF($B42="C5190",$AL$19,""))))))</f>
        <v/>
      </c>
      <c r="AD42" s="259" t="str">
        <f>IF($B42="C5111",$AL$6,IF($B42="C5112",$AL$7,IF($B42="C5113",$AL$8,IF($B42="C5121",$AL$9,IF($B42="C5122",$AL$10,IF($B42="C5123",$AL$11,IF($B42="C5130",$AL$12,IF($B42="C5140",$AL$13,""))))))))</f>
        <v/>
      </c>
      <c r="AE42" s="259" t="str">
        <f>IF($B42="C5150",$AL$14,IF($B42="C5160",$AL$15,IF($B42="C5170",$AL$16,IF($B42="C5180",$AL$17,IF($B42="C5190",$AL$18,IF($B42="C5190",$AL$19,""))))))</f>
        <v/>
      </c>
      <c r="AF42" s="261" t="str">
        <f>IF($B42="C7001","PENSION 1",IF($B42="C7002","PENSION 2",IF($B42="C7003","PENSION 3",IF($B42="C7101","PENSION 4",IF($B42="C7102","PENSION 5",IF($B42="C7103","PENSION 6",IF($B42="C7104","PENSION 7","")))))))</f>
        <v/>
      </c>
      <c r="AG42" s="261" t="str">
        <f>IF($B42="C7201","PENSION 8",IF($B42="C7301","PENSION 9",IF($B42="C7401","PENSION 10",IF($B42="C7501","CAF",IF($B42="C7601","RENTE VIAGERE",IF($B42="C7602","ENCAISSEMENT LOYERS",IF($B42="C7603","INTERETS PLACEMENTS","")))))))</f>
        <v/>
      </c>
      <c r="AH42" s="261" t="str">
        <f>IF($B42="C7604","COUPONS ET PLUS VALUES SUR TITRES",IF($B42="C7605","ALS : VIREMENTS CAF",IF($B42="C7606","REMBOURSEMENT MUTUELLE",IF($B42="C7607","VENTE MAISON OU TERRAIN",IF($B42="C7608","VENTE MOBILIER",IF($B42="C7701","ENCAISSEMENT SUCCESSION",IF($B42="C7901","AUTRES RECETTES DIVERSES","")))))))</f>
        <v/>
      </c>
      <c r="AI42" s="261" t="str">
        <f>IF($B42="C7001","PENSION 1",IF($B42="C7002","PENSION 2",IF($B42="C7003","PENSION 3",IF($B42="C7101","PENSION 4",IF($B42="C7102","PENSION 5",IF($B42="C7103","PENSION 6",IF($B42="C7104","PENSION 7","")))))))</f>
        <v/>
      </c>
      <c r="AJ42" s="261" t="str">
        <f>IF($B42="C7201","PENSION 8",IF($B42="C7301","PENSION 9",IF($B42="C7401","PENSION 10",IF($B42="C7501","CAF",IF($B42="C7601","RENTE VIAGERE",IF($B42="C7602","ENCAISSEMENT LOYERS",IF($B42="C7603","INTERETS PLACEMENTS","")))))))</f>
        <v/>
      </c>
      <c r="AL42" s="15"/>
      <c r="AR42" s="16"/>
      <c r="AS42" s="261" t="str">
        <f t="shared" si="31"/>
        <v/>
      </c>
      <c r="BC42" s="278"/>
      <c r="BD42" s="279"/>
      <c r="BE42" s="256"/>
      <c r="BF42" s="281"/>
      <c r="BG42" s="31"/>
      <c r="BI42" s="227"/>
      <c r="BJ42" s="206" t="s">
        <v>174</v>
      </c>
      <c r="BK42" s="228"/>
      <c r="BL42" s="229">
        <f t="shared" si="29"/>
        <v>0</v>
      </c>
      <c r="BM42" s="229">
        <f>$BA$23+$BA$24</f>
        <v>0</v>
      </c>
      <c r="BV42" s="31"/>
      <c r="CP42" s="136" t="str">
        <f t="shared" si="24"/>
        <v>C7604</v>
      </c>
      <c r="CQ42" s="192" t="str">
        <f t="shared" si="25"/>
        <v>Coupons et plus valuessur titres</v>
      </c>
      <c r="CR42" s="144">
        <f t="shared" si="26"/>
        <v>0</v>
      </c>
      <c r="CS42" s="138">
        <f t="shared" si="27"/>
        <v>0</v>
      </c>
      <c r="CT42" s="189" t="e">
        <f t="shared" si="28"/>
        <v>#REF!</v>
      </c>
      <c r="CU42" s="190">
        <f t="shared" si="30"/>
        <v>364</v>
      </c>
      <c r="CV42" s="191" t="str">
        <f t="shared" si="6"/>
        <v/>
      </c>
      <c r="CW42" s="211" t="str">
        <f t="shared" si="20"/>
        <v/>
      </c>
      <c r="CX42" s="211" t="str">
        <f t="shared" ca="1" si="21"/>
        <v/>
      </c>
      <c r="CY42" s="211" t="str">
        <f t="shared" ca="1" si="22"/>
        <v/>
      </c>
      <c r="CZ42" s="212">
        <f t="shared" si="23"/>
        <v>0</v>
      </c>
    </row>
    <row r="43" spans="1:104" ht="39.75" customHeight="1">
      <c r="A43" s="333">
        <v>41498</v>
      </c>
      <c r="B43" s="334" t="s">
        <v>147</v>
      </c>
      <c r="C43" s="363" t="str">
        <f>IF(COMPTE1!$V63&lt;&gt;"",COMPTE1!$V63,IF(COMPTE1!$W63&lt;&gt;"",COMPTE1!$W63,IF(COMPTE1!$X63&lt;&gt;"",COMPTE1!$X63,IF(COMPTE1!$AB63&lt;&gt;"",COMPTE1!$AB63,IF(COMPTE1!$AF63&lt;&gt;"",COMPTE1!$AF63,IF(COMPTE1!$AG63&lt;&gt;"",COMPTE1!$AG63,IF(COMPTE1!$AH63&lt;&gt;"",COMPTE1!$AH63,COMPTE1!$AC63)))))))</f>
        <v>FRAIS BANCAIRES</v>
      </c>
      <c r="D43" s="335" t="s">
        <v>218</v>
      </c>
      <c r="E43" s="362">
        <f>SUM($F43:$U43)</f>
        <v>-63.53</v>
      </c>
      <c r="F43" s="336">
        <v>-63.53</v>
      </c>
      <c r="G43" s="336"/>
      <c r="H43" s="336"/>
      <c r="I43" s="336"/>
      <c r="J43" s="336"/>
      <c r="K43" s="336"/>
      <c r="L43" s="336"/>
      <c r="M43" s="336"/>
      <c r="N43" s="336"/>
      <c r="O43" s="336"/>
      <c r="P43" s="336"/>
      <c r="Q43" s="336"/>
      <c r="R43" s="336"/>
      <c r="S43" s="336"/>
      <c r="T43" s="270"/>
      <c r="U43" s="270"/>
      <c r="V43" s="255" t="str">
        <f>IF($B43="C6810","FRAIS BANCAIRES",IF($B43="C6110","ENTRETIEN",IF($B43="C6111","VETURE",IF($B43="C6112","AIDES MENAGERES",IF($B43="C6210","LOYER, HOTEL",IF($B43="C6211","COPROPRIETE",IF($B43="C6212","EDF, EAU, TEL",IF($B43="C6213","DETTES",""))))))))</f>
        <v/>
      </c>
      <c r="W43" s="255" t="str">
        <f>IF($B43="C6214","OBSEQUES ET PRESTATIONS FUNERAIRES",IF($B43="C6215","TRAVAUX, DEMENAGEMENTS",IF($B43="C6216","SORTIES ET ANNIVERSAIRES",IF($B43="C6217","HEBERGEMENT FOYER, MAISON DE RETRAITE",IF($B43="C6310","IMPOTS",IF($B43="C6311","VACANCES, LOISIRS, ABONNEMENTS",IF($B43="C6312","HONORAIRES",IF($B43="C6313","SOLDE FDG ANNEE PASSEE",""))))))))</f>
        <v/>
      </c>
      <c r="X43" s="255" t="str">
        <f>IF($B43="C6410","ASSURANCES",IF($B43="C6510","ACHAT MATERIEL, MOBILIER",IF($B43="C6610","FRAIS MEDICAUX ET MUTUELLE ET REMBOURSEMENTS",IF($B43="C6611","MUTUELLE SANTE",IF($B43="C6710","IMOINS VALUES SUR TITRES",IF($B43="C6910","PROVISIONS SUR EMOLUMENTS",""))))))</f>
        <v>MUTUELLE SANTE</v>
      </c>
      <c r="Y43" s="256" t="str">
        <f>IF($B43="C6810","FRAIS BANCAIRES",IF($B43="C6110","ENTRETIEN",IF($B43="C6111","VETURE",IF($B43="C6112","AIDES MENAGERES",IF($B43="C6210","LOYER, HOTEL",IF($B43="C6211","COPROPRIETE",IF($B43="C6212","EDF, EAU, TEL",IF($B43="C6213","DETTES",""))))))))</f>
        <v/>
      </c>
      <c r="Z43" s="256" t="str">
        <f>IF($B43="C6214","OBSEQUES ET PRESTATIONS FUNERAIRES",IF($B43="C6215","TRAVAUX, DEMENAGEMENTS",IF($B43="C6216","SORTIES ET ANNIVERSAIRES",IF($B43="C6217","HEBERGEMENT FOYER, MAISON DE RETRAITE",IF($B43="C6310","IMPOTS",IF($B43="C6311","VACANCES, LOISIRS, ABONNEMENTS",IF($B43="C6312","HONORAIRES",IF($B43="C6313","SOLDE FDG ANNEE PASSEE",""))))))))</f>
        <v/>
      </c>
      <c r="AA43" s="256" t="str">
        <f>IF($B43="C6410","ASSURANCES",IF($B43="C6510","ACHAT MATERIEL, MOBILIER",IF($B43="C6610","FRAIS MEDICAUX ET MUTUELLE ET REMBOURSEMENTS",IF($B43="C6611","MUTUELLE SANTE",IF($B43="C6710","IMOINS VALUES SUR TITRES",IF($B43="C6910","PROVISIONS SUR EMOLUMENTS",""))))))</f>
        <v>MUTUELLE SANTE</v>
      </c>
      <c r="AB43" s="259" t="str">
        <f>IF($B43="C5111",$AL$6,IF($B43="C5112",$AL$7,IF($B43="C5113",$AL$8,IF($B43="C5121",$AL$9,IF($B43="C5122",$AL$10,IF($B43="C5123",$AL$11,IF($B43="C5130",$AL$12,IF($B43="C5140",$AL$13,""))))))))</f>
        <v/>
      </c>
      <c r="AC43" s="259" t="str">
        <f>IF($B43="C5150",$AL$14,IF($B43="C5160",$AL$15,IF($B43="C5170",$AL$16,IF($B43="C5180",$AL$17,IF($B43="C5190",$AL$18,IF($B43="C5190",$AL$19,""))))))</f>
        <v/>
      </c>
      <c r="AD43" s="259" t="str">
        <f>IF($B43="C5111",$AL$6,IF($B43="C5112",$AL$7,IF($B43="C5113",$AL$8,IF($B43="C5121",$AL$9,IF($B43="C5122",$AL$10,IF($B43="C5123",$AL$11,IF($B43="C5130",$AL$12,IF($B43="C5140",$AL$13,""))))))))</f>
        <v/>
      </c>
      <c r="AE43" s="259" t="str">
        <f>IF($B43="C5150",$AL$14,IF($B43="C5160",$AL$15,IF($B43="C5170",$AL$16,IF($B43="C5180",$AL$17,IF($B43="C5190",$AL$18,IF($B43="C5190",$AL$19,""))))))</f>
        <v/>
      </c>
      <c r="AF43" s="261" t="str">
        <f>IF($B43="C7001","PENSION 1",IF($B43="C7002","PENSION 2",IF($B43="C7003","PENSION 3",IF($B43="C7101","PENSION 4",IF($B43="C7102","PENSION 5",IF($B43="C7103","PENSION 6",IF($B43="C7104","PENSION 7","")))))))</f>
        <v/>
      </c>
      <c r="AG43" s="261" t="str">
        <f>IF($B43="C7201","PENSION 8",IF($B43="C7301","PENSION 9",IF($B43="C7401","PENSION 10",IF($B43="C7501","CAF",IF($B43="C7601","RENTE VIAGERE",IF($B43="C7602","ENCAISSEMENT LOYERS",IF($B43="C7603","INTERETS PLACEMENTS","")))))))</f>
        <v/>
      </c>
      <c r="AH43" s="261" t="str">
        <f>IF($B43="C7604","COUPONS ET PLUS VALUES SUR TITRES",IF($B43="C7605","ALS : VIREMENTS CAF",IF($B43="C7606","REMBOURSEMENT MUTUELLE",IF($B43="C7607","VENTE MAISON OU TERRAIN",IF($B43="C7608","VENTE MOBILIER",IF($B43="C7701","ENCAISSEMENT SUCCESSION",IF($B43="C7901","AUTRES RECETTES DIVERSES","")))))))</f>
        <v/>
      </c>
      <c r="AI43" s="261" t="str">
        <f>IF($B43="C7001","PENSION 1",IF($B43="C7002","PENSION 2",IF($B43="C7003","PENSION 3",IF($B43="C7101","PENSION 4",IF($B43="C7102","PENSION 5",IF($B43="C7103","PENSION 6",IF($B43="C7104","PENSION 7","")))))))</f>
        <v/>
      </c>
      <c r="AJ43" s="261" t="str">
        <f>IF($B43="C7201","PENSION 8",IF($B43="C7301","PENSION 9",IF($B43="C7401","PENSION 10",IF($B43="C7501","CAF",IF($B43="C7601","RENTE VIAGERE",IF($B43="C7602","ENCAISSEMENT LOYERS",IF($B43="C7603","INTERETS PLACEMENTS","")))))))</f>
        <v/>
      </c>
      <c r="AL43" s="15"/>
      <c r="AR43" s="16"/>
      <c r="AS43" s="261" t="str">
        <f t="shared" si="31"/>
        <v/>
      </c>
      <c r="BC43" s="278"/>
      <c r="BD43" s="279"/>
      <c r="BE43" s="256"/>
      <c r="BF43" s="281"/>
      <c r="BG43" s="31"/>
      <c r="BI43" s="227"/>
      <c r="BJ43" s="206" t="s">
        <v>175</v>
      </c>
      <c r="BK43" s="228"/>
      <c r="BL43" s="229">
        <f t="shared" si="29"/>
        <v>0</v>
      </c>
      <c r="BM43" s="229">
        <f>$BA$25+$BA$26</f>
        <v>0</v>
      </c>
      <c r="BV43" s="31"/>
      <c r="CP43" s="136" t="str">
        <f t="shared" si="24"/>
        <v>C7605</v>
      </c>
      <c r="CQ43" s="192" t="str">
        <f t="shared" si="25"/>
        <v>ALS : VIREMENTS CAF</v>
      </c>
      <c r="CR43" s="144">
        <f t="shared" si="26"/>
        <v>0</v>
      </c>
      <c r="CS43" s="138">
        <f t="shared" si="27"/>
        <v>0</v>
      </c>
      <c r="CT43" s="189" t="e">
        <f t="shared" si="28"/>
        <v>#REF!</v>
      </c>
      <c r="CU43" s="190">
        <f t="shared" si="30"/>
        <v>364</v>
      </c>
      <c r="CV43" s="191" t="str">
        <f t="shared" si="6"/>
        <v/>
      </c>
      <c r="CW43" s="211" t="str">
        <f t="shared" si="20"/>
        <v/>
      </c>
      <c r="CX43" s="211" t="str">
        <f t="shared" ca="1" si="21"/>
        <v/>
      </c>
      <c r="CY43" s="211" t="str">
        <f t="shared" ca="1" si="22"/>
        <v/>
      </c>
      <c r="CZ43" s="212">
        <f t="shared" si="23"/>
        <v>0</v>
      </c>
    </row>
    <row r="44" spans="1:104" ht="39.75" customHeight="1">
      <c r="A44" s="333">
        <v>41527</v>
      </c>
      <c r="B44" s="334" t="s">
        <v>147</v>
      </c>
      <c r="C44" s="363" t="str">
        <f>IF(COMPTE1!$V67&lt;&gt;"",COMPTE1!$V67,IF(COMPTE1!$W67&lt;&gt;"",COMPTE1!$W67,IF(COMPTE1!$X67&lt;&gt;"",COMPTE1!$X67,IF(COMPTE1!$AB67&lt;&gt;"",COMPTE1!$AB67,IF(COMPTE1!$AF67&lt;&gt;"",COMPTE1!$AF67,IF(COMPTE1!$AG67&lt;&gt;"",COMPTE1!$AG67,IF(COMPTE1!$AH67&lt;&gt;"",COMPTE1!$AH67,COMPTE1!$AC67)))))))</f>
        <v>PENSION 1</v>
      </c>
      <c r="D44" s="335" t="s">
        <v>218</v>
      </c>
      <c r="E44" s="362">
        <f>SUM($F44:$U44)</f>
        <v>-63.53</v>
      </c>
      <c r="F44" s="336">
        <v>-63.53</v>
      </c>
      <c r="G44" s="336"/>
      <c r="H44" s="336"/>
      <c r="I44" s="336"/>
      <c r="J44" s="336"/>
      <c r="K44" s="336"/>
      <c r="L44" s="336"/>
      <c r="M44" s="336"/>
      <c r="N44" s="336"/>
      <c r="O44" s="336"/>
      <c r="P44" s="336"/>
      <c r="Q44" s="336"/>
      <c r="R44" s="336"/>
      <c r="S44" s="336"/>
      <c r="T44" s="270"/>
      <c r="U44" s="270"/>
      <c r="V44" s="255" t="str">
        <f>IF($B44="C6810","FRAIS BANCAIRES",IF($B44="C6110","ENTRETIEN",IF($B44="C6111","VETURE",IF($B44="C6112","AIDES MENAGERES",IF($B44="C6210","LOYER, HOTEL",IF($B44="C6211","COPROPRIETE",IF($B44="C6212","EDF, EAU, TEL",IF($B44="C6213","DETTES",""))))))))</f>
        <v/>
      </c>
      <c r="W44" s="255" t="str">
        <f>IF($B44="C6214","OBSEQUES ET PRESTATIONS FUNERAIRES",IF($B44="C6215","TRAVAUX, DEMENAGEMENTS",IF($B44="C6216","SORTIES ET ANNIVERSAIRES",IF($B44="C6217","HEBERGEMENT FOYER, MAISON DE RETRAITE",IF($B44="C6310","IMPOTS",IF($B44="C6311","VACANCES, LOISIRS, ABONNEMENTS",IF($B44="C6312","HONORAIRES",IF($B44="C6313","SOLDE FDG ANNEE PASSEE",""))))))))</f>
        <v/>
      </c>
      <c r="X44" s="255" t="str">
        <f>IF($B44="C6410","ASSURANCES",IF($B44="C6510","ACHAT MATERIEL, MOBILIER",IF($B44="C6610","FRAIS MEDICAUX ET MUTUELLE ET REMBOURSEMENTS",IF($B44="C6611","MUTUELLE SANTE",IF($B44="C6710","IMOINS VALUES SUR TITRES",IF($B44="C6910","PROVISIONS SUR EMOLUMENTS",""))))))</f>
        <v>MUTUELLE SANTE</v>
      </c>
      <c r="Y44" s="256" t="str">
        <f>IF($B44="C6810","FRAIS BANCAIRES",IF($B44="C6110","ENTRETIEN",IF($B44="C6111","VETURE",IF($B44="C6112","AIDES MENAGERES",IF($B44="C6210","LOYER, HOTEL",IF($B44="C6211","COPROPRIETE",IF($B44="C6212","EDF, EAU, TEL",IF($B44="C6213","DETTES",""))))))))</f>
        <v/>
      </c>
      <c r="Z44" s="256" t="str">
        <f>IF($B44="C6214","OBSEQUES ET PRESTATIONS FUNERAIRES",IF($B44="C6215","TRAVAUX, DEMENAGEMENTS",IF($B44="C6216","SORTIES ET ANNIVERSAIRES",IF($B44="C6217","HEBERGEMENT FOYER, MAISON DE RETRAITE",IF($B44="C6310","IMPOTS",IF($B44="C6311","VACANCES, LOISIRS, ABONNEMENTS",IF($B44="C6312","HONORAIRES",IF($B44="C6313","SOLDE FDG ANNEE PASSEE",""))))))))</f>
        <v/>
      </c>
      <c r="AA44" s="256" t="str">
        <f>IF($B44="C6410","ASSURANCES",IF($B44="C6510","ACHAT MATERIEL, MOBILIER",IF($B44="C6610","FRAIS MEDICAUX ET MUTUELLE ET REMBOURSEMENTS",IF($B44="C6611","MUTUELLE SANTE",IF($B44="C6710","IMOINS VALUES SUR TITRES",IF($B44="C6910","PROVISIONS SUR EMOLUMENTS",""))))))</f>
        <v>MUTUELLE SANTE</v>
      </c>
      <c r="AB44" s="259" t="str">
        <f>IF($B44="C5111",$AL$6,IF($B44="C5112",$AL$7,IF($B44="C5113",$AL$8,IF($B44="C5121",$AL$9,IF($B44="C5122",$AL$10,IF($B44="C5123",$AL$11,IF($B44="C5130",$AL$12,IF($B44="C5140",$AL$13,""))))))))</f>
        <v/>
      </c>
      <c r="AC44" s="259" t="str">
        <f>IF($B44="C5150",$AL$14,IF($B44="C5160",$AL$15,IF($B44="C5170",$AL$16,IF($B44="C5180",$AL$17,IF($B44="C5190",$AL$18,IF($B44="C5190",$AL$19,""))))))</f>
        <v/>
      </c>
      <c r="AD44" s="259" t="str">
        <f>IF($B44="C5111",$AL$6,IF($B44="C5112",$AL$7,IF($B44="C5113",$AL$8,IF($B44="C5121",$AL$9,IF($B44="C5122",$AL$10,IF($B44="C5123",$AL$11,IF($B44="C5130",$AL$12,IF($B44="C5140",$AL$13,""))))))))</f>
        <v/>
      </c>
      <c r="AE44" s="259" t="str">
        <f>IF($B44="C5150",$AL$14,IF($B44="C5160",$AL$15,IF($B44="C5170",$AL$16,IF($B44="C5180",$AL$17,IF($B44="C5190",$AL$18,IF($B44="C5190",$AL$19,""))))))</f>
        <v/>
      </c>
      <c r="AF44" s="261" t="str">
        <f>IF($B44="C7001","PENSION 1",IF($B44="C7002","PENSION 2",IF($B44="C7003","PENSION 3",IF($B44="C7101","PENSION 4",IF($B44="C7102","PENSION 5",IF($B44="C7103","PENSION 6",IF($B44="C7104","PENSION 7","")))))))</f>
        <v/>
      </c>
      <c r="AG44" s="261" t="str">
        <f>IF($B44="C7201","PENSION 8",IF($B44="C7301","PENSION 9",IF($B44="C7401","PENSION 10",IF($B44="C7501","CAF",IF($B44="C7601","RENTE VIAGERE",IF($B44="C7602","ENCAISSEMENT LOYERS",IF($B44="C7603","INTERETS PLACEMENTS","")))))))</f>
        <v/>
      </c>
      <c r="AH44" s="261" t="str">
        <f>IF($B44="C7604","COUPONS ET PLUS VALUES SUR TITRES",IF($B44="C7605","ALS : VIREMENTS CAF",IF($B44="C7606","REMBOURSEMENT MUTUELLE",IF($B44="C7607","VENTE MAISON OU TERRAIN",IF($B44="C7608","VENTE MOBILIER",IF($B44="C7701","ENCAISSEMENT SUCCESSION",IF($B44="C7901","AUTRES RECETTES DIVERSES","")))))))</f>
        <v/>
      </c>
      <c r="AI44" s="261" t="str">
        <f>IF($B44="C7001","PENSION 1",IF($B44="C7002","PENSION 2",IF($B44="C7003","PENSION 3",IF($B44="C7101","PENSION 4",IF($B44="C7102","PENSION 5",IF($B44="C7103","PENSION 6",IF($B44="C7104","PENSION 7","")))))))</f>
        <v/>
      </c>
      <c r="AJ44" s="261" t="str">
        <f>IF($B44="C7201","PENSION 8",IF($B44="C7301","PENSION 9",IF($B44="C7401","PENSION 10",IF($B44="C7501","CAF",IF($B44="C7601","RENTE VIAGERE",IF($B44="C7602","ENCAISSEMENT LOYERS",IF($B44="C7603","INTERETS PLACEMENTS","")))))))</f>
        <v/>
      </c>
      <c r="AR44" s="16"/>
      <c r="AS44" s="261" t="str">
        <f t="shared" si="31"/>
        <v/>
      </c>
      <c r="BC44" s="278"/>
      <c r="BD44" s="279"/>
      <c r="BE44" s="256"/>
      <c r="BF44" s="281"/>
      <c r="BG44" s="31"/>
      <c r="BI44" s="227"/>
      <c r="BJ44" s="206" t="s">
        <v>176</v>
      </c>
      <c r="BK44" s="228"/>
      <c r="BL44" s="229">
        <f t="shared" si="29"/>
        <v>0</v>
      </c>
      <c r="BM44" s="229">
        <f>$BA$18+$BA$13</f>
        <v>0</v>
      </c>
      <c r="BV44" s="31"/>
      <c r="CP44" s="136" t="str">
        <f t="shared" si="24"/>
        <v>C7606</v>
      </c>
      <c r="CQ44" s="192" t="str">
        <f t="shared" si="25"/>
        <v>REMBOURSEMENT MUTUELLE</v>
      </c>
      <c r="CR44" s="144">
        <f t="shared" si="26"/>
        <v>0</v>
      </c>
      <c r="CS44" s="138">
        <f t="shared" si="27"/>
        <v>0</v>
      </c>
      <c r="CT44" s="189" t="e">
        <f t="shared" si="28"/>
        <v>#REF!</v>
      </c>
      <c r="CU44" s="190">
        <f t="shared" si="30"/>
        <v>364</v>
      </c>
      <c r="CV44" s="191" t="str">
        <f t="shared" si="6"/>
        <v/>
      </c>
      <c r="CW44" s="211" t="str">
        <f t="shared" ref="CW44:CW50" si="32">IF($CS44=12,$CR44*3,IF($CS44=6,IF($CV44+60&lt;_xludf.DATE,$CR44*2,$CR44),IF($CS44=4,IF($CV44&lt;_xludf.DATE,$CR44,""),"")))</f>
        <v/>
      </c>
      <c r="CX44" s="211" t="str">
        <f t="shared" ca="1" si="21"/>
        <v/>
      </c>
      <c r="CY44" s="211" t="str">
        <f t="shared" ca="1" si="22"/>
        <v/>
      </c>
      <c r="CZ44" s="212">
        <f t="shared" ref="CZ44:CZ50" si="33">IF($CS44=12,$CR44*12,IF($CS44=6,$CR44*6,IF($CS44=4,$CR44*4,IF($CS44=2,$CR44*2,$CR44))))</f>
        <v>0</v>
      </c>
    </row>
    <row r="45" spans="1:104" ht="39.75" customHeight="1">
      <c r="A45" s="333">
        <v>41558</v>
      </c>
      <c r="B45" s="334" t="s">
        <v>147</v>
      </c>
      <c r="C45" s="363" t="str">
        <f>IF(COMPTE1!$V72&lt;&gt;"",COMPTE1!$V72,IF(COMPTE1!$W72&lt;&gt;"",COMPTE1!$W72,IF(COMPTE1!$X72&lt;&gt;"",COMPTE1!$X72,IF(COMPTE1!$AB72&lt;&gt;"",COMPTE1!$AB72,IF(COMPTE1!$AF72&lt;&gt;"",COMPTE1!$AF72,IF(COMPTE1!$AG72&lt;&gt;"",COMPTE1!$AG72,IF(COMPTE1!$AH72&lt;&gt;"",COMPTE1!$AH72,COMPTE1!$AC72)))))))</f>
        <v>PENSION 2</v>
      </c>
      <c r="D45" s="335" t="s">
        <v>218</v>
      </c>
      <c r="E45" s="362">
        <f>SUM($F45:$U45)</f>
        <v>-63.53</v>
      </c>
      <c r="F45" s="336">
        <v>-63.53</v>
      </c>
      <c r="G45" s="336"/>
      <c r="H45" s="336"/>
      <c r="I45" s="336"/>
      <c r="J45" s="336"/>
      <c r="K45" s="336"/>
      <c r="L45" s="336"/>
      <c r="M45" s="336"/>
      <c r="N45" s="336"/>
      <c r="O45" s="336"/>
      <c r="P45" s="336"/>
      <c r="Q45" s="336"/>
      <c r="R45" s="336"/>
      <c r="S45" s="336"/>
      <c r="T45" s="270"/>
      <c r="U45" s="270"/>
      <c r="V45" s="255" t="str">
        <f>IF($B45="C6810","FRAIS BANCAIRES",IF($B45="C6110","ENTRETIEN",IF($B45="C6111","VETURE",IF($B45="C6112","AIDES MENAGERES",IF($B45="C6210","LOYER, HOTEL",IF($B45="C6211","COPROPRIETE",IF($B45="C6212","EDF, EAU, TEL",IF($B45="C6213","DETTES",""))))))))</f>
        <v/>
      </c>
      <c r="W45" s="255" t="str">
        <f>IF($B45="C6214","OBSEQUES ET PRESTATIONS FUNERAIRES",IF($B45="C6215","TRAVAUX, DEMENAGEMENTS",IF($B45="C6216","SORTIES ET ANNIVERSAIRES",IF($B45="C6217","HEBERGEMENT FOYER, MAISON DE RETRAITE",IF($B45="C6310","IMPOTS",IF($B45="C6311","VACANCES, LOISIRS, ABONNEMENTS",IF($B45="C6312","HONORAIRES",IF($B45="C6313","SOLDE FDG ANNEE PASSEE",""))))))))</f>
        <v/>
      </c>
      <c r="X45" s="255" t="str">
        <f>IF($B45="C6410","ASSURANCES",IF($B45="C6510","ACHAT MATERIEL, MOBILIER",IF($B45="C6610","FRAIS MEDICAUX ET MUTUELLE ET REMBOURSEMENTS",IF($B45="C6611","MUTUELLE SANTE",IF($B45="C6710","IMOINS VALUES SUR TITRES",IF($B45="C6910","PROVISIONS SUR EMOLUMENTS",""))))))</f>
        <v>MUTUELLE SANTE</v>
      </c>
      <c r="Y45" s="256" t="str">
        <f>IF($B45="C6810","FRAIS BANCAIRES",IF($B45="C6110","ENTRETIEN",IF($B45="C6111","VETURE",IF($B45="C6112","AIDES MENAGERES",IF($B45="C6210","LOYER, HOTEL",IF($B45="C6211","COPROPRIETE",IF($B45="C6212","EDF, EAU, TEL",IF($B45="C6213","DETTES",""))))))))</f>
        <v/>
      </c>
      <c r="Z45" s="256" t="str">
        <f>IF($B45="C6214","OBSEQUES ET PRESTATIONS FUNERAIRES",IF($B45="C6215","TRAVAUX, DEMENAGEMENTS",IF($B45="C6216","SORTIES ET ANNIVERSAIRES",IF($B45="C6217","HEBERGEMENT FOYER, MAISON DE RETRAITE",IF($B45="C6310","IMPOTS",IF($B45="C6311","VACANCES, LOISIRS, ABONNEMENTS",IF($B45="C6312","HONORAIRES",IF($B45="C6313","SOLDE FDG ANNEE PASSEE",""))))))))</f>
        <v/>
      </c>
      <c r="AA45" s="256" t="str">
        <f>IF($B45="C6410","ASSURANCES",IF($B45="C6510","ACHAT MATERIEL, MOBILIER",IF($B45="C6610","FRAIS MEDICAUX ET MUTUELLE ET REMBOURSEMENTS",IF($B45="C6611","MUTUELLE SANTE",IF($B45="C6710","IMOINS VALUES SUR TITRES",IF($B45="C6910","PROVISIONS SUR EMOLUMENTS",""))))))</f>
        <v>MUTUELLE SANTE</v>
      </c>
      <c r="AB45" s="259" t="str">
        <f>IF($B45="C5111",$AL$6,IF($B45="C5112",$AL$7,IF($B45="C5113",$AL$8,IF($B45="C5121",$AL$9,IF($B45="C5122",$AL$10,IF($B45="C5123",$AL$11,IF($B45="C5130",$AL$12,IF($B45="C5140",$AL$13,""))))))))</f>
        <v/>
      </c>
      <c r="AC45" s="259" t="str">
        <f>IF($B45="C5150",$AL$14,IF($B45="C5160",$AL$15,IF($B45="C5170",$AL$16,IF($B45="C5180",$AL$17,IF($B45="C5190",$AL$18,IF($B45="C5190",$AL$19,""))))))</f>
        <v/>
      </c>
      <c r="AD45" s="259" t="str">
        <f>IF($B45="C5111",$AL$6,IF($B45="C5112",$AL$7,IF($B45="C5113",$AL$8,IF($B45="C5121",$AL$9,IF($B45="C5122",$AL$10,IF($B45="C5123",$AL$11,IF($B45="C5130",$AL$12,IF($B45="C5140",$AL$13,""))))))))</f>
        <v/>
      </c>
      <c r="AE45" s="259" t="str">
        <f>IF($B45="C5150",$AL$14,IF($B45="C5160",$AL$15,IF($B45="C5170",$AL$16,IF($B45="C5180",$AL$17,IF($B45="C5190",$AL$18,IF($B45="C5190",$AL$19,""))))))</f>
        <v/>
      </c>
      <c r="AF45" s="261" t="str">
        <f>IF($B45="C7001","PENSION 1",IF($B45="C7002","PENSION 2",IF($B45="C7003","PENSION 3",IF($B45="C7101","PENSION 4",IF($B45="C7102","PENSION 5",IF($B45="C7103","PENSION 6",IF($B45="C7104","PENSION 7","")))))))</f>
        <v/>
      </c>
      <c r="AG45" s="261" t="str">
        <f>IF($B45="C7201","PENSION 8",IF($B45="C7301","PENSION 9",IF($B45="C7401","PENSION 10",IF($B45="C7501","CAF",IF($B45="C7601","RENTE VIAGERE",IF($B45="C7602","ENCAISSEMENT LOYERS",IF($B45="C7603","INTERETS PLACEMENTS","")))))))</f>
        <v/>
      </c>
      <c r="AH45" s="261" t="str">
        <f>IF($B45="C7604","COUPONS ET PLUS VALUES SUR TITRES",IF($B45="C7605","ALS : VIREMENTS CAF",IF($B45="C7606","REMBOURSEMENT MUTUELLE",IF($B45="C7607","VENTE MAISON OU TERRAIN",IF($B45="C7608","VENTE MOBILIER",IF($B45="C7701","ENCAISSEMENT SUCCESSION",IF($B45="C7901","AUTRES RECETTES DIVERSES","")))))))</f>
        <v/>
      </c>
      <c r="AI45" s="261" t="str">
        <f>IF($B45="C7001","PENSION 1",IF($B45="C7002","PENSION 2",IF($B45="C7003","PENSION 3",IF($B45="C7101","PENSION 4",IF($B45="C7102","PENSION 5",IF($B45="C7103","PENSION 6",IF($B45="C7104","PENSION 7","")))))))</f>
        <v/>
      </c>
      <c r="AJ45" s="261" t="str">
        <f>IF($B45="C7201","PENSION 8",IF($B45="C7301","PENSION 9",IF($B45="C7401","PENSION 10",IF($B45="C7501","CAF",IF($B45="C7601","RENTE VIAGERE",IF($B45="C7602","ENCAISSEMENT LOYERS",IF($B45="C7603","INTERETS PLACEMENTS","")))))))</f>
        <v/>
      </c>
      <c r="AR45" s="16"/>
      <c r="AS45" s="261" t="str">
        <f t="shared" si="31"/>
        <v/>
      </c>
      <c r="BC45" s="278"/>
      <c r="BD45" s="279"/>
      <c r="BE45" s="256"/>
      <c r="BF45" s="281"/>
      <c r="BG45" s="31"/>
      <c r="BI45" s="227"/>
      <c r="BJ45" s="206" t="s">
        <v>177</v>
      </c>
      <c r="BK45" s="228"/>
      <c r="BL45" s="229">
        <f t="shared" si="29"/>
        <v>0</v>
      </c>
      <c r="BM45" s="229">
        <f>$BA$27+$BA$20</f>
        <v>0</v>
      </c>
      <c r="BV45" s="31"/>
      <c r="CP45" s="136" t="str">
        <f t="shared" si="24"/>
        <v>C7607</v>
      </c>
      <c r="CQ45" s="192" t="str">
        <f t="shared" si="25"/>
        <v>Vente appartmenent, Maison, terrain</v>
      </c>
      <c r="CR45" s="144">
        <f t="shared" si="26"/>
        <v>0</v>
      </c>
      <c r="CS45" s="138">
        <f t="shared" si="27"/>
        <v>0</v>
      </c>
      <c r="CT45" s="189" t="e">
        <f t="shared" ref="CT45:CT50" si="34">+BO23</f>
        <v>#REF!</v>
      </c>
      <c r="CU45" s="190">
        <f t="shared" si="30"/>
        <v>364</v>
      </c>
      <c r="CV45" s="191" t="str">
        <f t="shared" si="6"/>
        <v/>
      </c>
      <c r="CW45" s="211" t="str">
        <f t="shared" si="32"/>
        <v/>
      </c>
      <c r="CX45" s="211" t="str">
        <f t="shared" ca="1" si="21"/>
        <v/>
      </c>
      <c r="CY45" s="211" t="str">
        <f t="shared" ca="1" si="22"/>
        <v/>
      </c>
      <c r="CZ45" s="212">
        <f t="shared" si="33"/>
        <v>0</v>
      </c>
    </row>
    <row r="46" spans="1:104" ht="39.75" customHeight="1">
      <c r="A46" s="333">
        <v>41590</v>
      </c>
      <c r="B46" s="334" t="s">
        <v>147</v>
      </c>
      <c r="C46" s="363" t="str">
        <f>IF(COMPTE1!$V75&lt;&gt;"",COMPTE1!$V75,IF(COMPTE1!$W75&lt;&gt;"",COMPTE1!$W75,IF(COMPTE1!$X75&lt;&gt;"",COMPTE1!$X75,IF(COMPTE1!$AB75&lt;&gt;"",COMPTE1!$AB75,IF(COMPTE1!$AF75&lt;&gt;"",COMPTE1!$AF75,IF(COMPTE1!$AG75&lt;&gt;"",COMPTE1!$AG75,IF(COMPTE1!$AH75&lt;&gt;"",COMPTE1!$AH75,COMPTE1!$AC75)))))))</f>
        <v>PENSION 3</v>
      </c>
      <c r="D46" s="335" t="s">
        <v>218</v>
      </c>
      <c r="E46" s="362">
        <f>SUM($F46:$U46)</f>
        <v>-63.53</v>
      </c>
      <c r="F46" s="336">
        <v>-63.53</v>
      </c>
      <c r="G46" s="336"/>
      <c r="H46" s="336"/>
      <c r="I46" s="336"/>
      <c r="J46" s="336"/>
      <c r="K46" s="336"/>
      <c r="L46" s="336"/>
      <c r="M46" s="336"/>
      <c r="N46" s="336"/>
      <c r="O46" s="336"/>
      <c r="P46" s="336"/>
      <c r="Q46" s="336"/>
      <c r="R46" s="336"/>
      <c r="S46" s="336"/>
      <c r="T46" s="270"/>
      <c r="U46" s="270"/>
      <c r="V46" s="255" t="str">
        <f>IF($B46="C6810","FRAIS BANCAIRES",IF($B46="C6110","ENTRETIEN",IF($B46="C6111","VETURE",IF($B46="C6112","AIDES MENAGERES",IF($B46="C6210","LOYER, HOTEL",IF($B46="C6211","COPROPRIETE",IF($B46="C6212","EDF, EAU, TEL",IF($B46="C6213","DETTES",""))))))))</f>
        <v/>
      </c>
      <c r="W46" s="255" t="str">
        <f>IF($B46="C6214","OBSEQUES ET PRESTATIONS FUNERAIRES",IF($B46="C6215","TRAVAUX, DEMENAGEMENTS",IF($B46="C6216","SORTIES ET ANNIVERSAIRES",IF($B46="C6217","HEBERGEMENT FOYER, MAISON DE RETRAITE",IF($B46="C6310","IMPOTS",IF($B46="C6311","VACANCES, LOISIRS, ABONNEMENTS",IF($B46="C6312","HONORAIRES",IF($B46="C6313","SOLDE FDG ANNEE PASSEE",""))))))))</f>
        <v/>
      </c>
      <c r="X46" s="255" t="str">
        <f>IF($B46="C6410","ASSURANCES",IF($B46="C6510","ACHAT MATERIEL, MOBILIER",IF($B46="C6610","FRAIS MEDICAUX ET MUTUELLE ET REMBOURSEMENTS",IF($B46="C6611","MUTUELLE SANTE",IF($B46="C6710","IMOINS VALUES SUR TITRES",IF($B46="C6910","PROVISIONS SUR EMOLUMENTS",""))))))</f>
        <v>MUTUELLE SANTE</v>
      </c>
      <c r="Y46" s="256" t="str">
        <f>IF($B46="C6810","FRAIS BANCAIRES",IF($B46="C6110","ENTRETIEN",IF($B46="C6111","VETURE",IF($B46="C6112","AIDES MENAGERES",IF($B46="C6210","LOYER, HOTEL",IF($B46="C6211","COPROPRIETE",IF($B46="C6212","EDF, EAU, TEL",IF($B46="C6213","DETTES",""))))))))</f>
        <v/>
      </c>
      <c r="Z46" s="256" t="str">
        <f>IF($B46="C6214","OBSEQUES ET PRESTATIONS FUNERAIRES",IF($B46="C6215","TRAVAUX, DEMENAGEMENTS",IF($B46="C6216","SORTIES ET ANNIVERSAIRES",IF($B46="C6217","HEBERGEMENT FOYER, MAISON DE RETRAITE",IF($B46="C6310","IMPOTS",IF($B46="C6311","VACANCES, LOISIRS, ABONNEMENTS",IF($B46="C6312","HONORAIRES",IF($B46="C6313","SOLDE FDG ANNEE PASSEE",""))))))))</f>
        <v/>
      </c>
      <c r="AA46" s="256" t="str">
        <f>IF($B46="C6410","ASSURANCES",IF($B46="C6510","ACHAT MATERIEL, MOBILIER",IF($B46="C6610","FRAIS MEDICAUX ET MUTUELLE ET REMBOURSEMENTS",IF($B46="C6611","MUTUELLE SANTE",IF($B46="C6710","IMOINS VALUES SUR TITRES",IF($B46="C6910","PROVISIONS SUR EMOLUMENTS",""))))))</f>
        <v>MUTUELLE SANTE</v>
      </c>
      <c r="AB46" s="259" t="str">
        <f>IF($B46="C5111",$AL$6,IF($B46="C5112",$AL$7,IF($B46="C5113",$AL$8,IF($B46="C5121",$AL$9,IF($B46="C5122",$AL$10,IF($B46="C5123",$AL$11,IF($B46="C5130",$AL$12,IF($B46="C5140",$AL$13,""))))))))</f>
        <v/>
      </c>
      <c r="AC46" s="259" t="str">
        <f>IF($B46="C5150",$AL$14,IF($B46="C5160",$AL$15,IF($B46="C5170",$AL$16,IF($B46="C5180",$AL$17,IF($B46="C5190",$AL$18,IF($B46="C5190",$AL$19,""))))))</f>
        <v/>
      </c>
      <c r="AD46" s="259" t="str">
        <f>IF($B46="C5111",$AL$6,IF($B46="C5112",$AL$7,IF($B46="C5113",$AL$8,IF($B46="C5121",$AL$9,IF($B46="C5122",$AL$10,IF($B46="C5123",$AL$11,IF($B46="C5130",$AL$12,IF($B46="C5140",$AL$13,""))))))))</f>
        <v/>
      </c>
      <c r="AE46" s="259" t="str">
        <f>IF($B46="C5150",$AL$14,IF($B46="C5160",$AL$15,IF($B46="C5170",$AL$16,IF($B46="C5180",$AL$17,IF($B46="C5190",$AL$18,IF($B46="C5190",$AL$19,""))))))</f>
        <v/>
      </c>
      <c r="AF46" s="261" t="str">
        <f>IF($B46="C7001","PENSION 1",IF($B46="C7002","PENSION 2",IF($B46="C7003","PENSION 3",IF($B46="C7101","PENSION 4",IF($B46="C7102","PENSION 5",IF($B46="C7103","PENSION 6",IF($B46="C7104","PENSION 7","")))))))</f>
        <v/>
      </c>
      <c r="AG46" s="261" t="str">
        <f>IF($B46="C7201","PENSION 8",IF($B46="C7301","PENSION 9",IF($B46="C7401","PENSION 10",IF($B46="C7501","CAF",IF($B46="C7601","RENTE VIAGERE",IF($B46="C7602","ENCAISSEMENT LOYERS",IF($B46="C7603","INTERETS PLACEMENTS","")))))))</f>
        <v/>
      </c>
      <c r="AH46" s="261" t="str">
        <f>IF($B46="C7604","COUPONS ET PLUS VALUES SUR TITRES",IF($B46="C7605","ALS : VIREMENTS CAF",IF($B46="C7606","REMBOURSEMENT MUTUELLE",IF($B46="C7607","VENTE MAISON OU TERRAIN",IF($B46="C7608","VENTE MOBILIER",IF($B46="C7701","ENCAISSEMENT SUCCESSION",IF($B46="C7901","AUTRES RECETTES DIVERSES","")))))))</f>
        <v/>
      </c>
      <c r="AI46" s="261" t="str">
        <f>IF($B46="C7001","PENSION 1",IF($B46="C7002","PENSION 2",IF($B46="C7003","PENSION 3",IF($B46="C7101","PENSION 4",IF($B46="C7102","PENSION 5",IF($B46="C7103","PENSION 6",IF($B46="C7104","PENSION 7","")))))))</f>
        <v/>
      </c>
      <c r="AJ46" s="261" t="str">
        <f>IF($B46="C7201","PENSION 8",IF($B46="C7301","PENSION 9",IF($B46="C7401","PENSION 10",IF($B46="C7501","CAF",IF($B46="C7601","RENTE VIAGERE",IF($B46="C7602","ENCAISSEMENT LOYERS",IF($B46="C7603","INTERETS PLACEMENTS","")))))))</f>
        <v/>
      </c>
      <c r="AR46" s="16"/>
      <c r="AS46" s="261" t="str">
        <f t="shared" si="31"/>
        <v/>
      </c>
      <c r="BC46" s="278"/>
      <c r="BD46" s="279"/>
      <c r="BE46" s="256"/>
      <c r="BF46" s="281"/>
      <c r="BG46" s="31"/>
      <c r="BI46" s="227"/>
      <c r="BK46" s="230" t="s">
        <v>178</v>
      </c>
      <c r="BL46" s="225">
        <f t="shared" si="29"/>
        <v>0</v>
      </c>
      <c r="BM46" s="225">
        <f>SUM(BM$34:BM$45)</f>
        <v>0</v>
      </c>
      <c r="BV46" s="31"/>
      <c r="CP46" s="136" t="str">
        <f t="shared" si="24"/>
        <v>C7608</v>
      </c>
      <c r="CQ46" s="192" t="str">
        <f t="shared" si="25"/>
        <v>Vente meuble</v>
      </c>
      <c r="CR46" s="144">
        <f t="shared" si="26"/>
        <v>0</v>
      </c>
      <c r="CS46" s="138">
        <f t="shared" si="27"/>
        <v>0</v>
      </c>
      <c r="CT46" s="189" t="e">
        <f t="shared" si="34"/>
        <v>#REF!</v>
      </c>
      <c r="CU46" s="190">
        <f t="shared" si="30"/>
        <v>364</v>
      </c>
      <c r="CV46" s="191" t="str">
        <f t="shared" si="6"/>
        <v/>
      </c>
      <c r="CW46" s="211" t="str">
        <f t="shared" si="32"/>
        <v/>
      </c>
      <c r="CX46" s="211" t="str">
        <f t="shared" ca="1" si="21"/>
        <v/>
      </c>
      <c r="CY46" s="211" t="str">
        <f t="shared" ca="1" si="22"/>
        <v/>
      </c>
      <c r="CZ46" s="212">
        <f t="shared" si="33"/>
        <v>0</v>
      </c>
    </row>
    <row r="47" spans="1:104" ht="39.75" customHeight="1" thickBot="1">
      <c r="A47" s="333">
        <v>41618</v>
      </c>
      <c r="B47" s="334" t="s">
        <v>147</v>
      </c>
      <c r="C47" s="363" t="str">
        <f>IF(COMPTE1!$V82&lt;&gt;"",COMPTE1!$V82,IF(COMPTE1!$W82&lt;&gt;"",COMPTE1!$W82,IF(COMPTE1!$X82&lt;&gt;"",COMPTE1!$X82,IF(COMPTE1!$AB82&lt;&gt;"",COMPTE1!$AB82,IF(COMPTE1!$AF82&lt;&gt;"",COMPTE1!$AF82,IF(COMPTE1!$AG82&lt;&gt;"",COMPTE1!$AG82,IF(COMPTE1!$AH82&lt;&gt;"",COMPTE1!$AH82,COMPTE1!$AC82)))))))</f>
        <v>PENSION 3</v>
      </c>
      <c r="D47" s="335" t="s">
        <v>218</v>
      </c>
      <c r="E47" s="362">
        <f>SUM($F47:$U47)</f>
        <v>-63.53</v>
      </c>
      <c r="F47" s="336">
        <v>-63.53</v>
      </c>
      <c r="G47" s="336"/>
      <c r="H47" s="336"/>
      <c r="I47" s="336"/>
      <c r="J47" s="336"/>
      <c r="K47" s="336"/>
      <c r="L47" s="336"/>
      <c r="M47" s="336"/>
      <c r="N47" s="336"/>
      <c r="O47" s="336"/>
      <c r="P47" s="336"/>
      <c r="Q47" s="336"/>
      <c r="R47" s="336"/>
      <c r="S47" s="336"/>
      <c r="T47" s="270"/>
      <c r="U47" s="270"/>
      <c r="V47" s="255" t="str">
        <f>IF($B47="C6810","FRAIS BANCAIRES",IF($B47="C6110","ENTRETIEN",IF($B47="C6111","VETURE",IF($B47="C6112","AIDES MENAGERES",IF($B47="C6210","LOYER, HOTEL",IF($B47="C6211","COPROPRIETE",IF($B47="C6212","EDF, EAU, TEL",IF($B47="C6213","DETTES",""))))))))</f>
        <v/>
      </c>
      <c r="W47" s="255" t="str">
        <f>IF($B47="C6214","OBSEQUES ET PRESTATIONS FUNERAIRES",IF($B47="C6215","TRAVAUX, DEMENAGEMENTS",IF($B47="C6216","SORTIES ET ANNIVERSAIRES",IF($B47="C6217","HEBERGEMENT FOYER, MAISON DE RETRAITE",IF($B47="C6310","IMPOTS",IF($B47="C6311","VACANCES, LOISIRS, ABONNEMENTS",IF($B47="C6312","HONORAIRES",IF($B47="C6313","SOLDE FDG ANNEE PASSEE",""))))))))</f>
        <v/>
      </c>
      <c r="X47" s="255" t="str">
        <f>IF($B47="C6410","ASSURANCES",IF($B47="C6510","ACHAT MATERIEL, MOBILIER",IF($B47="C6610","FRAIS MEDICAUX ET MUTUELLE ET REMBOURSEMENTS",IF($B47="C6611","MUTUELLE SANTE",IF($B47="C6710","IMOINS VALUES SUR TITRES",IF($B47="C6910","PROVISIONS SUR EMOLUMENTS",""))))))</f>
        <v>MUTUELLE SANTE</v>
      </c>
      <c r="Y47" s="256" t="str">
        <f>IF($B47="C6810","FRAIS BANCAIRES",IF($B47="C6110","ENTRETIEN",IF($B47="C6111","VETURE",IF($B47="C6112","AIDES MENAGERES",IF($B47="C6210","LOYER, HOTEL",IF($B47="C6211","COPROPRIETE",IF($B47="C6212","EDF, EAU, TEL",IF($B47="C6213","DETTES",""))))))))</f>
        <v/>
      </c>
      <c r="Z47" s="256" t="str">
        <f>IF($B47="C6214","OBSEQUES ET PRESTATIONS FUNERAIRES",IF($B47="C6215","TRAVAUX, DEMENAGEMENTS",IF($B47="C6216","SORTIES ET ANNIVERSAIRES",IF($B47="C6217","HEBERGEMENT FOYER, MAISON DE RETRAITE",IF($B47="C6310","IMPOTS",IF($B47="C6311","VACANCES, LOISIRS, ABONNEMENTS",IF($B47="C6312","HONORAIRES",IF($B47="C6313","SOLDE FDG ANNEE PASSEE",""))))))))</f>
        <v/>
      </c>
      <c r="AA47" s="256" t="str">
        <f>IF($B47="C6410","ASSURANCES",IF($B47="C6510","ACHAT MATERIEL, MOBILIER",IF($B47="C6610","FRAIS MEDICAUX ET MUTUELLE ET REMBOURSEMENTS",IF($B47="C6611","MUTUELLE SANTE",IF($B47="C6710","IMOINS VALUES SUR TITRES",IF($B47="C6910","PROVISIONS SUR EMOLUMENTS",""))))))</f>
        <v>MUTUELLE SANTE</v>
      </c>
      <c r="AB47" s="259" t="str">
        <f>IF($B47="C5111",$AL$6,IF($B47="C5112",$AL$7,IF($B47="C5113",$AL$8,IF($B47="C5121",$AL$9,IF($B47="C5122",$AL$10,IF($B47="C5123",$AL$11,IF($B47="C5130",$AL$12,IF($B47="C5140",$AL$13,""))))))))</f>
        <v/>
      </c>
      <c r="AC47" s="259" t="str">
        <f>IF($B47="C5150",$AL$14,IF($B47="C5160",$AL$15,IF($B47="C5170",$AL$16,IF($B47="C5180",$AL$17,IF($B47="C5190",$AL$18,IF($B47="C5190",$AL$19,""))))))</f>
        <v/>
      </c>
      <c r="AD47" s="259" t="str">
        <f>IF($B47="C5111",$AL$6,IF($B47="C5112",$AL$7,IF($B47="C5113",$AL$8,IF($B47="C5121",$AL$9,IF($B47="C5122",$AL$10,IF($B47="C5123",$AL$11,IF($B47="C5130",$AL$12,IF($B47="C5140",$AL$13,""))))))))</f>
        <v/>
      </c>
      <c r="AE47" s="259" t="str">
        <f>IF($B47="C5150",$AL$14,IF($B47="C5160",$AL$15,IF($B47="C5170",$AL$16,IF($B47="C5180",$AL$17,IF($B47="C5190",$AL$18,IF($B47="C5190",$AL$19,""))))))</f>
        <v/>
      </c>
      <c r="AF47" s="261" t="str">
        <f>IF($B47="C7001","PENSION 1",IF($B47="C7002","PENSION 2",IF($B47="C7003","PENSION 3",IF($B47="C7101","PENSION 4",IF($B47="C7102","PENSION 5",IF($B47="C7103","PENSION 6",IF($B47="C7104","PENSION 7","")))))))</f>
        <v/>
      </c>
      <c r="AG47" s="261" t="str">
        <f>IF($B47="C7201","PENSION 8",IF($B47="C7301","PENSION 9",IF($B47="C7401","PENSION 10",IF($B47="C7501","CAF",IF($B47="C7601","RENTE VIAGERE",IF($B47="C7602","ENCAISSEMENT LOYERS",IF($B47="C7603","INTERETS PLACEMENTS","")))))))</f>
        <v/>
      </c>
      <c r="AH47" s="261" t="str">
        <f>IF($B47="C7604","COUPONS ET PLUS VALUES SUR TITRES",IF($B47="C7605","ALS : VIREMENTS CAF",IF($B47="C7606","REMBOURSEMENT MUTUELLE",IF($B47="C7607","VENTE MAISON OU TERRAIN",IF($B47="C7608","VENTE MOBILIER",IF($B47="C7701","ENCAISSEMENT SUCCESSION",IF($B47="C7901","AUTRES RECETTES DIVERSES","")))))))</f>
        <v/>
      </c>
      <c r="AI47" s="261" t="str">
        <f>IF($B47="C7001","PENSION 1",IF($B47="C7002","PENSION 2",IF($B47="C7003","PENSION 3",IF($B47="C7101","PENSION 4",IF($B47="C7102","PENSION 5",IF($B47="C7103","PENSION 6",IF($B47="C7104","PENSION 7","")))))))</f>
        <v/>
      </c>
      <c r="AJ47" s="261" t="str">
        <f>IF($B47="C7201","PENSION 8",IF($B47="C7301","PENSION 9",IF($B47="C7401","PENSION 10",IF($B47="C7501","CAF",IF($B47="C7601","RENTE VIAGERE",IF($B47="C7602","ENCAISSEMENT LOYERS",IF($B47="C7603","INTERETS PLACEMENTS","")))))))</f>
        <v/>
      </c>
      <c r="AR47" s="16"/>
      <c r="AS47" s="261" t="str">
        <f t="shared" si="31"/>
        <v/>
      </c>
      <c r="BC47" s="278"/>
      <c r="BD47" s="279"/>
      <c r="BE47" s="256"/>
      <c r="BF47" s="281"/>
      <c r="BG47" s="31"/>
      <c r="BI47" s="231" t="s">
        <v>179</v>
      </c>
      <c r="BJ47" s="232"/>
      <c r="BK47" s="232"/>
      <c r="BL47" s="233">
        <f>BL$32-BL$46</f>
        <v>0</v>
      </c>
      <c r="BM47" s="233">
        <f>BM$32-BM$46</f>
        <v>0</v>
      </c>
      <c r="BV47" s="31"/>
      <c r="CP47" s="136" t="str">
        <f t="shared" si="24"/>
        <v>C7701</v>
      </c>
      <c r="CQ47" s="192" t="str">
        <f t="shared" si="25"/>
        <v>Encaissement succession</v>
      </c>
      <c r="CR47" s="144">
        <f t="shared" si="26"/>
        <v>0</v>
      </c>
      <c r="CS47" s="138">
        <f t="shared" si="27"/>
        <v>0</v>
      </c>
      <c r="CT47" s="189" t="e">
        <f t="shared" si="34"/>
        <v>#REF!</v>
      </c>
      <c r="CU47" s="190">
        <f t="shared" si="30"/>
        <v>364</v>
      </c>
      <c r="CV47" s="191" t="str">
        <f t="shared" si="6"/>
        <v/>
      </c>
      <c r="CW47" s="211" t="str">
        <f t="shared" si="32"/>
        <v/>
      </c>
      <c r="CX47" s="211" t="str">
        <f t="shared" ca="1" si="21"/>
        <v/>
      </c>
      <c r="CY47" s="211" t="str">
        <f t="shared" ca="1" si="22"/>
        <v/>
      </c>
      <c r="CZ47" s="212">
        <f t="shared" si="33"/>
        <v>0</v>
      </c>
    </row>
    <row r="48" spans="1:104" ht="39.75" customHeight="1" thickTop="1">
      <c r="A48" s="333">
        <v>41292</v>
      </c>
      <c r="B48" s="334" t="s">
        <v>154</v>
      </c>
      <c r="C48" s="363" t="str">
        <f>IF(COMPTE1!$V12&lt;&gt;"",COMPTE1!$V12,IF(COMPTE1!$W12&lt;&gt;"",COMPTE1!$W12,IF(COMPTE1!$X12&lt;&gt;"",COMPTE1!$X12,IF(COMPTE1!$AB12&lt;&gt;"",COMPTE1!$AB12,IF(COMPTE1!$AF12&lt;&gt;"",COMPTE1!$AF12,IF(COMPTE1!$AG12&lt;&gt;"",COMPTE1!$AG12,IF(COMPTE1!$AH12&lt;&gt;"",COMPTE1!$AH12,COMPTE1!$AC12)))))))</f>
        <v>HEBERGEMENT FOYER, MAISON DE RETRAITE</v>
      </c>
      <c r="D48" s="335" t="s">
        <v>259</v>
      </c>
      <c r="E48" s="362">
        <f>SUM($F48:$U48)</f>
        <v>-2.7</v>
      </c>
      <c r="F48" s="336"/>
      <c r="G48" s="336">
        <v>-2.7</v>
      </c>
      <c r="H48" s="336"/>
      <c r="I48" s="336"/>
      <c r="J48" s="336"/>
      <c r="K48" s="336"/>
      <c r="L48" s="336"/>
      <c r="M48" s="336"/>
      <c r="N48" s="336"/>
      <c r="O48" s="336"/>
      <c r="P48" s="336"/>
      <c r="Q48" s="336"/>
      <c r="R48" s="336"/>
      <c r="S48" s="336"/>
      <c r="T48" s="66"/>
      <c r="U48" s="66"/>
      <c r="V48" s="255" t="str">
        <f>IF($B48="C6810","FRAIS BANCAIRES",IF($B48="C6110","ENTRETIEN",IF($B48="C6111","VETURE",IF($B48="C6112","AIDES MENAGERES",IF($B48="C6210","LOYER, HOTEL",IF($B48="C6211","COPROPRIETE",IF($B48="C6212","EDF, EAU, TEL",IF($B48="C6213","DETTES",""))))))))</f>
        <v>FRAIS BANCAIRES</v>
      </c>
      <c r="W48" s="255" t="str">
        <f>IF($B48="C6214","OBSEQUES ET PRESTATIONS FUNERAIRES",IF($B48="C6215","TRAVAUX, DEMENAGEMENTS",IF($B48="C6216","SORTIES ET ANNIVERSAIRES",IF($B48="C6217","HEBERGEMENT FOYER, MAISON DE RETRAITE",IF($B48="C6310","IMPOTS",IF($B48="C6311","VACANCES, LOISIRS, ABONNEMENTS",IF($B48="C6312","HONORAIRES",IF($B48="C6313","SOLDE FDG ANNEE PASSEE",""))))))))</f>
        <v/>
      </c>
      <c r="X48" s="255" t="str">
        <f>IF($B48="C6410","ASSURANCES",IF($B48="C6510","ACHAT MATERIEL, MOBILIER",IF($B48="C6610","FRAIS MEDICAUX ET MUTUELLE ET REMBOURSEMENTS",IF($B48="C6611","MUTUELLE SANTE",IF($B48="C6710","IMOINS VALUES SUR TITRES",IF($B48="C6910","PROVISIONS SUR EMOLUMENTS",""))))))</f>
        <v/>
      </c>
      <c r="Y48" s="256" t="str">
        <f>IF($B48="C6810","FRAIS BANCAIRES",IF($B48="C6110","ENTRETIEN",IF($B48="C6111","VETURE",IF($B48="C6112","AIDES MENAGERES",IF($B48="C6210","LOYER, HOTEL",IF($B48="C6211","COPROPRIETE",IF($B48="C6212","EDF, EAU, TEL",IF($B48="C6213","DETTES",""))))))))</f>
        <v>FRAIS BANCAIRES</v>
      </c>
      <c r="Z48" s="256" t="str">
        <f>IF($B48="C6214","OBSEQUES ET PRESTATIONS FUNERAIRES",IF($B48="C6215","TRAVAUX, DEMENAGEMENTS",IF($B48="C6216","SORTIES ET ANNIVERSAIRES",IF($B48="C6217","HEBERGEMENT FOYER, MAISON DE RETRAITE",IF($B48="C6310","IMPOTS",IF($B48="C6311","VACANCES, LOISIRS, ABONNEMENTS",IF($B48="C6312","HONORAIRES",IF($B48="C6313","SOLDE FDG ANNEE PASSEE",""))))))))</f>
        <v/>
      </c>
      <c r="AA48" s="256" t="str">
        <f>IF($B48="C6410","ASSURANCES",IF($B48="C6510","ACHAT MATERIEL, MOBILIER",IF($B48="C6610","FRAIS MEDICAUX ET MUTUELLE ET REMBOURSEMENTS",IF($B48="C6611","MUTUELLE SANTE",IF($B48="C6710","IMOINS VALUES SUR TITRES",IF($B48="C6910","PROVISIONS SUR EMOLUMENTS",""))))))</f>
        <v/>
      </c>
      <c r="AB48" s="259" t="str">
        <f>IF($B48="C5111",$AL$6,IF($B48="C5112",$AL$7,IF($B48="C5113",$AL$8,IF($B48="C5121",$AL$9,IF($B48="C5122",$AL$10,IF($B48="C5123",$AL$11,IF($B48="C5130",$AL$12,IF($B48="C5140",$AL$13,""))))))))</f>
        <v/>
      </c>
      <c r="AC48" s="259" t="str">
        <f>IF($B48="C5150",$AL$14,IF($B48="C5160",$AL$15,IF($B48="C5170",$AL$16,IF($B48="C5180",$AL$17,IF($B48="C5190",$AL$18,IF($B48="C5190",$AL$19,""))))))</f>
        <v/>
      </c>
      <c r="AD48" s="259" t="str">
        <f>IF($B48="C5111",$AL$6,IF($B48="C5112",$AL$7,IF($B48="C5113",$AL$8,IF($B48="C5121",$AL$9,IF($B48="C5122",$AL$10,IF($B48="C5123",$AL$11,IF($B48="C5130",$AL$12,IF($B48="C5140",$AL$13,""))))))))</f>
        <v/>
      </c>
      <c r="AE48" s="259" t="str">
        <f>IF($B48="C5150",$AL$14,IF($B48="C5160",$AL$15,IF($B48="C5170",$AL$16,IF($B48="C5180",$AL$17,IF($B48="C5190",$AL$18,IF($B48="C5190",$AL$19,""))))))</f>
        <v/>
      </c>
      <c r="AF48" s="261" t="str">
        <f>IF($B48="C7001","PENSION 1",IF($B48="C7002","PENSION 2",IF($B48="C7003","PENSION 3",IF($B48="C7101","PENSION 4",IF($B48="C7102","PENSION 5",IF($B48="C7103","PENSION 6",IF($B48="C7104","PENSION 7","")))))))</f>
        <v/>
      </c>
      <c r="AG48" s="261" t="str">
        <f>IF($B48="C7201","PENSION 8",IF($B48="C7301","PENSION 9",IF($B48="C7401","PENSION 10",IF($B48="C7501","CAF",IF($B48="C7601","RENTE VIAGERE",IF($B48="C7602","ENCAISSEMENT LOYERS",IF($B48="C7603","INTERETS PLACEMENTS","")))))))</f>
        <v/>
      </c>
      <c r="AH48" s="261" t="str">
        <f>IF($B48="C7604","COUPONS ET PLUS VALUES SUR TITRES",IF($B48="C7605","ALS : VIREMENTS CAF",IF($B48="C7606","REMBOURSEMENT MUTUELLE",IF($B48="C7607","VENTE MAISON OU TERRAIN",IF($B48="C7608","VENTE MOBILIER",IF($B48="C7701","ENCAISSEMENT SUCCESSION",IF($B48="C7901","AUTRES RECETTES DIVERSES","")))))))</f>
        <v/>
      </c>
      <c r="AI48" s="261" t="str">
        <f>IF($B48="C7001","PENSION 1",IF($B48="C7002","PENSION 2",IF($B48="C7003","PENSION 3",IF($B48="C7101","PENSION 4",IF($B48="C7102","PENSION 5",IF($B48="C7103","PENSION 6",IF($B48="C7104","PENSION 7","")))))))</f>
        <v/>
      </c>
      <c r="AJ48" s="261" t="str">
        <f>IF($B48="C7201","PENSION 8",IF($B48="C7301","PENSION 9",IF($B48="C7401","PENSION 10",IF($B48="C7501","CAF",IF($B48="C7601","RENTE VIAGERE",IF($B48="C7602","ENCAISSEMENT LOYERS",IF($B48="C7603","INTERETS PLACEMENTS","")))))))</f>
        <v/>
      </c>
      <c r="AS48" s="261" t="str">
        <f t="shared" si="31"/>
        <v/>
      </c>
      <c r="BC48" s="278"/>
      <c r="BD48" s="279"/>
      <c r="BE48" s="256"/>
      <c r="BF48" s="281"/>
      <c r="BG48" s="31"/>
      <c r="BV48" s="31"/>
      <c r="CP48" s="136" t="str">
        <f t="shared" si="24"/>
        <v>C7702</v>
      </c>
      <c r="CQ48" s="192" t="str">
        <f t="shared" si="25"/>
        <v>Remboursement trop perçu</v>
      </c>
      <c r="CR48" s="144">
        <f t="shared" si="26"/>
        <v>0</v>
      </c>
      <c r="CS48" s="138">
        <f t="shared" si="27"/>
        <v>0</v>
      </c>
      <c r="CT48" s="189" t="e">
        <f t="shared" si="34"/>
        <v>#REF!</v>
      </c>
      <c r="CU48" s="190">
        <f t="shared" si="30"/>
        <v>364</v>
      </c>
      <c r="CV48" s="191" t="str">
        <f t="shared" si="6"/>
        <v/>
      </c>
      <c r="CW48" s="211" t="str">
        <f t="shared" si="32"/>
        <v/>
      </c>
      <c r="CX48" s="211" t="str">
        <f t="shared" ca="1" si="21"/>
        <v/>
      </c>
      <c r="CY48" s="211" t="str">
        <f t="shared" ca="1" si="22"/>
        <v/>
      </c>
      <c r="CZ48" s="212">
        <f t="shared" si="33"/>
        <v>0</v>
      </c>
    </row>
    <row r="49" spans="1:104" ht="39.75" customHeight="1">
      <c r="A49" s="333">
        <v>42022</v>
      </c>
      <c r="B49" s="334" t="s">
        <v>154</v>
      </c>
      <c r="C49" s="363" t="str">
        <f>IF(COMPTE1!$V13&lt;&gt;"",COMPTE1!$V13,IF(COMPTE1!$W13&lt;&gt;"",COMPTE1!$W13,IF(COMPTE1!$X13&lt;&gt;"",COMPTE1!$X13,IF(COMPTE1!$AB13&lt;&gt;"",COMPTE1!$AB13,IF(COMPTE1!$AF13&lt;&gt;"",COMPTE1!$AF13,IF(COMPTE1!$AG13&lt;&gt;"",COMPTE1!$AG13,IF(COMPTE1!$AH13&lt;&gt;"",COMPTE1!$AH13,COMPTE1!$AC13)))))))</f>
        <v>HEBERGEMENT FOYER, MAISON DE RETRAITE</v>
      </c>
      <c r="D49" s="335" t="s">
        <v>260</v>
      </c>
      <c r="E49" s="362">
        <f>SUM($F49:$U49)</f>
        <v>-2.75</v>
      </c>
      <c r="F49" s="336"/>
      <c r="G49" s="336">
        <v>-2.75</v>
      </c>
      <c r="H49" s="336"/>
      <c r="I49" s="336"/>
      <c r="J49" s="336"/>
      <c r="K49" s="336"/>
      <c r="L49" s="336"/>
      <c r="M49" s="336"/>
      <c r="N49" s="336"/>
      <c r="O49" s="336"/>
      <c r="P49" s="336"/>
      <c r="Q49" s="336"/>
      <c r="R49" s="336"/>
      <c r="S49" s="336"/>
      <c r="T49" s="66"/>
      <c r="U49" s="66"/>
      <c r="V49" s="255" t="str">
        <f>IF($B49="C6810","FRAIS BANCAIRES",IF($B49="C6110","ENTRETIEN",IF($B49="C6111","VETURE",IF($B49="C6112","AIDES MENAGERES",IF($B49="C6210","LOYER, HOTEL",IF($B49="C6211","COPROPRIETE",IF($B49="C6212","EDF, EAU, TEL",IF($B49="C6213","DETTES",""))))))))</f>
        <v>FRAIS BANCAIRES</v>
      </c>
      <c r="W49" s="255" t="str">
        <f>IF($B49="C6214","OBSEQUES ET PRESTATIONS FUNERAIRES",IF($B49="C6215","TRAVAUX, DEMENAGEMENTS",IF($B49="C6216","SORTIES ET ANNIVERSAIRES",IF($B49="C6217","HEBERGEMENT FOYER, MAISON DE RETRAITE",IF($B49="C6310","IMPOTS",IF($B49="C6311","VACANCES, LOISIRS, ABONNEMENTS",IF($B49="C6312","HONORAIRES",IF($B49="C6313","SOLDE FDG ANNEE PASSEE",""))))))))</f>
        <v/>
      </c>
      <c r="X49" s="255" t="str">
        <f>IF($B49="C6410","ASSURANCES",IF($B49="C6510","ACHAT MATERIEL, MOBILIER",IF($B49="C6610","FRAIS MEDICAUX ET MUTUELLE ET REMBOURSEMENTS",IF($B49="C6611","MUTUELLE SANTE",IF($B49="C6710","IMOINS VALUES SUR TITRES",IF($B49="C6910","PROVISIONS SUR EMOLUMENTS",""))))))</f>
        <v/>
      </c>
      <c r="Y49" s="256" t="str">
        <f>IF($B49="C6810","FRAIS BANCAIRES",IF($B49="C6110","ENTRETIEN",IF($B49="C6111","VETURE",IF($B49="C6112","AIDES MENAGERES",IF($B49="C6210","LOYER, HOTEL",IF($B49="C6211","COPROPRIETE",IF($B49="C6212","EDF, EAU, TEL",IF($B49="C6213","DETTES",""))))))))</f>
        <v>FRAIS BANCAIRES</v>
      </c>
      <c r="Z49" s="256" t="str">
        <f>IF($B49="C6214","OBSEQUES ET PRESTATIONS FUNERAIRES",IF($B49="C6215","TRAVAUX, DEMENAGEMENTS",IF($B49="C6216","SORTIES ET ANNIVERSAIRES",IF($B49="C6217","HEBERGEMENT FOYER, MAISON DE RETRAITE",IF($B49="C6310","IMPOTS",IF($B49="C6311","VACANCES, LOISIRS, ABONNEMENTS",IF($B49="C6312","HONORAIRES",IF($B49="C6313","SOLDE FDG ANNEE PASSEE",""))))))))</f>
        <v/>
      </c>
      <c r="AA49" s="256" t="str">
        <f>IF($B49="C6410","ASSURANCES",IF($B49="C6510","ACHAT MATERIEL, MOBILIER",IF($B49="C6610","FRAIS MEDICAUX ET MUTUELLE ET REMBOURSEMENTS",IF($B49="C6611","MUTUELLE SANTE",IF($B49="C6710","IMOINS VALUES SUR TITRES",IF($B49="C6910","PROVISIONS SUR EMOLUMENTS",""))))))</f>
        <v/>
      </c>
      <c r="AB49" s="259" t="str">
        <f>IF($B49="C5111",$AL$6,IF($B49="C5112",$AL$7,IF($B49="C5113",$AL$8,IF($B49="C5121",$AL$9,IF($B49="C5122",$AL$10,IF($B49="C5123",$AL$11,IF($B49="C5130",$AL$12,IF($B49="C5140",$AL$13,""))))))))</f>
        <v/>
      </c>
      <c r="AC49" s="259" t="str">
        <f>IF($B49="C5150",$AL$14,IF($B49="C5160",$AL$15,IF($B49="C5170",$AL$16,IF($B49="C5180",$AL$17,IF($B49="C5190",$AL$18,IF($B49="C5190",$AL$19,""))))))</f>
        <v/>
      </c>
      <c r="AD49" s="259" t="str">
        <f>IF($B49="C5111",$AL$6,IF($B49="C5112",$AL$7,IF($B49="C5113",$AL$8,IF($B49="C5121",$AL$9,IF($B49="C5122",$AL$10,IF($B49="C5123",$AL$11,IF($B49="C5130",$AL$12,IF($B49="C5140",$AL$13,""))))))))</f>
        <v/>
      </c>
      <c r="AE49" s="259" t="str">
        <f>IF($B49="C5150",$AL$14,IF($B49="C5160",$AL$15,IF($B49="C5170",$AL$16,IF($B49="C5180",$AL$17,IF($B49="C5190",$AL$18,IF($B49="C5190",$AL$19,""))))))</f>
        <v/>
      </c>
      <c r="AF49" s="261" t="str">
        <f>IF($B49="C7001","PENSION 1",IF($B49="C7002","PENSION 2",IF($B49="C7003","PENSION 3",IF($B49="C7101","PENSION 4",IF($B49="C7102","PENSION 5",IF($B49="C7103","PENSION 6",IF($B49="C7104","PENSION 7","")))))))</f>
        <v/>
      </c>
      <c r="AG49" s="261" t="str">
        <f>IF($B49="C7201","PENSION 8",IF($B49="C7301","PENSION 9",IF($B49="C7401","PENSION 10",IF($B49="C7501","CAF",IF($B49="C7601","RENTE VIAGERE",IF($B49="C7602","ENCAISSEMENT LOYERS",IF($B49="C7603","INTERETS PLACEMENTS","")))))))</f>
        <v/>
      </c>
      <c r="AH49" s="261" t="str">
        <f>IF($B49="C7604","COUPONS ET PLUS VALUES SUR TITRES",IF($B49="C7605","ALS : VIREMENTS CAF",IF($B49="C7606","REMBOURSEMENT MUTUELLE",IF($B49="C7607","VENTE MAISON OU TERRAIN",IF($B49="C7608","VENTE MOBILIER",IF($B49="C7701","ENCAISSEMENT SUCCESSION",IF($B49="C7901","AUTRES RECETTES DIVERSES","")))))))</f>
        <v/>
      </c>
      <c r="AI49" s="261" t="str">
        <f>IF($B49="C7001","PENSION 1",IF($B49="C7002","PENSION 2",IF($B49="C7003","PENSION 3",IF($B49="C7101","PENSION 4",IF($B49="C7102","PENSION 5",IF($B49="C7103","PENSION 6",IF($B49="C7104","PENSION 7","")))))))</f>
        <v/>
      </c>
      <c r="AJ49" s="261" t="str">
        <f>IF($B49="C7201","PENSION 8",IF($B49="C7301","PENSION 9",IF($B49="C7401","PENSION 10",IF($B49="C7501","CAF",IF($B49="C7601","RENTE VIAGERE",IF($B49="C7602","ENCAISSEMENT LOYERS",IF($B49="C7603","INTERETS PLACEMENTS","")))))))</f>
        <v/>
      </c>
      <c r="AS49" s="261" t="str">
        <f t="shared" si="31"/>
        <v/>
      </c>
      <c r="BC49" s="278"/>
      <c r="BD49" s="279"/>
      <c r="BE49" s="256"/>
      <c r="BF49" s="281"/>
      <c r="BG49" s="31"/>
      <c r="BV49" s="31"/>
      <c r="CP49" s="136" t="str">
        <f t="shared" si="24"/>
        <v>C7801</v>
      </c>
      <c r="CQ49" s="192" t="str">
        <f t="shared" si="25"/>
        <v>Cadeaux</v>
      </c>
      <c r="CR49" s="144">
        <f t="shared" si="26"/>
        <v>0</v>
      </c>
      <c r="CS49" s="138">
        <f t="shared" si="27"/>
        <v>0</v>
      </c>
      <c r="CT49" s="189" t="e">
        <f t="shared" si="34"/>
        <v>#REF!</v>
      </c>
      <c r="CU49" s="190">
        <f t="shared" si="30"/>
        <v>364</v>
      </c>
      <c r="CV49" s="191" t="str">
        <f t="shared" si="6"/>
        <v/>
      </c>
      <c r="CW49" s="211" t="str">
        <f t="shared" si="32"/>
        <v/>
      </c>
      <c r="CX49" s="211" t="str">
        <f t="shared" ca="1" si="21"/>
        <v/>
      </c>
      <c r="CY49" s="211" t="str">
        <f t="shared" ca="1" si="22"/>
        <v/>
      </c>
      <c r="CZ49" s="212">
        <f t="shared" si="33"/>
        <v>0</v>
      </c>
    </row>
    <row r="50" spans="1:104" ht="39.75" customHeight="1" thickBot="1">
      <c r="A50" s="333">
        <v>41303</v>
      </c>
      <c r="B50" s="334" t="s">
        <v>154</v>
      </c>
      <c r="C50" s="363" t="str">
        <f>IF(COMPTE1!$V14&lt;&gt;"",COMPTE1!$V14,IF(COMPTE1!$W14&lt;&gt;"",COMPTE1!$W14,IF(COMPTE1!$X14&lt;&gt;"",COMPTE1!$X14,IF(COMPTE1!$AB14&lt;&gt;"",COMPTE1!$AB14,IF(COMPTE1!$AF14&lt;&gt;"",COMPTE1!$AF14,IF(COMPTE1!$AG14&lt;&gt;"",COMPTE1!$AG14,IF(COMPTE1!$AH14&lt;&gt;"",COMPTE1!$AH14,COMPTE1!$AC14)))))))</f>
        <v>HEBERGEMENT FOYER, MAISON DE RETRAITE</v>
      </c>
      <c r="D50" s="335" t="s">
        <v>255</v>
      </c>
      <c r="E50" s="362">
        <f>SUM($F50:$U50)</f>
        <v>-1.7</v>
      </c>
      <c r="F50" s="336">
        <v>-1.7</v>
      </c>
      <c r="G50" s="336"/>
      <c r="H50" s="336"/>
      <c r="I50" s="336"/>
      <c r="J50" s="336"/>
      <c r="K50" s="336"/>
      <c r="L50" s="336"/>
      <c r="M50" s="336"/>
      <c r="N50" s="336"/>
      <c r="O50" s="336"/>
      <c r="P50" s="336"/>
      <c r="Q50" s="336"/>
      <c r="R50" s="336"/>
      <c r="S50" s="336"/>
      <c r="T50" s="66"/>
      <c r="U50" s="66"/>
      <c r="V50" s="255" t="str">
        <f>IF($B50="C6810","FRAIS BANCAIRES",IF($B50="C6110","ENTRETIEN",IF($B50="C6111","VETURE",IF($B50="C6112","AIDES MENAGERES",IF($B50="C6210","LOYER, HOTEL",IF($B50="C6211","COPROPRIETE",IF($B50="C6212","EDF, EAU, TEL",IF($B50="C6213","DETTES",""))))))))</f>
        <v>FRAIS BANCAIRES</v>
      </c>
      <c r="W50" s="255" t="str">
        <f>IF($B50="C6214","OBSEQUES ET PRESTATIONS FUNERAIRES",IF($B50="C6215","TRAVAUX, DEMENAGEMENTS",IF($B50="C6216","SORTIES ET ANNIVERSAIRES",IF($B50="C6217","HEBERGEMENT FOYER, MAISON DE RETRAITE",IF($B50="C6310","IMPOTS",IF($B50="C6311","VACANCES, LOISIRS, ABONNEMENTS",IF($B50="C6312","HONORAIRES",IF($B50="C6313","SOLDE FDG ANNEE PASSEE",""))))))))</f>
        <v/>
      </c>
      <c r="X50" s="255" t="str">
        <f>IF($B50="C6410","ASSURANCES",IF($B50="C6510","ACHAT MATERIEL, MOBILIER",IF($B50="C6610","FRAIS MEDICAUX ET MUTUELLE ET REMBOURSEMENTS",IF($B50="C6611","MUTUELLE SANTE",IF($B50="C6710","IMOINS VALUES SUR TITRES",IF($B50="C6910","PROVISIONS SUR EMOLUMENTS",""))))))</f>
        <v/>
      </c>
      <c r="Y50" s="256" t="str">
        <f>IF($B50="C6810","FRAIS BANCAIRES",IF($B50="C6110","ENTRETIEN",IF($B50="C6111","VETURE",IF($B50="C6112","AIDES MENAGERES",IF($B50="C6210","LOYER, HOTEL",IF($B50="C6211","COPROPRIETE",IF($B50="C6212","EDF, EAU, TEL",IF($B50="C6213","DETTES",""))))))))</f>
        <v>FRAIS BANCAIRES</v>
      </c>
      <c r="Z50" s="256" t="str">
        <f>IF($B50="C6214","OBSEQUES ET PRESTATIONS FUNERAIRES",IF($B50="C6215","TRAVAUX, DEMENAGEMENTS",IF($B50="C6216","SORTIES ET ANNIVERSAIRES",IF($B50="C6217","HEBERGEMENT FOYER, MAISON DE RETRAITE",IF($B50="C6310","IMPOTS",IF($B50="C6311","VACANCES, LOISIRS, ABONNEMENTS",IF($B50="C6312","HONORAIRES",IF($B50="C6313","SOLDE FDG ANNEE PASSEE",""))))))))</f>
        <v/>
      </c>
      <c r="AA50" s="256" t="str">
        <f>IF($B50="C6410","ASSURANCES",IF($B50="C6510","ACHAT MATERIEL, MOBILIER",IF($B50="C6610","FRAIS MEDICAUX ET MUTUELLE ET REMBOURSEMENTS",IF($B50="C6611","MUTUELLE SANTE",IF($B50="C6710","IMOINS VALUES SUR TITRES",IF($B50="C6910","PROVISIONS SUR EMOLUMENTS",""))))))</f>
        <v/>
      </c>
      <c r="AB50" s="259" t="str">
        <f>IF($B50="C5111",$AL$6,IF($B50="C5112",$AL$7,IF($B50="C5113",$AL$8,IF($B50="C5121",$AL$9,IF($B50="C5122",$AL$10,IF($B50="C5123",$AL$11,IF($B50="C5130",$AL$12,IF($B50="C5140",$AL$13,""))))))))</f>
        <v/>
      </c>
      <c r="AC50" s="259" t="str">
        <f>IF($B50="C5150",$AL$14,IF($B50="C5160",$AL$15,IF($B50="C5170",$AL$16,IF($B50="C5180",$AL$17,IF($B50="C5190",$AL$18,IF($B50="C5190",$AL$19,""))))))</f>
        <v/>
      </c>
      <c r="AD50" s="259" t="str">
        <f>IF($B50="C5111",$AL$6,IF($B50="C5112",$AL$7,IF($B50="C5113",$AL$8,IF($B50="C5121",$AL$9,IF($B50="C5122",$AL$10,IF($B50="C5123",$AL$11,IF($B50="C5130",$AL$12,IF($B50="C5140",$AL$13,""))))))))</f>
        <v/>
      </c>
      <c r="AE50" s="259" t="str">
        <f>IF($B50="C5150",$AL$14,IF($B50="C5160",$AL$15,IF($B50="C5170",$AL$16,IF($B50="C5180",$AL$17,IF($B50="C5190",$AL$18,IF($B50="C5190",$AL$19,""))))))</f>
        <v/>
      </c>
      <c r="AF50" s="261" t="str">
        <f>IF($B50="C7001","PENSION 1",IF($B50="C7002","PENSION 2",IF($B50="C7003","PENSION 3",IF($B50="C7101","PENSION 4",IF($B50="C7102","PENSION 5",IF($B50="C7103","PENSION 6",IF($B50="C7104","PENSION 7","")))))))</f>
        <v/>
      </c>
      <c r="AG50" s="261" t="str">
        <f>IF($B50="C7201","PENSION 8",IF($B50="C7301","PENSION 9",IF($B50="C7401","PENSION 10",IF($B50="C7501","CAF",IF($B50="C7601","RENTE VIAGERE",IF($B50="C7602","ENCAISSEMENT LOYERS",IF($B50="C7603","INTERETS PLACEMENTS","")))))))</f>
        <v/>
      </c>
      <c r="AH50" s="261" t="str">
        <f>IF($B50="C7604","COUPONS ET PLUS VALUES SUR TITRES",IF($B50="C7605","ALS : VIREMENTS CAF",IF($B50="C7606","REMBOURSEMENT MUTUELLE",IF($B50="C7607","VENTE MAISON OU TERRAIN",IF($B50="C7608","VENTE MOBILIER",IF($B50="C7701","ENCAISSEMENT SUCCESSION",IF($B50="C7901","AUTRES RECETTES DIVERSES","")))))))</f>
        <v/>
      </c>
      <c r="AI50" s="261" t="str">
        <f>IF($B50="C7001","PENSION 1",IF($B50="C7002","PENSION 2",IF($B50="C7003","PENSION 3",IF($B50="C7101","PENSION 4",IF($B50="C7102","PENSION 5",IF($B50="C7103","PENSION 6",IF($B50="C7104","PENSION 7","")))))))</f>
        <v/>
      </c>
      <c r="AJ50" s="261" t="str">
        <f>IF($B50="C7201","PENSION 8",IF($B50="C7301","PENSION 9",IF($B50="C7401","PENSION 10",IF($B50="C7501","CAF",IF($B50="C7601","RENTE VIAGERE",IF($B50="C7602","ENCAISSEMENT LOYERS",IF($B50="C7603","INTERETS PLACEMENTS","")))))))</f>
        <v/>
      </c>
      <c r="AS50" s="261" t="str">
        <f t="shared" si="31"/>
        <v/>
      </c>
      <c r="BC50" s="278"/>
      <c r="BD50" s="279"/>
      <c r="BE50" s="256"/>
      <c r="BF50" s="281"/>
      <c r="BG50" s="31"/>
      <c r="BV50" s="31"/>
      <c r="CP50" s="136" t="str">
        <f t="shared" si="24"/>
        <v>C7901</v>
      </c>
      <c r="CQ50" s="192" t="str">
        <f t="shared" si="25"/>
        <v>Autres recettes diverses</v>
      </c>
      <c r="CR50" s="144">
        <f t="shared" si="26"/>
        <v>0</v>
      </c>
      <c r="CS50" s="138">
        <f t="shared" si="27"/>
        <v>0</v>
      </c>
      <c r="CT50" s="189" t="e">
        <f t="shared" si="34"/>
        <v>#REF!</v>
      </c>
      <c r="CU50" s="190">
        <f t="shared" si="30"/>
        <v>364</v>
      </c>
      <c r="CV50" s="191" t="str">
        <f t="shared" si="6"/>
        <v/>
      </c>
      <c r="CW50" s="211" t="str">
        <f t="shared" si="32"/>
        <v/>
      </c>
      <c r="CX50" s="211" t="str">
        <f t="shared" ca="1" si="21"/>
        <v/>
      </c>
      <c r="CY50" s="211" t="str">
        <f t="shared" ca="1" si="22"/>
        <v/>
      </c>
      <c r="CZ50" s="212">
        <f t="shared" si="33"/>
        <v>0</v>
      </c>
    </row>
    <row r="51" spans="1:104" ht="39.75" customHeight="1" thickTop="1" thickBot="1">
      <c r="A51" s="333">
        <v>41331</v>
      </c>
      <c r="B51" s="334" t="s">
        <v>154</v>
      </c>
      <c r="C51" s="363" t="str">
        <f>IF(COMPTE1!$V20&lt;&gt;"",COMPTE1!$V20,IF(COMPTE1!$W20&lt;&gt;"",COMPTE1!$W20,IF(COMPTE1!$X20&lt;&gt;"",COMPTE1!$X20,IF(COMPTE1!$AB20&lt;&gt;"",COMPTE1!$AB20,IF(COMPTE1!$AF20&lt;&gt;"",COMPTE1!$AF20,IF(COMPTE1!$AG20&lt;&gt;"",COMPTE1!$AG20,IF(COMPTE1!$AH20&lt;&gt;"",COMPTE1!$AH20,COMPTE1!$AC20)))))))</f>
        <v>FRAIS MEDICAUX ET MUTUELLE ET REMBOURSEMENTS</v>
      </c>
      <c r="D51" s="335" t="s">
        <v>253</v>
      </c>
      <c r="E51" s="362">
        <f>SUM($F51:$U51)</f>
        <v>-1.7</v>
      </c>
      <c r="F51" s="336">
        <v>-1.7</v>
      </c>
      <c r="G51" s="336"/>
      <c r="H51" s="336"/>
      <c r="I51" s="336"/>
      <c r="J51" s="336"/>
      <c r="K51" s="336"/>
      <c r="L51" s="336"/>
      <c r="M51" s="336"/>
      <c r="N51" s="336"/>
      <c r="O51" s="336"/>
      <c r="P51" s="336"/>
      <c r="Q51" s="336"/>
      <c r="R51" s="336"/>
      <c r="S51" s="336"/>
      <c r="T51" s="270"/>
      <c r="U51" s="270"/>
      <c r="V51" s="255" t="str">
        <f>IF($B51="C6810","FRAIS BANCAIRES",IF($B51="C6110","ENTRETIEN",IF($B51="C6111","VETURE",IF($B51="C6112","AIDES MENAGERES",IF($B51="C6210","LOYER, HOTEL",IF($B51="C6211","COPROPRIETE",IF($B51="C6212","EDF, EAU, TEL",IF($B51="C6213","DETTES",""))))))))</f>
        <v>FRAIS BANCAIRES</v>
      </c>
      <c r="W51" s="255" t="str">
        <f>IF($B51="C6214","OBSEQUES ET PRESTATIONS FUNERAIRES",IF($B51="C6215","TRAVAUX, DEMENAGEMENTS",IF($B51="C6216","SORTIES ET ANNIVERSAIRES",IF($B51="C6217","HEBERGEMENT FOYER, MAISON DE RETRAITE",IF($B51="C6310","IMPOTS",IF($B51="C6311","VACANCES, LOISIRS, ABONNEMENTS",IF($B51="C6312","HONORAIRES",IF($B51="C6313","SOLDE FDG ANNEE PASSEE",""))))))))</f>
        <v/>
      </c>
      <c r="X51" s="255" t="str">
        <f>IF($B51="C6410","ASSURANCES",IF($B51="C6510","ACHAT MATERIEL, MOBILIER",IF($B51="C6610","FRAIS MEDICAUX ET MUTUELLE ET REMBOURSEMENTS",IF($B51="C6611","MUTUELLE SANTE",IF($B51="C6710","IMOINS VALUES SUR TITRES",IF($B51="C6910","PROVISIONS SUR EMOLUMENTS",""))))))</f>
        <v/>
      </c>
      <c r="Y51" s="256" t="str">
        <f>IF($B51="C6810","FRAIS BANCAIRES",IF($B51="C6110","ENTRETIEN",IF($B51="C6111","VETURE",IF($B51="C6112","AIDES MENAGERES",IF($B51="C6210","LOYER, HOTEL",IF($B51="C6211","COPROPRIETE",IF($B51="C6212","EDF, EAU, TEL",IF($B51="C6213","DETTES",""))))))))</f>
        <v>FRAIS BANCAIRES</v>
      </c>
      <c r="Z51" s="256" t="str">
        <f>IF($B51="C6214","OBSEQUES ET PRESTATIONS FUNERAIRES",IF($B51="C6215","TRAVAUX, DEMENAGEMENTS",IF($B51="C6216","SORTIES ET ANNIVERSAIRES",IF($B51="C6217","HEBERGEMENT FOYER, MAISON DE RETRAITE",IF($B51="C6310","IMPOTS",IF($B51="C6311","VACANCES, LOISIRS, ABONNEMENTS",IF($B51="C6312","HONORAIRES",IF($B51="C6313","SOLDE FDG ANNEE PASSEE",""))))))))</f>
        <v/>
      </c>
      <c r="AA51" s="256" t="str">
        <f>IF($B51="C6410","ASSURANCES",IF($B51="C6510","ACHAT MATERIEL, MOBILIER",IF($B51="C6610","FRAIS MEDICAUX ET MUTUELLE ET REMBOURSEMENTS",IF($B51="C6611","MUTUELLE SANTE",IF($B51="C6710","IMOINS VALUES SUR TITRES",IF($B51="C6910","PROVISIONS SUR EMOLUMENTS",""))))))</f>
        <v/>
      </c>
      <c r="AB51" s="259" t="str">
        <f>IF($B51="C5111",$AL$6,IF($B51="C5112",$AL$7,IF($B51="C5113",$AL$8,IF($B51="C5121",$AL$9,IF($B51="C5122",$AL$10,IF($B51="C5123",$AL$11,IF($B51="C5130",$AL$12,IF($B51="C5140",$AL$13,""))))))))</f>
        <v/>
      </c>
      <c r="AC51" s="259" t="str">
        <f>IF($B51="C5150",$AL$14,IF($B51="C5160",$AL$15,IF($B51="C5170",$AL$16,IF($B51="C5180",$AL$17,IF($B51="C5190",$AL$18,IF($B51="C5190",$AL$19,""))))))</f>
        <v/>
      </c>
      <c r="AD51" s="259" t="str">
        <f>IF($B51="C5111",$AL$6,IF($B51="C5112",$AL$7,IF($B51="C5113",$AL$8,IF($B51="C5121",$AL$9,IF($B51="C5122",$AL$10,IF($B51="C5123",$AL$11,IF($B51="C5130",$AL$12,IF($B51="C5140",$AL$13,""))))))))</f>
        <v/>
      </c>
      <c r="AE51" s="259" t="str">
        <f>IF($B51="C5150",$AL$14,IF($B51="C5160",$AL$15,IF($B51="C5170",$AL$16,IF($B51="C5180",$AL$17,IF($B51="C5190",$AL$18,IF($B51="C5190",$AL$19,""))))))</f>
        <v/>
      </c>
      <c r="AF51" s="261" t="str">
        <f>IF($B51="C7001","PENSION 1",IF($B51="C7002","PENSION 2",IF($B51="C7003","PENSION 3",IF($B51="C7101","PENSION 4",IF($B51="C7102","PENSION 5",IF($B51="C7103","PENSION 6",IF($B51="C7104","PENSION 7","")))))))</f>
        <v/>
      </c>
      <c r="AG51" s="261" t="str">
        <f>IF($B51="C7201","PENSION 8",IF($B51="C7301","PENSION 9",IF($B51="C7401","PENSION 10",IF($B51="C7501","CAF",IF($B51="C7601","RENTE VIAGERE",IF($B51="C7602","ENCAISSEMENT LOYERS",IF($B51="C7603","INTERETS PLACEMENTS","")))))))</f>
        <v/>
      </c>
      <c r="AH51" s="261" t="str">
        <f>IF($B51="C7604","COUPONS ET PLUS VALUES SUR TITRES",IF($B51="C7605","ALS : VIREMENTS CAF",IF($B51="C7606","REMBOURSEMENT MUTUELLE",IF($B51="C7607","VENTE MAISON OU TERRAIN",IF($B51="C7608","VENTE MOBILIER",IF($B51="C7701","ENCAISSEMENT SUCCESSION",IF($B51="C7901","AUTRES RECETTES DIVERSES","")))))))</f>
        <v/>
      </c>
      <c r="AI51" s="261" t="str">
        <f>IF($B51="C7001","PENSION 1",IF($B51="C7002","PENSION 2",IF($B51="C7003","PENSION 3",IF($B51="C7101","PENSION 4",IF($B51="C7102","PENSION 5",IF($B51="C7103","PENSION 6",IF($B51="C7104","PENSION 7","")))))))</f>
        <v/>
      </c>
      <c r="AJ51" s="261" t="str">
        <f>IF($B51="C7201","PENSION 8",IF($B51="C7301","PENSION 9",IF($B51="C7401","PENSION 10",IF($B51="C7501","CAF",IF($B51="C7601","RENTE VIAGERE",IF($B51="C7602","ENCAISSEMENT LOYERS",IF($B51="C7603","INTERETS PLACEMENTS","")))))))</f>
        <v/>
      </c>
      <c r="AS51" s="261" t="str">
        <f t="shared" si="31"/>
        <v/>
      </c>
      <c r="BC51" s="278"/>
      <c r="BD51" s="279"/>
      <c r="BE51" s="256"/>
      <c r="BF51" s="281"/>
      <c r="BG51" s="31"/>
      <c r="BV51" s="31"/>
      <c r="CP51" s="145" t="s">
        <v>180</v>
      </c>
      <c r="CQ51" s="146"/>
      <c r="CR51" s="147"/>
      <c r="CS51" s="148"/>
      <c r="CT51" s="196" t="e">
        <f>SUM(CT6:CT50)</f>
        <v>#REF!</v>
      </c>
      <c r="CU51" s="197"/>
      <c r="CV51" s="197"/>
      <c r="CW51" s="215">
        <f>SUM(CW6:CW50)</f>
        <v>0</v>
      </c>
      <c r="CX51" s="216">
        <f ca="1">SUM(CX6:CX50)</f>
        <v>0</v>
      </c>
      <c r="CY51" s="216">
        <f ca="1">SUM(CY6:CY50)</f>
        <v>0</v>
      </c>
      <c r="CZ51" s="217">
        <f>SUM(CZ6:CZ50)</f>
        <v>0</v>
      </c>
    </row>
    <row r="52" spans="1:104" ht="39.75" customHeight="1" thickTop="1">
      <c r="A52" s="333">
        <v>41360</v>
      </c>
      <c r="B52" s="334" t="s">
        <v>154</v>
      </c>
      <c r="C52" s="363" t="str">
        <f>IF(COMPTE1!$V26&lt;&gt;"",COMPTE1!$V26,IF(COMPTE1!$W26&lt;&gt;"",COMPTE1!$W26,IF(COMPTE1!$X26&lt;&gt;"",COMPTE1!$X26,IF(COMPTE1!$AB26&lt;&gt;"",COMPTE1!$AB26,IF(COMPTE1!$AF26&lt;&gt;"",COMPTE1!$AF26,IF(COMPTE1!$AG26&lt;&gt;"",COMPTE1!$AG26,IF(COMPTE1!$AH26&lt;&gt;"",COMPTE1!$AH26,COMPTE1!$AC26)))))))</f>
        <v>FRAIS MEDICAUX ET MUTUELLE ET REMBOURSEMENTS</v>
      </c>
      <c r="D52" s="335" t="s">
        <v>252</v>
      </c>
      <c r="E52" s="362">
        <f>SUM($F52:$U52)</f>
        <v>-1.7</v>
      </c>
      <c r="F52" s="336">
        <v>-1.7</v>
      </c>
      <c r="G52" s="336"/>
      <c r="H52" s="336"/>
      <c r="I52" s="336"/>
      <c r="J52" s="336"/>
      <c r="K52" s="336"/>
      <c r="L52" s="336"/>
      <c r="M52" s="336"/>
      <c r="N52" s="336"/>
      <c r="O52" s="336"/>
      <c r="P52" s="336"/>
      <c r="Q52" s="336"/>
      <c r="R52" s="336"/>
      <c r="S52" s="336"/>
      <c r="T52" s="270"/>
      <c r="U52" s="270"/>
      <c r="V52" s="255" t="str">
        <f>IF($B52="C6810","FRAIS BANCAIRES",IF($B52="C6110","ENTRETIEN",IF($B52="C6111","VETURE",IF($B52="C6112","AIDES MENAGERES",IF($B52="C6210","LOYER, HOTEL",IF($B52="C6211","COPROPRIETE",IF($B52="C6212","EDF, EAU, TEL",IF($B52="C6213","DETTES",""))))))))</f>
        <v>FRAIS BANCAIRES</v>
      </c>
      <c r="W52" s="255" t="str">
        <f>IF($B52="C6214","OBSEQUES ET PRESTATIONS FUNERAIRES",IF($B52="C6215","TRAVAUX, DEMENAGEMENTS",IF($B52="C6216","SORTIES ET ANNIVERSAIRES",IF($B52="C6217","HEBERGEMENT FOYER, MAISON DE RETRAITE",IF($B52="C6310","IMPOTS",IF($B52="C6311","VACANCES, LOISIRS, ABONNEMENTS",IF($B52="C6312","HONORAIRES",IF($B52="C6313","SOLDE FDG ANNEE PASSEE",""))))))))</f>
        <v/>
      </c>
      <c r="X52" s="255" t="str">
        <f>IF($B52="C6410","ASSURANCES",IF($B52="C6510","ACHAT MATERIEL, MOBILIER",IF($B52="C6610","FRAIS MEDICAUX ET MUTUELLE ET REMBOURSEMENTS",IF($B52="C6611","MUTUELLE SANTE",IF($B52="C6710","IMOINS VALUES SUR TITRES",IF($B52="C6910","PROVISIONS SUR EMOLUMENTS",""))))))</f>
        <v/>
      </c>
      <c r="Y52" s="256" t="str">
        <f>IF($B52="C6810","FRAIS BANCAIRES",IF($B52="C6110","ENTRETIEN",IF($B52="C6111","VETURE",IF($B52="C6112","AIDES MENAGERES",IF($B52="C6210","LOYER, HOTEL",IF($B52="C6211","COPROPRIETE",IF($B52="C6212","EDF, EAU, TEL",IF($B52="C6213","DETTES",""))))))))</f>
        <v>FRAIS BANCAIRES</v>
      </c>
      <c r="Z52" s="256" t="str">
        <f>IF($B52="C6214","OBSEQUES ET PRESTATIONS FUNERAIRES",IF($B52="C6215","TRAVAUX, DEMENAGEMENTS",IF($B52="C6216","SORTIES ET ANNIVERSAIRES",IF($B52="C6217","HEBERGEMENT FOYER, MAISON DE RETRAITE",IF($B52="C6310","IMPOTS",IF($B52="C6311","VACANCES, LOISIRS, ABONNEMENTS",IF($B52="C6312","HONORAIRES",IF($B52="C6313","SOLDE FDG ANNEE PASSEE",""))))))))</f>
        <v/>
      </c>
      <c r="AA52" s="256" t="str">
        <f>IF($B52="C6410","ASSURANCES",IF($B52="C6510","ACHAT MATERIEL, MOBILIER",IF($B52="C6610","FRAIS MEDICAUX ET MUTUELLE ET REMBOURSEMENTS",IF($B52="C6611","MUTUELLE SANTE",IF($B52="C6710","IMOINS VALUES SUR TITRES",IF($B52="C6910","PROVISIONS SUR EMOLUMENTS",""))))))</f>
        <v/>
      </c>
      <c r="AB52" s="259" t="str">
        <f>IF($B52="C5111",$AL$6,IF($B52="C5112",$AL$7,IF($B52="C5113",$AL$8,IF($B52="C5121",$AL$9,IF($B52="C5122",$AL$10,IF($B52="C5123",$AL$11,IF($B52="C5130",$AL$12,IF($B52="C5140",$AL$13,""))))))))</f>
        <v/>
      </c>
      <c r="AC52" s="259" t="str">
        <f>IF($B52="C5150",$AL$14,IF($B52="C5160",$AL$15,IF($B52="C5170",$AL$16,IF($B52="C5180",$AL$17,IF($B52="C5190",$AL$18,IF($B52="C5190",$AL$19,""))))))</f>
        <v/>
      </c>
      <c r="AD52" s="259" t="str">
        <f>IF($B52="C5111",$AL$6,IF($B52="C5112",$AL$7,IF($B52="C5113",$AL$8,IF($B52="C5121",$AL$9,IF($B52="C5122",$AL$10,IF($B52="C5123",$AL$11,IF($B52="C5130",$AL$12,IF($B52="C5140",$AL$13,""))))))))</f>
        <v/>
      </c>
      <c r="AE52" s="259" t="str">
        <f>IF($B52="C5150",$AL$14,IF($B52="C5160",$AL$15,IF($B52="C5170",$AL$16,IF($B52="C5180",$AL$17,IF($B52="C5190",$AL$18,IF($B52="C5190",$AL$19,""))))))</f>
        <v/>
      </c>
      <c r="AF52" s="261" t="str">
        <f>IF($B52="C7001","PENSION 1",IF($B52="C7002","PENSION 2",IF($B52="C7003","PENSION 3",IF($B52="C7101","PENSION 4",IF($B52="C7102","PENSION 5",IF($B52="C7103","PENSION 6",IF($B52="C7104","PENSION 7","")))))))</f>
        <v/>
      </c>
      <c r="AG52" s="261" t="str">
        <f>IF($B52="C7201","PENSION 8",IF($B52="C7301","PENSION 9",IF($B52="C7401","PENSION 10",IF($B52="C7501","CAF",IF($B52="C7601","RENTE VIAGERE",IF($B52="C7602","ENCAISSEMENT LOYERS",IF($B52="C7603","INTERETS PLACEMENTS","")))))))</f>
        <v/>
      </c>
      <c r="AH52" s="261" t="str">
        <f>IF($B52="C7604","COUPONS ET PLUS VALUES SUR TITRES",IF($B52="C7605","ALS : VIREMENTS CAF",IF($B52="C7606","REMBOURSEMENT MUTUELLE",IF($B52="C7607","VENTE MAISON OU TERRAIN",IF($B52="C7608","VENTE MOBILIER",IF($B52="C7701","ENCAISSEMENT SUCCESSION",IF($B52="C7901","AUTRES RECETTES DIVERSES","")))))))</f>
        <v/>
      </c>
      <c r="AI52" s="261" t="str">
        <f>IF($B52="C7001","PENSION 1",IF($B52="C7002","PENSION 2",IF($B52="C7003","PENSION 3",IF($B52="C7101","PENSION 4",IF($B52="C7102","PENSION 5",IF($B52="C7103","PENSION 6",IF($B52="C7104","PENSION 7","")))))))</f>
        <v/>
      </c>
      <c r="AJ52" s="261" t="str">
        <f>IF($B52="C7201","PENSION 8",IF($B52="C7301","PENSION 9",IF($B52="C7401","PENSION 10",IF($B52="C7501","CAF",IF($B52="C7601","RENTE VIAGERE",IF($B52="C7602","ENCAISSEMENT LOYERS",IF($B52="C7603","INTERETS PLACEMENTS","")))))))</f>
        <v/>
      </c>
      <c r="AS52" s="261" t="str">
        <f t="shared" si="31"/>
        <v/>
      </c>
      <c r="BC52" s="278"/>
      <c r="BD52" s="279"/>
      <c r="BE52" s="256"/>
      <c r="BF52" s="281"/>
      <c r="BG52" s="31"/>
      <c r="BV52" s="31"/>
      <c r="CW52" s="218"/>
      <c r="CX52" s="218"/>
      <c r="CY52" s="218"/>
      <c r="CZ52" s="218"/>
    </row>
    <row r="53" spans="1:104" ht="39.75" customHeight="1">
      <c r="A53" s="333">
        <v>41366</v>
      </c>
      <c r="B53" s="334" t="s">
        <v>154</v>
      </c>
      <c r="C53" s="363" t="str">
        <f>IF(COMPTE1!$V29&lt;&gt;"",COMPTE1!$V29,IF(COMPTE1!$W29&lt;&gt;"",COMPTE1!$W29,IF(COMPTE1!$X29&lt;&gt;"",COMPTE1!$X29,IF(COMPTE1!$AB29&lt;&gt;"",COMPTE1!$AB29,IF(COMPTE1!$AF29&lt;&gt;"",COMPTE1!$AF29,IF(COMPTE1!$AG29&lt;&gt;"",COMPTE1!$AG29,IF(COMPTE1!$AH29&lt;&gt;"",COMPTE1!$AH29,COMPTE1!$AC29)))))))</f>
        <v>FRAIS MEDICAUX ET MUTUELLE ET REMBOURSEMENTS</v>
      </c>
      <c r="D53" s="335" t="s">
        <v>250</v>
      </c>
      <c r="E53" s="362">
        <f>SUM($F53:$U53)</f>
        <v>-12</v>
      </c>
      <c r="F53" s="336">
        <v>-12</v>
      </c>
      <c r="G53" s="336"/>
      <c r="H53" s="336"/>
      <c r="I53" s="336"/>
      <c r="J53" s="336"/>
      <c r="K53" s="336"/>
      <c r="L53" s="336"/>
      <c r="M53" s="336"/>
      <c r="N53" s="336"/>
      <c r="O53" s="336"/>
      <c r="P53" s="336"/>
      <c r="Q53" s="336"/>
      <c r="R53" s="336"/>
      <c r="S53" s="336"/>
      <c r="T53" s="270"/>
      <c r="U53" s="270"/>
      <c r="V53" s="255" t="str">
        <f>IF($B53="C6810","FRAIS BANCAIRES",IF($B53="C6110","ENTRETIEN",IF($B53="C6111","VETURE",IF($B53="C6112","AIDES MENAGERES",IF($B53="C6210","LOYER, HOTEL",IF($B53="C6211","COPROPRIETE",IF($B53="C6212","EDF, EAU, TEL",IF($B53="C6213","DETTES",""))))))))</f>
        <v>FRAIS BANCAIRES</v>
      </c>
      <c r="W53" s="255" t="str">
        <f>IF($B53="C6214","OBSEQUES ET PRESTATIONS FUNERAIRES",IF($B53="C6215","TRAVAUX, DEMENAGEMENTS",IF($B53="C6216","SORTIES ET ANNIVERSAIRES",IF($B53="C6217","HEBERGEMENT FOYER, MAISON DE RETRAITE",IF($B53="C6310","IMPOTS",IF($B53="C6311","VACANCES, LOISIRS, ABONNEMENTS",IF($B53="C6312","HONORAIRES",IF($B53="C6313","SOLDE FDG ANNEE PASSEE",""))))))))</f>
        <v/>
      </c>
      <c r="X53" s="255" t="str">
        <f>IF($B53="C6410","ASSURANCES",IF($B53="C6510","ACHAT MATERIEL, MOBILIER",IF($B53="C6610","FRAIS MEDICAUX ET MUTUELLE ET REMBOURSEMENTS",IF($B53="C6611","MUTUELLE SANTE",IF($B53="C6710","IMOINS VALUES SUR TITRES",IF($B53="C6910","PROVISIONS SUR EMOLUMENTS",""))))))</f>
        <v/>
      </c>
      <c r="Y53" s="256" t="str">
        <f>IF($B53="C6810","FRAIS BANCAIRES",IF($B53="C6110","ENTRETIEN",IF($B53="C6111","VETURE",IF($B53="C6112","AIDES MENAGERES",IF($B53="C6210","LOYER, HOTEL",IF($B53="C6211","COPROPRIETE",IF($B53="C6212","EDF, EAU, TEL",IF($B53="C6213","DETTES",""))))))))</f>
        <v>FRAIS BANCAIRES</v>
      </c>
      <c r="Z53" s="256" t="str">
        <f>IF($B53="C6214","OBSEQUES ET PRESTATIONS FUNERAIRES",IF($B53="C6215","TRAVAUX, DEMENAGEMENTS",IF($B53="C6216","SORTIES ET ANNIVERSAIRES",IF($B53="C6217","HEBERGEMENT FOYER, MAISON DE RETRAITE",IF($B53="C6310","IMPOTS",IF($B53="C6311","VACANCES, LOISIRS, ABONNEMENTS",IF($B53="C6312","HONORAIRES",IF($B53="C6313","SOLDE FDG ANNEE PASSEE",""))))))))</f>
        <v/>
      </c>
      <c r="AA53" s="256" t="str">
        <f>IF($B53="C6410","ASSURANCES",IF($B53="C6510","ACHAT MATERIEL, MOBILIER",IF($B53="C6610","FRAIS MEDICAUX ET MUTUELLE ET REMBOURSEMENTS",IF($B53="C6611","MUTUELLE SANTE",IF($B53="C6710","IMOINS VALUES SUR TITRES",IF($B53="C6910","PROVISIONS SUR EMOLUMENTS",""))))))</f>
        <v/>
      </c>
      <c r="AB53" s="259" t="str">
        <f>IF($B53="C5111",$AL$6,IF($B53="C5112",$AL$7,IF($B53="C5113",$AL$8,IF($B53="C5121",$AL$9,IF($B53="C5122",$AL$10,IF($B53="C5123",$AL$11,IF($B53="C5130",$AL$12,IF($B53="C5140",$AL$13,""))))))))</f>
        <v/>
      </c>
      <c r="AC53" s="259" t="str">
        <f>IF($B53="C5150",$AL$14,IF($B53="C5160",$AL$15,IF($B53="C5170",$AL$16,IF($B53="C5180",$AL$17,IF($B53="C5190",$AL$18,IF($B53="C5190",$AL$19,""))))))</f>
        <v/>
      </c>
      <c r="AD53" s="259" t="str">
        <f>IF($B53="C5111",$AL$6,IF($B53="C5112",$AL$7,IF($B53="C5113",$AL$8,IF($B53="C5121",$AL$9,IF($B53="C5122",$AL$10,IF($B53="C5123",$AL$11,IF($B53="C5130",$AL$12,IF($B53="C5140",$AL$13,""))))))))</f>
        <v/>
      </c>
      <c r="AE53" s="259" t="str">
        <f>IF($B53="C5150",$AL$14,IF($B53="C5160",$AL$15,IF($B53="C5170",$AL$16,IF($B53="C5180",$AL$17,IF($B53="C5190",$AL$18,IF($B53="C5190",$AL$19,""))))))</f>
        <v/>
      </c>
      <c r="AF53" s="261" t="str">
        <f>IF($B53="C7001","PENSION 1",IF($B53="C7002","PENSION 2",IF($B53="C7003","PENSION 3",IF($B53="C7101","PENSION 4",IF($B53="C7102","PENSION 5",IF($B53="C7103","PENSION 6",IF($B53="C7104","PENSION 7","")))))))</f>
        <v/>
      </c>
      <c r="AG53" s="261" t="str">
        <f>IF($B53="C7201","PENSION 8",IF($B53="C7301","PENSION 9",IF($B53="C7401","PENSION 10",IF($B53="C7501","CAF",IF($B53="C7601","RENTE VIAGERE",IF($B53="C7602","ENCAISSEMENT LOYERS",IF($B53="C7603","INTERETS PLACEMENTS","")))))))</f>
        <v/>
      </c>
      <c r="AH53" s="261" t="str">
        <f>IF($B53="C7604","COUPONS ET PLUS VALUES SUR TITRES",IF($B53="C7605","ALS : VIREMENTS CAF",IF($B53="C7606","REMBOURSEMENT MUTUELLE",IF($B53="C7607","VENTE MAISON OU TERRAIN",IF($B53="C7608","VENTE MOBILIER",IF($B53="C7701","ENCAISSEMENT SUCCESSION",IF($B53="C7901","AUTRES RECETTES DIVERSES","")))))))</f>
        <v/>
      </c>
      <c r="AI53" s="261" t="str">
        <f>IF($B53="C7001","PENSION 1",IF($B53="C7002","PENSION 2",IF($B53="C7003","PENSION 3",IF($B53="C7101","PENSION 4",IF($B53="C7102","PENSION 5",IF($B53="C7103","PENSION 6",IF($B53="C7104","PENSION 7","")))))))</f>
        <v/>
      </c>
      <c r="AJ53" s="261" t="str">
        <f>IF($B53="C7201","PENSION 8",IF($B53="C7301","PENSION 9",IF($B53="C7401","PENSION 10",IF($B53="C7501","CAF",IF($B53="C7601","RENTE VIAGERE",IF($B53="C7602","ENCAISSEMENT LOYERS",IF($B53="C7603","INTERETS PLACEMENTS","")))))))</f>
        <v/>
      </c>
      <c r="AS53" s="261" t="str">
        <f t="shared" si="31"/>
        <v/>
      </c>
      <c r="BC53" s="278"/>
      <c r="BD53" s="279"/>
      <c r="BE53" s="256"/>
      <c r="BF53" s="281"/>
      <c r="BG53" s="31"/>
      <c r="BV53" s="31"/>
      <c r="CW53" s="218"/>
      <c r="CX53" s="218"/>
      <c r="CY53" s="218"/>
      <c r="CZ53" s="218"/>
    </row>
    <row r="54" spans="1:104" ht="39.75" customHeight="1">
      <c r="A54" s="333">
        <v>41390</v>
      </c>
      <c r="B54" s="334" t="s">
        <v>154</v>
      </c>
      <c r="C54" s="363" t="str">
        <f>IF(COMPTE1!$V33&lt;&gt;"",COMPTE1!$V33,IF(COMPTE1!$W33&lt;&gt;"",COMPTE1!$W33,IF(COMPTE1!$X33&lt;&gt;"",COMPTE1!$X33,IF(COMPTE1!$AB33&lt;&gt;"",COMPTE1!$AB33,IF(COMPTE1!$AF33&lt;&gt;"",COMPTE1!$AF33,IF(COMPTE1!$AG33&lt;&gt;"",COMPTE1!$AG33,IF(COMPTE1!$AH33&lt;&gt;"",COMPTE1!$AH33,COMPTE1!$AC33)))))))</f>
        <v>FRAIS MEDICAUX ET MUTUELLE ET REMBOURSEMENTS</v>
      </c>
      <c r="D54" s="335" t="s">
        <v>248</v>
      </c>
      <c r="E54" s="362">
        <f>SUM($F54:$U54)</f>
        <v>-1.7</v>
      </c>
      <c r="F54" s="336">
        <v>-1.7</v>
      </c>
      <c r="G54" s="336"/>
      <c r="H54" s="336"/>
      <c r="I54" s="336"/>
      <c r="J54" s="336"/>
      <c r="K54" s="336"/>
      <c r="L54" s="336"/>
      <c r="M54" s="336"/>
      <c r="N54" s="336"/>
      <c r="O54" s="336"/>
      <c r="P54" s="336"/>
      <c r="Q54" s="336"/>
      <c r="R54" s="336"/>
      <c r="S54" s="336"/>
      <c r="T54" s="270"/>
      <c r="U54" s="270"/>
      <c r="V54" s="255" t="str">
        <f>IF($B54="C6810","FRAIS BANCAIRES",IF($B54="C6110","ENTRETIEN",IF($B54="C6111","VETURE",IF($B54="C6112","AIDES MENAGERES",IF($B54="C6210","LOYER, HOTEL",IF($B54="C6211","COPROPRIETE",IF($B54="C6212","EDF, EAU, TEL",IF($B54="C6213","DETTES",""))))))))</f>
        <v>FRAIS BANCAIRES</v>
      </c>
      <c r="W54" s="255" t="str">
        <f>IF($B54="C6214","OBSEQUES ET PRESTATIONS FUNERAIRES",IF($B54="C6215","TRAVAUX, DEMENAGEMENTS",IF($B54="C6216","SORTIES ET ANNIVERSAIRES",IF($B54="C6217","HEBERGEMENT FOYER, MAISON DE RETRAITE",IF($B54="C6310","IMPOTS",IF($B54="C6311","VACANCES, LOISIRS, ABONNEMENTS",IF($B54="C6312","HONORAIRES",IF($B54="C6313","SOLDE FDG ANNEE PASSEE",""))))))))</f>
        <v/>
      </c>
      <c r="X54" s="255" t="str">
        <f>IF($B54="C6410","ASSURANCES",IF($B54="C6510","ACHAT MATERIEL, MOBILIER",IF($B54="C6610","FRAIS MEDICAUX ET MUTUELLE ET REMBOURSEMENTS",IF($B54="C6611","MUTUELLE SANTE",IF($B54="C6710","IMOINS VALUES SUR TITRES",IF($B54="C6910","PROVISIONS SUR EMOLUMENTS",""))))))</f>
        <v/>
      </c>
      <c r="Y54" s="256" t="str">
        <f>IF($B54="C6810","FRAIS BANCAIRES",IF($B54="C6110","ENTRETIEN",IF($B54="C6111","VETURE",IF($B54="C6112","AIDES MENAGERES",IF($B54="C6210","LOYER, HOTEL",IF($B54="C6211","COPROPRIETE",IF($B54="C6212","EDF, EAU, TEL",IF($B54="C6213","DETTES",""))))))))</f>
        <v>FRAIS BANCAIRES</v>
      </c>
      <c r="Z54" s="256" t="str">
        <f>IF($B54="C6214","OBSEQUES ET PRESTATIONS FUNERAIRES",IF($B54="C6215","TRAVAUX, DEMENAGEMENTS",IF($B54="C6216","SORTIES ET ANNIVERSAIRES",IF($B54="C6217","HEBERGEMENT FOYER, MAISON DE RETRAITE",IF($B54="C6310","IMPOTS",IF($B54="C6311","VACANCES, LOISIRS, ABONNEMENTS",IF($B54="C6312","HONORAIRES",IF($B54="C6313","SOLDE FDG ANNEE PASSEE",""))))))))</f>
        <v/>
      </c>
      <c r="AA54" s="256" t="str">
        <f>IF($B54="C6410","ASSURANCES",IF($B54="C6510","ACHAT MATERIEL, MOBILIER",IF($B54="C6610","FRAIS MEDICAUX ET MUTUELLE ET REMBOURSEMENTS",IF($B54="C6611","MUTUELLE SANTE",IF($B54="C6710","IMOINS VALUES SUR TITRES",IF($B54="C6910","PROVISIONS SUR EMOLUMENTS",""))))))</f>
        <v/>
      </c>
      <c r="AB54" s="259" t="str">
        <f>IF($B54="C5111",$AL$6,IF($B54="C5112",$AL$7,IF($B54="C5113",$AL$8,IF($B54="C5121",$AL$9,IF($B54="C5122",$AL$10,IF($B54="C5123",$AL$11,IF($B54="C5130",$AL$12,IF($B54="C5140",$AL$13,""))))))))</f>
        <v/>
      </c>
      <c r="AC54" s="259" t="str">
        <f>IF($B54="C5150",$AL$14,IF($B54="C5160",$AL$15,IF($B54="C5170",$AL$16,IF($B54="C5180",$AL$17,IF($B54="C5190",$AL$18,IF($B54="C5190",$AL$19,""))))))</f>
        <v/>
      </c>
      <c r="AD54" s="259" t="str">
        <f>IF($B54="C5111",$AL$6,IF($B54="C5112",$AL$7,IF($B54="C5113",$AL$8,IF($B54="C5121",$AL$9,IF($B54="C5122",$AL$10,IF($B54="C5123",$AL$11,IF($B54="C5130",$AL$12,IF($B54="C5140",$AL$13,""))))))))</f>
        <v/>
      </c>
      <c r="AE54" s="259" t="str">
        <f>IF($B54="C5150",$AL$14,IF($B54="C5160",$AL$15,IF($B54="C5170",$AL$16,IF($B54="C5180",$AL$17,IF($B54="C5190",$AL$18,IF($B54="C5190",$AL$19,""))))))</f>
        <v/>
      </c>
      <c r="AF54" s="261" t="str">
        <f>IF($B54="C7001","PENSION 1",IF($B54="C7002","PENSION 2",IF($B54="C7003","PENSION 3",IF($B54="C7101","PENSION 4",IF($B54="C7102","PENSION 5",IF($B54="C7103","PENSION 6",IF($B54="C7104","PENSION 7","")))))))</f>
        <v/>
      </c>
      <c r="AG54" s="261" t="str">
        <f>IF($B54="C7201","PENSION 8",IF($B54="C7301","PENSION 9",IF($B54="C7401","PENSION 10",IF($B54="C7501","CAF",IF($B54="C7601","RENTE VIAGERE",IF($B54="C7602","ENCAISSEMENT LOYERS",IF($B54="C7603","INTERETS PLACEMENTS","")))))))</f>
        <v/>
      </c>
      <c r="AH54" s="261" t="str">
        <f>IF($B54="C7604","COUPONS ET PLUS VALUES SUR TITRES",IF($B54="C7605","ALS : VIREMENTS CAF",IF($B54="C7606","REMBOURSEMENT MUTUELLE",IF($B54="C7607","VENTE MAISON OU TERRAIN",IF($B54="C7608","VENTE MOBILIER",IF($B54="C7701","ENCAISSEMENT SUCCESSION",IF($B54="C7901","AUTRES RECETTES DIVERSES","")))))))</f>
        <v/>
      </c>
      <c r="AI54" s="261" t="str">
        <f>IF($B54="C7001","PENSION 1",IF($B54="C7002","PENSION 2",IF($B54="C7003","PENSION 3",IF($B54="C7101","PENSION 4",IF($B54="C7102","PENSION 5",IF($B54="C7103","PENSION 6",IF($B54="C7104","PENSION 7","")))))))</f>
        <v/>
      </c>
      <c r="AJ54" s="261" t="str">
        <f>IF($B54="C7201","PENSION 8",IF($B54="C7301","PENSION 9",IF($B54="C7401","PENSION 10",IF($B54="C7501","CAF",IF($B54="C7601","RENTE VIAGERE",IF($B54="C7602","ENCAISSEMENT LOYERS",IF($B54="C7603","INTERETS PLACEMENTS","")))))))</f>
        <v/>
      </c>
      <c r="AS54" s="261" t="str">
        <f t="shared" si="31"/>
        <v/>
      </c>
      <c r="BC54" s="278"/>
      <c r="BD54" s="279"/>
      <c r="BE54" s="256"/>
      <c r="BF54" s="281"/>
      <c r="BG54" s="31"/>
      <c r="BV54" s="31"/>
      <c r="CW54" s="218"/>
      <c r="CX54" s="218"/>
      <c r="CY54" s="218"/>
      <c r="CZ54" s="218"/>
    </row>
    <row r="55" spans="1:104" ht="39.75" customHeight="1">
      <c r="A55" s="333">
        <v>41423</v>
      </c>
      <c r="B55" s="334" t="s">
        <v>154</v>
      </c>
      <c r="C55" s="363" t="str">
        <f>IF(COMPTE1!$V41&lt;&gt;"",COMPTE1!$V41,IF(COMPTE1!$W41&lt;&gt;"",COMPTE1!$W41,IF(COMPTE1!$X41&lt;&gt;"",COMPTE1!$X41,IF(COMPTE1!$AB41&lt;&gt;"",COMPTE1!$AB41,IF(COMPTE1!$AF41&lt;&gt;"",COMPTE1!$AF41,IF(COMPTE1!$AG41&lt;&gt;"",COMPTE1!$AG41,IF(COMPTE1!$AH41&lt;&gt;"",COMPTE1!$AH41,COMPTE1!$AC41)))))))</f>
        <v>MUTUELLE SANTE</v>
      </c>
      <c r="D55" s="335" t="s">
        <v>242</v>
      </c>
      <c r="E55" s="362">
        <f>SUM($F55:$U55)</f>
        <v>-1.7</v>
      </c>
      <c r="F55" s="336">
        <v>-1.7</v>
      </c>
      <c r="G55" s="336"/>
      <c r="H55" s="336"/>
      <c r="I55" s="336"/>
      <c r="J55" s="336"/>
      <c r="K55" s="336"/>
      <c r="L55" s="336"/>
      <c r="M55" s="336"/>
      <c r="N55" s="336"/>
      <c r="O55" s="336"/>
      <c r="P55" s="336"/>
      <c r="Q55" s="336"/>
      <c r="R55" s="336"/>
      <c r="S55" s="336"/>
      <c r="T55" s="270"/>
      <c r="U55" s="270"/>
      <c r="V55" s="255" t="str">
        <f>IF($B55="C6810","FRAIS BANCAIRES",IF($B55="C6110","ENTRETIEN",IF($B55="C6111","VETURE",IF($B55="C6112","AIDES MENAGERES",IF($B55="C6210","LOYER, HOTEL",IF($B55="C6211","COPROPRIETE",IF($B55="C6212","EDF, EAU, TEL",IF($B55="C6213","DETTES",""))))))))</f>
        <v>FRAIS BANCAIRES</v>
      </c>
      <c r="W55" s="255" t="str">
        <f>IF($B55="C6214","OBSEQUES ET PRESTATIONS FUNERAIRES",IF($B55="C6215","TRAVAUX, DEMENAGEMENTS",IF($B55="C6216","SORTIES ET ANNIVERSAIRES",IF($B55="C6217","HEBERGEMENT FOYER, MAISON DE RETRAITE",IF($B55="C6310","IMPOTS",IF($B55="C6311","VACANCES, LOISIRS, ABONNEMENTS",IF($B55="C6312","HONORAIRES",IF($B55="C6313","SOLDE FDG ANNEE PASSEE",""))))))))</f>
        <v/>
      </c>
      <c r="X55" s="255" t="str">
        <f>IF($B55="C6410","ASSURANCES",IF($B55="C6510","ACHAT MATERIEL, MOBILIER",IF($B55="C6610","FRAIS MEDICAUX ET MUTUELLE ET REMBOURSEMENTS",IF($B55="C6611","MUTUELLE SANTE",IF($B55="C6710","IMOINS VALUES SUR TITRES",IF($B55="C6910","PROVISIONS SUR EMOLUMENTS",""))))))</f>
        <v/>
      </c>
      <c r="Y55" s="256" t="str">
        <f>IF($B55="C6810","FRAIS BANCAIRES",IF($B55="C6110","ENTRETIEN",IF($B55="C6111","VETURE",IF($B55="C6112","AIDES MENAGERES",IF($B55="C6210","LOYER, HOTEL",IF($B55="C6211","COPROPRIETE",IF($B55="C6212","EDF, EAU, TEL",IF($B55="C6213","DETTES",""))))))))</f>
        <v>FRAIS BANCAIRES</v>
      </c>
      <c r="Z55" s="256" t="str">
        <f>IF($B55="C6214","OBSEQUES ET PRESTATIONS FUNERAIRES",IF($B55="C6215","TRAVAUX, DEMENAGEMENTS",IF($B55="C6216","SORTIES ET ANNIVERSAIRES",IF($B55="C6217","HEBERGEMENT FOYER, MAISON DE RETRAITE",IF($B55="C6310","IMPOTS",IF($B55="C6311","VACANCES, LOISIRS, ABONNEMENTS",IF($B55="C6312","HONORAIRES",IF($B55="C6313","SOLDE FDG ANNEE PASSEE",""))))))))</f>
        <v/>
      </c>
      <c r="AA55" s="256" t="str">
        <f>IF($B55="C6410","ASSURANCES",IF($B55="C6510","ACHAT MATERIEL, MOBILIER",IF($B55="C6610","FRAIS MEDICAUX ET MUTUELLE ET REMBOURSEMENTS",IF($B55="C6611","MUTUELLE SANTE",IF($B55="C6710","IMOINS VALUES SUR TITRES",IF($B55="C6910","PROVISIONS SUR EMOLUMENTS",""))))))</f>
        <v/>
      </c>
      <c r="AB55" s="259" t="str">
        <f>IF($B55="C5111",$AL$6,IF($B55="C5112",$AL$7,IF($B55="C5113",$AL$8,IF($B55="C5121",$AL$9,IF($B55="C5122",$AL$10,IF($B55="C5123",$AL$11,IF($B55="C5130",$AL$12,IF($B55="C5140",$AL$13,""))))))))</f>
        <v/>
      </c>
      <c r="AC55" s="259" t="str">
        <f>IF($B55="C5150",$AL$14,IF($B55="C5160",$AL$15,IF($B55="C5170",$AL$16,IF($B55="C5180",$AL$17,IF($B55="C5190",$AL$18,IF($B55="C5190",$AL$19,""))))))</f>
        <v/>
      </c>
      <c r="AD55" s="259" t="str">
        <f>IF($B55="C5111",$AL$6,IF($B55="C5112",$AL$7,IF($B55="C5113",$AL$8,IF($B55="C5121",$AL$9,IF($B55="C5122",$AL$10,IF($B55="C5123",$AL$11,IF($B55="C5130",$AL$12,IF($B55="C5140",$AL$13,""))))))))</f>
        <v/>
      </c>
      <c r="AE55" s="259" t="str">
        <f>IF($B55="C5150",$AL$14,IF($B55="C5160",$AL$15,IF($B55="C5170",$AL$16,IF($B55="C5180",$AL$17,IF($B55="C5190",$AL$18,IF($B55="C5190",$AL$19,""))))))</f>
        <v/>
      </c>
      <c r="AF55" s="261" t="str">
        <f>IF($B55="C7001","PENSION 1",IF($B55="C7002","PENSION 2",IF($B55="C7003","PENSION 3",IF($B55="C7101","PENSION 4",IF($B55="C7102","PENSION 5",IF($B55="C7103","PENSION 6",IF($B55="C7104","PENSION 7","")))))))</f>
        <v/>
      </c>
      <c r="AG55" s="261" t="str">
        <f>IF($B55="C7201","PENSION 8",IF($B55="C7301","PENSION 9",IF($B55="C7401","PENSION 10",IF($B55="C7501","CAF",IF($B55="C7601","RENTE VIAGERE",IF($B55="C7602","ENCAISSEMENT LOYERS",IF($B55="C7603","INTERETS PLACEMENTS","")))))))</f>
        <v/>
      </c>
      <c r="AH55" s="261" t="str">
        <f>IF($B55="C7604","COUPONS ET PLUS VALUES SUR TITRES",IF($B55="C7605","ALS : VIREMENTS CAF",IF($B55="C7606","REMBOURSEMENT MUTUELLE",IF($B55="C7607","VENTE MAISON OU TERRAIN",IF($B55="C7608","VENTE MOBILIER",IF($B55="C7701","ENCAISSEMENT SUCCESSION",IF($B55="C7901","AUTRES RECETTES DIVERSES","")))))))</f>
        <v/>
      </c>
      <c r="AI55" s="261" t="str">
        <f>IF($B55="C7001","PENSION 1",IF($B55="C7002","PENSION 2",IF($B55="C7003","PENSION 3",IF($B55="C7101","PENSION 4",IF($B55="C7102","PENSION 5",IF($B55="C7103","PENSION 6",IF($B55="C7104","PENSION 7","")))))))</f>
        <v/>
      </c>
      <c r="AJ55" s="261" t="str">
        <f>IF($B55="C7201","PENSION 8",IF($B55="C7301","PENSION 9",IF($B55="C7401","PENSION 10",IF($B55="C7501","CAF",IF($B55="C7601","RENTE VIAGERE",IF($B55="C7602","ENCAISSEMENT LOYERS",IF($B55="C7603","INTERETS PLACEMENTS","")))))))</f>
        <v/>
      </c>
      <c r="AS55" s="261" t="str">
        <f t="shared" si="31"/>
        <v/>
      </c>
      <c r="BC55" s="278"/>
      <c r="BD55" s="279"/>
      <c r="BE55" s="256"/>
      <c r="BF55" s="281"/>
      <c r="BG55" s="31"/>
      <c r="BV55" s="31"/>
      <c r="CW55" s="218"/>
      <c r="CX55" s="218"/>
      <c r="CY55" s="218"/>
      <c r="CZ55" s="218"/>
    </row>
    <row r="56" spans="1:104" ht="39.75" customHeight="1">
      <c r="A56" s="333">
        <v>41440</v>
      </c>
      <c r="B56" s="334" t="s">
        <v>154</v>
      </c>
      <c r="C56" s="363" t="str">
        <f>IF(COMPTE1!$V47&lt;&gt;"",COMPTE1!$V47,IF(COMPTE1!$W47&lt;&gt;"",COMPTE1!$W47,IF(COMPTE1!$X47&lt;&gt;"",COMPTE1!$X47,IF(COMPTE1!$AB47&lt;&gt;"",COMPTE1!$AB47,IF(COMPTE1!$AF47&lt;&gt;"",COMPTE1!$AF47,IF(COMPTE1!$AG47&lt;&gt;"",COMPTE1!$AG47,IF(COMPTE1!$AH47&lt;&gt;"",COMPTE1!$AH47,COMPTE1!$AC47)))))))</f>
        <v>MUTUELLE SANTE</v>
      </c>
      <c r="D56" s="335" t="s">
        <v>258</v>
      </c>
      <c r="E56" s="362">
        <f>SUM($F56:$U56)</f>
        <v>-3.2</v>
      </c>
      <c r="F56" s="336"/>
      <c r="G56" s="336"/>
      <c r="H56" s="336">
        <v>-3.2</v>
      </c>
      <c r="I56" s="336"/>
      <c r="J56" s="336"/>
      <c r="K56" s="336"/>
      <c r="L56" s="336"/>
      <c r="M56" s="336"/>
      <c r="N56" s="336"/>
      <c r="O56" s="336"/>
      <c r="P56" s="336"/>
      <c r="Q56" s="336"/>
      <c r="R56" s="336"/>
      <c r="S56" s="336"/>
      <c r="T56" s="270"/>
      <c r="U56" s="270"/>
      <c r="V56" s="255" t="str">
        <f>IF($B56="C6810","FRAIS BANCAIRES",IF($B56="C6110","ENTRETIEN",IF($B56="C6111","VETURE",IF($B56="C6112","AIDES MENAGERES",IF($B56="C6210","LOYER, HOTEL",IF($B56="C6211","COPROPRIETE",IF($B56="C6212","EDF, EAU, TEL",IF($B56="C6213","DETTES",""))))))))</f>
        <v>FRAIS BANCAIRES</v>
      </c>
      <c r="W56" s="255" t="str">
        <f>IF($B56="C6214","OBSEQUES ET PRESTATIONS FUNERAIRES",IF($B56="C6215","TRAVAUX, DEMENAGEMENTS",IF($B56="C6216","SORTIES ET ANNIVERSAIRES",IF($B56="C6217","HEBERGEMENT FOYER, MAISON DE RETRAITE",IF($B56="C6310","IMPOTS",IF($B56="C6311","VACANCES, LOISIRS, ABONNEMENTS",IF($B56="C6312","HONORAIRES",IF($B56="C6313","SOLDE FDG ANNEE PASSEE",""))))))))</f>
        <v/>
      </c>
      <c r="X56" s="255" t="str">
        <f>IF($B56="C6410","ASSURANCES",IF($B56="C6510","ACHAT MATERIEL, MOBILIER",IF($B56="C6610","FRAIS MEDICAUX ET MUTUELLE ET REMBOURSEMENTS",IF($B56="C6611","MUTUELLE SANTE",IF($B56="C6710","IMOINS VALUES SUR TITRES",IF($B56="C6910","PROVISIONS SUR EMOLUMENTS",""))))))</f>
        <v/>
      </c>
      <c r="Y56" s="256" t="str">
        <f>IF($B56="C6810","FRAIS BANCAIRES",IF($B56="C6110","ENTRETIEN",IF($B56="C6111","VETURE",IF($B56="C6112","AIDES MENAGERES",IF($B56="C6210","LOYER, HOTEL",IF($B56="C6211","COPROPRIETE",IF($B56="C6212","EDF, EAU, TEL",IF($B56="C6213","DETTES",""))))))))</f>
        <v>FRAIS BANCAIRES</v>
      </c>
      <c r="Z56" s="256" t="str">
        <f>IF($B56="C6214","OBSEQUES ET PRESTATIONS FUNERAIRES",IF($B56="C6215","TRAVAUX, DEMENAGEMENTS",IF($B56="C6216","SORTIES ET ANNIVERSAIRES",IF($B56="C6217","HEBERGEMENT FOYER, MAISON DE RETRAITE",IF($B56="C6310","IMPOTS",IF($B56="C6311","VACANCES, LOISIRS, ABONNEMENTS",IF($B56="C6312","HONORAIRES",IF($B56="C6313","SOLDE FDG ANNEE PASSEE",""))))))))</f>
        <v/>
      </c>
      <c r="AA56" s="256" t="str">
        <f>IF($B56="C6410","ASSURANCES",IF($B56="C6510","ACHAT MATERIEL, MOBILIER",IF($B56="C6610","FRAIS MEDICAUX ET MUTUELLE ET REMBOURSEMENTS",IF($B56="C6611","MUTUELLE SANTE",IF($B56="C6710","IMOINS VALUES SUR TITRES",IF($B56="C6910","PROVISIONS SUR EMOLUMENTS",""))))))</f>
        <v/>
      </c>
      <c r="AB56" s="259" t="str">
        <f>IF($B56="C5111",$AL$6,IF($B56="C5112",$AL$7,IF($B56="C5113",$AL$8,IF($B56="C5121",$AL$9,IF($B56="C5122",$AL$10,IF($B56="C5123",$AL$11,IF($B56="C5130",$AL$12,IF($B56="C5140",$AL$13,""))))))))</f>
        <v/>
      </c>
      <c r="AC56" s="259" t="str">
        <f>IF($B56="C5150",$AL$14,IF($B56="C5160",$AL$15,IF($B56="C5170",$AL$16,IF($B56="C5180",$AL$17,IF($B56="C5190",$AL$18,IF($B56="C5190",$AL$19,""))))))</f>
        <v/>
      </c>
      <c r="AD56" s="259" t="str">
        <f>IF($B56="C5111",$AL$6,IF($B56="C5112",$AL$7,IF($B56="C5113",$AL$8,IF($B56="C5121",$AL$9,IF($B56="C5122",$AL$10,IF($B56="C5123",$AL$11,IF($B56="C5130",$AL$12,IF($B56="C5140",$AL$13,""))))))))</f>
        <v/>
      </c>
      <c r="AE56" s="259" t="str">
        <f>IF($B56="C5150",$AL$14,IF($B56="C5160",$AL$15,IF($B56="C5170",$AL$16,IF($B56="C5180",$AL$17,IF($B56="C5190",$AL$18,IF($B56="C5190",$AL$19,""))))))</f>
        <v/>
      </c>
      <c r="AF56" s="261" t="str">
        <f>IF($B56="C7001","PENSION 1",IF($B56="C7002","PENSION 2",IF($B56="C7003","PENSION 3",IF($B56="C7101","PENSION 4",IF($B56="C7102","PENSION 5",IF($B56="C7103","PENSION 6",IF($B56="C7104","PENSION 7","")))))))</f>
        <v/>
      </c>
      <c r="AG56" s="261" t="str">
        <f>IF($B56="C7201","PENSION 8",IF($B56="C7301","PENSION 9",IF($B56="C7401","PENSION 10",IF($B56="C7501","CAF",IF($B56="C7601","RENTE VIAGERE",IF($B56="C7602","ENCAISSEMENT LOYERS",IF($B56="C7603","INTERETS PLACEMENTS","")))))))</f>
        <v/>
      </c>
      <c r="AH56" s="261" t="str">
        <f>IF($B56="C7604","COUPONS ET PLUS VALUES SUR TITRES",IF($B56="C7605","ALS : VIREMENTS CAF",IF($B56="C7606","REMBOURSEMENT MUTUELLE",IF($B56="C7607","VENTE MAISON OU TERRAIN",IF($B56="C7608","VENTE MOBILIER",IF($B56="C7701","ENCAISSEMENT SUCCESSION",IF($B56="C7901","AUTRES RECETTES DIVERSES","")))))))</f>
        <v/>
      </c>
      <c r="AI56" s="261" t="str">
        <f>IF($B56="C7001","PENSION 1",IF($B56="C7002","PENSION 2",IF($B56="C7003","PENSION 3",IF($B56="C7101","PENSION 4",IF($B56="C7102","PENSION 5",IF($B56="C7103","PENSION 6",IF($B56="C7104","PENSION 7","")))))))</f>
        <v/>
      </c>
      <c r="AJ56" s="261" t="str">
        <f>IF($B56="C7201","PENSION 8",IF($B56="C7301","PENSION 9",IF($B56="C7401","PENSION 10",IF($B56="C7501","CAF",IF($B56="C7601","RENTE VIAGERE",IF($B56="C7602","ENCAISSEMENT LOYERS",IF($B56="C7603","INTERETS PLACEMENTS","")))))))</f>
        <v/>
      </c>
      <c r="AS56" s="261" t="str">
        <f t="shared" si="31"/>
        <v/>
      </c>
      <c r="BC56" s="278"/>
      <c r="BD56" s="279"/>
      <c r="BE56" s="256"/>
      <c r="BF56" s="281"/>
      <c r="BG56" s="31"/>
      <c r="BV56" s="31"/>
      <c r="CW56" s="218"/>
      <c r="CX56" s="218"/>
      <c r="CY56" s="218"/>
      <c r="CZ56" s="218"/>
    </row>
    <row r="57" spans="1:104" ht="39.75" customHeight="1">
      <c r="A57" s="333">
        <v>41451</v>
      </c>
      <c r="B57" s="334" t="s">
        <v>154</v>
      </c>
      <c r="C57" s="363" t="str">
        <f>IF(COMPTE1!$V51&lt;&gt;"",COMPTE1!$V51,IF(COMPTE1!$W51&lt;&gt;"",COMPTE1!$W51,IF(COMPTE1!$X51&lt;&gt;"",COMPTE1!$X51,IF(COMPTE1!$AB51&lt;&gt;"",COMPTE1!$AB51,IF(COMPTE1!$AF51&lt;&gt;"",COMPTE1!$AF51,IF(COMPTE1!$AG51&lt;&gt;"",COMPTE1!$AG51,IF(COMPTE1!$AH51&lt;&gt;"",COMPTE1!$AH51,COMPTE1!$AC51)))))))</f>
        <v>FRAIS BANCAIRES</v>
      </c>
      <c r="D57" s="335" t="s">
        <v>236</v>
      </c>
      <c r="E57" s="362">
        <f>SUM($F57:$U57)</f>
        <v>-1.7</v>
      </c>
      <c r="F57" s="336">
        <v>-1.7</v>
      </c>
      <c r="G57" s="336"/>
      <c r="H57" s="336"/>
      <c r="I57" s="336"/>
      <c r="J57" s="336"/>
      <c r="K57" s="336"/>
      <c r="L57" s="336"/>
      <c r="M57" s="336"/>
      <c r="N57" s="336"/>
      <c r="O57" s="336"/>
      <c r="P57" s="336"/>
      <c r="Q57" s="336"/>
      <c r="R57" s="336"/>
      <c r="S57" s="336"/>
      <c r="T57" s="270"/>
      <c r="U57" s="270"/>
      <c r="V57" s="255" t="str">
        <f>IF($B57="C6810","FRAIS BANCAIRES",IF($B57="C6110","ENTRETIEN",IF($B57="C6111","VETURE",IF($B57="C6112","AIDES MENAGERES",IF($B57="C6210","LOYER, HOTEL",IF($B57="C6211","COPROPRIETE",IF($B57="C6212","EDF, EAU, TEL",IF($B57="C6213","DETTES",""))))))))</f>
        <v>FRAIS BANCAIRES</v>
      </c>
      <c r="W57" s="255" t="str">
        <f>IF($B57="C6214","OBSEQUES ET PRESTATIONS FUNERAIRES",IF($B57="C6215","TRAVAUX, DEMENAGEMENTS",IF($B57="C6216","SORTIES ET ANNIVERSAIRES",IF($B57="C6217","HEBERGEMENT FOYER, MAISON DE RETRAITE",IF($B57="C6310","IMPOTS",IF($B57="C6311","VACANCES, LOISIRS, ABONNEMENTS",IF($B57="C6312","HONORAIRES",IF($B57="C6313","SOLDE FDG ANNEE PASSEE",""))))))))</f>
        <v/>
      </c>
      <c r="X57" s="255" t="str">
        <f>IF($B57="C6410","ASSURANCES",IF($B57="C6510","ACHAT MATERIEL, MOBILIER",IF($B57="C6610","FRAIS MEDICAUX ET MUTUELLE ET REMBOURSEMENTS",IF($B57="C6611","MUTUELLE SANTE",IF($B57="C6710","IMOINS VALUES SUR TITRES",IF($B57="C6910","PROVISIONS SUR EMOLUMENTS",""))))))</f>
        <v/>
      </c>
      <c r="Y57" s="256" t="str">
        <f>IF($B57="C6810","FRAIS BANCAIRES",IF($B57="C6110","ENTRETIEN",IF($B57="C6111","VETURE",IF($B57="C6112","AIDES MENAGERES",IF($B57="C6210","LOYER, HOTEL",IF($B57="C6211","COPROPRIETE",IF($B57="C6212","EDF, EAU, TEL",IF($B57="C6213","DETTES",""))))))))</f>
        <v>FRAIS BANCAIRES</v>
      </c>
      <c r="Z57" s="256" t="str">
        <f>IF($B57="C6214","OBSEQUES ET PRESTATIONS FUNERAIRES",IF($B57="C6215","TRAVAUX, DEMENAGEMENTS",IF($B57="C6216","SORTIES ET ANNIVERSAIRES",IF($B57="C6217","HEBERGEMENT FOYER, MAISON DE RETRAITE",IF($B57="C6310","IMPOTS",IF($B57="C6311","VACANCES, LOISIRS, ABONNEMENTS",IF($B57="C6312","HONORAIRES",IF($B57="C6313","SOLDE FDG ANNEE PASSEE",""))))))))</f>
        <v/>
      </c>
      <c r="AA57" s="256" t="str">
        <f>IF($B57="C6410","ASSURANCES",IF($B57="C6510","ACHAT MATERIEL, MOBILIER",IF($B57="C6610","FRAIS MEDICAUX ET MUTUELLE ET REMBOURSEMENTS",IF($B57="C6611","MUTUELLE SANTE",IF($B57="C6710","IMOINS VALUES SUR TITRES",IF($B57="C6910","PROVISIONS SUR EMOLUMENTS",""))))))</f>
        <v/>
      </c>
      <c r="AB57" s="259" t="str">
        <f>IF($B57="C5111",$AL$6,IF($B57="C5112",$AL$7,IF($B57="C5113",$AL$8,IF($B57="C5121",$AL$9,IF($B57="C5122",$AL$10,IF($B57="C5123",$AL$11,IF($B57="C5130",$AL$12,IF($B57="C5140",$AL$13,""))))))))</f>
        <v/>
      </c>
      <c r="AC57" s="259" t="str">
        <f>IF($B57="C5150",$AL$14,IF($B57="C5160",$AL$15,IF($B57="C5170",$AL$16,IF($B57="C5180",$AL$17,IF($B57="C5190",$AL$18,IF($B57="C5190",$AL$19,""))))))</f>
        <v/>
      </c>
      <c r="AD57" s="259" t="str">
        <f>IF($B57="C5111",$AL$6,IF($B57="C5112",$AL$7,IF($B57="C5113",$AL$8,IF($B57="C5121",$AL$9,IF($B57="C5122",$AL$10,IF($B57="C5123",$AL$11,IF($B57="C5130",$AL$12,IF($B57="C5140",$AL$13,""))))))))</f>
        <v/>
      </c>
      <c r="AE57" s="259" t="str">
        <f>IF($B57="C5150",$AL$14,IF($B57="C5160",$AL$15,IF($B57="C5170",$AL$16,IF($B57="C5180",$AL$17,IF($B57="C5190",$AL$18,IF($B57="C5190",$AL$19,""))))))</f>
        <v/>
      </c>
      <c r="AF57" s="261" t="str">
        <f>IF($B57="C7001","PENSION 1",IF($B57="C7002","PENSION 2",IF($B57="C7003","PENSION 3",IF($B57="C7101","PENSION 4",IF($B57="C7102","PENSION 5",IF($B57="C7103","PENSION 6",IF($B57="C7104","PENSION 7","")))))))</f>
        <v/>
      </c>
      <c r="AG57" s="261" t="str">
        <f>IF($B57="C7201","PENSION 8",IF($B57="C7301","PENSION 9",IF($B57="C7401","PENSION 10",IF($B57="C7501","CAF",IF($B57="C7601","RENTE VIAGERE",IF($B57="C7602","ENCAISSEMENT LOYERS",IF($B57="C7603","INTERETS PLACEMENTS","")))))))</f>
        <v/>
      </c>
      <c r="AH57" s="261" t="str">
        <f>IF($B57="C7604","COUPONS ET PLUS VALUES SUR TITRES",IF($B57="C7605","ALS : VIREMENTS CAF",IF($B57="C7606","REMBOURSEMENT MUTUELLE",IF($B57="C7607","VENTE MAISON OU TERRAIN",IF($B57="C7608","VENTE MOBILIER",IF($B57="C7701","ENCAISSEMENT SUCCESSION",IF($B57="C7901","AUTRES RECETTES DIVERSES","")))))))</f>
        <v/>
      </c>
      <c r="AI57" s="261" t="str">
        <f>IF($B57="C7001","PENSION 1",IF($B57="C7002","PENSION 2",IF($B57="C7003","PENSION 3",IF($B57="C7101","PENSION 4",IF($B57="C7102","PENSION 5",IF($B57="C7103","PENSION 6",IF($B57="C7104","PENSION 7","")))))))</f>
        <v/>
      </c>
      <c r="AJ57" s="261" t="str">
        <f>IF($B57="C7201","PENSION 8",IF($B57="C7301","PENSION 9",IF($B57="C7401","PENSION 10",IF($B57="C7501","CAF",IF($B57="C7601","RENTE VIAGERE",IF($B57="C7602","ENCAISSEMENT LOYERS",IF($B57="C7603","INTERETS PLACEMENTS","")))))))</f>
        <v/>
      </c>
      <c r="AS57" s="261" t="str">
        <f t="shared" si="31"/>
        <v/>
      </c>
      <c r="BC57" s="278"/>
      <c r="BD57" s="279"/>
      <c r="BE57" s="256"/>
      <c r="BF57" s="281"/>
      <c r="BG57" s="31"/>
      <c r="BV57" s="31"/>
      <c r="CW57" s="218"/>
      <c r="CX57" s="218"/>
      <c r="CY57" s="218"/>
      <c r="CZ57" s="218"/>
    </row>
    <row r="58" spans="1:104" ht="39.75" customHeight="1">
      <c r="A58" s="333">
        <v>41472</v>
      </c>
      <c r="B58" s="334" t="s">
        <v>154</v>
      </c>
      <c r="C58" s="363" t="str">
        <f>IF(COMPTE1!$V56&lt;&gt;"",COMPTE1!$V56,IF(COMPTE1!$W56&lt;&gt;"",COMPTE1!$W56,IF(COMPTE1!$X56&lt;&gt;"",COMPTE1!$X56,IF(COMPTE1!$AB56&lt;&gt;"",COMPTE1!$AB56,IF(COMPTE1!$AF56&lt;&gt;"",COMPTE1!$AF56,IF(COMPTE1!$AG56&lt;&gt;"",COMPTE1!$AG56,IF(COMPTE1!$AH56&lt;&gt;"",COMPTE1!$AH56,COMPTE1!$AC56)))))))</f>
        <v>FRAIS BANCAIRES</v>
      </c>
      <c r="D58" s="335" t="s">
        <v>260</v>
      </c>
      <c r="E58" s="362">
        <f>SUM($F58:$U58)</f>
        <v>-1.9</v>
      </c>
      <c r="F58" s="336"/>
      <c r="G58" s="336">
        <v>-1.9</v>
      </c>
      <c r="H58" s="336"/>
      <c r="I58" s="336"/>
      <c r="J58" s="336"/>
      <c r="K58" s="336"/>
      <c r="L58" s="336"/>
      <c r="M58" s="336"/>
      <c r="N58" s="336"/>
      <c r="O58" s="336"/>
      <c r="P58" s="336"/>
      <c r="Q58" s="336"/>
      <c r="R58" s="336"/>
      <c r="S58" s="336"/>
      <c r="T58" s="270"/>
      <c r="U58" s="270"/>
      <c r="V58" s="255" t="str">
        <f>IF($B58="C6810","FRAIS BANCAIRES",IF($B58="C6110","ENTRETIEN",IF($B58="C6111","VETURE",IF($B58="C6112","AIDES MENAGERES",IF($B58="C6210","LOYER, HOTEL",IF($B58="C6211","COPROPRIETE",IF($B58="C6212","EDF, EAU, TEL",IF($B58="C6213","DETTES",""))))))))</f>
        <v>FRAIS BANCAIRES</v>
      </c>
      <c r="W58" s="255" t="str">
        <f>IF($B58="C6214","OBSEQUES ET PRESTATIONS FUNERAIRES",IF($B58="C6215","TRAVAUX, DEMENAGEMENTS",IF($B58="C6216","SORTIES ET ANNIVERSAIRES",IF($B58="C6217","HEBERGEMENT FOYER, MAISON DE RETRAITE",IF($B58="C6310","IMPOTS",IF($B58="C6311","VACANCES, LOISIRS, ABONNEMENTS",IF($B58="C6312","HONORAIRES",IF($B58="C6313","SOLDE FDG ANNEE PASSEE",""))))))))</f>
        <v/>
      </c>
      <c r="X58" s="255" t="str">
        <f>IF($B58="C6410","ASSURANCES",IF($B58="C6510","ACHAT MATERIEL, MOBILIER",IF($B58="C6610","FRAIS MEDICAUX ET MUTUELLE ET REMBOURSEMENTS",IF($B58="C6611","MUTUELLE SANTE",IF($B58="C6710","IMOINS VALUES SUR TITRES",IF($B58="C6910","PROVISIONS SUR EMOLUMENTS",""))))))</f>
        <v/>
      </c>
      <c r="Y58" s="256" t="str">
        <f>IF($B58="C6810","FRAIS BANCAIRES",IF($B58="C6110","ENTRETIEN",IF($B58="C6111","VETURE",IF($B58="C6112","AIDES MENAGERES",IF($B58="C6210","LOYER, HOTEL",IF($B58="C6211","COPROPRIETE",IF($B58="C6212","EDF, EAU, TEL",IF($B58="C6213","DETTES",""))))))))</f>
        <v>FRAIS BANCAIRES</v>
      </c>
      <c r="Z58" s="256" t="str">
        <f>IF($B58="C6214","OBSEQUES ET PRESTATIONS FUNERAIRES",IF($B58="C6215","TRAVAUX, DEMENAGEMENTS",IF($B58="C6216","SORTIES ET ANNIVERSAIRES",IF($B58="C6217","HEBERGEMENT FOYER, MAISON DE RETRAITE",IF($B58="C6310","IMPOTS",IF($B58="C6311","VACANCES, LOISIRS, ABONNEMENTS",IF($B58="C6312","HONORAIRES",IF($B58="C6313","SOLDE FDG ANNEE PASSEE",""))))))))</f>
        <v/>
      </c>
      <c r="AA58" s="256" t="str">
        <f>IF($B58="C6410","ASSURANCES",IF($B58="C6510","ACHAT MATERIEL, MOBILIER",IF($B58="C6610","FRAIS MEDICAUX ET MUTUELLE ET REMBOURSEMENTS",IF($B58="C6611","MUTUELLE SANTE",IF($B58="C6710","IMOINS VALUES SUR TITRES",IF($B58="C6910","PROVISIONS SUR EMOLUMENTS",""))))))</f>
        <v/>
      </c>
      <c r="AB58" s="259" t="str">
        <f>IF($B58="C5111",$AL$6,IF($B58="C5112",$AL$7,IF($B58="C5113",$AL$8,IF($B58="C5121",$AL$9,IF($B58="C5122",$AL$10,IF($B58="C5123",$AL$11,IF($B58="C5130",$AL$12,IF($B58="C5140",$AL$13,""))))))))</f>
        <v/>
      </c>
      <c r="AC58" s="259" t="str">
        <f>IF($B58="C5150",$AL$14,IF($B58="C5160",$AL$15,IF($B58="C5170",$AL$16,IF($B58="C5180",$AL$17,IF($B58="C5190",$AL$18,IF($B58="C5190",$AL$19,""))))))</f>
        <v/>
      </c>
      <c r="AD58" s="259" t="str">
        <f>IF($B58="C5111",$AL$6,IF($B58="C5112",$AL$7,IF($B58="C5113",$AL$8,IF($B58="C5121",$AL$9,IF($B58="C5122",$AL$10,IF($B58="C5123",$AL$11,IF($B58="C5130",$AL$12,IF($B58="C5140",$AL$13,""))))))))</f>
        <v/>
      </c>
      <c r="AE58" s="259" t="str">
        <f>IF($B58="C5150",$AL$14,IF($B58="C5160",$AL$15,IF($B58="C5170",$AL$16,IF($B58="C5180",$AL$17,IF($B58="C5190",$AL$18,IF($B58="C5190",$AL$19,""))))))</f>
        <v/>
      </c>
      <c r="AF58" s="261" t="str">
        <f>IF($B58="C7001","PENSION 1",IF($B58="C7002","PENSION 2",IF($B58="C7003","PENSION 3",IF($B58="C7101","PENSION 4",IF($B58="C7102","PENSION 5",IF($B58="C7103","PENSION 6",IF($B58="C7104","PENSION 7","")))))))</f>
        <v/>
      </c>
      <c r="AG58" s="261" t="str">
        <f>IF($B58="C7201","PENSION 8",IF($B58="C7301","PENSION 9",IF($B58="C7401","PENSION 10",IF($B58="C7501","CAF",IF($B58="C7601","RENTE VIAGERE",IF($B58="C7602","ENCAISSEMENT LOYERS",IF($B58="C7603","INTERETS PLACEMENTS","")))))))</f>
        <v/>
      </c>
      <c r="AH58" s="261" t="str">
        <f>IF($B58="C7604","COUPONS ET PLUS VALUES SUR TITRES",IF($B58="C7605","ALS : VIREMENTS CAF",IF($B58="C7606","REMBOURSEMENT MUTUELLE",IF($B58="C7607","VENTE MAISON OU TERRAIN",IF($B58="C7608","VENTE MOBILIER",IF($B58="C7701","ENCAISSEMENT SUCCESSION",IF($B58="C7901","AUTRES RECETTES DIVERSES","")))))))</f>
        <v/>
      </c>
      <c r="AI58" s="261" t="str">
        <f>IF($B58="C7001","PENSION 1",IF($B58="C7002","PENSION 2",IF($B58="C7003","PENSION 3",IF($B58="C7101","PENSION 4",IF($B58="C7102","PENSION 5",IF($B58="C7103","PENSION 6",IF($B58="C7104","PENSION 7","")))))))</f>
        <v/>
      </c>
      <c r="AJ58" s="261" t="str">
        <f>IF($B58="C7201","PENSION 8",IF($B58="C7301","PENSION 9",IF($B58="C7401","PENSION 10",IF($B58="C7501","CAF",IF($B58="C7601","RENTE VIAGERE",IF($B58="C7602","ENCAISSEMENT LOYERS",IF($B58="C7603","INTERETS PLACEMENTS","")))))))</f>
        <v/>
      </c>
      <c r="AS58" s="261" t="str">
        <f t="shared" si="31"/>
        <v/>
      </c>
      <c r="BC58" s="278"/>
      <c r="BD58" s="279"/>
      <c r="BE58" s="256"/>
      <c r="BF58" s="281"/>
      <c r="BG58" s="31"/>
      <c r="BV58" s="31"/>
    </row>
    <row r="59" spans="1:104" ht="39.75" customHeight="1">
      <c r="A59" s="333">
        <v>41484</v>
      </c>
      <c r="B59" s="334" t="s">
        <v>154</v>
      </c>
      <c r="C59" s="363" t="str">
        <f>IF(COMPTE1!$V58&lt;&gt;"",COMPTE1!$V58,IF(COMPTE1!$W58&lt;&gt;"",COMPTE1!$W58,IF(COMPTE1!$X58&lt;&gt;"",COMPTE1!$X58,IF(COMPTE1!$AB58&lt;&gt;"",COMPTE1!$AB58,IF(COMPTE1!$AF58&lt;&gt;"",COMPTE1!$AF58,IF(COMPTE1!$AG58&lt;&gt;"",COMPTE1!$AG58,IF(COMPTE1!$AH58&lt;&gt;"",COMPTE1!$AH58,COMPTE1!$AC58)))))))</f>
        <v>FRAIS BANCAIRES</v>
      </c>
      <c r="D59" s="335" t="s">
        <v>233</v>
      </c>
      <c r="E59" s="362">
        <f>SUM($F59:$U59)</f>
        <v>-1.7</v>
      </c>
      <c r="F59" s="336">
        <v>-1.7</v>
      </c>
      <c r="G59" s="336"/>
      <c r="H59" s="336"/>
      <c r="I59" s="336"/>
      <c r="J59" s="336"/>
      <c r="K59" s="336"/>
      <c r="L59" s="336"/>
      <c r="M59" s="336"/>
      <c r="N59" s="336"/>
      <c r="O59" s="336"/>
      <c r="P59" s="336"/>
      <c r="Q59" s="336"/>
      <c r="R59" s="336"/>
      <c r="S59" s="336"/>
      <c r="T59" s="270"/>
      <c r="U59" s="270"/>
      <c r="V59" s="255" t="str">
        <f>IF($B59="C6810","FRAIS BANCAIRES",IF($B59="C6110","ENTRETIEN",IF($B59="C6111","VETURE",IF($B59="C6112","AIDES MENAGERES",IF($B59="C6210","LOYER, HOTEL",IF($B59="C6211","COPROPRIETE",IF($B59="C6212","EDF, EAU, TEL",IF($B59="C6213","DETTES",""))))))))</f>
        <v>FRAIS BANCAIRES</v>
      </c>
      <c r="W59" s="255" t="str">
        <f>IF($B59="C6214","OBSEQUES ET PRESTATIONS FUNERAIRES",IF($B59="C6215","TRAVAUX, DEMENAGEMENTS",IF($B59="C6216","SORTIES ET ANNIVERSAIRES",IF($B59="C6217","HEBERGEMENT FOYER, MAISON DE RETRAITE",IF($B59="C6310","IMPOTS",IF($B59="C6311","VACANCES, LOISIRS, ABONNEMENTS",IF($B59="C6312","HONORAIRES",IF($B59="C6313","SOLDE FDG ANNEE PASSEE",""))))))))</f>
        <v/>
      </c>
      <c r="X59" s="255" t="str">
        <f>IF($B59="C6410","ASSURANCES",IF($B59="C6510","ACHAT MATERIEL, MOBILIER",IF($B59="C6610","FRAIS MEDICAUX ET MUTUELLE ET REMBOURSEMENTS",IF($B59="C6611","MUTUELLE SANTE",IF($B59="C6710","IMOINS VALUES SUR TITRES",IF($B59="C6910","PROVISIONS SUR EMOLUMENTS",""))))))</f>
        <v/>
      </c>
      <c r="Y59" s="256" t="str">
        <f>IF($B59="C6810","FRAIS BANCAIRES",IF($B59="C6110","ENTRETIEN",IF($B59="C6111","VETURE",IF($B59="C6112","AIDES MENAGERES",IF($B59="C6210","LOYER, HOTEL",IF($B59="C6211","COPROPRIETE",IF($B59="C6212","EDF, EAU, TEL",IF($B59="C6213","DETTES",""))))))))</f>
        <v>FRAIS BANCAIRES</v>
      </c>
      <c r="Z59" s="256" t="str">
        <f>IF($B59="C6214","OBSEQUES ET PRESTATIONS FUNERAIRES",IF($B59="C6215","TRAVAUX, DEMENAGEMENTS",IF($B59="C6216","SORTIES ET ANNIVERSAIRES",IF($B59="C6217","HEBERGEMENT FOYER, MAISON DE RETRAITE",IF($B59="C6310","IMPOTS",IF($B59="C6311","VACANCES, LOISIRS, ABONNEMENTS",IF($B59="C6312","HONORAIRES",IF($B59="C6313","SOLDE FDG ANNEE PASSEE",""))))))))</f>
        <v/>
      </c>
      <c r="AA59" s="256" t="str">
        <f>IF($B59="C6410","ASSURANCES",IF($B59="C6510","ACHAT MATERIEL, MOBILIER",IF($B59="C6610","FRAIS MEDICAUX ET MUTUELLE ET REMBOURSEMENTS",IF($B59="C6611","MUTUELLE SANTE",IF($B59="C6710","IMOINS VALUES SUR TITRES",IF($B59="C6910","PROVISIONS SUR EMOLUMENTS",""))))))</f>
        <v/>
      </c>
      <c r="AB59" s="259" t="str">
        <f>IF($B59="C5111",$AL$6,IF($B59="C5112",$AL$7,IF($B59="C5113",$AL$8,IF($B59="C5121",$AL$9,IF($B59="C5122",$AL$10,IF($B59="C5123",$AL$11,IF($B59="C5130",$AL$12,IF($B59="C5140",$AL$13,""))))))))</f>
        <v/>
      </c>
      <c r="AC59" s="259" t="str">
        <f>IF($B59="C5150",$AL$14,IF($B59="C5160",$AL$15,IF($B59="C5170",$AL$16,IF($B59="C5180",$AL$17,IF($B59="C5190",$AL$18,IF($B59="C5190",$AL$19,""))))))</f>
        <v/>
      </c>
      <c r="AD59" s="259" t="str">
        <f>IF($B59="C5111",$AL$6,IF($B59="C5112",$AL$7,IF($B59="C5113",$AL$8,IF($B59="C5121",$AL$9,IF($B59="C5122",$AL$10,IF($B59="C5123",$AL$11,IF($B59="C5130",$AL$12,IF($B59="C5140",$AL$13,""))))))))</f>
        <v/>
      </c>
      <c r="AE59" s="259" t="str">
        <f>IF($B59="C5150",$AL$14,IF($B59="C5160",$AL$15,IF($B59="C5170",$AL$16,IF($B59="C5180",$AL$17,IF($B59="C5190",$AL$18,IF($B59="C5190",$AL$19,""))))))</f>
        <v/>
      </c>
      <c r="AF59" s="261" t="str">
        <f>IF($B59="C7001","PENSION 1",IF($B59="C7002","PENSION 2",IF($B59="C7003","PENSION 3",IF($B59="C7101","PENSION 4",IF($B59="C7102","PENSION 5",IF($B59="C7103","PENSION 6",IF($B59="C7104","PENSION 7","")))))))</f>
        <v/>
      </c>
      <c r="AG59" s="261" t="str">
        <f>IF($B59="C7201","PENSION 8",IF($B59="C7301","PENSION 9",IF($B59="C7401","PENSION 10",IF($B59="C7501","CAF",IF($B59="C7601","RENTE VIAGERE",IF($B59="C7602","ENCAISSEMENT LOYERS",IF($B59="C7603","INTERETS PLACEMENTS","")))))))</f>
        <v/>
      </c>
      <c r="AH59" s="261" t="str">
        <f>IF($B59="C7604","COUPONS ET PLUS VALUES SUR TITRES",IF($B59="C7605","ALS : VIREMENTS CAF",IF($B59="C7606","REMBOURSEMENT MUTUELLE",IF($B59="C7607","VENTE MAISON OU TERRAIN",IF($B59="C7608","VENTE MOBILIER",IF($B59="C7701","ENCAISSEMENT SUCCESSION",IF($B59="C7901","AUTRES RECETTES DIVERSES","")))))))</f>
        <v/>
      </c>
      <c r="AI59" s="261" t="str">
        <f>IF($B59="C7001","PENSION 1",IF($B59="C7002","PENSION 2",IF($B59="C7003","PENSION 3",IF($B59="C7101","PENSION 4",IF($B59="C7102","PENSION 5",IF($B59="C7103","PENSION 6",IF($B59="C7104","PENSION 7","")))))))</f>
        <v/>
      </c>
      <c r="AJ59" s="261" t="str">
        <f>IF($B59="C7201","PENSION 8",IF($B59="C7301","PENSION 9",IF($B59="C7401","PENSION 10",IF($B59="C7501","CAF",IF($B59="C7601","RENTE VIAGERE",IF($B59="C7602","ENCAISSEMENT LOYERS",IF($B59="C7603","INTERETS PLACEMENTS","")))))))</f>
        <v/>
      </c>
      <c r="AS59" s="261" t="str">
        <f t="shared" si="31"/>
        <v/>
      </c>
      <c r="BC59" s="278"/>
      <c r="BD59" s="279"/>
      <c r="BE59" s="256"/>
      <c r="BF59" s="281"/>
      <c r="BG59" s="31"/>
      <c r="BV59" s="31"/>
    </row>
    <row r="60" spans="1:104" ht="39.75" customHeight="1">
      <c r="A60" s="333">
        <v>41514</v>
      </c>
      <c r="B60" s="334" t="s">
        <v>154</v>
      </c>
      <c r="C60" s="363" t="str">
        <f>IF(COMPTE1!$V64&lt;&gt;"",COMPTE1!$V64,IF(COMPTE1!$W64&lt;&gt;"",COMPTE1!$W64,IF(COMPTE1!$X64&lt;&gt;"",COMPTE1!$X64,IF(COMPTE1!$AB64&lt;&gt;"",COMPTE1!$AB64,IF(COMPTE1!$AF64&lt;&gt;"",COMPTE1!$AF64,IF(COMPTE1!$AG64&lt;&gt;"",COMPTE1!$AG64,IF(COMPTE1!$AH64&lt;&gt;"",COMPTE1!$AH64,COMPTE1!$AC64)))))))</f>
        <v>FRAIS BANCAIRES</v>
      </c>
      <c r="D60" s="335" t="s">
        <v>229</v>
      </c>
      <c r="E60" s="362">
        <f>SUM($F60:$U60)</f>
        <v>-1.7</v>
      </c>
      <c r="F60" s="336">
        <v>-1.7</v>
      </c>
      <c r="G60" s="336"/>
      <c r="H60" s="336"/>
      <c r="I60" s="336"/>
      <c r="J60" s="336"/>
      <c r="K60" s="336"/>
      <c r="L60" s="336"/>
      <c r="M60" s="336"/>
      <c r="N60" s="336"/>
      <c r="O60" s="336"/>
      <c r="P60" s="336"/>
      <c r="Q60" s="336"/>
      <c r="R60" s="336"/>
      <c r="S60" s="336"/>
      <c r="T60" s="270"/>
      <c r="U60" s="270"/>
      <c r="V60" s="255" t="str">
        <f>IF($B60="C6810","FRAIS BANCAIRES",IF($B60="C6110","ENTRETIEN",IF($B60="C6111","VETURE",IF($B60="C6112","AIDES MENAGERES",IF($B60="C6210","LOYER, HOTEL",IF($B60="C6211","COPROPRIETE",IF($B60="C6212","EDF, EAU, TEL",IF($B60="C6213","DETTES",""))))))))</f>
        <v>FRAIS BANCAIRES</v>
      </c>
      <c r="W60" s="255" t="str">
        <f>IF($B60="C6214","OBSEQUES ET PRESTATIONS FUNERAIRES",IF($B60="C6215","TRAVAUX, DEMENAGEMENTS",IF($B60="C6216","SORTIES ET ANNIVERSAIRES",IF($B60="C6217","HEBERGEMENT FOYER, MAISON DE RETRAITE",IF($B60="C6310","IMPOTS",IF($B60="C6311","VACANCES, LOISIRS, ABONNEMENTS",IF($B60="C6312","HONORAIRES",IF($B60="C6313","SOLDE FDG ANNEE PASSEE",""))))))))</f>
        <v/>
      </c>
      <c r="X60" s="255" t="str">
        <f>IF($B60="C6410","ASSURANCES",IF($B60="C6510","ACHAT MATERIEL, MOBILIER",IF($B60="C6610","FRAIS MEDICAUX ET MUTUELLE ET REMBOURSEMENTS",IF($B60="C6611","MUTUELLE SANTE",IF($B60="C6710","IMOINS VALUES SUR TITRES",IF($B60="C6910","PROVISIONS SUR EMOLUMENTS",""))))))</f>
        <v/>
      </c>
      <c r="Y60" s="256" t="str">
        <f>IF($B60="C6810","FRAIS BANCAIRES",IF($B60="C6110","ENTRETIEN",IF($B60="C6111","VETURE",IF($B60="C6112","AIDES MENAGERES",IF($B60="C6210","LOYER, HOTEL",IF($B60="C6211","COPROPRIETE",IF($B60="C6212","EDF, EAU, TEL",IF($B60="C6213","DETTES",""))))))))</f>
        <v>FRAIS BANCAIRES</v>
      </c>
      <c r="Z60" s="256" t="str">
        <f>IF($B60="C6214","OBSEQUES ET PRESTATIONS FUNERAIRES",IF($B60="C6215","TRAVAUX, DEMENAGEMENTS",IF($B60="C6216","SORTIES ET ANNIVERSAIRES",IF($B60="C6217","HEBERGEMENT FOYER, MAISON DE RETRAITE",IF($B60="C6310","IMPOTS",IF($B60="C6311","VACANCES, LOISIRS, ABONNEMENTS",IF($B60="C6312","HONORAIRES",IF($B60="C6313","SOLDE FDG ANNEE PASSEE",""))))))))</f>
        <v/>
      </c>
      <c r="AA60" s="256" t="str">
        <f>IF($B60="C6410","ASSURANCES",IF($B60="C6510","ACHAT MATERIEL, MOBILIER",IF($B60="C6610","FRAIS MEDICAUX ET MUTUELLE ET REMBOURSEMENTS",IF($B60="C6611","MUTUELLE SANTE",IF($B60="C6710","IMOINS VALUES SUR TITRES",IF($B60="C6910","PROVISIONS SUR EMOLUMENTS",""))))))</f>
        <v/>
      </c>
      <c r="AB60" s="259" t="str">
        <f>IF($B60="C5111",$AL$6,IF($B60="C5112",$AL$7,IF($B60="C5113",$AL$8,IF($B60="C5121",$AL$9,IF($B60="C5122",$AL$10,IF($B60="C5123",$AL$11,IF($B60="C5130",$AL$12,IF($B60="C5140",$AL$13,""))))))))</f>
        <v/>
      </c>
      <c r="AC60" s="259" t="str">
        <f>IF($B60="C5150",$AL$14,IF($B60="C5160",$AL$15,IF($B60="C5170",$AL$16,IF($B60="C5180",$AL$17,IF($B60="C5190",$AL$18,IF($B60="C5190",$AL$19,""))))))</f>
        <v/>
      </c>
      <c r="AD60" s="259" t="str">
        <f>IF($B60="C5111",$AL$6,IF($B60="C5112",$AL$7,IF($B60="C5113",$AL$8,IF($B60="C5121",$AL$9,IF($B60="C5122",$AL$10,IF($B60="C5123",$AL$11,IF($B60="C5130",$AL$12,IF($B60="C5140",$AL$13,""))))))))</f>
        <v/>
      </c>
      <c r="AE60" s="259" t="str">
        <f>IF($B60="C5150",$AL$14,IF($B60="C5160",$AL$15,IF($B60="C5170",$AL$16,IF($B60="C5180",$AL$17,IF($B60="C5190",$AL$18,IF($B60="C5190",$AL$19,""))))))</f>
        <v/>
      </c>
      <c r="AF60" s="261" t="str">
        <f>IF($B60="C7001","PENSION 1",IF($B60="C7002","PENSION 2",IF($B60="C7003","PENSION 3",IF($B60="C7101","PENSION 4",IF($B60="C7102","PENSION 5",IF($B60="C7103","PENSION 6",IF($B60="C7104","PENSION 7","")))))))</f>
        <v/>
      </c>
      <c r="AG60" s="261" t="str">
        <f>IF($B60="C7201","PENSION 8",IF($B60="C7301","PENSION 9",IF($B60="C7401","PENSION 10",IF($B60="C7501","CAF",IF($B60="C7601","RENTE VIAGERE",IF($B60="C7602","ENCAISSEMENT LOYERS",IF($B60="C7603","INTERETS PLACEMENTS","")))))))</f>
        <v/>
      </c>
      <c r="AH60" s="261" t="str">
        <f>IF($B60="C7604","COUPONS ET PLUS VALUES SUR TITRES",IF($B60="C7605","ALS : VIREMENTS CAF",IF($B60="C7606","REMBOURSEMENT MUTUELLE",IF($B60="C7607","VENTE MAISON OU TERRAIN",IF($B60="C7608","VENTE MOBILIER",IF($B60="C7701","ENCAISSEMENT SUCCESSION",IF($B60="C7901","AUTRES RECETTES DIVERSES","")))))))</f>
        <v/>
      </c>
      <c r="AI60" s="261" t="str">
        <f>IF($B60="C7001","PENSION 1",IF($B60="C7002","PENSION 2",IF($B60="C7003","PENSION 3",IF($B60="C7101","PENSION 4",IF($B60="C7102","PENSION 5",IF($B60="C7103","PENSION 6",IF($B60="C7104","PENSION 7","")))))))</f>
        <v/>
      </c>
      <c r="AJ60" s="261" t="str">
        <f>IF($B60="C7201","PENSION 8",IF($B60="C7301","PENSION 9",IF($B60="C7401","PENSION 10",IF($B60="C7501","CAF",IF($B60="C7601","RENTE VIAGERE",IF($B60="C7602","ENCAISSEMENT LOYERS",IF($B60="C7603","INTERETS PLACEMENTS","")))))))</f>
        <v/>
      </c>
      <c r="AS60" s="261" t="str">
        <f t="shared" si="31"/>
        <v/>
      </c>
      <c r="BC60" s="278"/>
      <c r="BD60" s="279"/>
      <c r="BE60" s="256"/>
      <c r="BF60" s="281"/>
      <c r="BG60" s="31"/>
      <c r="BV60" s="31"/>
    </row>
    <row r="61" spans="1:104" ht="39.75" customHeight="1">
      <c r="A61" s="333">
        <v>41543</v>
      </c>
      <c r="B61" s="334" t="s">
        <v>154</v>
      </c>
      <c r="C61" s="363" t="str">
        <f>IF(COMPTE1!$V69&lt;&gt;"",COMPTE1!$V69,IF(COMPTE1!$W69&lt;&gt;"",COMPTE1!$W69,IF(COMPTE1!$X69&lt;&gt;"",COMPTE1!$X69,IF(COMPTE1!$AB69&lt;&gt;"",COMPTE1!$AB69,IF(COMPTE1!$AF69&lt;&gt;"",COMPTE1!$AF69,IF(COMPTE1!$AG69&lt;&gt;"",COMPTE1!$AG69,IF(COMPTE1!$AH69&lt;&gt;"",COMPTE1!$AH69,COMPTE1!$AC69)))))))</f>
        <v>PENSION 2</v>
      </c>
      <c r="D61" s="335" t="s">
        <v>227</v>
      </c>
      <c r="E61" s="362">
        <f>SUM($F61:$U61)</f>
        <v>-1.7</v>
      </c>
      <c r="F61" s="336">
        <v>-1.7</v>
      </c>
      <c r="G61" s="336"/>
      <c r="H61" s="336"/>
      <c r="I61" s="336"/>
      <c r="J61" s="336"/>
      <c r="K61" s="336"/>
      <c r="L61" s="336"/>
      <c r="M61" s="336"/>
      <c r="N61" s="336"/>
      <c r="O61" s="336"/>
      <c r="P61" s="336"/>
      <c r="Q61" s="336"/>
      <c r="R61" s="336"/>
      <c r="S61" s="336"/>
      <c r="T61" s="270"/>
      <c r="U61" s="270"/>
      <c r="V61" s="255" t="str">
        <f>IF($B61="C6810","FRAIS BANCAIRES",IF($B61="C6110","ENTRETIEN",IF($B61="C6111","VETURE",IF($B61="C6112","AIDES MENAGERES",IF($B61="C6210","LOYER, HOTEL",IF($B61="C6211","COPROPRIETE",IF($B61="C6212","EDF, EAU, TEL",IF($B61="C6213","DETTES",""))))))))</f>
        <v>FRAIS BANCAIRES</v>
      </c>
      <c r="W61" s="255" t="str">
        <f>IF($B61="C6214","OBSEQUES ET PRESTATIONS FUNERAIRES",IF($B61="C6215","TRAVAUX, DEMENAGEMENTS",IF($B61="C6216","SORTIES ET ANNIVERSAIRES",IF($B61="C6217","HEBERGEMENT FOYER, MAISON DE RETRAITE",IF($B61="C6310","IMPOTS",IF($B61="C6311","VACANCES, LOISIRS, ABONNEMENTS",IF($B61="C6312","HONORAIRES",IF($B61="C6313","SOLDE FDG ANNEE PASSEE",""))))))))</f>
        <v/>
      </c>
      <c r="X61" s="255" t="str">
        <f>IF($B61="C6410","ASSURANCES",IF($B61="C6510","ACHAT MATERIEL, MOBILIER",IF($B61="C6610","FRAIS MEDICAUX ET MUTUELLE ET REMBOURSEMENTS",IF($B61="C6611","MUTUELLE SANTE",IF($B61="C6710","IMOINS VALUES SUR TITRES",IF($B61="C6910","PROVISIONS SUR EMOLUMENTS",""))))))</f>
        <v/>
      </c>
      <c r="Y61" s="256" t="str">
        <f>IF($B61="C6810","FRAIS BANCAIRES",IF($B61="C6110","ENTRETIEN",IF($B61="C6111","VETURE",IF($B61="C6112","AIDES MENAGERES",IF($B61="C6210","LOYER, HOTEL",IF($B61="C6211","COPROPRIETE",IF($B61="C6212","EDF, EAU, TEL",IF($B61="C6213","DETTES",""))))))))</f>
        <v>FRAIS BANCAIRES</v>
      </c>
      <c r="Z61" s="256" t="str">
        <f>IF($B61="C6214","OBSEQUES ET PRESTATIONS FUNERAIRES",IF($B61="C6215","TRAVAUX, DEMENAGEMENTS",IF($B61="C6216","SORTIES ET ANNIVERSAIRES",IF($B61="C6217","HEBERGEMENT FOYER, MAISON DE RETRAITE",IF($B61="C6310","IMPOTS",IF($B61="C6311","VACANCES, LOISIRS, ABONNEMENTS",IF($B61="C6312","HONORAIRES",IF($B61="C6313","SOLDE FDG ANNEE PASSEE",""))))))))</f>
        <v/>
      </c>
      <c r="AA61" s="256" t="str">
        <f>IF($B61="C6410","ASSURANCES",IF($B61="C6510","ACHAT MATERIEL, MOBILIER",IF($B61="C6610","FRAIS MEDICAUX ET MUTUELLE ET REMBOURSEMENTS",IF($B61="C6611","MUTUELLE SANTE",IF($B61="C6710","IMOINS VALUES SUR TITRES",IF($B61="C6910","PROVISIONS SUR EMOLUMENTS",""))))))</f>
        <v/>
      </c>
      <c r="AB61" s="259" t="str">
        <f>IF($B61="C5111",$AL$6,IF($B61="C5112",$AL$7,IF($B61="C5113",$AL$8,IF($B61="C5121",$AL$9,IF($B61="C5122",$AL$10,IF($B61="C5123",$AL$11,IF($B61="C5130",$AL$12,IF($B61="C5140",$AL$13,""))))))))</f>
        <v/>
      </c>
      <c r="AC61" s="259" t="str">
        <f>IF($B61="C5150",$AL$14,IF($B61="C5160",$AL$15,IF($B61="C5170",$AL$16,IF($B61="C5180",$AL$17,IF($B61="C5190",$AL$18,IF($B61="C5190",$AL$19,""))))))</f>
        <v/>
      </c>
      <c r="AD61" s="259" t="str">
        <f>IF($B61="C5111",$AL$6,IF($B61="C5112",$AL$7,IF($B61="C5113",$AL$8,IF($B61="C5121",$AL$9,IF($B61="C5122",$AL$10,IF($B61="C5123",$AL$11,IF($B61="C5130",$AL$12,IF($B61="C5140",$AL$13,""))))))))</f>
        <v/>
      </c>
      <c r="AE61" s="259" t="str">
        <f>IF($B61="C5150",$AL$14,IF($B61="C5160",$AL$15,IF($B61="C5170",$AL$16,IF($B61="C5180",$AL$17,IF($B61="C5190",$AL$18,IF($B61="C5190",$AL$19,""))))))</f>
        <v/>
      </c>
      <c r="AF61" s="261" t="str">
        <f>IF($B61="C7001","PENSION 1",IF($B61="C7002","PENSION 2",IF($B61="C7003","PENSION 3",IF($B61="C7101","PENSION 4",IF($B61="C7102","PENSION 5",IF($B61="C7103","PENSION 6",IF($B61="C7104","PENSION 7","")))))))</f>
        <v/>
      </c>
      <c r="AG61" s="261" t="str">
        <f>IF($B61="C7201","PENSION 8",IF($B61="C7301","PENSION 9",IF($B61="C7401","PENSION 10",IF($B61="C7501","CAF",IF($B61="C7601","RENTE VIAGERE",IF($B61="C7602","ENCAISSEMENT LOYERS",IF($B61="C7603","INTERETS PLACEMENTS","")))))))</f>
        <v/>
      </c>
      <c r="AH61" s="261" t="str">
        <f>IF($B61="C7604","COUPONS ET PLUS VALUES SUR TITRES",IF($B61="C7605","ALS : VIREMENTS CAF",IF($B61="C7606","REMBOURSEMENT MUTUELLE",IF($B61="C7607","VENTE MAISON OU TERRAIN",IF($B61="C7608","VENTE MOBILIER",IF($B61="C7701","ENCAISSEMENT SUCCESSION",IF($B61="C7901","AUTRES RECETTES DIVERSES","")))))))</f>
        <v/>
      </c>
      <c r="AI61" s="261" t="str">
        <f>IF($B61="C7001","PENSION 1",IF($B61="C7002","PENSION 2",IF($B61="C7003","PENSION 3",IF($B61="C7101","PENSION 4",IF($B61="C7102","PENSION 5",IF($B61="C7103","PENSION 6",IF($B61="C7104","PENSION 7","")))))))</f>
        <v/>
      </c>
      <c r="AJ61" s="261" t="str">
        <f>IF($B61="C7201","PENSION 8",IF($B61="C7301","PENSION 9",IF($B61="C7401","PENSION 10",IF($B61="C7501","CAF",IF($B61="C7601","RENTE VIAGERE",IF($B61="C7602","ENCAISSEMENT LOYERS",IF($B61="C7603","INTERETS PLACEMENTS","")))))))</f>
        <v/>
      </c>
      <c r="AS61" s="261" t="str">
        <f t="shared" si="31"/>
        <v/>
      </c>
      <c r="BC61" s="278"/>
      <c r="BD61" s="279"/>
      <c r="BE61" s="256"/>
      <c r="BF61" s="281"/>
      <c r="BG61" s="31"/>
      <c r="BV61" s="31"/>
    </row>
    <row r="62" spans="1:104" ht="39.75" customHeight="1">
      <c r="A62" s="333">
        <v>41576</v>
      </c>
      <c r="B62" s="334" t="s">
        <v>154</v>
      </c>
      <c r="C62" s="363" t="str">
        <f>IF(COMPTE1!$V73&lt;&gt;"",COMPTE1!$V73,IF(COMPTE1!$W73&lt;&gt;"",COMPTE1!$W73,IF(COMPTE1!$X73&lt;&gt;"",COMPTE1!$X73,IF(COMPTE1!$AB73&lt;&gt;"",COMPTE1!$AB73,IF(COMPTE1!$AF73&lt;&gt;"",COMPTE1!$AF73,IF(COMPTE1!$AG73&lt;&gt;"",COMPTE1!$AG73,IF(COMPTE1!$AH73&lt;&gt;"",COMPTE1!$AH73,COMPTE1!$AC73)))))))</f>
        <v>PENSION 3</v>
      </c>
      <c r="D62" s="335" t="s">
        <v>225</v>
      </c>
      <c r="E62" s="362">
        <f>SUM($F62:$U62)</f>
        <v>-1.7</v>
      </c>
      <c r="F62" s="336">
        <v>-1.7</v>
      </c>
      <c r="G62" s="336"/>
      <c r="H62" s="336"/>
      <c r="I62" s="336"/>
      <c r="J62" s="336"/>
      <c r="K62" s="336"/>
      <c r="L62" s="336"/>
      <c r="M62" s="336"/>
      <c r="N62" s="336"/>
      <c r="O62" s="336"/>
      <c r="P62" s="336"/>
      <c r="Q62" s="336"/>
      <c r="R62" s="336"/>
      <c r="S62" s="336"/>
      <c r="T62" s="270"/>
      <c r="U62" s="270"/>
      <c r="V62" s="255" t="str">
        <f>IF($B62="C6810","FRAIS BANCAIRES",IF($B62="C6110","ENTRETIEN",IF($B62="C6111","VETURE",IF($B62="C6112","AIDES MENAGERES",IF($B62="C6210","LOYER, HOTEL",IF($B62="C6211","COPROPRIETE",IF($B62="C6212","EDF, EAU, TEL",IF($B62="C6213","DETTES",""))))))))</f>
        <v>FRAIS BANCAIRES</v>
      </c>
      <c r="W62" s="255" t="str">
        <f>IF($B62="C6214","OBSEQUES ET PRESTATIONS FUNERAIRES",IF($B62="C6215","TRAVAUX, DEMENAGEMENTS",IF($B62="C6216","SORTIES ET ANNIVERSAIRES",IF($B62="C6217","HEBERGEMENT FOYER, MAISON DE RETRAITE",IF($B62="C6310","IMPOTS",IF($B62="C6311","VACANCES, LOISIRS, ABONNEMENTS",IF($B62="C6312","HONORAIRES",IF($B62="C6313","SOLDE FDG ANNEE PASSEE",""))))))))</f>
        <v/>
      </c>
      <c r="X62" s="255" t="str">
        <f>IF($B62="C6410","ASSURANCES",IF($B62="C6510","ACHAT MATERIEL, MOBILIER",IF($B62="C6610","FRAIS MEDICAUX ET MUTUELLE ET REMBOURSEMENTS",IF($B62="C6611","MUTUELLE SANTE",IF($B62="C6710","IMOINS VALUES SUR TITRES",IF($B62="C6910","PROVISIONS SUR EMOLUMENTS",""))))))</f>
        <v/>
      </c>
      <c r="Y62" s="256" t="str">
        <f>IF($B62="C6810","FRAIS BANCAIRES",IF($B62="C6110","ENTRETIEN",IF($B62="C6111","VETURE",IF($B62="C6112","AIDES MENAGERES",IF($B62="C6210","LOYER, HOTEL",IF($B62="C6211","COPROPRIETE",IF($B62="C6212","EDF, EAU, TEL",IF($B62="C6213","DETTES",""))))))))</f>
        <v>FRAIS BANCAIRES</v>
      </c>
      <c r="Z62" s="256" t="str">
        <f>IF($B62="C6214","OBSEQUES ET PRESTATIONS FUNERAIRES",IF($B62="C6215","TRAVAUX, DEMENAGEMENTS",IF($B62="C6216","SORTIES ET ANNIVERSAIRES",IF($B62="C6217","HEBERGEMENT FOYER, MAISON DE RETRAITE",IF($B62="C6310","IMPOTS",IF($B62="C6311","VACANCES, LOISIRS, ABONNEMENTS",IF($B62="C6312","HONORAIRES",IF($B62="C6313","SOLDE FDG ANNEE PASSEE",""))))))))</f>
        <v/>
      </c>
      <c r="AA62" s="256" t="str">
        <f>IF($B62="C6410","ASSURANCES",IF($B62="C6510","ACHAT MATERIEL, MOBILIER",IF($B62="C6610","FRAIS MEDICAUX ET MUTUELLE ET REMBOURSEMENTS",IF($B62="C6611","MUTUELLE SANTE",IF($B62="C6710","IMOINS VALUES SUR TITRES",IF($B62="C6910","PROVISIONS SUR EMOLUMENTS",""))))))</f>
        <v/>
      </c>
      <c r="AB62" s="259" t="str">
        <f>IF($B62="C5111",$AL$6,IF($B62="C5112",$AL$7,IF($B62="C5113",$AL$8,IF($B62="C5121",$AL$9,IF($B62="C5122",$AL$10,IF($B62="C5123",$AL$11,IF($B62="C5130",$AL$12,IF($B62="C5140",$AL$13,""))))))))</f>
        <v/>
      </c>
      <c r="AC62" s="259" t="str">
        <f>IF($B62="C5150",$AL$14,IF($B62="C5160",$AL$15,IF($B62="C5170",$AL$16,IF($B62="C5180",$AL$17,IF($B62="C5190",$AL$18,IF($B62="C5190",$AL$19,""))))))</f>
        <v/>
      </c>
      <c r="AD62" s="259" t="str">
        <f>IF($B62="C5111",$AL$6,IF($B62="C5112",$AL$7,IF($B62="C5113",$AL$8,IF($B62="C5121",$AL$9,IF($B62="C5122",$AL$10,IF($B62="C5123",$AL$11,IF($B62="C5130",$AL$12,IF($B62="C5140",$AL$13,""))))))))</f>
        <v/>
      </c>
      <c r="AE62" s="259" t="str">
        <f>IF($B62="C5150",$AL$14,IF($B62="C5160",$AL$15,IF($B62="C5170",$AL$16,IF($B62="C5180",$AL$17,IF($B62="C5190",$AL$18,IF($B62="C5190",$AL$19,""))))))</f>
        <v/>
      </c>
      <c r="AF62" s="261" t="str">
        <f>IF($B62="C7001","PENSION 1",IF($B62="C7002","PENSION 2",IF($B62="C7003","PENSION 3",IF($B62="C7101","PENSION 4",IF($B62="C7102","PENSION 5",IF($B62="C7103","PENSION 6",IF($B62="C7104","PENSION 7","")))))))</f>
        <v/>
      </c>
      <c r="AG62" s="261" t="str">
        <f>IF($B62="C7201","PENSION 8",IF($B62="C7301","PENSION 9",IF($B62="C7401","PENSION 10",IF($B62="C7501","CAF",IF($B62="C7601","RENTE VIAGERE",IF($B62="C7602","ENCAISSEMENT LOYERS",IF($B62="C7603","INTERETS PLACEMENTS","")))))))</f>
        <v/>
      </c>
      <c r="AH62" s="261" t="str">
        <f>IF($B62="C7604","COUPONS ET PLUS VALUES SUR TITRES",IF($B62="C7605","ALS : VIREMENTS CAF",IF($B62="C7606","REMBOURSEMENT MUTUELLE",IF($B62="C7607","VENTE MAISON OU TERRAIN",IF($B62="C7608","VENTE MOBILIER",IF($B62="C7701","ENCAISSEMENT SUCCESSION",IF($B62="C7901","AUTRES RECETTES DIVERSES","")))))))</f>
        <v/>
      </c>
      <c r="AI62" s="261" t="str">
        <f>IF($B62="C7001","PENSION 1",IF($B62="C7002","PENSION 2",IF($B62="C7003","PENSION 3",IF($B62="C7101","PENSION 4",IF($B62="C7102","PENSION 5",IF($B62="C7103","PENSION 6",IF($B62="C7104","PENSION 7","")))))))</f>
        <v/>
      </c>
      <c r="AJ62" s="261" t="str">
        <f>IF($B62="C7201","PENSION 8",IF($B62="C7301","PENSION 9",IF($B62="C7401","PENSION 10",IF($B62="C7501","CAF",IF($B62="C7601","RENTE VIAGERE",IF($B62="C7602","ENCAISSEMENT LOYERS",IF($B62="C7603","INTERETS PLACEMENTS","")))))))</f>
        <v/>
      </c>
      <c r="AS62" s="261" t="str">
        <f t="shared" si="31"/>
        <v/>
      </c>
      <c r="BC62" s="278"/>
      <c r="BD62" s="279"/>
      <c r="BE62" s="256"/>
      <c r="BF62" s="281"/>
      <c r="BG62" s="31"/>
      <c r="BV62" s="31"/>
    </row>
    <row r="63" spans="1:104" ht="39.75" customHeight="1">
      <c r="A63" s="333">
        <v>41605</v>
      </c>
      <c r="B63" s="334" t="s">
        <v>154</v>
      </c>
      <c r="C63" s="363" t="str">
        <f>IF(COMPTE1!$V77&lt;&gt;"",COMPTE1!$V77,IF(COMPTE1!$W77&lt;&gt;"",COMPTE1!$W77,IF(COMPTE1!$X77&lt;&gt;"",COMPTE1!$X77,IF(COMPTE1!$AB77&lt;&gt;"",COMPTE1!$AB77,IF(COMPTE1!$AF77&lt;&gt;"",COMPTE1!$AF77,IF(COMPTE1!$AG77&lt;&gt;"",COMPTE1!$AG77,IF(COMPTE1!$AH77&lt;&gt;"",COMPTE1!$AH77,COMPTE1!$AC77)))))))</f>
        <v>PENSION 3</v>
      </c>
      <c r="D63" s="335" t="s">
        <v>223</v>
      </c>
      <c r="E63" s="362">
        <f>SUM($F63:$U63)</f>
        <v>-1.7</v>
      </c>
      <c r="F63" s="336">
        <v>-1.7</v>
      </c>
      <c r="G63" s="336"/>
      <c r="H63" s="336"/>
      <c r="I63" s="336"/>
      <c r="J63" s="336"/>
      <c r="K63" s="336"/>
      <c r="L63" s="336"/>
      <c r="M63" s="336"/>
      <c r="N63" s="336"/>
      <c r="O63" s="336"/>
      <c r="P63" s="336"/>
      <c r="Q63" s="336"/>
      <c r="R63" s="336"/>
      <c r="S63" s="336"/>
      <c r="T63" s="270"/>
      <c r="U63" s="270"/>
      <c r="V63" s="255" t="str">
        <f>IF($B63="C6810","FRAIS BANCAIRES",IF($B63="C6110","ENTRETIEN",IF($B63="C6111","VETURE",IF($B63="C6112","AIDES MENAGERES",IF($B63="C6210","LOYER, HOTEL",IF($B63="C6211","COPROPRIETE",IF($B63="C6212","EDF, EAU, TEL",IF($B63="C6213","DETTES",""))))))))</f>
        <v>FRAIS BANCAIRES</v>
      </c>
      <c r="W63" s="255" t="str">
        <f>IF($B63="C6214","OBSEQUES ET PRESTATIONS FUNERAIRES",IF($B63="C6215","TRAVAUX, DEMENAGEMENTS",IF($B63="C6216","SORTIES ET ANNIVERSAIRES",IF($B63="C6217","HEBERGEMENT FOYER, MAISON DE RETRAITE",IF($B63="C6310","IMPOTS",IF($B63="C6311","VACANCES, LOISIRS, ABONNEMENTS",IF($B63="C6312","HONORAIRES",IF($B63="C6313","SOLDE FDG ANNEE PASSEE",""))))))))</f>
        <v/>
      </c>
      <c r="X63" s="255" t="str">
        <f>IF($B63="C6410","ASSURANCES",IF($B63="C6510","ACHAT MATERIEL, MOBILIER",IF($B63="C6610","FRAIS MEDICAUX ET MUTUELLE ET REMBOURSEMENTS",IF($B63="C6611","MUTUELLE SANTE",IF($B63="C6710","IMOINS VALUES SUR TITRES",IF($B63="C6910","PROVISIONS SUR EMOLUMENTS",""))))))</f>
        <v/>
      </c>
      <c r="Y63" s="256" t="str">
        <f>IF($B63="C6810","FRAIS BANCAIRES",IF($B63="C6110","ENTRETIEN",IF($B63="C6111","VETURE",IF($B63="C6112","AIDES MENAGERES",IF($B63="C6210","LOYER, HOTEL",IF($B63="C6211","COPROPRIETE",IF($B63="C6212","EDF, EAU, TEL",IF($B63="C6213","DETTES",""))))))))</f>
        <v>FRAIS BANCAIRES</v>
      </c>
      <c r="Z63" s="256" t="str">
        <f>IF($B63="C6214","OBSEQUES ET PRESTATIONS FUNERAIRES",IF($B63="C6215","TRAVAUX, DEMENAGEMENTS",IF($B63="C6216","SORTIES ET ANNIVERSAIRES",IF($B63="C6217","HEBERGEMENT FOYER, MAISON DE RETRAITE",IF($B63="C6310","IMPOTS",IF($B63="C6311","VACANCES, LOISIRS, ABONNEMENTS",IF($B63="C6312","HONORAIRES",IF($B63="C6313","SOLDE FDG ANNEE PASSEE",""))))))))</f>
        <v/>
      </c>
      <c r="AA63" s="256" t="str">
        <f>IF($B63="C6410","ASSURANCES",IF($B63="C6510","ACHAT MATERIEL, MOBILIER",IF($B63="C6610","FRAIS MEDICAUX ET MUTUELLE ET REMBOURSEMENTS",IF($B63="C6611","MUTUELLE SANTE",IF($B63="C6710","IMOINS VALUES SUR TITRES",IF($B63="C6910","PROVISIONS SUR EMOLUMENTS",""))))))</f>
        <v/>
      </c>
      <c r="AB63" s="259" t="str">
        <f>IF($B63="C5111",$AL$6,IF($B63="C5112",$AL$7,IF($B63="C5113",$AL$8,IF($B63="C5121",$AL$9,IF($B63="C5122",$AL$10,IF($B63="C5123",$AL$11,IF($B63="C5130",$AL$12,IF($B63="C5140",$AL$13,""))))))))</f>
        <v/>
      </c>
      <c r="AC63" s="259" t="str">
        <f>IF($B63="C5150",$AL$14,IF($B63="C5160",$AL$15,IF($B63="C5170",$AL$16,IF($B63="C5180",$AL$17,IF($B63="C5190",$AL$18,IF($B63="C5190",$AL$19,""))))))</f>
        <v/>
      </c>
      <c r="AD63" s="259" t="str">
        <f>IF($B63="C5111",$AL$6,IF($B63="C5112",$AL$7,IF($B63="C5113",$AL$8,IF($B63="C5121",$AL$9,IF($B63="C5122",$AL$10,IF($B63="C5123",$AL$11,IF($B63="C5130",$AL$12,IF($B63="C5140",$AL$13,""))))))))</f>
        <v/>
      </c>
      <c r="AE63" s="259" t="str">
        <f>IF($B63="C5150",$AL$14,IF($B63="C5160",$AL$15,IF($B63="C5170",$AL$16,IF($B63="C5180",$AL$17,IF($B63="C5190",$AL$18,IF($B63="C5190",$AL$19,""))))))</f>
        <v/>
      </c>
      <c r="AF63" s="261" t="str">
        <f>IF($B63="C7001","PENSION 1",IF($B63="C7002","PENSION 2",IF($B63="C7003","PENSION 3",IF($B63="C7101","PENSION 4",IF($B63="C7102","PENSION 5",IF($B63="C7103","PENSION 6",IF($B63="C7104","PENSION 7","")))))))</f>
        <v/>
      </c>
      <c r="AG63" s="261" t="str">
        <f>IF($B63="C7201","PENSION 8",IF($B63="C7301","PENSION 9",IF($B63="C7401","PENSION 10",IF($B63="C7501","CAF",IF($B63="C7601","RENTE VIAGERE",IF($B63="C7602","ENCAISSEMENT LOYERS",IF($B63="C7603","INTERETS PLACEMENTS","")))))))</f>
        <v/>
      </c>
      <c r="AH63" s="261" t="str">
        <f>IF($B63="C7604","COUPONS ET PLUS VALUES SUR TITRES",IF($B63="C7605","ALS : VIREMENTS CAF",IF($B63="C7606","REMBOURSEMENT MUTUELLE",IF($B63="C7607","VENTE MAISON OU TERRAIN",IF($B63="C7608","VENTE MOBILIER",IF($B63="C7701","ENCAISSEMENT SUCCESSION",IF($B63="C7901","AUTRES RECETTES DIVERSES","")))))))</f>
        <v/>
      </c>
      <c r="AI63" s="261" t="str">
        <f>IF($B63="C7001","PENSION 1",IF($B63="C7002","PENSION 2",IF($B63="C7003","PENSION 3",IF($B63="C7101","PENSION 4",IF($B63="C7102","PENSION 5",IF($B63="C7103","PENSION 6",IF($B63="C7104","PENSION 7","")))))))</f>
        <v/>
      </c>
      <c r="AJ63" s="261" t="str">
        <f>IF($B63="C7201","PENSION 8",IF($B63="C7301","PENSION 9",IF($B63="C7401","PENSION 10",IF($B63="C7501","CAF",IF($B63="C7601","RENTE VIAGERE",IF($B63="C7602","ENCAISSEMENT LOYERS",IF($B63="C7603","INTERETS PLACEMENTS","")))))))</f>
        <v/>
      </c>
      <c r="AS63" s="261" t="str">
        <f t="shared" si="31"/>
        <v/>
      </c>
      <c r="BC63" s="278"/>
      <c r="BD63" s="279"/>
      <c r="BE63" s="256"/>
      <c r="BF63" s="281"/>
      <c r="BG63" s="31"/>
      <c r="BV63" s="31"/>
    </row>
    <row r="64" spans="1:104" ht="39.75" customHeight="1">
      <c r="A64" s="333">
        <v>41635</v>
      </c>
      <c r="B64" s="334" t="s">
        <v>154</v>
      </c>
      <c r="C64" s="363" t="str">
        <f>IF(COMPTE1!$V85&lt;&gt;"",COMPTE1!$V85,IF(COMPTE1!$W85&lt;&gt;"",COMPTE1!$W85,IF(COMPTE1!$X85&lt;&gt;"",COMPTE1!$X85,IF(COMPTE1!$AB85&lt;&gt;"",COMPTE1!$AB85,IF(COMPTE1!$AF85&lt;&gt;"",COMPTE1!$AF85,IF(COMPTE1!$AG85&lt;&gt;"",COMPTE1!$AG85,IF(COMPTE1!$AH85&lt;&gt;"",COMPTE1!$AH85,COMPTE1!$AC85)))))))</f>
        <v/>
      </c>
      <c r="D64" s="335" t="s">
        <v>215</v>
      </c>
      <c r="E64" s="362">
        <f>SUM($F64:$U64)</f>
        <v>-1.7</v>
      </c>
      <c r="F64" s="336">
        <v>-1.7</v>
      </c>
      <c r="G64" s="336"/>
      <c r="H64" s="336"/>
      <c r="I64" s="336"/>
      <c r="J64" s="336"/>
      <c r="K64" s="336"/>
      <c r="L64" s="336"/>
      <c r="M64" s="336"/>
      <c r="N64" s="336"/>
      <c r="O64" s="336"/>
      <c r="P64" s="336"/>
      <c r="Q64" s="336"/>
      <c r="R64" s="336"/>
      <c r="S64" s="336"/>
      <c r="T64" s="270"/>
      <c r="U64" s="270"/>
      <c r="V64" s="255" t="str">
        <f>IF($B64="C6810","FRAIS BANCAIRES",IF($B64="C6110","ENTRETIEN",IF($B64="C6111","VETURE",IF($B64="C6112","AIDES MENAGERES",IF($B64="C6210","LOYER, HOTEL",IF($B64="C6211","COPROPRIETE",IF($B64="C6212","EDF, EAU, TEL",IF($B64="C6213","DETTES",""))))))))</f>
        <v>FRAIS BANCAIRES</v>
      </c>
      <c r="W64" s="255" t="str">
        <f>IF($B64="C6214","OBSEQUES ET PRESTATIONS FUNERAIRES",IF($B64="C6215","TRAVAUX, DEMENAGEMENTS",IF($B64="C6216","SORTIES ET ANNIVERSAIRES",IF($B64="C6217","HEBERGEMENT FOYER, MAISON DE RETRAITE",IF($B64="C6310","IMPOTS",IF($B64="C6311","VACANCES, LOISIRS, ABONNEMENTS",IF($B64="C6312","HONORAIRES",IF($B64="C6313","SOLDE FDG ANNEE PASSEE",""))))))))</f>
        <v/>
      </c>
      <c r="X64" s="255" t="str">
        <f>IF($B64="C6410","ASSURANCES",IF($B64="C6510","ACHAT MATERIEL, MOBILIER",IF($B64="C6610","FRAIS MEDICAUX ET MUTUELLE ET REMBOURSEMENTS",IF($B64="C6611","MUTUELLE SANTE",IF($B64="C6710","IMOINS VALUES SUR TITRES",IF($B64="C6910","PROVISIONS SUR EMOLUMENTS",""))))))</f>
        <v/>
      </c>
      <c r="Y64" s="256" t="str">
        <f>IF($B64="C6810","FRAIS BANCAIRES",IF($B64="C6110","ENTRETIEN",IF($B64="C6111","VETURE",IF($B64="C6112","AIDES MENAGERES",IF($B64="C6210","LOYER, HOTEL",IF($B64="C6211","COPROPRIETE",IF($B64="C6212","EDF, EAU, TEL",IF($B64="C6213","DETTES",""))))))))</f>
        <v>FRAIS BANCAIRES</v>
      </c>
      <c r="Z64" s="256" t="str">
        <f>IF($B64="C6214","OBSEQUES ET PRESTATIONS FUNERAIRES",IF($B64="C6215","TRAVAUX, DEMENAGEMENTS",IF($B64="C6216","SORTIES ET ANNIVERSAIRES",IF($B64="C6217","HEBERGEMENT FOYER, MAISON DE RETRAITE",IF($B64="C6310","IMPOTS",IF($B64="C6311","VACANCES, LOISIRS, ABONNEMENTS",IF($B64="C6312","HONORAIRES",IF($B64="C6313","SOLDE FDG ANNEE PASSEE",""))))))))</f>
        <v/>
      </c>
      <c r="AA64" s="256" t="str">
        <f>IF($B64="C6410","ASSURANCES",IF($B64="C6510","ACHAT MATERIEL, MOBILIER",IF($B64="C6610","FRAIS MEDICAUX ET MUTUELLE ET REMBOURSEMENTS",IF($B64="C6611","MUTUELLE SANTE",IF($B64="C6710","IMOINS VALUES SUR TITRES",IF($B64="C6910","PROVISIONS SUR EMOLUMENTS",""))))))</f>
        <v/>
      </c>
      <c r="AB64" s="259" t="str">
        <f>IF($B64="C5111",$AL$6,IF($B64="C5112",$AL$7,IF($B64="C5113",$AL$8,IF($B64="C5121",$AL$9,IF($B64="C5122",$AL$10,IF($B64="C5123",$AL$11,IF($B64="C5130",$AL$12,IF($B64="C5140",$AL$13,""))))))))</f>
        <v/>
      </c>
      <c r="AC64" s="259" t="str">
        <f>IF($B64="C5150",$AL$14,IF($B64="C5160",$AL$15,IF($B64="C5170",$AL$16,IF($B64="C5180",$AL$17,IF($B64="C5190",$AL$18,IF($B64="C5190",$AL$19,""))))))</f>
        <v/>
      </c>
      <c r="AD64" s="259" t="str">
        <f>IF($B64="C5111",$AL$6,IF($B64="C5112",$AL$7,IF($B64="C5113",$AL$8,IF($B64="C5121",$AL$9,IF($B64="C5122",$AL$10,IF($B64="C5123",$AL$11,IF($B64="C5130",$AL$12,IF($B64="C5140",$AL$13,""))))))))</f>
        <v/>
      </c>
      <c r="AE64" s="259" t="str">
        <f>IF($B64="C5150",$AL$14,IF($B64="C5160",$AL$15,IF($B64="C5170",$AL$16,IF($B64="C5180",$AL$17,IF($B64="C5190",$AL$18,IF($B64="C5190",$AL$19,""))))))</f>
        <v/>
      </c>
      <c r="AF64" s="261" t="str">
        <f>IF($B64="C7001","PENSION 1",IF($B64="C7002","PENSION 2",IF($B64="C7003","PENSION 3",IF($B64="C7101","PENSION 4",IF($B64="C7102","PENSION 5",IF($B64="C7103","PENSION 6",IF($B64="C7104","PENSION 7","")))))))</f>
        <v/>
      </c>
      <c r="AG64" s="261" t="str">
        <f>IF($B64="C7201","PENSION 8",IF($B64="C7301","PENSION 9",IF($B64="C7401","PENSION 10",IF($B64="C7501","CAF",IF($B64="C7601","RENTE VIAGERE",IF($B64="C7602","ENCAISSEMENT LOYERS",IF($B64="C7603","INTERETS PLACEMENTS","")))))))</f>
        <v/>
      </c>
      <c r="AH64" s="261" t="str">
        <f>IF($B64="C7604","COUPONS ET PLUS VALUES SUR TITRES",IF($B64="C7605","ALS : VIREMENTS CAF",IF($B64="C7606","REMBOURSEMENT MUTUELLE",IF($B64="C7607","VENTE MAISON OU TERRAIN",IF($B64="C7608","VENTE MOBILIER",IF($B64="C7701","ENCAISSEMENT SUCCESSION",IF($B64="C7901","AUTRES RECETTES DIVERSES","")))))))</f>
        <v/>
      </c>
      <c r="AI64" s="261" t="str">
        <f>IF($B64="C7001","PENSION 1",IF($B64="C7002","PENSION 2",IF($B64="C7003","PENSION 3",IF($B64="C7101","PENSION 4",IF($B64="C7102","PENSION 5",IF($B64="C7103","PENSION 6",IF($B64="C7104","PENSION 7","")))))))</f>
        <v/>
      </c>
      <c r="AJ64" s="261" t="str">
        <f>IF($B64="C7201","PENSION 8",IF($B64="C7301","PENSION 9",IF($B64="C7401","PENSION 10",IF($B64="C7501","CAF",IF($B64="C7601","RENTE VIAGERE",IF($B64="C7602","ENCAISSEMENT LOYERS",IF($B64="C7603","INTERETS PLACEMENTS","")))))))</f>
        <v/>
      </c>
      <c r="AS64" s="261" t="str">
        <f t="shared" si="31"/>
        <v/>
      </c>
      <c r="BC64" s="278"/>
      <c r="BD64" s="279"/>
      <c r="BE64" s="256"/>
      <c r="BF64" s="281"/>
      <c r="BG64" s="31"/>
      <c r="BV64" s="31"/>
    </row>
    <row r="65" spans="1:74" ht="39.75" customHeight="1">
      <c r="A65" s="333">
        <v>41360</v>
      </c>
      <c r="B65" s="334" t="s">
        <v>54</v>
      </c>
      <c r="C65" s="363" t="str">
        <f>IF(COMPTE1!$V25&lt;&gt;"",COMPTE1!$V25,IF(COMPTE1!$W25&lt;&gt;"",COMPTE1!$W25,IF(COMPTE1!$X25&lt;&gt;"",COMPTE1!$X25,IF(COMPTE1!$AB25&lt;&gt;"",COMPTE1!$AB25,IF(COMPTE1!$AF25&lt;&gt;"",COMPTE1!$AF25,IF(COMPTE1!$AG25&lt;&gt;"",COMPTE1!$AG25,IF(COMPTE1!$AH25&lt;&gt;"",COMPTE1!$AH25,COMPTE1!$AC25)))))))</f>
        <v>FRAIS MEDICAUX ET MUTUELLE ET REMBOURSEMENTS</v>
      </c>
      <c r="D65" s="335" t="s">
        <v>257</v>
      </c>
      <c r="E65" s="362">
        <f>SUM($F65:$U65)</f>
        <v>228.99</v>
      </c>
      <c r="F65" s="336"/>
      <c r="G65" s="336"/>
      <c r="H65" s="336">
        <v>228.99</v>
      </c>
      <c r="I65" s="336"/>
      <c r="J65" s="336"/>
      <c r="K65" s="336"/>
      <c r="L65" s="336"/>
      <c r="M65" s="336"/>
      <c r="N65" s="336"/>
      <c r="O65" s="336"/>
      <c r="P65" s="336"/>
      <c r="Q65" s="336"/>
      <c r="R65" s="336"/>
      <c r="S65" s="336"/>
      <c r="T65" s="270"/>
      <c r="U65" s="270"/>
      <c r="V65" s="255" t="str">
        <f>IF($B65="C6810","FRAIS BANCAIRES",IF($B65="C6110","ENTRETIEN",IF($B65="C6111","VETURE",IF($B65="C6112","AIDES MENAGERES",IF($B65="C6210","LOYER, HOTEL",IF($B65="C6211","COPROPRIETE",IF($B65="C6212","EDF, EAU, TEL",IF($B65="C6213","DETTES",""))))))))</f>
        <v/>
      </c>
      <c r="W65" s="255" t="str">
        <f>IF($B65="C6214","OBSEQUES ET PRESTATIONS FUNERAIRES",IF($B65="C6215","TRAVAUX, DEMENAGEMENTS",IF($B65="C6216","SORTIES ET ANNIVERSAIRES",IF($B65="C6217","HEBERGEMENT FOYER, MAISON DE RETRAITE",IF($B65="C6310","IMPOTS",IF($B65="C6311","VACANCES, LOISIRS, ABONNEMENTS",IF($B65="C6312","HONORAIRES",IF($B65="C6313","SOLDE FDG ANNEE PASSEE",""))))))))</f>
        <v/>
      </c>
      <c r="X65" s="255" t="str">
        <f>IF($B65="C6410","ASSURANCES",IF($B65="C6510","ACHAT MATERIEL, MOBILIER",IF($B65="C6610","FRAIS MEDICAUX ET MUTUELLE ET REMBOURSEMENTS",IF($B65="C6611","MUTUELLE SANTE",IF($B65="C6710","IMOINS VALUES SUR TITRES",IF($B65="C6910","PROVISIONS SUR EMOLUMENTS",""))))))</f>
        <v/>
      </c>
      <c r="Y65" s="256" t="str">
        <f>IF($B65="C6810","FRAIS BANCAIRES",IF($B65="C6110","ENTRETIEN",IF($B65="C6111","VETURE",IF($B65="C6112","AIDES MENAGERES",IF($B65="C6210","LOYER, HOTEL",IF($B65="C6211","COPROPRIETE",IF($B65="C6212","EDF, EAU, TEL",IF($B65="C6213","DETTES",""))))))))</f>
        <v/>
      </c>
      <c r="Z65" s="256" t="str">
        <f>IF($B65="C6214","OBSEQUES ET PRESTATIONS FUNERAIRES",IF($B65="C6215","TRAVAUX, DEMENAGEMENTS",IF($B65="C6216","SORTIES ET ANNIVERSAIRES",IF($B65="C6217","HEBERGEMENT FOYER, MAISON DE RETRAITE",IF($B65="C6310","IMPOTS",IF($B65="C6311","VACANCES, LOISIRS, ABONNEMENTS",IF($B65="C6312","HONORAIRES",IF($B65="C6313","SOLDE FDG ANNEE PASSEE",""))))))))</f>
        <v/>
      </c>
      <c r="AA65" s="256" t="str">
        <f>IF($B65="C6410","ASSURANCES",IF($B65="C6510","ACHAT MATERIEL, MOBILIER",IF($B65="C6610","FRAIS MEDICAUX ET MUTUELLE ET REMBOURSEMENTS",IF($B65="C6611","MUTUELLE SANTE",IF($B65="C6710","IMOINS VALUES SUR TITRES",IF($B65="C6910","PROVISIONS SUR EMOLUMENTS",""))))))</f>
        <v/>
      </c>
      <c r="AB65" s="259" t="str">
        <f>IF($B65="C5111",$AL$6,IF($B65="C5112",$AL$7,IF($B65="C5113",$AL$8,IF($B65="C5121",$AL$9,IF($B65="C5122",$AL$10,IF($B65="C5123",$AL$11,IF($B65="C5130",$AL$12,IF($B65="C5140",$AL$13,""))))))))</f>
        <v/>
      </c>
      <c r="AC65" s="259" t="str">
        <f>IF($B65="C5150",$AL$14,IF($B65="C5160",$AL$15,IF($B65="C5170",$AL$16,IF($B65="C5180",$AL$17,IF($B65="C5190",$AL$18,IF($B65="C5190",$AL$19,""))))))</f>
        <v/>
      </c>
      <c r="AD65" s="259" t="str">
        <f>IF($B65="C5111",$AL$6,IF($B65="C5112",$AL$7,IF($B65="C5113",$AL$8,IF($B65="C5121",$AL$9,IF($B65="C5122",$AL$10,IF($B65="C5123",$AL$11,IF($B65="C5130",$AL$12,IF($B65="C5140",$AL$13,""))))))))</f>
        <v/>
      </c>
      <c r="AE65" s="259" t="str">
        <f>IF($B65="C5150",$AL$14,IF($B65="C5160",$AL$15,IF($B65="C5170",$AL$16,IF($B65="C5180",$AL$17,IF($B65="C5190",$AL$18,IF($B65="C5190",$AL$19,""))))))</f>
        <v/>
      </c>
      <c r="AF65" s="261" t="str">
        <f>IF($B65="C7001","PENSION 1",IF($B65="C7002","PENSION 2",IF($B65="C7003","PENSION 3",IF($B65="C7101","PENSION 4",IF($B65="C7102","PENSION 5",IF($B65="C7103","PENSION 6",IF($B65="C7104","PENSION 7","")))))))</f>
        <v>PENSION 1</v>
      </c>
      <c r="AG65" s="261" t="str">
        <f>IF($B65="C7201","PENSION 8",IF($B65="C7301","PENSION 9",IF($B65="C7401","PENSION 10",IF($B65="C7501","CAF",IF($B65="C7601","RENTE VIAGERE",IF($B65="C7602","ENCAISSEMENT LOYERS",IF($B65="C7603","INTERETS PLACEMENTS","")))))))</f>
        <v/>
      </c>
      <c r="AH65" s="261" t="str">
        <f>IF($B65="C7604","COUPONS ET PLUS VALUES SUR TITRES",IF($B65="C7605","ALS : VIREMENTS CAF",IF($B65="C7606","REMBOURSEMENT MUTUELLE",IF($B65="C7607","VENTE MAISON OU TERRAIN",IF($B65="C7608","VENTE MOBILIER",IF($B65="C7701","ENCAISSEMENT SUCCESSION",IF($B65="C7901","AUTRES RECETTES DIVERSES","")))))))</f>
        <v/>
      </c>
      <c r="AI65" s="261" t="str">
        <f>IF($B65="C7001","PENSION 1",IF($B65="C7002","PENSION 2",IF($B65="C7003","PENSION 3",IF($B65="C7101","PENSION 4",IF($B65="C7102","PENSION 5",IF($B65="C7103","PENSION 6",IF($B65="C7104","PENSION 7","")))))))</f>
        <v>PENSION 1</v>
      </c>
      <c r="AJ65" s="261" t="str">
        <f>IF($B65="C7201","PENSION 8",IF($B65="C7301","PENSION 9",IF($B65="C7401","PENSION 10",IF($B65="C7501","CAF",IF($B65="C7601","RENTE VIAGERE",IF($B65="C7602","ENCAISSEMENT LOYERS",IF($B65="C7603","INTERETS PLACEMENTS","")))))))</f>
        <v/>
      </c>
      <c r="AS65" s="261" t="str">
        <f t="shared" si="31"/>
        <v/>
      </c>
      <c r="BC65" s="278"/>
      <c r="BD65" s="279"/>
      <c r="BE65" s="256"/>
      <c r="BF65" s="281"/>
      <c r="BG65" s="31"/>
      <c r="BV65" s="31"/>
    </row>
    <row r="66" spans="1:74" ht="39.75" customHeight="1">
      <c r="A66" s="333">
        <v>41451</v>
      </c>
      <c r="B66" s="334" t="s">
        <v>54</v>
      </c>
      <c r="C66" s="363" t="str">
        <f>IF(COMPTE1!$V50&lt;&gt;"",COMPTE1!$V50,IF(COMPTE1!$W50&lt;&gt;"",COMPTE1!$W50,IF(COMPTE1!$X50&lt;&gt;"",COMPTE1!$X50,IF(COMPTE1!$AB50&lt;&gt;"",COMPTE1!$AB50,IF(COMPTE1!$AF50&lt;&gt;"",COMPTE1!$AF50,IF(COMPTE1!$AG50&lt;&gt;"",COMPTE1!$AG50,IF(COMPTE1!$AH50&lt;&gt;"",COMPTE1!$AH50,COMPTE1!$AC50)))))))</f>
        <v>FRAIS BANCAIRES</v>
      </c>
      <c r="D66" s="335" t="s">
        <v>257</v>
      </c>
      <c r="E66" s="362">
        <f>SUM($F66:$U66)</f>
        <v>231.96</v>
      </c>
      <c r="F66" s="336"/>
      <c r="G66" s="336"/>
      <c r="H66" s="336">
        <v>231.96</v>
      </c>
      <c r="I66" s="336"/>
      <c r="J66" s="336"/>
      <c r="K66" s="336"/>
      <c r="L66" s="336"/>
      <c r="M66" s="336"/>
      <c r="N66" s="336"/>
      <c r="O66" s="336"/>
      <c r="P66" s="336"/>
      <c r="Q66" s="336"/>
      <c r="R66" s="336"/>
      <c r="S66" s="336"/>
      <c r="T66" s="270"/>
      <c r="U66" s="270"/>
      <c r="V66" s="255" t="str">
        <f>IF($B66="C6810","FRAIS BANCAIRES",IF($B66="C6110","ENTRETIEN",IF($B66="C6111","VETURE",IF($B66="C6112","AIDES MENAGERES",IF($B66="C6210","LOYER, HOTEL",IF($B66="C6211","COPROPRIETE",IF($B66="C6212","EDF, EAU, TEL",IF($B66="C6213","DETTES",""))))))))</f>
        <v/>
      </c>
      <c r="W66" s="255" t="str">
        <f>IF($B66="C6214","OBSEQUES ET PRESTATIONS FUNERAIRES",IF($B66="C6215","TRAVAUX, DEMENAGEMENTS",IF($B66="C6216","SORTIES ET ANNIVERSAIRES",IF($B66="C6217","HEBERGEMENT FOYER, MAISON DE RETRAITE",IF($B66="C6310","IMPOTS",IF($B66="C6311","VACANCES, LOISIRS, ABONNEMENTS",IF($B66="C6312","HONORAIRES",IF($B66="C6313","SOLDE FDG ANNEE PASSEE",""))))))))</f>
        <v/>
      </c>
      <c r="X66" s="255" t="str">
        <f>IF($B66="C6410","ASSURANCES",IF($B66="C6510","ACHAT MATERIEL, MOBILIER",IF($B66="C6610","FRAIS MEDICAUX ET MUTUELLE ET REMBOURSEMENTS",IF($B66="C6611","MUTUELLE SANTE",IF($B66="C6710","IMOINS VALUES SUR TITRES",IF($B66="C6910","PROVISIONS SUR EMOLUMENTS",""))))))</f>
        <v/>
      </c>
      <c r="Y66" s="256" t="str">
        <f>IF($B66="C6810","FRAIS BANCAIRES",IF($B66="C6110","ENTRETIEN",IF($B66="C6111","VETURE",IF($B66="C6112","AIDES MENAGERES",IF($B66="C6210","LOYER, HOTEL",IF($B66="C6211","COPROPRIETE",IF($B66="C6212","EDF, EAU, TEL",IF($B66="C6213","DETTES",""))))))))</f>
        <v/>
      </c>
      <c r="Z66" s="256" t="str">
        <f>IF($B66="C6214","OBSEQUES ET PRESTATIONS FUNERAIRES",IF($B66="C6215","TRAVAUX, DEMENAGEMENTS",IF($B66="C6216","SORTIES ET ANNIVERSAIRES",IF($B66="C6217","HEBERGEMENT FOYER, MAISON DE RETRAITE",IF($B66="C6310","IMPOTS",IF($B66="C6311","VACANCES, LOISIRS, ABONNEMENTS",IF($B66="C6312","HONORAIRES",IF($B66="C6313","SOLDE FDG ANNEE PASSEE",""))))))))</f>
        <v/>
      </c>
      <c r="AA66" s="256" t="str">
        <f>IF($B66="C6410","ASSURANCES",IF($B66="C6510","ACHAT MATERIEL, MOBILIER",IF($B66="C6610","FRAIS MEDICAUX ET MUTUELLE ET REMBOURSEMENTS",IF($B66="C6611","MUTUELLE SANTE",IF($B66="C6710","IMOINS VALUES SUR TITRES",IF($B66="C6910","PROVISIONS SUR EMOLUMENTS",""))))))</f>
        <v/>
      </c>
      <c r="AB66" s="259" t="str">
        <f>IF($B66="C5111",$AL$6,IF($B66="C5112",$AL$7,IF($B66="C5113",$AL$8,IF($B66="C5121",$AL$9,IF($B66="C5122",$AL$10,IF($B66="C5123",$AL$11,IF($B66="C5130",$AL$12,IF($B66="C5140",$AL$13,""))))))))</f>
        <v/>
      </c>
      <c r="AC66" s="259" t="str">
        <f>IF($B66="C5150",$AL$14,IF($B66="C5160",$AL$15,IF($B66="C5170",$AL$16,IF($B66="C5180",$AL$17,IF($B66="C5190",$AL$18,IF($B66="C5190",$AL$19,""))))))</f>
        <v/>
      </c>
      <c r="AD66" s="259" t="str">
        <f>IF($B66="C5111",$AL$6,IF($B66="C5112",$AL$7,IF($B66="C5113",$AL$8,IF($B66="C5121",$AL$9,IF($B66="C5122",$AL$10,IF($B66="C5123",$AL$11,IF($B66="C5130",$AL$12,IF($B66="C5140",$AL$13,""))))))))</f>
        <v/>
      </c>
      <c r="AE66" s="259" t="str">
        <f>IF($B66="C5150",$AL$14,IF($B66="C5160",$AL$15,IF($B66="C5170",$AL$16,IF($B66="C5180",$AL$17,IF($B66="C5190",$AL$18,IF($B66="C5190",$AL$19,""))))))</f>
        <v/>
      </c>
      <c r="AF66" s="261" t="str">
        <f>IF($B66="C7001","PENSION 1",IF($B66="C7002","PENSION 2",IF($B66="C7003","PENSION 3",IF($B66="C7101","PENSION 4",IF($B66="C7102","PENSION 5",IF($B66="C7103","PENSION 6",IF($B66="C7104","PENSION 7","")))))))</f>
        <v>PENSION 1</v>
      </c>
      <c r="AG66" s="261" t="str">
        <f>IF($B66="C7201","PENSION 8",IF($B66="C7301","PENSION 9",IF($B66="C7401","PENSION 10",IF($B66="C7501","CAF",IF($B66="C7601","RENTE VIAGERE",IF($B66="C7602","ENCAISSEMENT LOYERS",IF($B66="C7603","INTERETS PLACEMENTS","")))))))</f>
        <v/>
      </c>
      <c r="AH66" s="261" t="str">
        <f>IF($B66="C7604","COUPONS ET PLUS VALUES SUR TITRES",IF($B66="C7605","ALS : VIREMENTS CAF",IF($B66="C7606","REMBOURSEMENT MUTUELLE",IF($B66="C7607","VENTE MAISON OU TERRAIN",IF($B66="C7608","VENTE MOBILIER",IF($B66="C7701","ENCAISSEMENT SUCCESSION",IF($B66="C7901","AUTRES RECETTES DIVERSES","")))))))</f>
        <v/>
      </c>
      <c r="AI66" s="261" t="str">
        <f>IF($B66="C7001","PENSION 1",IF($B66="C7002","PENSION 2",IF($B66="C7003","PENSION 3",IF($B66="C7101","PENSION 4",IF($B66="C7102","PENSION 5",IF($B66="C7103","PENSION 6",IF($B66="C7104","PENSION 7","")))))))</f>
        <v>PENSION 1</v>
      </c>
      <c r="AJ66" s="261" t="str">
        <f>IF($B66="C7201","PENSION 8",IF($B66="C7301","PENSION 9",IF($B66="C7401","PENSION 10",IF($B66="C7501","CAF",IF($B66="C7601","RENTE VIAGERE",IF($B66="C7602","ENCAISSEMENT LOYERS",IF($B66="C7603","INTERETS PLACEMENTS","")))))))</f>
        <v/>
      </c>
      <c r="AS66" s="261" t="str">
        <f t="shared" si="31"/>
        <v/>
      </c>
      <c r="BC66" s="278"/>
      <c r="BD66" s="279"/>
      <c r="BE66" s="256"/>
      <c r="BF66" s="281"/>
      <c r="BG66" s="31"/>
      <c r="BV66" s="31"/>
    </row>
    <row r="67" spans="1:74" ht="39.75" customHeight="1">
      <c r="A67" s="333">
        <v>41543</v>
      </c>
      <c r="B67" s="334" t="s">
        <v>54</v>
      </c>
      <c r="C67" s="363" t="str">
        <f>IF(COMPTE1!$V68&lt;&gt;"",COMPTE1!$V68,IF(COMPTE1!$W68&lt;&gt;"",COMPTE1!$W68,IF(COMPTE1!$X68&lt;&gt;"",COMPTE1!$X68,IF(COMPTE1!$AB68&lt;&gt;"",COMPTE1!$AB68,IF(COMPTE1!$AF68&lt;&gt;"",COMPTE1!$AF68,IF(COMPTE1!$AG68&lt;&gt;"",COMPTE1!$AG68,IF(COMPTE1!$AH68&lt;&gt;"",COMPTE1!$AH68,COMPTE1!$AC68)))))))</f>
        <v>PENSION 2</v>
      </c>
      <c r="D67" s="335" t="s">
        <v>257</v>
      </c>
      <c r="E67" s="362">
        <f>SUM($F67:$U67)</f>
        <v>231.96</v>
      </c>
      <c r="F67" s="336"/>
      <c r="G67" s="336"/>
      <c r="H67" s="336">
        <v>231.96</v>
      </c>
      <c r="I67" s="336"/>
      <c r="J67" s="336"/>
      <c r="K67" s="336"/>
      <c r="L67" s="336"/>
      <c r="M67" s="336"/>
      <c r="N67" s="336"/>
      <c r="O67" s="336"/>
      <c r="P67" s="336"/>
      <c r="Q67" s="336"/>
      <c r="R67" s="336"/>
      <c r="S67" s="336"/>
      <c r="T67" s="270"/>
      <c r="U67" s="270"/>
      <c r="V67" s="255" t="str">
        <f>IF($B67="C6810","FRAIS BANCAIRES",IF($B67="C6110","ENTRETIEN",IF($B67="C6111","VETURE",IF($B67="C6112","AIDES MENAGERES",IF($B67="C6210","LOYER, HOTEL",IF($B67="C6211","COPROPRIETE",IF($B67="C6212","EDF, EAU, TEL",IF($B67="C6213","DETTES",""))))))))</f>
        <v/>
      </c>
      <c r="W67" s="255" t="str">
        <f>IF($B67="C6214","OBSEQUES ET PRESTATIONS FUNERAIRES",IF($B67="C6215","TRAVAUX, DEMENAGEMENTS",IF($B67="C6216","SORTIES ET ANNIVERSAIRES",IF($B67="C6217","HEBERGEMENT FOYER, MAISON DE RETRAITE",IF($B67="C6310","IMPOTS",IF($B67="C6311","VACANCES, LOISIRS, ABONNEMENTS",IF($B67="C6312","HONORAIRES",IF($B67="C6313","SOLDE FDG ANNEE PASSEE",""))))))))</f>
        <v/>
      </c>
      <c r="X67" s="255" t="str">
        <f>IF($B67="C6410","ASSURANCES",IF($B67="C6510","ACHAT MATERIEL, MOBILIER",IF($B67="C6610","FRAIS MEDICAUX ET MUTUELLE ET REMBOURSEMENTS",IF($B67="C6611","MUTUELLE SANTE",IF($B67="C6710","IMOINS VALUES SUR TITRES",IF($B67="C6910","PROVISIONS SUR EMOLUMENTS",""))))))</f>
        <v/>
      </c>
      <c r="Y67" s="256" t="str">
        <f>IF($B67="C6810","FRAIS BANCAIRES",IF($B67="C6110","ENTRETIEN",IF($B67="C6111","VETURE",IF($B67="C6112","AIDES MENAGERES",IF($B67="C6210","LOYER, HOTEL",IF($B67="C6211","COPROPRIETE",IF($B67="C6212","EDF, EAU, TEL",IF($B67="C6213","DETTES",""))))))))</f>
        <v/>
      </c>
      <c r="Z67" s="256" t="str">
        <f>IF($B67="C6214","OBSEQUES ET PRESTATIONS FUNERAIRES",IF($B67="C6215","TRAVAUX, DEMENAGEMENTS",IF($B67="C6216","SORTIES ET ANNIVERSAIRES",IF($B67="C6217","HEBERGEMENT FOYER, MAISON DE RETRAITE",IF($B67="C6310","IMPOTS",IF($B67="C6311","VACANCES, LOISIRS, ABONNEMENTS",IF($B67="C6312","HONORAIRES",IF($B67="C6313","SOLDE FDG ANNEE PASSEE",""))))))))</f>
        <v/>
      </c>
      <c r="AA67" s="256" t="str">
        <f>IF($B67="C6410","ASSURANCES",IF($B67="C6510","ACHAT MATERIEL, MOBILIER",IF($B67="C6610","FRAIS MEDICAUX ET MUTUELLE ET REMBOURSEMENTS",IF($B67="C6611","MUTUELLE SANTE",IF($B67="C6710","IMOINS VALUES SUR TITRES",IF($B67="C6910","PROVISIONS SUR EMOLUMENTS",""))))))</f>
        <v/>
      </c>
      <c r="AB67" s="259" t="str">
        <f>IF($B67="C5111",$AL$6,IF($B67="C5112",$AL$7,IF($B67="C5113",$AL$8,IF($B67="C5121",$AL$9,IF($B67="C5122",$AL$10,IF($B67="C5123",$AL$11,IF($B67="C5130",$AL$12,IF($B67="C5140",$AL$13,""))))))))</f>
        <v/>
      </c>
      <c r="AC67" s="259" t="str">
        <f>IF($B67="C5150",$AL$14,IF($B67="C5160",$AL$15,IF($B67="C5170",$AL$16,IF($B67="C5180",$AL$17,IF($B67="C5190",$AL$18,IF($B67="C5190",$AL$19,""))))))</f>
        <v/>
      </c>
      <c r="AD67" s="259" t="str">
        <f>IF($B67="C5111",$AL$6,IF($B67="C5112",$AL$7,IF($B67="C5113",$AL$8,IF($B67="C5121",$AL$9,IF($B67="C5122",$AL$10,IF($B67="C5123",$AL$11,IF($B67="C5130",$AL$12,IF($B67="C5140",$AL$13,""))))))))</f>
        <v/>
      </c>
      <c r="AE67" s="259" t="str">
        <f>IF($B67="C5150",$AL$14,IF($B67="C5160",$AL$15,IF($B67="C5170",$AL$16,IF($B67="C5180",$AL$17,IF($B67="C5190",$AL$18,IF($B67="C5190",$AL$19,""))))))</f>
        <v/>
      </c>
      <c r="AF67" s="261" t="str">
        <f>IF($B67="C7001","PENSION 1",IF($B67="C7002","PENSION 2",IF($B67="C7003","PENSION 3",IF($B67="C7101","PENSION 4",IF($B67="C7102","PENSION 5",IF($B67="C7103","PENSION 6",IF($B67="C7104","PENSION 7","")))))))</f>
        <v>PENSION 1</v>
      </c>
      <c r="AG67" s="261" t="str">
        <f>IF($B67="C7201","PENSION 8",IF($B67="C7301","PENSION 9",IF($B67="C7401","PENSION 10",IF($B67="C7501","CAF",IF($B67="C7601","RENTE VIAGERE",IF($B67="C7602","ENCAISSEMENT LOYERS",IF($B67="C7603","INTERETS PLACEMENTS","")))))))</f>
        <v/>
      </c>
      <c r="AH67" s="261" t="str">
        <f>IF($B67="C7604","COUPONS ET PLUS VALUES SUR TITRES",IF($B67="C7605","ALS : VIREMENTS CAF",IF($B67="C7606","REMBOURSEMENT MUTUELLE",IF($B67="C7607","VENTE MAISON OU TERRAIN",IF($B67="C7608","VENTE MOBILIER",IF($B67="C7701","ENCAISSEMENT SUCCESSION",IF($B67="C7901","AUTRES RECETTES DIVERSES","")))))))</f>
        <v/>
      </c>
      <c r="AI67" s="261" t="str">
        <f>IF($B67="C7001","PENSION 1",IF($B67="C7002","PENSION 2",IF($B67="C7003","PENSION 3",IF($B67="C7101","PENSION 4",IF($B67="C7102","PENSION 5",IF($B67="C7103","PENSION 6",IF($B67="C7104","PENSION 7","")))))))</f>
        <v>PENSION 1</v>
      </c>
      <c r="AJ67" s="261" t="str">
        <f>IF($B67="C7201","PENSION 8",IF($B67="C7301","PENSION 9",IF($B67="C7401","PENSION 10",IF($B67="C7501","CAF",IF($B67="C7601","RENTE VIAGERE",IF($B67="C7602","ENCAISSEMENT LOYERS",IF($B67="C7603","INTERETS PLACEMENTS","")))))))</f>
        <v/>
      </c>
      <c r="AS67" s="261" t="str">
        <f t="shared" si="31"/>
        <v/>
      </c>
      <c r="BC67" s="278"/>
      <c r="BD67" s="279"/>
      <c r="BE67" s="256"/>
      <c r="BF67" s="281"/>
      <c r="BG67" s="31"/>
      <c r="BV67" s="31"/>
    </row>
    <row r="68" spans="1:74" ht="39.75" customHeight="1">
      <c r="A68" s="333">
        <v>41276</v>
      </c>
      <c r="B68" s="334" t="s">
        <v>60</v>
      </c>
      <c r="C68" s="363" t="str">
        <f>IF(COMPTE1!$V8&lt;&gt;"",COMPTE1!$V8,IF(COMPTE1!$W8&lt;&gt;"",COMPTE1!$W8,IF(COMPTE1!$X8&lt;&gt;"",COMPTE1!$X8,IF(COMPTE1!$AB8&lt;&gt;"",COMPTE1!$AB8,IF(COMPTE1!$AF8&lt;&gt;"",COMPTE1!$AF8,IF(COMPTE1!$AG8&lt;&gt;"",COMPTE1!$AG8,IF(COMPTE1!$AH8&lt;&gt;"",COMPTE1!$AH8,COMPTE1!$AC8)))))))</f>
        <v>ENTRETIEN</v>
      </c>
      <c r="D68" s="335" t="s">
        <v>256</v>
      </c>
      <c r="E68" s="362">
        <f>SUM($F68:$U68)</f>
        <v>337.2</v>
      </c>
      <c r="F68" s="336">
        <v>337.2</v>
      </c>
      <c r="G68" s="336"/>
      <c r="H68" s="336"/>
      <c r="I68" s="336"/>
      <c r="J68" s="336"/>
      <c r="K68" s="336"/>
      <c r="L68" s="336"/>
      <c r="M68" s="336"/>
      <c r="N68" s="336"/>
      <c r="O68" s="336"/>
      <c r="P68" s="336"/>
      <c r="Q68" s="336"/>
      <c r="R68" s="336"/>
      <c r="S68" s="336"/>
      <c r="T68" s="66"/>
      <c r="U68" s="66"/>
      <c r="V68" s="255" t="str">
        <f>IF($B68="C6810","FRAIS BANCAIRES",IF($B68="C6110","ENTRETIEN",IF($B68="C6111","VETURE",IF($B68="C6112","AIDES MENAGERES",IF($B68="C6210","LOYER, HOTEL",IF($B68="C6211","COPROPRIETE",IF($B68="C6212","EDF, EAU, TEL",IF($B68="C6213","DETTES",""))))))))</f>
        <v/>
      </c>
      <c r="W68" s="255" t="str">
        <f>IF($B68="C6214","OBSEQUES ET PRESTATIONS FUNERAIRES",IF($B68="C6215","TRAVAUX, DEMENAGEMENTS",IF($B68="C6216","SORTIES ET ANNIVERSAIRES",IF($B68="C6217","HEBERGEMENT FOYER, MAISON DE RETRAITE",IF($B68="C6310","IMPOTS",IF($B68="C6311","VACANCES, LOISIRS, ABONNEMENTS",IF($B68="C6312","HONORAIRES",IF($B68="C6313","SOLDE FDG ANNEE PASSEE",""))))))))</f>
        <v/>
      </c>
      <c r="X68" s="255" t="str">
        <f>IF($B68="C6410","ASSURANCES",IF($B68="C6510","ACHAT MATERIEL, MOBILIER",IF($B68="C6610","FRAIS MEDICAUX ET MUTUELLE ET REMBOURSEMENTS",IF($B68="C6611","MUTUELLE SANTE",IF($B68="C6710","IMOINS VALUES SUR TITRES",IF($B68="C6910","PROVISIONS SUR EMOLUMENTS",""))))))</f>
        <v/>
      </c>
      <c r="Y68" s="256" t="str">
        <f>IF($B68="C6810","FRAIS BANCAIRES",IF($B68="C6110","ENTRETIEN",IF($B68="C6111","VETURE",IF($B68="C6112","AIDES MENAGERES",IF($B68="C6210","LOYER, HOTEL",IF($B68="C6211","COPROPRIETE",IF($B68="C6212","EDF, EAU, TEL",IF($B68="C6213","DETTES",""))))))))</f>
        <v/>
      </c>
      <c r="Z68" s="256" t="str">
        <f>IF($B68="C6214","OBSEQUES ET PRESTATIONS FUNERAIRES",IF($B68="C6215","TRAVAUX, DEMENAGEMENTS",IF($B68="C6216","SORTIES ET ANNIVERSAIRES",IF($B68="C6217","HEBERGEMENT FOYER, MAISON DE RETRAITE",IF($B68="C6310","IMPOTS",IF($B68="C6311","VACANCES, LOISIRS, ABONNEMENTS",IF($B68="C6312","HONORAIRES",IF($B68="C6313","SOLDE FDG ANNEE PASSEE",""))))))))</f>
        <v/>
      </c>
      <c r="AA68" s="256" t="str">
        <f>IF($B68="C6410","ASSURANCES",IF($B68="C6510","ACHAT MATERIEL, MOBILIER",IF($B68="C6610","FRAIS MEDICAUX ET MUTUELLE ET REMBOURSEMENTS",IF($B68="C6611","MUTUELLE SANTE",IF($B68="C6710","IMOINS VALUES SUR TITRES",IF($B68="C6910","PROVISIONS SUR EMOLUMENTS",""))))))</f>
        <v/>
      </c>
      <c r="AB68" s="259" t="str">
        <f>IF($B68="C5111",$AL$6,IF($B68="C5112",$AL$7,IF($B68="C5113",$AL$8,IF($B68="C5121",$AL$9,IF($B68="C5122",$AL$10,IF($B68="C5123",$AL$11,IF($B68="C5130",$AL$12,IF($B68="C5140",$AL$13,""))))))))</f>
        <v/>
      </c>
      <c r="AC68" s="259" t="str">
        <f>IF($B68="C5150",$AL$14,IF($B68="C5160",$AL$15,IF($B68="C5170",$AL$16,IF($B68="C5180",$AL$17,IF($B68="C5190",$AL$18,IF($B68="C5190",$AL$19,""))))))</f>
        <v/>
      </c>
      <c r="AD68" s="259" t="str">
        <f>IF($B68="C5111",$AL$6,IF($B68="C5112",$AL$7,IF($B68="C5113",$AL$8,IF($B68="C5121",$AL$9,IF($B68="C5122",$AL$10,IF($B68="C5123",$AL$11,IF($B68="C5130",$AL$12,IF($B68="C5140",$AL$13,""))))))))</f>
        <v/>
      </c>
      <c r="AE68" s="259" t="str">
        <f>IF($B68="C5150",$AL$14,IF($B68="C5160",$AL$15,IF($B68="C5170",$AL$16,IF($B68="C5180",$AL$17,IF($B68="C5190",$AL$18,IF($B68="C5190",$AL$19,""))))))</f>
        <v/>
      </c>
      <c r="AF68" s="261" t="str">
        <f>IF($B68="C7001","PENSION 1",IF($B68="C7002","PENSION 2",IF($B68="C7003","PENSION 3",IF($B68="C7101","PENSION 4",IF($B68="C7102","PENSION 5",IF($B68="C7103","PENSION 6",IF($B68="C7104","PENSION 7","")))))))</f>
        <v>PENSION 2</v>
      </c>
      <c r="AG68" s="261" t="str">
        <f>IF($B68="C7201","PENSION 8",IF($B68="C7301","PENSION 9",IF($B68="C7401","PENSION 10",IF($B68="C7501","CAF",IF($B68="C7601","RENTE VIAGERE",IF($B68="C7602","ENCAISSEMENT LOYERS",IF($B68="C7603","INTERETS PLACEMENTS","")))))))</f>
        <v/>
      </c>
      <c r="AH68" s="261" t="str">
        <f>IF($B68="C7604","COUPONS ET PLUS VALUES SUR TITRES",IF($B68="C7605","ALS : VIREMENTS CAF",IF($B68="C7606","REMBOURSEMENT MUTUELLE",IF($B68="C7607","VENTE MAISON OU TERRAIN",IF($B68="C7608","VENTE MOBILIER",IF($B68="C7701","ENCAISSEMENT SUCCESSION",IF($B68="C7901","AUTRES RECETTES DIVERSES","")))))))</f>
        <v/>
      </c>
      <c r="AI68" s="261" t="str">
        <f>IF($B68="C7001","PENSION 1",IF($B68="C7002","PENSION 2",IF($B68="C7003","PENSION 3",IF($B68="C7101","PENSION 4",IF($B68="C7102","PENSION 5",IF($B68="C7103","PENSION 6",IF($B68="C7104","PENSION 7","")))))))</f>
        <v>PENSION 2</v>
      </c>
      <c r="AJ68" s="261" t="str">
        <f>IF($B68="C7201","PENSION 8",IF($B68="C7301","PENSION 9",IF($B68="C7401","PENSION 10",IF($B68="C7501","CAF",IF($B68="C7601","RENTE VIAGERE",IF($B68="C7602","ENCAISSEMENT LOYERS",IF($B68="C7603","INTERETS PLACEMENTS","")))))))</f>
        <v/>
      </c>
      <c r="AS68" s="261" t="str">
        <f t="shared" si="31"/>
        <v/>
      </c>
      <c r="BC68" s="278"/>
      <c r="BD68" s="279"/>
      <c r="BE68" s="256"/>
      <c r="BF68" s="281"/>
      <c r="BG68" s="31"/>
      <c r="BV68" s="31"/>
    </row>
    <row r="69" spans="1:74" ht="39.75" customHeight="1">
      <c r="A69" s="333">
        <v>42462</v>
      </c>
      <c r="B69" s="334" t="s">
        <v>60</v>
      </c>
      <c r="C69" s="363" t="str">
        <f>IF(COMPTE1!$V28&lt;&gt;"",COMPTE1!$V28,IF(COMPTE1!$W28&lt;&gt;"",COMPTE1!$W28,IF(COMPTE1!$X28&lt;&gt;"",COMPTE1!$X28,IF(COMPTE1!$AB28&lt;&gt;"",COMPTE1!$AB28,IF(COMPTE1!$AF28&lt;&gt;"",COMPTE1!$AF28,IF(COMPTE1!$AG28&lt;&gt;"",COMPTE1!$AG28,IF(COMPTE1!$AH28&lt;&gt;"",COMPTE1!$AH28,COMPTE1!$AC28)))))))</f>
        <v>FRAIS MEDICAUX ET MUTUELLE ET REMBOURSEMENTS</v>
      </c>
      <c r="D69" s="335" t="s">
        <v>226</v>
      </c>
      <c r="E69" s="362">
        <f>SUM($F69:$U69)</f>
        <v>339.89</v>
      </c>
      <c r="F69" s="336">
        <v>339.89</v>
      </c>
      <c r="G69" s="336"/>
      <c r="H69" s="336"/>
      <c r="I69" s="336"/>
      <c r="J69" s="336"/>
      <c r="K69" s="336"/>
      <c r="L69" s="336"/>
      <c r="M69" s="336"/>
      <c r="N69" s="336"/>
      <c r="O69" s="336"/>
      <c r="P69" s="336"/>
      <c r="Q69" s="336"/>
      <c r="R69" s="336"/>
      <c r="S69" s="336"/>
      <c r="T69" s="270"/>
      <c r="U69" s="270"/>
      <c r="V69" s="255" t="str">
        <f>IF($B69="C6810","FRAIS BANCAIRES",IF($B69="C6110","ENTRETIEN",IF($B69="C6111","VETURE",IF($B69="C6112","AIDES MENAGERES",IF($B69="C6210","LOYER, HOTEL",IF($B69="C6211","COPROPRIETE",IF($B69="C6212","EDF, EAU, TEL",IF($B69="C6213","DETTES",""))))))))</f>
        <v/>
      </c>
      <c r="W69" s="255" t="str">
        <f>IF($B69="C6214","OBSEQUES ET PRESTATIONS FUNERAIRES",IF($B69="C6215","TRAVAUX, DEMENAGEMENTS",IF($B69="C6216","SORTIES ET ANNIVERSAIRES",IF($B69="C6217","HEBERGEMENT FOYER, MAISON DE RETRAITE",IF($B69="C6310","IMPOTS",IF($B69="C6311","VACANCES, LOISIRS, ABONNEMENTS",IF($B69="C6312","HONORAIRES",IF($B69="C6313","SOLDE FDG ANNEE PASSEE",""))))))))</f>
        <v/>
      </c>
      <c r="X69" s="255" t="str">
        <f>IF($B69="C6410","ASSURANCES",IF($B69="C6510","ACHAT MATERIEL, MOBILIER",IF($B69="C6610","FRAIS MEDICAUX ET MUTUELLE ET REMBOURSEMENTS",IF($B69="C6611","MUTUELLE SANTE",IF($B69="C6710","IMOINS VALUES SUR TITRES",IF($B69="C6910","PROVISIONS SUR EMOLUMENTS",""))))))</f>
        <v/>
      </c>
      <c r="Y69" s="256" t="str">
        <f>IF($B69="C6810","FRAIS BANCAIRES",IF($B69="C6110","ENTRETIEN",IF($B69="C6111","VETURE",IF($B69="C6112","AIDES MENAGERES",IF($B69="C6210","LOYER, HOTEL",IF($B69="C6211","COPROPRIETE",IF($B69="C6212","EDF, EAU, TEL",IF($B69="C6213","DETTES",""))))))))</f>
        <v/>
      </c>
      <c r="Z69" s="256" t="str">
        <f>IF($B69="C6214","OBSEQUES ET PRESTATIONS FUNERAIRES",IF($B69="C6215","TRAVAUX, DEMENAGEMENTS",IF($B69="C6216","SORTIES ET ANNIVERSAIRES",IF($B69="C6217","HEBERGEMENT FOYER, MAISON DE RETRAITE",IF($B69="C6310","IMPOTS",IF($B69="C6311","VACANCES, LOISIRS, ABONNEMENTS",IF($B69="C6312","HONORAIRES",IF($B69="C6313","SOLDE FDG ANNEE PASSEE",""))))))))</f>
        <v/>
      </c>
      <c r="AA69" s="256" t="str">
        <f>IF($B69="C6410","ASSURANCES",IF($B69="C6510","ACHAT MATERIEL, MOBILIER",IF($B69="C6610","FRAIS MEDICAUX ET MUTUELLE ET REMBOURSEMENTS",IF($B69="C6611","MUTUELLE SANTE",IF($B69="C6710","IMOINS VALUES SUR TITRES",IF($B69="C6910","PROVISIONS SUR EMOLUMENTS",""))))))</f>
        <v/>
      </c>
      <c r="AB69" s="259" t="str">
        <f>IF($B69="C5111",$AL$6,IF($B69="C5112",$AL$7,IF($B69="C5113",$AL$8,IF($B69="C5121",$AL$9,IF($B69="C5122",$AL$10,IF($B69="C5123",$AL$11,IF($B69="C5130",$AL$12,IF($B69="C5140",$AL$13,""))))))))</f>
        <v/>
      </c>
      <c r="AC69" s="259" t="str">
        <f>IF($B69="C5150",$AL$14,IF($B69="C5160",$AL$15,IF($B69="C5170",$AL$16,IF($B69="C5180",$AL$17,IF($B69="C5190",$AL$18,IF($B69="C5190",$AL$19,""))))))</f>
        <v/>
      </c>
      <c r="AD69" s="259" t="str">
        <f>IF($B69="C5111",$AL$6,IF($B69="C5112",$AL$7,IF($B69="C5113",$AL$8,IF($B69="C5121",$AL$9,IF($B69="C5122",$AL$10,IF($B69="C5123",$AL$11,IF($B69="C5130",$AL$12,IF($B69="C5140",$AL$13,""))))))))</f>
        <v/>
      </c>
      <c r="AE69" s="259" t="str">
        <f>IF($B69="C5150",$AL$14,IF($B69="C5160",$AL$15,IF($B69="C5170",$AL$16,IF($B69="C5180",$AL$17,IF($B69="C5190",$AL$18,IF($B69="C5190",$AL$19,""))))))</f>
        <v/>
      </c>
      <c r="AF69" s="261" t="str">
        <f>IF($B69="C7001","PENSION 1",IF($B69="C7002","PENSION 2",IF($B69="C7003","PENSION 3",IF($B69="C7101","PENSION 4",IF($B69="C7102","PENSION 5",IF($B69="C7103","PENSION 6",IF($B69="C7104","PENSION 7","")))))))</f>
        <v>PENSION 2</v>
      </c>
      <c r="AG69" s="261" t="str">
        <f>IF($B69="C7201","PENSION 8",IF($B69="C7301","PENSION 9",IF($B69="C7401","PENSION 10",IF($B69="C7501","CAF",IF($B69="C7601","RENTE VIAGERE",IF($B69="C7602","ENCAISSEMENT LOYERS",IF($B69="C7603","INTERETS PLACEMENTS","")))))))</f>
        <v/>
      </c>
      <c r="AH69" s="261" t="str">
        <f>IF($B69="C7604","COUPONS ET PLUS VALUES SUR TITRES",IF($B69="C7605","ALS : VIREMENTS CAF",IF($B69="C7606","REMBOURSEMENT MUTUELLE",IF($B69="C7607","VENTE MAISON OU TERRAIN",IF($B69="C7608","VENTE MOBILIER",IF($B69="C7701","ENCAISSEMENT SUCCESSION",IF($B69="C7901","AUTRES RECETTES DIVERSES","")))))))</f>
        <v/>
      </c>
      <c r="AI69" s="261" t="str">
        <f>IF($B69="C7001","PENSION 1",IF($B69="C7002","PENSION 2",IF($B69="C7003","PENSION 3",IF($B69="C7101","PENSION 4",IF($B69="C7102","PENSION 5",IF($B69="C7103","PENSION 6",IF($B69="C7104","PENSION 7","")))))))</f>
        <v>PENSION 2</v>
      </c>
      <c r="AJ69" s="261" t="str">
        <f>IF($B69="C7201","PENSION 8",IF($B69="C7301","PENSION 9",IF($B69="C7401","PENSION 10",IF($B69="C7501","CAF",IF($B69="C7601","RENTE VIAGERE",IF($B69="C7602","ENCAISSEMENT LOYERS",IF($B69="C7603","INTERETS PLACEMENTS","")))))))</f>
        <v/>
      </c>
      <c r="AS69" s="261" t="str">
        <f t="shared" si="31"/>
        <v/>
      </c>
      <c r="BC69" s="278"/>
      <c r="BD69" s="279"/>
      <c r="BE69" s="256"/>
      <c r="BF69" s="281"/>
      <c r="BG69" s="31"/>
      <c r="BV69" s="31"/>
    </row>
    <row r="70" spans="1:74" ht="39.75" customHeight="1">
      <c r="A70" s="333">
        <v>41456</v>
      </c>
      <c r="B70" s="334" t="s">
        <v>60</v>
      </c>
      <c r="C70" s="363" t="str">
        <f>IF(COMPTE1!$V53&lt;&gt;"",COMPTE1!$V53,IF(COMPTE1!$W53&lt;&gt;"",COMPTE1!$W53,IF(COMPTE1!$X53&lt;&gt;"",COMPTE1!$X53,IF(COMPTE1!$AB53&lt;&gt;"",COMPTE1!$AB53,IF(COMPTE1!$AF53&lt;&gt;"",COMPTE1!$AF53,IF(COMPTE1!$AG53&lt;&gt;"",COMPTE1!$AG53,IF(COMPTE1!$AH53&lt;&gt;"",COMPTE1!$AH53,COMPTE1!$AC53)))))))</f>
        <v>FRAIS BANCAIRES</v>
      </c>
      <c r="D70" s="335" t="s">
        <v>226</v>
      </c>
      <c r="E70" s="362">
        <f>SUM($F70:$U70)</f>
        <v>339.89</v>
      </c>
      <c r="F70" s="336">
        <v>339.89</v>
      </c>
      <c r="G70" s="336"/>
      <c r="H70" s="336"/>
      <c r="I70" s="336"/>
      <c r="J70" s="336"/>
      <c r="K70" s="336"/>
      <c r="L70" s="336"/>
      <c r="M70" s="336"/>
      <c r="N70" s="336"/>
      <c r="O70" s="336"/>
      <c r="P70" s="336"/>
      <c r="Q70" s="336"/>
      <c r="R70" s="336"/>
      <c r="S70" s="336"/>
      <c r="T70" s="270"/>
      <c r="U70" s="270"/>
      <c r="V70" s="255" t="str">
        <f>IF($B70="C6810","FRAIS BANCAIRES",IF($B70="C6110","ENTRETIEN",IF($B70="C6111","VETURE",IF($B70="C6112","AIDES MENAGERES",IF($B70="C6210","LOYER, HOTEL",IF($B70="C6211","COPROPRIETE",IF($B70="C6212","EDF, EAU, TEL",IF($B70="C6213","DETTES",""))))))))</f>
        <v/>
      </c>
      <c r="W70" s="255" t="str">
        <f>IF($B70="C6214","OBSEQUES ET PRESTATIONS FUNERAIRES",IF($B70="C6215","TRAVAUX, DEMENAGEMENTS",IF($B70="C6216","SORTIES ET ANNIVERSAIRES",IF($B70="C6217","HEBERGEMENT FOYER, MAISON DE RETRAITE",IF($B70="C6310","IMPOTS",IF($B70="C6311","VACANCES, LOISIRS, ABONNEMENTS",IF($B70="C6312","HONORAIRES",IF($B70="C6313","SOLDE FDG ANNEE PASSEE",""))))))))</f>
        <v/>
      </c>
      <c r="X70" s="255" t="str">
        <f>IF($B70="C6410","ASSURANCES",IF($B70="C6510","ACHAT MATERIEL, MOBILIER",IF($B70="C6610","FRAIS MEDICAUX ET MUTUELLE ET REMBOURSEMENTS",IF($B70="C6611","MUTUELLE SANTE",IF($B70="C6710","IMOINS VALUES SUR TITRES",IF($B70="C6910","PROVISIONS SUR EMOLUMENTS",""))))))</f>
        <v/>
      </c>
      <c r="Y70" s="256" t="str">
        <f>IF($B70="C6810","FRAIS BANCAIRES",IF($B70="C6110","ENTRETIEN",IF($B70="C6111","VETURE",IF($B70="C6112","AIDES MENAGERES",IF($B70="C6210","LOYER, HOTEL",IF($B70="C6211","COPROPRIETE",IF($B70="C6212","EDF, EAU, TEL",IF($B70="C6213","DETTES",""))))))))</f>
        <v/>
      </c>
      <c r="Z70" s="256" t="str">
        <f>IF($B70="C6214","OBSEQUES ET PRESTATIONS FUNERAIRES",IF($B70="C6215","TRAVAUX, DEMENAGEMENTS",IF($B70="C6216","SORTIES ET ANNIVERSAIRES",IF($B70="C6217","HEBERGEMENT FOYER, MAISON DE RETRAITE",IF($B70="C6310","IMPOTS",IF($B70="C6311","VACANCES, LOISIRS, ABONNEMENTS",IF($B70="C6312","HONORAIRES",IF($B70="C6313","SOLDE FDG ANNEE PASSEE",""))))))))</f>
        <v/>
      </c>
      <c r="AA70" s="256" t="str">
        <f>IF($B70="C6410","ASSURANCES",IF($B70="C6510","ACHAT MATERIEL, MOBILIER",IF($B70="C6610","FRAIS MEDICAUX ET MUTUELLE ET REMBOURSEMENTS",IF($B70="C6611","MUTUELLE SANTE",IF($B70="C6710","IMOINS VALUES SUR TITRES",IF($B70="C6910","PROVISIONS SUR EMOLUMENTS",""))))))</f>
        <v/>
      </c>
      <c r="AB70" s="259" t="str">
        <f>IF($B70="C5111",$AL$6,IF($B70="C5112",$AL$7,IF($B70="C5113",$AL$8,IF($B70="C5121",$AL$9,IF($B70="C5122",$AL$10,IF($B70="C5123",$AL$11,IF($B70="C5130",$AL$12,IF($B70="C5140",$AL$13,""))))))))</f>
        <v/>
      </c>
      <c r="AC70" s="259" t="str">
        <f>IF($B70="C5150",$AL$14,IF($B70="C5160",$AL$15,IF($B70="C5170",$AL$16,IF($B70="C5180",$AL$17,IF($B70="C5190",$AL$18,IF($B70="C5190",$AL$19,""))))))</f>
        <v/>
      </c>
      <c r="AD70" s="259" t="str">
        <f>IF($B70="C5111",$AL$6,IF($B70="C5112",$AL$7,IF($B70="C5113",$AL$8,IF($B70="C5121",$AL$9,IF($B70="C5122",$AL$10,IF($B70="C5123",$AL$11,IF($B70="C5130",$AL$12,IF($B70="C5140",$AL$13,""))))))))</f>
        <v/>
      </c>
      <c r="AE70" s="259" t="str">
        <f>IF($B70="C5150",$AL$14,IF($B70="C5160",$AL$15,IF($B70="C5170",$AL$16,IF($B70="C5180",$AL$17,IF($B70="C5190",$AL$18,IF($B70="C5190",$AL$19,""))))))</f>
        <v/>
      </c>
      <c r="AF70" s="261" t="str">
        <f>IF($B70="C7001","PENSION 1",IF($B70="C7002","PENSION 2",IF($B70="C7003","PENSION 3",IF($B70="C7101","PENSION 4",IF($B70="C7102","PENSION 5",IF($B70="C7103","PENSION 6",IF($B70="C7104","PENSION 7","")))))))</f>
        <v>PENSION 2</v>
      </c>
      <c r="AG70" s="261" t="str">
        <f>IF($B70="C7201","PENSION 8",IF($B70="C7301","PENSION 9",IF($B70="C7401","PENSION 10",IF($B70="C7501","CAF",IF($B70="C7601","RENTE VIAGERE",IF($B70="C7602","ENCAISSEMENT LOYERS",IF($B70="C7603","INTERETS PLACEMENTS","")))))))</f>
        <v/>
      </c>
      <c r="AH70" s="261" t="str">
        <f>IF($B70="C7604","COUPONS ET PLUS VALUES SUR TITRES",IF($B70="C7605","ALS : VIREMENTS CAF",IF($B70="C7606","REMBOURSEMENT MUTUELLE",IF($B70="C7607","VENTE MAISON OU TERRAIN",IF($B70="C7608","VENTE MOBILIER",IF($B70="C7701","ENCAISSEMENT SUCCESSION",IF($B70="C7901","AUTRES RECETTES DIVERSES","")))))))</f>
        <v/>
      </c>
      <c r="AI70" s="261" t="str">
        <f>IF($B70="C7001","PENSION 1",IF($B70="C7002","PENSION 2",IF($B70="C7003","PENSION 3",IF($B70="C7101","PENSION 4",IF($B70="C7102","PENSION 5",IF($B70="C7103","PENSION 6",IF($B70="C7104","PENSION 7","")))))))</f>
        <v>PENSION 2</v>
      </c>
      <c r="AJ70" s="261" t="str">
        <f>IF($B70="C7201","PENSION 8",IF($B70="C7301","PENSION 9",IF($B70="C7401","PENSION 10",IF($B70="C7501","CAF",IF($B70="C7601","RENTE VIAGERE",IF($B70="C7602","ENCAISSEMENT LOYERS",IF($B70="C7603","INTERETS PLACEMENTS","")))))))</f>
        <v/>
      </c>
      <c r="AS70" s="261" t="str">
        <f t="shared" si="31"/>
        <v/>
      </c>
      <c r="BC70" s="278"/>
      <c r="BD70" s="279"/>
      <c r="BE70" s="256"/>
      <c r="BF70" s="281"/>
      <c r="BG70" s="31"/>
      <c r="BV70" s="31"/>
    </row>
    <row r="71" spans="1:74" ht="39.75" customHeight="1">
      <c r="A71" s="333">
        <v>41548</v>
      </c>
      <c r="B71" s="334" t="s">
        <v>60</v>
      </c>
      <c r="C71" s="363" t="str">
        <f>IF(COMPTE1!$V70&lt;&gt;"",COMPTE1!$V70,IF(COMPTE1!$W70&lt;&gt;"",COMPTE1!$W70,IF(COMPTE1!$X70&lt;&gt;"",COMPTE1!$X70,IF(COMPTE1!$AB70&lt;&gt;"",COMPTE1!$AB70,IF(COMPTE1!$AF70&lt;&gt;"",COMPTE1!$AF70,IF(COMPTE1!$AG70&lt;&gt;"",COMPTE1!$AG70,IF(COMPTE1!$AH70&lt;&gt;"",COMPTE1!$AH70,COMPTE1!$AC70)))))))</f>
        <v>PENSION 2</v>
      </c>
      <c r="D71" s="335" t="s">
        <v>226</v>
      </c>
      <c r="E71" s="362">
        <f>SUM($F71:$U71)</f>
        <v>339.89</v>
      </c>
      <c r="F71" s="336">
        <v>339.89</v>
      </c>
      <c r="G71" s="336"/>
      <c r="H71" s="336"/>
      <c r="I71" s="336"/>
      <c r="J71" s="336"/>
      <c r="K71" s="336"/>
      <c r="L71" s="336"/>
      <c r="M71" s="336"/>
      <c r="N71" s="336"/>
      <c r="O71" s="336"/>
      <c r="P71" s="336"/>
      <c r="Q71" s="336"/>
      <c r="R71" s="336"/>
      <c r="S71" s="336"/>
      <c r="T71" s="270"/>
      <c r="U71" s="270"/>
      <c r="V71" s="255" t="str">
        <f>IF($B71="C6810","FRAIS BANCAIRES",IF($B71="C6110","ENTRETIEN",IF($B71="C6111","VETURE",IF($B71="C6112","AIDES MENAGERES",IF($B71="C6210","LOYER, HOTEL",IF($B71="C6211","COPROPRIETE",IF($B71="C6212","EDF, EAU, TEL",IF($B71="C6213","DETTES",""))))))))</f>
        <v/>
      </c>
      <c r="W71" s="255" t="str">
        <f>IF($B71="C6214","OBSEQUES ET PRESTATIONS FUNERAIRES",IF($B71="C6215","TRAVAUX, DEMENAGEMENTS",IF($B71="C6216","SORTIES ET ANNIVERSAIRES",IF($B71="C6217","HEBERGEMENT FOYER, MAISON DE RETRAITE",IF($B71="C6310","IMPOTS",IF($B71="C6311","VACANCES, LOISIRS, ABONNEMENTS",IF($B71="C6312","HONORAIRES",IF($B71="C6313","SOLDE FDG ANNEE PASSEE",""))))))))</f>
        <v/>
      </c>
      <c r="X71" s="255" t="str">
        <f>IF($B71="C6410","ASSURANCES",IF($B71="C6510","ACHAT MATERIEL, MOBILIER",IF($B71="C6610","FRAIS MEDICAUX ET MUTUELLE ET REMBOURSEMENTS",IF($B71="C6611","MUTUELLE SANTE",IF($B71="C6710","IMOINS VALUES SUR TITRES",IF($B71="C6910","PROVISIONS SUR EMOLUMENTS",""))))))</f>
        <v/>
      </c>
      <c r="Y71" s="256" t="str">
        <f>IF($B71="C6810","FRAIS BANCAIRES",IF($B71="C6110","ENTRETIEN",IF($B71="C6111","VETURE",IF($B71="C6112","AIDES MENAGERES",IF($B71="C6210","LOYER, HOTEL",IF($B71="C6211","COPROPRIETE",IF($B71="C6212","EDF, EAU, TEL",IF($B71="C6213","DETTES",""))))))))</f>
        <v/>
      </c>
      <c r="Z71" s="256" t="str">
        <f>IF($B71="C6214","OBSEQUES ET PRESTATIONS FUNERAIRES",IF($B71="C6215","TRAVAUX, DEMENAGEMENTS",IF($B71="C6216","SORTIES ET ANNIVERSAIRES",IF($B71="C6217","HEBERGEMENT FOYER, MAISON DE RETRAITE",IF($B71="C6310","IMPOTS",IF($B71="C6311","VACANCES, LOISIRS, ABONNEMENTS",IF($B71="C6312","HONORAIRES",IF($B71="C6313","SOLDE FDG ANNEE PASSEE",""))))))))</f>
        <v/>
      </c>
      <c r="AA71" s="256" t="str">
        <f>IF($B71="C6410","ASSURANCES",IF($B71="C6510","ACHAT MATERIEL, MOBILIER",IF($B71="C6610","FRAIS MEDICAUX ET MUTUELLE ET REMBOURSEMENTS",IF($B71="C6611","MUTUELLE SANTE",IF($B71="C6710","IMOINS VALUES SUR TITRES",IF($B71="C6910","PROVISIONS SUR EMOLUMENTS",""))))))</f>
        <v/>
      </c>
      <c r="AB71" s="259" t="str">
        <f>IF($B71="C5111",$AL$6,IF($B71="C5112",$AL$7,IF($B71="C5113",$AL$8,IF($B71="C5121",$AL$9,IF($B71="C5122",$AL$10,IF($B71="C5123",$AL$11,IF($B71="C5130",$AL$12,IF($B71="C5140",$AL$13,""))))))))</f>
        <v/>
      </c>
      <c r="AC71" s="259" t="str">
        <f>IF($B71="C5150",$AL$14,IF($B71="C5160",$AL$15,IF($B71="C5170",$AL$16,IF($B71="C5180",$AL$17,IF($B71="C5190",$AL$18,IF($B71="C5190",$AL$19,""))))))</f>
        <v/>
      </c>
      <c r="AD71" s="259" t="str">
        <f>IF($B71="C5111",$AL$6,IF($B71="C5112",$AL$7,IF($B71="C5113",$AL$8,IF($B71="C5121",$AL$9,IF($B71="C5122",$AL$10,IF($B71="C5123",$AL$11,IF($B71="C5130",$AL$12,IF($B71="C5140",$AL$13,""))))))))</f>
        <v/>
      </c>
      <c r="AE71" s="259" t="str">
        <f>IF($B71="C5150",$AL$14,IF($B71="C5160",$AL$15,IF($B71="C5170",$AL$16,IF($B71="C5180",$AL$17,IF($B71="C5190",$AL$18,IF($B71="C5190",$AL$19,""))))))</f>
        <v/>
      </c>
      <c r="AF71" s="261" t="str">
        <f>IF($B71="C7001","PENSION 1",IF($B71="C7002","PENSION 2",IF($B71="C7003","PENSION 3",IF($B71="C7101","PENSION 4",IF($B71="C7102","PENSION 5",IF($B71="C7103","PENSION 6",IF($B71="C7104","PENSION 7","")))))))</f>
        <v>PENSION 2</v>
      </c>
      <c r="AG71" s="261" t="str">
        <f>IF($B71="C7201","PENSION 8",IF($B71="C7301","PENSION 9",IF($B71="C7401","PENSION 10",IF($B71="C7501","CAF",IF($B71="C7601","RENTE VIAGERE",IF($B71="C7602","ENCAISSEMENT LOYERS",IF($B71="C7603","INTERETS PLACEMENTS","")))))))</f>
        <v/>
      </c>
      <c r="AH71" s="261" t="str">
        <f>IF($B71="C7604","COUPONS ET PLUS VALUES SUR TITRES",IF($B71="C7605","ALS : VIREMENTS CAF",IF($B71="C7606","REMBOURSEMENT MUTUELLE",IF($B71="C7607","VENTE MAISON OU TERRAIN",IF($B71="C7608","VENTE MOBILIER",IF($B71="C7701","ENCAISSEMENT SUCCESSION",IF($B71="C7901","AUTRES RECETTES DIVERSES","")))))))</f>
        <v/>
      </c>
      <c r="AI71" s="261" t="str">
        <f>IF($B71="C7001","PENSION 1",IF($B71="C7002","PENSION 2",IF($B71="C7003","PENSION 3",IF($B71="C7101","PENSION 4",IF($B71="C7102","PENSION 5",IF($B71="C7103","PENSION 6",IF($B71="C7104","PENSION 7","")))))))</f>
        <v>PENSION 2</v>
      </c>
      <c r="AJ71" s="261" t="str">
        <f>IF($B71="C7201","PENSION 8",IF($B71="C7301","PENSION 9",IF($B71="C7401","PENSION 10",IF($B71="C7501","CAF",IF($B71="C7601","RENTE VIAGERE",IF($B71="C7602","ENCAISSEMENT LOYERS",IF($B71="C7603","INTERETS PLACEMENTS","")))))))</f>
        <v/>
      </c>
      <c r="AS71" s="261" t="str">
        <f t="shared" si="31"/>
        <v/>
      </c>
      <c r="BC71" s="278"/>
      <c r="BD71" s="279"/>
      <c r="BE71" s="256"/>
      <c r="BF71" s="281"/>
      <c r="BG71" s="31"/>
      <c r="BV71" s="31"/>
    </row>
    <row r="72" spans="1:74" ht="39.75" customHeight="1">
      <c r="A72" s="333">
        <v>41628</v>
      </c>
      <c r="B72" s="334" t="s">
        <v>60</v>
      </c>
      <c r="C72" s="363" t="str">
        <f>IF(COMPTE1!$V84&lt;&gt;"",COMPTE1!$V84,IF(COMPTE1!$W84&lt;&gt;"",COMPTE1!$W84,IF(COMPTE1!$X84&lt;&gt;"",COMPTE1!$X84,IF(COMPTE1!$AB84&lt;&gt;"",COMPTE1!$AB84,IF(COMPTE1!$AF84&lt;&gt;"",COMPTE1!$AF84,IF(COMPTE1!$AG84&lt;&gt;"",COMPTE1!$AG84,IF(COMPTE1!$AH84&lt;&gt;"",COMPTE1!$AH84,COMPTE1!$AC84)))))))</f>
        <v>PENSION 3</v>
      </c>
      <c r="D72" s="335" t="s">
        <v>216</v>
      </c>
      <c r="E72" s="362">
        <f>SUM($F72:$U72)</f>
        <v>231.96</v>
      </c>
      <c r="F72" s="336">
        <v>231.96</v>
      </c>
      <c r="G72" s="336"/>
      <c r="H72" s="336"/>
      <c r="I72" s="336"/>
      <c r="J72" s="336"/>
      <c r="K72" s="336"/>
      <c r="L72" s="336"/>
      <c r="M72" s="336"/>
      <c r="N72" s="336"/>
      <c r="O72" s="336"/>
      <c r="P72" s="336"/>
      <c r="Q72" s="336"/>
      <c r="R72" s="336"/>
      <c r="S72" s="336"/>
      <c r="T72" s="270"/>
      <c r="U72" s="270"/>
      <c r="V72" s="255" t="str">
        <f>IF($B72="C6810","FRAIS BANCAIRES",IF($B72="C6110","ENTRETIEN",IF($B72="C6111","VETURE",IF($B72="C6112","AIDES MENAGERES",IF($B72="C6210","LOYER, HOTEL",IF($B72="C6211","COPROPRIETE",IF($B72="C6212","EDF, EAU, TEL",IF($B72="C6213","DETTES",""))))))))</f>
        <v/>
      </c>
      <c r="W72" s="255" t="str">
        <f>IF($B72="C6214","OBSEQUES ET PRESTATIONS FUNERAIRES",IF($B72="C6215","TRAVAUX, DEMENAGEMENTS",IF($B72="C6216","SORTIES ET ANNIVERSAIRES",IF($B72="C6217","HEBERGEMENT FOYER, MAISON DE RETRAITE",IF($B72="C6310","IMPOTS",IF($B72="C6311","VACANCES, LOISIRS, ABONNEMENTS",IF($B72="C6312","HONORAIRES",IF($B72="C6313","SOLDE FDG ANNEE PASSEE",""))))))))</f>
        <v/>
      </c>
      <c r="X72" s="255" t="str">
        <f>IF($B72="C6410","ASSURANCES",IF($B72="C6510","ACHAT MATERIEL, MOBILIER",IF($B72="C6610","FRAIS MEDICAUX ET MUTUELLE ET REMBOURSEMENTS",IF($B72="C6611","MUTUELLE SANTE",IF($B72="C6710","IMOINS VALUES SUR TITRES",IF($B72="C6910","PROVISIONS SUR EMOLUMENTS",""))))))</f>
        <v/>
      </c>
      <c r="Y72" s="256" t="str">
        <f>IF($B72="C6810","FRAIS BANCAIRES",IF($B72="C6110","ENTRETIEN",IF($B72="C6111","VETURE",IF($B72="C6112","AIDES MENAGERES",IF($B72="C6210","LOYER, HOTEL",IF($B72="C6211","COPROPRIETE",IF($B72="C6212","EDF, EAU, TEL",IF($B72="C6213","DETTES",""))))))))</f>
        <v/>
      </c>
      <c r="Z72" s="256" t="str">
        <f>IF($B72="C6214","OBSEQUES ET PRESTATIONS FUNERAIRES",IF($B72="C6215","TRAVAUX, DEMENAGEMENTS",IF($B72="C6216","SORTIES ET ANNIVERSAIRES",IF($B72="C6217","HEBERGEMENT FOYER, MAISON DE RETRAITE",IF($B72="C6310","IMPOTS",IF($B72="C6311","VACANCES, LOISIRS, ABONNEMENTS",IF($B72="C6312","HONORAIRES",IF($B72="C6313","SOLDE FDG ANNEE PASSEE",""))))))))</f>
        <v/>
      </c>
      <c r="AA72" s="256" t="str">
        <f>IF($B72="C6410","ASSURANCES",IF($B72="C6510","ACHAT MATERIEL, MOBILIER",IF($B72="C6610","FRAIS MEDICAUX ET MUTUELLE ET REMBOURSEMENTS",IF($B72="C6611","MUTUELLE SANTE",IF($B72="C6710","IMOINS VALUES SUR TITRES",IF($B72="C6910","PROVISIONS SUR EMOLUMENTS",""))))))</f>
        <v/>
      </c>
      <c r="AB72" s="259" t="str">
        <f>IF($B72="C5111",$AL$6,IF($B72="C5112",$AL$7,IF($B72="C5113",$AL$8,IF($B72="C5121",$AL$9,IF($B72="C5122",$AL$10,IF($B72="C5123",$AL$11,IF($B72="C5130",$AL$12,IF($B72="C5140",$AL$13,""))))))))</f>
        <v/>
      </c>
      <c r="AC72" s="259" t="str">
        <f>IF($B72="C5150",$AL$14,IF($B72="C5160",$AL$15,IF($B72="C5170",$AL$16,IF($B72="C5180",$AL$17,IF($B72="C5190",$AL$18,IF($B72="C5190",$AL$19,""))))))</f>
        <v/>
      </c>
      <c r="AD72" s="259" t="str">
        <f>IF($B72="C5111",$AL$6,IF($B72="C5112",$AL$7,IF($B72="C5113",$AL$8,IF($B72="C5121",$AL$9,IF($B72="C5122",$AL$10,IF($B72="C5123",$AL$11,IF($B72="C5130",$AL$12,IF($B72="C5140",$AL$13,""))))))))</f>
        <v/>
      </c>
      <c r="AE72" s="259" t="str">
        <f>IF($B72="C5150",$AL$14,IF($B72="C5160",$AL$15,IF($B72="C5170",$AL$16,IF($B72="C5180",$AL$17,IF($B72="C5190",$AL$18,IF($B72="C5190",$AL$19,""))))))</f>
        <v/>
      </c>
      <c r="AF72" s="261" t="str">
        <f>IF($B72="C7001","PENSION 1",IF($B72="C7002","PENSION 2",IF($B72="C7003","PENSION 3",IF($B72="C7101","PENSION 4",IF($B72="C7102","PENSION 5",IF($B72="C7103","PENSION 6",IF($B72="C7104","PENSION 7","")))))))</f>
        <v>PENSION 2</v>
      </c>
      <c r="AG72" s="261" t="str">
        <f>IF($B72="C7201","PENSION 8",IF($B72="C7301","PENSION 9",IF($B72="C7401","PENSION 10",IF($B72="C7501","CAF",IF($B72="C7601","RENTE VIAGERE",IF($B72="C7602","ENCAISSEMENT LOYERS",IF($B72="C7603","INTERETS PLACEMENTS","")))))))</f>
        <v/>
      </c>
      <c r="AH72" s="261" t="str">
        <f>IF($B72="C7604","COUPONS ET PLUS VALUES SUR TITRES",IF($B72="C7605","ALS : VIREMENTS CAF",IF($B72="C7606","REMBOURSEMENT MUTUELLE",IF($B72="C7607","VENTE MAISON OU TERRAIN",IF($B72="C7608","VENTE MOBILIER",IF($B72="C7701","ENCAISSEMENT SUCCESSION",IF($B72="C7901","AUTRES RECETTES DIVERSES","")))))))</f>
        <v/>
      </c>
      <c r="AI72" s="261" t="str">
        <f>IF($B72="C7001","PENSION 1",IF($B72="C7002","PENSION 2",IF($B72="C7003","PENSION 3",IF($B72="C7101","PENSION 4",IF($B72="C7102","PENSION 5",IF($B72="C7103","PENSION 6",IF($B72="C7104","PENSION 7","")))))))</f>
        <v>PENSION 2</v>
      </c>
      <c r="AJ72" s="261" t="str">
        <f>IF($B72="C7201","PENSION 8",IF($B72="C7301","PENSION 9",IF($B72="C7401","PENSION 10",IF($B72="C7501","CAF",IF($B72="C7601","RENTE VIAGERE",IF($B72="C7602","ENCAISSEMENT LOYERS",IF($B72="C7603","INTERETS PLACEMENTS","")))))))</f>
        <v/>
      </c>
      <c r="AS72" s="261" t="str">
        <f t="shared" ref="AS72:AS85" si="35">IF($B72="C7604","COUPONS ET PLUS VALUES SUR TITRES",IF($B72="C7605","ALS : VIREMENTS CAF",IF($B72="C7606","REMBOURSEMENT MUTUELLE",IF($B72="C7607","VENTE MAISON OU TERRAIN",IF($B72="C7608","VENTE MOBILIER",IF($B72="C7701","ENCAISSEMENT SUCCESSION",IF($B72="C7901","AUTRES RECETTES DIVERSES","")))))))</f>
        <v/>
      </c>
      <c r="BC72" s="278"/>
      <c r="BD72" s="279"/>
      <c r="BE72" s="256"/>
      <c r="BF72" s="281"/>
      <c r="BG72" s="31"/>
      <c r="BV72" s="31"/>
    </row>
    <row r="73" spans="1:74" ht="39.75" customHeight="1">
      <c r="A73" s="333">
        <v>41283</v>
      </c>
      <c r="B73" s="334" t="s">
        <v>66</v>
      </c>
      <c r="C73" s="363" t="str">
        <f>IF(COMPTE1!$V9&lt;&gt;"",COMPTE1!$V9,IF(COMPTE1!$W9&lt;&gt;"",COMPTE1!$W9,IF(COMPTE1!$X9&lt;&gt;"",COMPTE1!$X9,IF(COMPTE1!$AB9&lt;&gt;"",COMPTE1!$AB9,IF(COMPTE1!$AF9&lt;&gt;"",COMPTE1!$AF9,IF(COMPTE1!$AG9&lt;&gt;"",COMPTE1!$AG9,IF(COMPTE1!$AH9&lt;&gt;"",COMPTE1!$AH9,COMPTE1!$AC9)))))))</f>
        <v>ENTRETIEN</v>
      </c>
      <c r="D73" s="335" t="s">
        <v>219</v>
      </c>
      <c r="E73" s="362">
        <f>SUM($F73:$U73)</f>
        <v>707.09</v>
      </c>
      <c r="F73" s="336">
        <v>707.09</v>
      </c>
      <c r="G73" s="336"/>
      <c r="H73" s="336"/>
      <c r="I73" s="336"/>
      <c r="J73" s="336"/>
      <c r="K73" s="336"/>
      <c r="L73" s="336"/>
      <c r="M73" s="336"/>
      <c r="N73" s="336"/>
      <c r="O73" s="336"/>
      <c r="P73" s="336"/>
      <c r="Q73" s="336"/>
      <c r="R73" s="336"/>
      <c r="S73" s="336"/>
      <c r="T73" s="66"/>
      <c r="U73" s="66"/>
      <c r="V73" s="255" t="str">
        <f>IF($B73="C6810","FRAIS BANCAIRES",IF($B73="C6110","ENTRETIEN",IF($B73="C6111","VETURE",IF($B73="C6112","AIDES MENAGERES",IF($B73="C6210","LOYER, HOTEL",IF($B73="C6211","COPROPRIETE",IF($B73="C6212","EDF, EAU, TEL",IF($B73="C6213","DETTES",""))))))))</f>
        <v/>
      </c>
      <c r="W73" s="255" t="str">
        <f>IF($B73="C6214","OBSEQUES ET PRESTATIONS FUNERAIRES",IF($B73="C6215","TRAVAUX, DEMENAGEMENTS",IF($B73="C6216","SORTIES ET ANNIVERSAIRES",IF($B73="C6217","HEBERGEMENT FOYER, MAISON DE RETRAITE",IF($B73="C6310","IMPOTS",IF($B73="C6311","VACANCES, LOISIRS, ABONNEMENTS",IF($B73="C6312","HONORAIRES",IF($B73="C6313","SOLDE FDG ANNEE PASSEE",""))))))))</f>
        <v/>
      </c>
      <c r="X73" s="255" t="str">
        <f>IF($B73="C6410","ASSURANCES",IF($B73="C6510","ACHAT MATERIEL, MOBILIER",IF($B73="C6610","FRAIS MEDICAUX ET MUTUELLE ET REMBOURSEMENTS",IF($B73="C6611","MUTUELLE SANTE",IF($B73="C6710","IMOINS VALUES SUR TITRES",IF($B73="C6910","PROVISIONS SUR EMOLUMENTS",""))))))</f>
        <v/>
      </c>
      <c r="Y73" s="256" t="str">
        <f>IF($B73="C6810","FRAIS BANCAIRES",IF($B73="C6110","ENTRETIEN",IF($B73="C6111","VETURE",IF($B73="C6112","AIDES MENAGERES",IF($B73="C6210","LOYER, HOTEL",IF($B73="C6211","COPROPRIETE",IF($B73="C6212","EDF, EAU, TEL",IF($B73="C6213","DETTES",""))))))))</f>
        <v/>
      </c>
      <c r="Z73" s="256" t="str">
        <f>IF($B73="C6214","OBSEQUES ET PRESTATIONS FUNERAIRES",IF($B73="C6215","TRAVAUX, DEMENAGEMENTS",IF($B73="C6216","SORTIES ET ANNIVERSAIRES",IF($B73="C6217","HEBERGEMENT FOYER, MAISON DE RETRAITE",IF($B73="C6310","IMPOTS",IF($B73="C6311","VACANCES, LOISIRS, ABONNEMENTS",IF($B73="C6312","HONORAIRES",IF($B73="C6313","SOLDE FDG ANNEE PASSEE",""))))))))</f>
        <v/>
      </c>
      <c r="AA73" s="256" t="str">
        <f>IF($B73="C6410","ASSURANCES",IF($B73="C6510","ACHAT MATERIEL, MOBILIER",IF($B73="C6610","FRAIS MEDICAUX ET MUTUELLE ET REMBOURSEMENTS",IF($B73="C6611","MUTUELLE SANTE",IF($B73="C6710","IMOINS VALUES SUR TITRES",IF($B73="C6910","PROVISIONS SUR EMOLUMENTS",""))))))</f>
        <v/>
      </c>
      <c r="AB73" s="259" t="str">
        <f>IF($B73="C5111",$AL$6,IF($B73="C5112",$AL$7,IF($B73="C5113",$AL$8,IF($B73="C5121",$AL$9,IF($B73="C5122",$AL$10,IF($B73="C5123",$AL$11,IF($B73="C5130",$AL$12,IF($B73="C5140",$AL$13,""))))))))</f>
        <v/>
      </c>
      <c r="AC73" s="259" t="str">
        <f>IF($B73="C5150",$AL$14,IF($B73="C5160",$AL$15,IF($B73="C5170",$AL$16,IF($B73="C5180",$AL$17,IF($B73="C5190",$AL$18,IF($B73="C5190",$AL$19,""))))))</f>
        <v/>
      </c>
      <c r="AD73" s="259" t="str">
        <f>IF($B73="C5111",$AL$6,IF($B73="C5112",$AL$7,IF($B73="C5113",$AL$8,IF($B73="C5121",$AL$9,IF($B73="C5122",$AL$10,IF($B73="C5123",$AL$11,IF($B73="C5130",$AL$12,IF($B73="C5140",$AL$13,""))))))))</f>
        <v/>
      </c>
      <c r="AE73" s="259" t="str">
        <f>IF($B73="C5150",$AL$14,IF($B73="C5160",$AL$15,IF($B73="C5170",$AL$16,IF($B73="C5180",$AL$17,IF($B73="C5190",$AL$18,IF($B73="C5190",$AL$19,""))))))</f>
        <v/>
      </c>
      <c r="AF73" s="261" t="str">
        <f>IF($B73="C7001","PENSION 1",IF($B73="C7002","PENSION 2",IF($B73="C7003","PENSION 3",IF($B73="C7101","PENSION 4",IF($B73="C7102","PENSION 5",IF($B73="C7103","PENSION 6",IF($B73="C7104","PENSION 7","")))))))</f>
        <v>PENSION 3</v>
      </c>
      <c r="AG73" s="261" t="str">
        <f>IF($B73="C7201","PENSION 8",IF($B73="C7301","PENSION 9",IF($B73="C7401","PENSION 10",IF($B73="C7501","CAF",IF($B73="C7601","RENTE VIAGERE",IF($B73="C7602","ENCAISSEMENT LOYERS",IF($B73="C7603","INTERETS PLACEMENTS","")))))))</f>
        <v/>
      </c>
      <c r="AH73" s="261" t="str">
        <f>IF($B73="C7604","COUPONS ET PLUS VALUES SUR TITRES",IF($B73="C7605","ALS : VIREMENTS CAF",IF($B73="C7606","REMBOURSEMENT MUTUELLE",IF($B73="C7607","VENTE MAISON OU TERRAIN",IF($B73="C7608","VENTE MOBILIER",IF($B73="C7701","ENCAISSEMENT SUCCESSION",IF($B73="C7901","AUTRES RECETTES DIVERSES","")))))))</f>
        <v/>
      </c>
      <c r="AI73" s="261" t="str">
        <f>IF($B73="C7001","PENSION 1",IF($B73="C7002","PENSION 2",IF($B73="C7003","PENSION 3",IF($B73="C7101","PENSION 4",IF($B73="C7102","PENSION 5",IF($B73="C7103","PENSION 6",IF($B73="C7104","PENSION 7","")))))))</f>
        <v>PENSION 3</v>
      </c>
      <c r="AJ73" s="261" t="str">
        <f>IF($B73="C7201","PENSION 8",IF($B73="C7301","PENSION 9",IF($B73="C7401","PENSION 10",IF($B73="C7501","CAF",IF($B73="C7601","RENTE VIAGERE",IF($B73="C7602","ENCAISSEMENT LOYERS",IF($B73="C7603","INTERETS PLACEMENTS","")))))))</f>
        <v/>
      </c>
      <c r="AS73" s="261" t="str">
        <f t="shared" si="35"/>
        <v/>
      </c>
      <c r="BC73" s="278"/>
      <c r="BD73" s="279"/>
      <c r="BE73" s="256"/>
      <c r="BF73" s="281"/>
      <c r="BG73" s="31"/>
      <c r="BV73" s="31"/>
    </row>
    <row r="74" spans="1:74" ht="39.75" customHeight="1">
      <c r="A74" s="333">
        <v>41313</v>
      </c>
      <c r="B74" s="334" t="s">
        <v>66</v>
      </c>
      <c r="C74" s="363" t="str">
        <f>IF(COMPTE1!$V15&lt;&gt;"",COMPTE1!$V15,IF(COMPTE1!$W15&lt;&gt;"",COMPTE1!$W15,IF(COMPTE1!$X15&lt;&gt;"",COMPTE1!$X15,IF(COMPTE1!$AB15&lt;&gt;"",COMPTE1!$AB15,IF(COMPTE1!$AF15&lt;&gt;"",COMPTE1!$AF15,IF(COMPTE1!$AG15&lt;&gt;"",COMPTE1!$AG15,IF(COMPTE1!$AH15&lt;&gt;"",COMPTE1!$AH15,COMPTE1!$AC15)))))))</f>
        <v>HEBERGEMENT FOYER, MAISON DE RETRAITE</v>
      </c>
      <c r="D74" s="335" t="s">
        <v>219</v>
      </c>
      <c r="E74" s="362">
        <f>SUM($F74:$U74)</f>
        <v>707.09</v>
      </c>
      <c r="F74" s="336">
        <v>707.09</v>
      </c>
      <c r="G74" s="336"/>
      <c r="H74" s="336"/>
      <c r="I74" s="336"/>
      <c r="J74" s="336"/>
      <c r="K74" s="336"/>
      <c r="L74" s="336"/>
      <c r="M74" s="336"/>
      <c r="N74" s="336"/>
      <c r="O74" s="336"/>
      <c r="P74" s="336"/>
      <c r="Q74" s="336"/>
      <c r="R74" s="336"/>
      <c r="S74" s="336"/>
      <c r="T74" s="66"/>
      <c r="U74" s="66"/>
      <c r="V74" s="255" t="str">
        <f>IF($B74="C6810","FRAIS BANCAIRES",IF($B74="C6110","ENTRETIEN",IF($B74="C6111","VETURE",IF($B74="C6112","AIDES MENAGERES",IF($B74="C6210","LOYER, HOTEL",IF($B74="C6211","COPROPRIETE",IF($B74="C6212","EDF, EAU, TEL",IF($B74="C6213","DETTES",""))))))))</f>
        <v/>
      </c>
      <c r="W74" s="255" t="str">
        <f>IF($B74="C6214","OBSEQUES ET PRESTATIONS FUNERAIRES",IF($B74="C6215","TRAVAUX, DEMENAGEMENTS",IF($B74="C6216","SORTIES ET ANNIVERSAIRES",IF($B74="C6217","HEBERGEMENT FOYER, MAISON DE RETRAITE",IF($B74="C6310","IMPOTS",IF($B74="C6311","VACANCES, LOISIRS, ABONNEMENTS",IF($B74="C6312","HONORAIRES",IF($B74="C6313","SOLDE FDG ANNEE PASSEE",""))))))))</f>
        <v/>
      </c>
      <c r="X74" s="255" t="str">
        <f>IF($B74="C6410","ASSURANCES",IF($B74="C6510","ACHAT MATERIEL, MOBILIER",IF($B74="C6610","FRAIS MEDICAUX ET MUTUELLE ET REMBOURSEMENTS",IF($B74="C6611","MUTUELLE SANTE",IF($B74="C6710","IMOINS VALUES SUR TITRES",IF($B74="C6910","PROVISIONS SUR EMOLUMENTS",""))))))</f>
        <v/>
      </c>
      <c r="Y74" s="256" t="str">
        <f>IF($B74="C6810","FRAIS BANCAIRES",IF($B74="C6110","ENTRETIEN",IF($B74="C6111","VETURE",IF($B74="C6112","AIDES MENAGERES",IF($B74="C6210","LOYER, HOTEL",IF($B74="C6211","COPROPRIETE",IF($B74="C6212","EDF, EAU, TEL",IF($B74="C6213","DETTES",""))))))))</f>
        <v/>
      </c>
      <c r="Z74" s="256" t="str">
        <f>IF($B74="C6214","OBSEQUES ET PRESTATIONS FUNERAIRES",IF($B74="C6215","TRAVAUX, DEMENAGEMENTS",IF($B74="C6216","SORTIES ET ANNIVERSAIRES",IF($B74="C6217","HEBERGEMENT FOYER, MAISON DE RETRAITE",IF($B74="C6310","IMPOTS",IF($B74="C6311","VACANCES, LOISIRS, ABONNEMENTS",IF($B74="C6312","HONORAIRES",IF($B74="C6313","SOLDE FDG ANNEE PASSEE",""))))))))</f>
        <v/>
      </c>
      <c r="AA74" s="256" t="str">
        <f>IF($B74="C6410","ASSURANCES",IF($B74="C6510","ACHAT MATERIEL, MOBILIER",IF($B74="C6610","FRAIS MEDICAUX ET MUTUELLE ET REMBOURSEMENTS",IF($B74="C6611","MUTUELLE SANTE",IF($B74="C6710","IMOINS VALUES SUR TITRES",IF($B74="C6910","PROVISIONS SUR EMOLUMENTS",""))))))</f>
        <v/>
      </c>
      <c r="AB74" s="259" t="str">
        <f>IF($B74="C5111",$AL$6,IF($B74="C5112",$AL$7,IF($B74="C5113",$AL$8,IF($B74="C5121",$AL$9,IF($B74="C5122",$AL$10,IF($B74="C5123",$AL$11,IF($B74="C5130",$AL$12,IF($B74="C5140",$AL$13,""))))))))</f>
        <v/>
      </c>
      <c r="AC74" s="259" t="str">
        <f>IF($B74="C5150",$AL$14,IF($B74="C5160",$AL$15,IF($B74="C5170",$AL$16,IF($B74="C5180",$AL$17,IF($B74="C5190",$AL$18,IF($B74="C5190",$AL$19,""))))))</f>
        <v/>
      </c>
      <c r="AD74" s="259" t="str">
        <f>IF($B74="C5111",$AL$6,IF($B74="C5112",$AL$7,IF($B74="C5113",$AL$8,IF($B74="C5121",$AL$9,IF($B74="C5122",$AL$10,IF($B74="C5123",$AL$11,IF($B74="C5130",$AL$12,IF($B74="C5140",$AL$13,""))))))))</f>
        <v/>
      </c>
      <c r="AE74" s="259" t="str">
        <f>IF($B74="C5150",$AL$14,IF($B74="C5160",$AL$15,IF($B74="C5170",$AL$16,IF($B74="C5180",$AL$17,IF($B74="C5190",$AL$18,IF($B74="C5190",$AL$19,""))))))</f>
        <v/>
      </c>
      <c r="AF74" s="261" t="str">
        <f>IF($B74="C7001","PENSION 1",IF($B74="C7002","PENSION 2",IF($B74="C7003","PENSION 3",IF($B74="C7101","PENSION 4",IF($B74="C7102","PENSION 5",IF($B74="C7103","PENSION 6",IF($B74="C7104","PENSION 7","")))))))</f>
        <v>PENSION 3</v>
      </c>
      <c r="AG74" s="261" t="str">
        <f>IF($B74="C7201","PENSION 8",IF($B74="C7301","PENSION 9",IF($B74="C7401","PENSION 10",IF($B74="C7501","CAF",IF($B74="C7601","RENTE VIAGERE",IF($B74="C7602","ENCAISSEMENT LOYERS",IF($B74="C7603","INTERETS PLACEMENTS","")))))))</f>
        <v/>
      </c>
      <c r="AH74" s="261" t="str">
        <f>IF($B74="C7604","COUPONS ET PLUS VALUES SUR TITRES",IF($B74="C7605","ALS : VIREMENTS CAF",IF($B74="C7606","REMBOURSEMENT MUTUELLE",IF($B74="C7607","VENTE MAISON OU TERRAIN",IF($B74="C7608","VENTE MOBILIER",IF($B74="C7701","ENCAISSEMENT SUCCESSION",IF($B74="C7901","AUTRES RECETTES DIVERSES","")))))))</f>
        <v/>
      </c>
      <c r="AI74" s="261" t="str">
        <f>IF($B74="C7001","PENSION 1",IF($B74="C7002","PENSION 2",IF($B74="C7003","PENSION 3",IF($B74="C7101","PENSION 4",IF($B74="C7102","PENSION 5",IF($B74="C7103","PENSION 6",IF($B74="C7104","PENSION 7","")))))))</f>
        <v>PENSION 3</v>
      </c>
      <c r="AJ74" s="261" t="str">
        <f>IF($B74="C7201","PENSION 8",IF($B74="C7301","PENSION 9",IF($B74="C7401","PENSION 10",IF($B74="C7501","CAF",IF($B74="C7601","RENTE VIAGERE",IF($B74="C7602","ENCAISSEMENT LOYERS",IF($B74="C7603","INTERETS PLACEMENTS","")))))))</f>
        <v/>
      </c>
      <c r="AS74" s="261" t="str">
        <f t="shared" si="35"/>
        <v/>
      </c>
      <c r="BC74" s="278"/>
      <c r="BD74" s="279"/>
      <c r="BE74" s="256"/>
      <c r="BF74" s="281"/>
      <c r="BG74" s="31"/>
      <c r="BV74" s="31"/>
    </row>
    <row r="75" spans="1:74" ht="39.75" customHeight="1">
      <c r="A75" s="333">
        <v>41341</v>
      </c>
      <c r="B75" s="334" t="s">
        <v>66</v>
      </c>
      <c r="C75" s="363" t="str">
        <f>IF(COMPTE1!$V23&lt;&gt;"",COMPTE1!$V23,IF(COMPTE1!$W23&lt;&gt;"",COMPTE1!$W23,IF(COMPTE1!$X23&lt;&gt;"",COMPTE1!$X23,IF(COMPTE1!$AB23&lt;&gt;"",COMPTE1!$AB23,IF(COMPTE1!$AF23&lt;&gt;"",COMPTE1!$AF23,IF(COMPTE1!$AG23&lt;&gt;"",COMPTE1!$AG23,IF(COMPTE1!$AH23&lt;&gt;"",COMPTE1!$AH23,COMPTE1!$AC23)))))))</f>
        <v>FRAIS MEDICAUX ET MUTUELLE ET REMBOURSEMENTS</v>
      </c>
      <c r="D75" s="335" t="s">
        <v>219</v>
      </c>
      <c r="E75" s="362">
        <f>SUM($F75:$U75)</f>
        <v>707.09</v>
      </c>
      <c r="F75" s="336">
        <v>707.09</v>
      </c>
      <c r="G75" s="336"/>
      <c r="H75" s="336"/>
      <c r="I75" s="336"/>
      <c r="J75" s="336"/>
      <c r="K75" s="336"/>
      <c r="L75" s="336"/>
      <c r="M75" s="336"/>
      <c r="N75" s="336"/>
      <c r="O75" s="336"/>
      <c r="P75" s="336"/>
      <c r="Q75" s="336"/>
      <c r="R75" s="336"/>
      <c r="S75" s="336"/>
      <c r="T75" s="270"/>
      <c r="U75" s="270"/>
      <c r="V75" s="255" t="str">
        <f>IF($B75="C6810","FRAIS BANCAIRES",IF($B75="C6110","ENTRETIEN",IF($B75="C6111","VETURE",IF($B75="C6112","AIDES MENAGERES",IF($B75="C6210","LOYER, HOTEL",IF($B75="C6211","COPROPRIETE",IF($B75="C6212","EDF, EAU, TEL",IF($B75="C6213","DETTES",""))))))))</f>
        <v/>
      </c>
      <c r="W75" s="255" t="str">
        <f>IF($B75="C6214","OBSEQUES ET PRESTATIONS FUNERAIRES",IF($B75="C6215","TRAVAUX, DEMENAGEMENTS",IF($B75="C6216","SORTIES ET ANNIVERSAIRES",IF($B75="C6217","HEBERGEMENT FOYER, MAISON DE RETRAITE",IF($B75="C6310","IMPOTS",IF($B75="C6311","VACANCES, LOISIRS, ABONNEMENTS",IF($B75="C6312","HONORAIRES",IF($B75="C6313","SOLDE FDG ANNEE PASSEE",""))))))))</f>
        <v/>
      </c>
      <c r="X75" s="255" t="str">
        <f>IF($B75="C6410","ASSURANCES",IF($B75="C6510","ACHAT MATERIEL, MOBILIER",IF($B75="C6610","FRAIS MEDICAUX ET MUTUELLE ET REMBOURSEMENTS",IF($B75="C6611","MUTUELLE SANTE",IF($B75="C6710","IMOINS VALUES SUR TITRES",IF($B75="C6910","PROVISIONS SUR EMOLUMENTS",""))))))</f>
        <v/>
      </c>
      <c r="Y75" s="256" t="str">
        <f>IF($B75="C6810","FRAIS BANCAIRES",IF($B75="C6110","ENTRETIEN",IF($B75="C6111","VETURE",IF($B75="C6112","AIDES MENAGERES",IF($B75="C6210","LOYER, HOTEL",IF($B75="C6211","COPROPRIETE",IF($B75="C6212","EDF, EAU, TEL",IF($B75="C6213","DETTES",""))))))))</f>
        <v/>
      </c>
      <c r="Z75" s="256" t="str">
        <f>IF($B75="C6214","OBSEQUES ET PRESTATIONS FUNERAIRES",IF($B75="C6215","TRAVAUX, DEMENAGEMENTS",IF($B75="C6216","SORTIES ET ANNIVERSAIRES",IF($B75="C6217","HEBERGEMENT FOYER, MAISON DE RETRAITE",IF($B75="C6310","IMPOTS",IF($B75="C6311","VACANCES, LOISIRS, ABONNEMENTS",IF($B75="C6312","HONORAIRES",IF($B75="C6313","SOLDE FDG ANNEE PASSEE",""))))))))</f>
        <v/>
      </c>
      <c r="AA75" s="256" t="str">
        <f>IF($B75="C6410","ASSURANCES",IF($B75="C6510","ACHAT MATERIEL, MOBILIER",IF($B75="C6610","FRAIS MEDICAUX ET MUTUELLE ET REMBOURSEMENTS",IF($B75="C6611","MUTUELLE SANTE",IF($B75="C6710","IMOINS VALUES SUR TITRES",IF($B75="C6910","PROVISIONS SUR EMOLUMENTS",""))))))</f>
        <v/>
      </c>
      <c r="AB75" s="259" t="str">
        <f>IF($B75="C5111",$AL$6,IF($B75="C5112",$AL$7,IF($B75="C5113",$AL$8,IF($B75="C5121",$AL$9,IF($B75="C5122",$AL$10,IF($B75="C5123",$AL$11,IF($B75="C5130",$AL$12,IF($B75="C5140",$AL$13,""))))))))</f>
        <v/>
      </c>
      <c r="AC75" s="259" t="str">
        <f>IF($B75="C5150",$AL$14,IF($B75="C5160",$AL$15,IF($B75="C5170",$AL$16,IF($B75="C5180",$AL$17,IF($B75="C5190",$AL$18,IF($B75="C5190",$AL$19,""))))))</f>
        <v/>
      </c>
      <c r="AD75" s="259" t="str">
        <f>IF($B75="C5111",$AL$6,IF($B75="C5112",$AL$7,IF($B75="C5113",$AL$8,IF($B75="C5121",$AL$9,IF($B75="C5122",$AL$10,IF($B75="C5123",$AL$11,IF($B75="C5130",$AL$12,IF($B75="C5140",$AL$13,""))))))))</f>
        <v/>
      </c>
      <c r="AE75" s="259" t="str">
        <f>IF($B75="C5150",$AL$14,IF($B75="C5160",$AL$15,IF($B75="C5170",$AL$16,IF($B75="C5180",$AL$17,IF($B75="C5190",$AL$18,IF($B75="C5190",$AL$19,""))))))</f>
        <v/>
      </c>
      <c r="AF75" s="261" t="str">
        <f>IF($B75="C7001","PENSION 1",IF($B75="C7002","PENSION 2",IF($B75="C7003","PENSION 3",IF($B75="C7101","PENSION 4",IF($B75="C7102","PENSION 5",IF($B75="C7103","PENSION 6",IF($B75="C7104","PENSION 7","")))))))</f>
        <v>PENSION 3</v>
      </c>
      <c r="AG75" s="261" t="str">
        <f>IF($B75="C7201","PENSION 8",IF($B75="C7301","PENSION 9",IF($B75="C7401","PENSION 10",IF($B75="C7501","CAF",IF($B75="C7601","RENTE VIAGERE",IF($B75="C7602","ENCAISSEMENT LOYERS",IF($B75="C7603","INTERETS PLACEMENTS","")))))))</f>
        <v/>
      </c>
      <c r="AH75" s="261" t="str">
        <f>IF($B75="C7604","COUPONS ET PLUS VALUES SUR TITRES",IF($B75="C7605","ALS : VIREMENTS CAF",IF($B75="C7606","REMBOURSEMENT MUTUELLE",IF($B75="C7607","VENTE MAISON OU TERRAIN",IF($B75="C7608","VENTE MOBILIER",IF($B75="C7701","ENCAISSEMENT SUCCESSION",IF($B75="C7901","AUTRES RECETTES DIVERSES","")))))))</f>
        <v/>
      </c>
      <c r="AI75" s="261" t="str">
        <f>IF($B75="C7001","PENSION 1",IF($B75="C7002","PENSION 2",IF($B75="C7003","PENSION 3",IF($B75="C7101","PENSION 4",IF($B75="C7102","PENSION 5",IF($B75="C7103","PENSION 6",IF($B75="C7104","PENSION 7","")))))))</f>
        <v>PENSION 3</v>
      </c>
      <c r="AJ75" s="261" t="str">
        <f>IF($B75="C7201","PENSION 8",IF($B75="C7301","PENSION 9",IF($B75="C7401","PENSION 10",IF($B75="C7501","CAF",IF($B75="C7601","RENTE VIAGERE",IF($B75="C7602","ENCAISSEMENT LOYERS",IF($B75="C7603","INTERETS PLACEMENTS","")))))))</f>
        <v/>
      </c>
      <c r="AS75" s="261" t="str">
        <f t="shared" si="35"/>
        <v/>
      </c>
      <c r="BC75" s="278"/>
      <c r="BD75" s="279"/>
      <c r="BE75" s="256"/>
      <c r="BF75" s="281"/>
      <c r="BG75" s="31"/>
      <c r="BV75" s="31"/>
    </row>
    <row r="76" spans="1:74" ht="39.75" customHeight="1">
      <c r="A76" s="333">
        <v>41373</v>
      </c>
      <c r="B76" s="334" t="s">
        <v>66</v>
      </c>
      <c r="C76" s="363" t="str">
        <f>IF(COMPTE1!$V30&lt;&gt;"",COMPTE1!$V30,IF(COMPTE1!$W30&lt;&gt;"",COMPTE1!$W30,IF(COMPTE1!$X30&lt;&gt;"",COMPTE1!$X30,IF(COMPTE1!$AB30&lt;&gt;"",COMPTE1!$AB30,IF(COMPTE1!$AF30&lt;&gt;"",COMPTE1!$AF30,IF(COMPTE1!$AG30&lt;&gt;"",COMPTE1!$AG30,IF(COMPTE1!$AH30&lt;&gt;"",COMPTE1!$AH30,COMPTE1!$AC30)))))))</f>
        <v>FRAIS MEDICAUX ET MUTUELLE ET REMBOURSEMENTS</v>
      </c>
      <c r="D76" s="335" t="s">
        <v>219</v>
      </c>
      <c r="E76" s="362">
        <f>SUM($F76:$U76)</f>
        <v>707.09</v>
      </c>
      <c r="F76" s="336">
        <v>707.09</v>
      </c>
      <c r="G76" s="336"/>
      <c r="H76" s="336"/>
      <c r="I76" s="336"/>
      <c r="J76" s="336"/>
      <c r="K76" s="336"/>
      <c r="L76" s="336"/>
      <c r="M76" s="336"/>
      <c r="N76" s="336"/>
      <c r="O76" s="336"/>
      <c r="P76" s="336"/>
      <c r="Q76" s="336"/>
      <c r="R76" s="336"/>
      <c r="S76" s="336"/>
      <c r="T76" s="270"/>
      <c r="U76" s="270"/>
      <c r="V76" s="255" t="str">
        <f>IF($B76="C6810","FRAIS BANCAIRES",IF($B76="C6110","ENTRETIEN",IF($B76="C6111","VETURE",IF($B76="C6112","AIDES MENAGERES",IF($B76="C6210","LOYER, HOTEL",IF($B76="C6211","COPROPRIETE",IF($B76="C6212","EDF, EAU, TEL",IF($B76="C6213","DETTES",""))))))))</f>
        <v/>
      </c>
      <c r="W76" s="255" t="str">
        <f>IF($B76="C6214","OBSEQUES ET PRESTATIONS FUNERAIRES",IF($B76="C6215","TRAVAUX, DEMENAGEMENTS",IF($B76="C6216","SORTIES ET ANNIVERSAIRES",IF($B76="C6217","HEBERGEMENT FOYER, MAISON DE RETRAITE",IF($B76="C6310","IMPOTS",IF($B76="C6311","VACANCES, LOISIRS, ABONNEMENTS",IF($B76="C6312","HONORAIRES",IF($B76="C6313","SOLDE FDG ANNEE PASSEE",""))))))))</f>
        <v/>
      </c>
      <c r="X76" s="255" t="str">
        <f>IF($B76="C6410","ASSURANCES",IF($B76="C6510","ACHAT MATERIEL, MOBILIER",IF($B76="C6610","FRAIS MEDICAUX ET MUTUELLE ET REMBOURSEMENTS",IF($B76="C6611","MUTUELLE SANTE",IF($B76="C6710","IMOINS VALUES SUR TITRES",IF($B76="C6910","PROVISIONS SUR EMOLUMENTS",""))))))</f>
        <v/>
      </c>
      <c r="Y76" s="256" t="str">
        <f>IF($B76="C6810","FRAIS BANCAIRES",IF($B76="C6110","ENTRETIEN",IF($B76="C6111","VETURE",IF($B76="C6112","AIDES MENAGERES",IF($B76="C6210","LOYER, HOTEL",IF($B76="C6211","COPROPRIETE",IF($B76="C6212","EDF, EAU, TEL",IF($B76="C6213","DETTES",""))))))))</f>
        <v/>
      </c>
      <c r="Z76" s="256" t="str">
        <f>IF($B76="C6214","OBSEQUES ET PRESTATIONS FUNERAIRES",IF($B76="C6215","TRAVAUX, DEMENAGEMENTS",IF($B76="C6216","SORTIES ET ANNIVERSAIRES",IF($B76="C6217","HEBERGEMENT FOYER, MAISON DE RETRAITE",IF($B76="C6310","IMPOTS",IF($B76="C6311","VACANCES, LOISIRS, ABONNEMENTS",IF($B76="C6312","HONORAIRES",IF($B76="C6313","SOLDE FDG ANNEE PASSEE",""))))))))</f>
        <v/>
      </c>
      <c r="AA76" s="256" t="str">
        <f>IF($B76="C6410","ASSURANCES",IF($B76="C6510","ACHAT MATERIEL, MOBILIER",IF($B76="C6610","FRAIS MEDICAUX ET MUTUELLE ET REMBOURSEMENTS",IF($B76="C6611","MUTUELLE SANTE",IF($B76="C6710","IMOINS VALUES SUR TITRES",IF($B76="C6910","PROVISIONS SUR EMOLUMENTS",""))))))</f>
        <v/>
      </c>
      <c r="AB76" s="259" t="str">
        <f>IF($B76="C5111",$AL$6,IF($B76="C5112",$AL$7,IF($B76="C5113",$AL$8,IF($B76="C5121",$AL$9,IF($B76="C5122",$AL$10,IF($B76="C5123",$AL$11,IF($B76="C5130",$AL$12,IF($B76="C5140",$AL$13,""))))))))</f>
        <v/>
      </c>
      <c r="AC76" s="259" t="str">
        <f>IF($B76="C5150",$AL$14,IF($B76="C5160",$AL$15,IF($B76="C5170",$AL$16,IF($B76="C5180",$AL$17,IF($B76="C5190",$AL$18,IF($B76="C5190",$AL$19,""))))))</f>
        <v/>
      </c>
      <c r="AD76" s="259" t="str">
        <f>IF($B76="C5111",$AL$6,IF($B76="C5112",$AL$7,IF($B76="C5113",$AL$8,IF($B76="C5121",$AL$9,IF($B76="C5122",$AL$10,IF($B76="C5123",$AL$11,IF($B76="C5130",$AL$12,IF($B76="C5140",$AL$13,""))))))))</f>
        <v/>
      </c>
      <c r="AE76" s="259" t="str">
        <f>IF($B76="C5150",$AL$14,IF($B76="C5160",$AL$15,IF($B76="C5170",$AL$16,IF($B76="C5180",$AL$17,IF($B76="C5190",$AL$18,IF($B76="C5190",$AL$19,""))))))</f>
        <v/>
      </c>
      <c r="AF76" s="261" t="str">
        <f>IF($B76="C7001","PENSION 1",IF($B76="C7002","PENSION 2",IF($B76="C7003","PENSION 3",IF($B76="C7101","PENSION 4",IF($B76="C7102","PENSION 5",IF($B76="C7103","PENSION 6",IF($B76="C7104","PENSION 7","")))))))</f>
        <v>PENSION 3</v>
      </c>
      <c r="AG76" s="261" t="str">
        <f>IF($B76="C7201","PENSION 8",IF($B76="C7301","PENSION 9",IF($B76="C7401","PENSION 10",IF($B76="C7501","CAF",IF($B76="C7601","RENTE VIAGERE",IF($B76="C7602","ENCAISSEMENT LOYERS",IF($B76="C7603","INTERETS PLACEMENTS","")))))))</f>
        <v/>
      </c>
      <c r="AH76" s="261" t="str">
        <f>IF($B76="C7604","COUPONS ET PLUS VALUES SUR TITRES",IF($B76="C7605","ALS : VIREMENTS CAF",IF($B76="C7606","REMBOURSEMENT MUTUELLE",IF($B76="C7607","VENTE MAISON OU TERRAIN",IF($B76="C7608","VENTE MOBILIER",IF($B76="C7701","ENCAISSEMENT SUCCESSION",IF($B76="C7901","AUTRES RECETTES DIVERSES","")))))))</f>
        <v/>
      </c>
      <c r="AI76" s="261" t="str">
        <f>IF($B76="C7001","PENSION 1",IF($B76="C7002","PENSION 2",IF($B76="C7003","PENSION 3",IF($B76="C7101","PENSION 4",IF($B76="C7102","PENSION 5",IF($B76="C7103","PENSION 6",IF($B76="C7104","PENSION 7","")))))))</f>
        <v>PENSION 3</v>
      </c>
      <c r="AJ76" s="261" t="str">
        <f>IF($B76="C7201","PENSION 8",IF($B76="C7301","PENSION 9",IF($B76="C7401","PENSION 10",IF($B76="C7501","CAF",IF($B76="C7601","RENTE VIAGERE",IF($B76="C7602","ENCAISSEMENT LOYERS",IF($B76="C7603","INTERETS PLACEMENTS","")))))))</f>
        <v/>
      </c>
      <c r="AS76" s="261" t="str">
        <f t="shared" si="35"/>
        <v/>
      </c>
      <c r="BC76" s="278"/>
      <c r="BD76" s="279"/>
      <c r="BE76" s="256"/>
      <c r="BF76" s="281"/>
      <c r="BG76" s="31"/>
      <c r="BV76" s="31"/>
    </row>
    <row r="77" spans="1:74" ht="39.75" customHeight="1">
      <c r="A77" s="333">
        <v>41404</v>
      </c>
      <c r="B77" s="334" t="s">
        <v>66</v>
      </c>
      <c r="C77" s="363" t="str">
        <f>IF(COMPTE1!$V34&lt;&gt;"",COMPTE1!$V34,IF(COMPTE1!$W34&lt;&gt;"",COMPTE1!$W34,IF(COMPTE1!$X34&lt;&gt;"",COMPTE1!$X34,IF(COMPTE1!$AB34&lt;&gt;"",COMPTE1!$AB34,IF(COMPTE1!$AF34&lt;&gt;"",COMPTE1!$AF34,IF(COMPTE1!$AG34&lt;&gt;"",COMPTE1!$AG34,IF(COMPTE1!$AH34&lt;&gt;"",COMPTE1!$AH34,COMPTE1!$AC34)))))))</f>
        <v>FRAIS MEDICAUX ET MUTUELLE ET REMBOURSEMENTS</v>
      </c>
      <c r="D77" s="335" t="s">
        <v>219</v>
      </c>
      <c r="E77" s="362">
        <f>SUM($F77:$U77)</f>
        <v>716.28</v>
      </c>
      <c r="F77" s="336">
        <v>716.28</v>
      </c>
      <c r="G77" s="336"/>
      <c r="H77" s="336"/>
      <c r="I77" s="336"/>
      <c r="J77" s="336"/>
      <c r="K77" s="336"/>
      <c r="L77" s="336"/>
      <c r="M77" s="336"/>
      <c r="N77" s="336"/>
      <c r="O77" s="336"/>
      <c r="P77" s="336"/>
      <c r="Q77" s="336"/>
      <c r="R77" s="336"/>
      <c r="S77" s="336"/>
      <c r="T77" s="270"/>
      <c r="U77" s="270"/>
      <c r="V77" s="255" t="str">
        <f>IF($B77="C6810","FRAIS BANCAIRES",IF($B77="C6110","ENTRETIEN",IF($B77="C6111","VETURE",IF($B77="C6112","AIDES MENAGERES",IF($B77="C6210","LOYER, HOTEL",IF($B77="C6211","COPROPRIETE",IF($B77="C6212","EDF, EAU, TEL",IF($B77="C6213","DETTES",""))))))))</f>
        <v/>
      </c>
      <c r="W77" s="255" t="str">
        <f>IF($B77="C6214","OBSEQUES ET PRESTATIONS FUNERAIRES",IF($B77="C6215","TRAVAUX, DEMENAGEMENTS",IF($B77="C6216","SORTIES ET ANNIVERSAIRES",IF($B77="C6217","HEBERGEMENT FOYER, MAISON DE RETRAITE",IF($B77="C6310","IMPOTS",IF($B77="C6311","VACANCES, LOISIRS, ABONNEMENTS",IF($B77="C6312","HONORAIRES",IF($B77="C6313","SOLDE FDG ANNEE PASSEE",""))))))))</f>
        <v/>
      </c>
      <c r="X77" s="255" t="str">
        <f>IF($B77="C6410","ASSURANCES",IF($B77="C6510","ACHAT MATERIEL, MOBILIER",IF($B77="C6610","FRAIS MEDICAUX ET MUTUELLE ET REMBOURSEMENTS",IF($B77="C6611","MUTUELLE SANTE",IF($B77="C6710","IMOINS VALUES SUR TITRES",IF($B77="C6910","PROVISIONS SUR EMOLUMENTS",""))))))</f>
        <v/>
      </c>
      <c r="Y77" s="256" t="str">
        <f>IF($B77="C6810","FRAIS BANCAIRES",IF($B77="C6110","ENTRETIEN",IF($B77="C6111","VETURE",IF($B77="C6112","AIDES MENAGERES",IF($B77="C6210","LOYER, HOTEL",IF($B77="C6211","COPROPRIETE",IF($B77="C6212","EDF, EAU, TEL",IF($B77="C6213","DETTES",""))))))))</f>
        <v/>
      </c>
      <c r="Z77" s="256" t="str">
        <f>IF($B77="C6214","OBSEQUES ET PRESTATIONS FUNERAIRES",IF($B77="C6215","TRAVAUX, DEMENAGEMENTS",IF($B77="C6216","SORTIES ET ANNIVERSAIRES",IF($B77="C6217","HEBERGEMENT FOYER, MAISON DE RETRAITE",IF($B77="C6310","IMPOTS",IF($B77="C6311","VACANCES, LOISIRS, ABONNEMENTS",IF($B77="C6312","HONORAIRES",IF($B77="C6313","SOLDE FDG ANNEE PASSEE",""))))))))</f>
        <v/>
      </c>
      <c r="AA77" s="256" t="str">
        <f>IF($B77="C6410","ASSURANCES",IF($B77="C6510","ACHAT MATERIEL, MOBILIER",IF($B77="C6610","FRAIS MEDICAUX ET MUTUELLE ET REMBOURSEMENTS",IF($B77="C6611","MUTUELLE SANTE",IF($B77="C6710","IMOINS VALUES SUR TITRES",IF($B77="C6910","PROVISIONS SUR EMOLUMENTS",""))))))</f>
        <v/>
      </c>
      <c r="AB77" s="259" t="str">
        <f>IF($B77="C5111",$AL$6,IF($B77="C5112",$AL$7,IF($B77="C5113",$AL$8,IF($B77="C5121",$AL$9,IF($B77="C5122",$AL$10,IF($B77="C5123",$AL$11,IF($B77="C5130",$AL$12,IF($B77="C5140",$AL$13,""))))))))</f>
        <v/>
      </c>
      <c r="AC77" s="259" t="str">
        <f>IF($B77="C5150",$AL$14,IF($B77="C5160",$AL$15,IF($B77="C5170",$AL$16,IF($B77="C5180",$AL$17,IF($B77="C5190",$AL$18,IF($B77="C5190",$AL$19,""))))))</f>
        <v/>
      </c>
      <c r="AD77" s="259" t="str">
        <f>IF($B77="C5111",$AL$6,IF($B77="C5112",$AL$7,IF($B77="C5113",$AL$8,IF($B77="C5121",$AL$9,IF($B77="C5122",$AL$10,IF($B77="C5123",$AL$11,IF($B77="C5130",$AL$12,IF($B77="C5140",$AL$13,""))))))))</f>
        <v/>
      </c>
      <c r="AE77" s="259" t="str">
        <f>IF($B77="C5150",$AL$14,IF($B77="C5160",$AL$15,IF($B77="C5170",$AL$16,IF($B77="C5180",$AL$17,IF($B77="C5190",$AL$18,IF($B77="C5190",$AL$19,""))))))</f>
        <v/>
      </c>
      <c r="AF77" s="261" t="str">
        <f>IF($B77="C7001","PENSION 1",IF($B77="C7002","PENSION 2",IF($B77="C7003","PENSION 3",IF($B77="C7101","PENSION 4",IF($B77="C7102","PENSION 5",IF($B77="C7103","PENSION 6",IF($B77="C7104","PENSION 7","")))))))</f>
        <v>PENSION 3</v>
      </c>
      <c r="AG77" s="261" t="str">
        <f>IF($B77="C7201","PENSION 8",IF($B77="C7301","PENSION 9",IF($B77="C7401","PENSION 10",IF($B77="C7501","CAF",IF($B77="C7601","RENTE VIAGERE",IF($B77="C7602","ENCAISSEMENT LOYERS",IF($B77="C7603","INTERETS PLACEMENTS","")))))))</f>
        <v/>
      </c>
      <c r="AH77" s="261" t="str">
        <f>IF($B77="C7604","COUPONS ET PLUS VALUES SUR TITRES",IF($B77="C7605","ALS : VIREMENTS CAF",IF($B77="C7606","REMBOURSEMENT MUTUELLE",IF($B77="C7607","VENTE MAISON OU TERRAIN",IF($B77="C7608","VENTE MOBILIER",IF($B77="C7701","ENCAISSEMENT SUCCESSION",IF($B77="C7901","AUTRES RECETTES DIVERSES","")))))))</f>
        <v/>
      </c>
      <c r="AI77" s="261" t="str">
        <f>IF($B77="C7001","PENSION 1",IF($B77="C7002","PENSION 2",IF($B77="C7003","PENSION 3",IF($B77="C7101","PENSION 4",IF($B77="C7102","PENSION 5",IF($B77="C7103","PENSION 6",IF($B77="C7104","PENSION 7","")))))))</f>
        <v>PENSION 3</v>
      </c>
      <c r="AJ77" s="261" t="str">
        <f>IF($B77="C7201","PENSION 8",IF($B77="C7301","PENSION 9",IF($B77="C7401","PENSION 10",IF($B77="C7501","CAF",IF($B77="C7601","RENTE VIAGERE",IF($B77="C7602","ENCAISSEMENT LOYERS",IF($B77="C7603","INTERETS PLACEMENTS","")))))))</f>
        <v/>
      </c>
      <c r="AS77" s="261" t="str">
        <f t="shared" si="35"/>
        <v/>
      </c>
      <c r="BC77" s="278"/>
      <c r="BD77" s="279"/>
      <c r="BE77" s="256"/>
      <c r="BF77" s="281"/>
      <c r="BG77" s="31"/>
      <c r="BV77" s="31"/>
    </row>
    <row r="78" spans="1:74" ht="39.75" customHeight="1">
      <c r="A78" s="333">
        <v>41435</v>
      </c>
      <c r="B78" s="334" t="s">
        <v>66</v>
      </c>
      <c r="C78" s="363" t="str">
        <f>IF(COMPTE1!$V43&lt;&gt;"",COMPTE1!$V43,IF(COMPTE1!$W43&lt;&gt;"",COMPTE1!$W43,IF(COMPTE1!$X43&lt;&gt;"",COMPTE1!$X43,IF(COMPTE1!$AB43&lt;&gt;"",COMPTE1!$AB43,IF(COMPTE1!$AF43&lt;&gt;"",COMPTE1!$AF43,IF(COMPTE1!$AG43&lt;&gt;"",COMPTE1!$AG43,IF(COMPTE1!$AH43&lt;&gt;"",COMPTE1!$AH43,COMPTE1!$AC43)))))))</f>
        <v>MUTUELLE SANTE</v>
      </c>
      <c r="D78" s="335" t="s">
        <v>219</v>
      </c>
      <c r="E78" s="362">
        <f>SUM($F78:$U78)</f>
        <v>716.28</v>
      </c>
      <c r="F78" s="336">
        <v>716.28</v>
      </c>
      <c r="G78" s="336"/>
      <c r="H78" s="336"/>
      <c r="I78" s="336"/>
      <c r="J78" s="336"/>
      <c r="K78" s="336"/>
      <c r="L78" s="336"/>
      <c r="M78" s="336"/>
      <c r="N78" s="336"/>
      <c r="O78" s="336"/>
      <c r="P78" s="336"/>
      <c r="Q78" s="336"/>
      <c r="R78" s="336"/>
      <c r="S78" s="336"/>
      <c r="T78" s="270"/>
      <c r="U78" s="270"/>
      <c r="V78" s="255" t="str">
        <f>IF($B78="C6810","FRAIS BANCAIRES",IF($B78="C6110","ENTRETIEN",IF($B78="C6111","VETURE",IF($B78="C6112","AIDES MENAGERES",IF($B78="C6210","LOYER, HOTEL",IF($B78="C6211","COPROPRIETE",IF($B78="C6212","EDF, EAU, TEL",IF($B78="C6213","DETTES",""))))))))</f>
        <v/>
      </c>
      <c r="W78" s="255" t="str">
        <f>IF($B78="C6214","OBSEQUES ET PRESTATIONS FUNERAIRES",IF($B78="C6215","TRAVAUX, DEMENAGEMENTS",IF($B78="C6216","SORTIES ET ANNIVERSAIRES",IF($B78="C6217","HEBERGEMENT FOYER, MAISON DE RETRAITE",IF($B78="C6310","IMPOTS",IF($B78="C6311","VACANCES, LOISIRS, ABONNEMENTS",IF($B78="C6312","HONORAIRES",IF($B78="C6313","SOLDE FDG ANNEE PASSEE",""))))))))</f>
        <v/>
      </c>
      <c r="X78" s="255" t="str">
        <f>IF($B78="C6410","ASSURANCES",IF($B78="C6510","ACHAT MATERIEL, MOBILIER",IF($B78="C6610","FRAIS MEDICAUX ET MUTUELLE ET REMBOURSEMENTS",IF($B78="C6611","MUTUELLE SANTE",IF($B78="C6710","IMOINS VALUES SUR TITRES",IF($B78="C6910","PROVISIONS SUR EMOLUMENTS",""))))))</f>
        <v/>
      </c>
      <c r="Y78" s="256" t="str">
        <f>IF($B78="C6810","FRAIS BANCAIRES",IF($B78="C6110","ENTRETIEN",IF($B78="C6111","VETURE",IF($B78="C6112","AIDES MENAGERES",IF($B78="C6210","LOYER, HOTEL",IF($B78="C6211","COPROPRIETE",IF($B78="C6212","EDF, EAU, TEL",IF($B78="C6213","DETTES",""))))))))</f>
        <v/>
      </c>
      <c r="Z78" s="256" t="str">
        <f>IF($B78="C6214","OBSEQUES ET PRESTATIONS FUNERAIRES",IF($B78="C6215","TRAVAUX, DEMENAGEMENTS",IF($B78="C6216","SORTIES ET ANNIVERSAIRES",IF($B78="C6217","HEBERGEMENT FOYER, MAISON DE RETRAITE",IF($B78="C6310","IMPOTS",IF($B78="C6311","VACANCES, LOISIRS, ABONNEMENTS",IF($B78="C6312","HONORAIRES",IF($B78="C6313","SOLDE FDG ANNEE PASSEE",""))))))))</f>
        <v/>
      </c>
      <c r="AA78" s="256" t="str">
        <f>IF($B78="C6410","ASSURANCES",IF($B78="C6510","ACHAT MATERIEL, MOBILIER",IF($B78="C6610","FRAIS MEDICAUX ET MUTUELLE ET REMBOURSEMENTS",IF($B78="C6611","MUTUELLE SANTE",IF($B78="C6710","IMOINS VALUES SUR TITRES",IF($B78="C6910","PROVISIONS SUR EMOLUMENTS",""))))))</f>
        <v/>
      </c>
      <c r="AB78" s="259" t="str">
        <f>IF($B78="C5111",$AL$6,IF($B78="C5112",$AL$7,IF($B78="C5113",$AL$8,IF($B78="C5121",$AL$9,IF($B78="C5122",$AL$10,IF($B78="C5123",$AL$11,IF($B78="C5130",$AL$12,IF($B78="C5140",$AL$13,""))))))))</f>
        <v/>
      </c>
      <c r="AC78" s="259" t="str">
        <f>IF($B78="C5150",$AL$14,IF($B78="C5160",$AL$15,IF($B78="C5170",$AL$16,IF($B78="C5180",$AL$17,IF($B78="C5190",$AL$18,IF($B78="C5190",$AL$19,""))))))</f>
        <v/>
      </c>
      <c r="AD78" s="259" t="str">
        <f>IF($B78="C5111",$AL$6,IF($B78="C5112",$AL$7,IF($B78="C5113",$AL$8,IF($B78="C5121",$AL$9,IF($B78="C5122",$AL$10,IF($B78="C5123",$AL$11,IF($B78="C5130",$AL$12,IF($B78="C5140",$AL$13,""))))))))</f>
        <v/>
      </c>
      <c r="AE78" s="259" t="str">
        <f>IF($B78="C5150",$AL$14,IF($B78="C5160",$AL$15,IF($B78="C5170",$AL$16,IF($B78="C5180",$AL$17,IF($B78="C5190",$AL$18,IF($B78="C5190",$AL$19,""))))))</f>
        <v/>
      </c>
      <c r="AF78" s="261" t="str">
        <f>IF($B78="C7001","PENSION 1",IF($B78="C7002","PENSION 2",IF($B78="C7003","PENSION 3",IF($B78="C7101","PENSION 4",IF($B78="C7102","PENSION 5",IF($B78="C7103","PENSION 6",IF($B78="C7104","PENSION 7","")))))))</f>
        <v>PENSION 3</v>
      </c>
      <c r="AG78" s="261" t="str">
        <f>IF($B78="C7201","PENSION 8",IF($B78="C7301","PENSION 9",IF($B78="C7401","PENSION 10",IF($B78="C7501","CAF",IF($B78="C7601","RENTE VIAGERE",IF($B78="C7602","ENCAISSEMENT LOYERS",IF($B78="C7603","INTERETS PLACEMENTS","")))))))</f>
        <v/>
      </c>
      <c r="AH78" s="261" t="str">
        <f>IF($B78="C7604","COUPONS ET PLUS VALUES SUR TITRES",IF($B78="C7605","ALS : VIREMENTS CAF",IF($B78="C7606","REMBOURSEMENT MUTUELLE",IF($B78="C7607","VENTE MAISON OU TERRAIN",IF($B78="C7608","VENTE MOBILIER",IF($B78="C7701","ENCAISSEMENT SUCCESSION",IF($B78="C7901","AUTRES RECETTES DIVERSES","")))))))</f>
        <v/>
      </c>
      <c r="AI78" s="261" t="str">
        <f>IF($B78="C7001","PENSION 1",IF($B78="C7002","PENSION 2",IF($B78="C7003","PENSION 3",IF($B78="C7101","PENSION 4",IF($B78="C7102","PENSION 5",IF($B78="C7103","PENSION 6",IF($B78="C7104","PENSION 7","")))))))</f>
        <v>PENSION 3</v>
      </c>
      <c r="AJ78" s="261" t="str">
        <f>IF($B78="C7201","PENSION 8",IF($B78="C7301","PENSION 9",IF($B78="C7401","PENSION 10",IF($B78="C7501","CAF",IF($B78="C7601","RENTE VIAGERE",IF($B78="C7602","ENCAISSEMENT LOYERS",IF($B78="C7603","INTERETS PLACEMENTS","")))))))</f>
        <v/>
      </c>
      <c r="AS78" s="261" t="str">
        <f t="shared" si="35"/>
        <v/>
      </c>
      <c r="BG78" s="31"/>
      <c r="BV78" s="31"/>
    </row>
    <row r="79" spans="1:74" ht="39.75" customHeight="1">
      <c r="A79" s="333">
        <v>41464</v>
      </c>
      <c r="B79" s="334" t="s">
        <v>66</v>
      </c>
      <c r="C79" s="363" t="str">
        <f>IF(COMPTE1!$V54&lt;&gt;"",COMPTE1!$V54,IF(COMPTE1!$W54&lt;&gt;"",COMPTE1!$W54,IF(COMPTE1!$X54&lt;&gt;"",COMPTE1!$X54,IF(COMPTE1!$AB54&lt;&gt;"",COMPTE1!$AB54,IF(COMPTE1!$AF54&lt;&gt;"",COMPTE1!$AF54,IF(COMPTE1!$AG54&lt;&gt;"",COMPTE1!$AG54,IF(COMPTE1!$AH54&lt;&gt;"",COMPTE1!$AH54,COMPTE1!$AC54)))))))</f>
        <v>FRAIS BANCAIRES</v>
      </c>
      <c r="D79" s="335" t="s">
        <v>219</v>
      </c>
      <c r="E79" s="362">
        <f>SUM($F79:$U79)</f>
        <v>716.28</v>
      </c>
      <c r="F79" s="336">
        <v>716.28</v>
      </c>
      <c r="G79" s="336"/>
      <c r="H79" s="336"/>
      <c r="I79" s="336"/>
      <c r="J79" s="336"/>
      <c r="K79" s="336"/>
      <c r="L79" s="336"/>
      <c r="M79" s="336"/>
      <c r="N79" s="336"/>
      <c r="O79" s="336"/>
      <c r="P79" s="336"/>
      <c r="Q79" s="336"/>
      <c r="R79" s="336"/>
      <c r="S79" s="336"/>
      <c r="T79" s="270"/>
      <c r="U79" s="270"/>
      <c r="V79" s="255" t="str">
        <f>IF($B79="C6810","FRAIS BANCAIRES",IF($B79="C6110","ENTRETIEN",IF($B79="C6111","VETURE",IF($B79="C6112","AIDES MENAGERES",IF($B79="C6210","LOYER, HOTEL",IF($B79="C6211","COPROPRIETE",IF($B79="C6212","EDF, EAU, TEL",IF($B79="C6213","DETTES",""))))))))</f>
        <v/>
      </c>
      <c r="W79" s="255" t="str">
        <f>IF($B79="C6214","OBSEQUES ET PRESTATIONS FUNERAIRES",IF($B79="C6215","TRAVAUX, DEMENAGEMENTS",IF($B79="C6216","SORTIES ET ANNIVERSAIRES",IF($B79="C6217","HEBERGEMENT FOYER, MAISON DE RETRAITE",IF($B79="C6310","IMPOTS",IF($B79="C6311","VACANCES, LOISIRS, ABONNEMENTS",IF($B79="C6312","HONORAIRES",IF($B79="C6313","SOLDE FDG ANNEE PASSEE",""))))))))</f>
        <v/>
      </c>
      <c r="X79" s="255" t="str">
        <f>IF($B79="C6410","ASSURANCES",IF($B79="C6510","ACHAT MATERIEL, MOBILIER",IF($B79="C6610","FRAIS MEDICAUX ET MUTUELLE ET REMBOURSEMENTS",IF($B79="C6611","MUTUELLE SANTE",IF($B79="C6710","IMOINS VALUES SUR TITRES",IF($B79="C6910","PROVISIONS SUR EMOLUMENTS",""))))))</f>
        <v/>
      </c>
      <c r="Y79" s="256" t="str">
        <f>IF($B79="C6810","FRAIS BANCAIRES",IF($B79="C6110","ENTRETIEN",IF($B79="C6111","VETURE",IF($B79="C6112","AIDES MENAGERES",IF($B79="C6210","LOYER, HOTEL",IF($B79="C6211","COPROPRIETE",IF($B79="C6212","EDF, EAU, TEL",IF($B79="C6213","DETTES",""))))))))</f>
        <v/>
      </c>
      <c r="Z79" s="256" t="str">
        <f>IF($B79="C6214","OBSEQUES ET PRESTATIONS FUNERAIRES",IF($B79="C6215","TRAVAUX, DEMENAGEMENTS",IF($B79="C6216","SORTIES ET ANNIVERSAIRES",IF($B79="C6217","HEBERGEMENT FOYER, MAISON DE RETRAITE",IF($B79="C6310","IMPOTS",IF($B79="C6311","VACANCES, LOISIRS, ABONNEMENTS",IF($B79="C6312","HONORAIRES",IF($B79="C6313","SOLDE FDG ANNEE PASSEE",""))))))))</f>
        <v/>
      </c>
      <c r="AA79" s="256" t="str">
        <f>IF($B79="C6410","ASSURANCES",IF($B79="C6510","ACHAT MATERIEL, MOBILIER",IF($B79="C6610","FRAIS MEDICAUX ET MUTUELLE ET REMBOURSEMENTS",IF($B79="C6611","MUTUELLE SANTE",IF($B79="C6710","IMOINS VALUES SUR TITRES",IF($B79="C6910","PROVISIONS SUR EMOLUMENTS",""))))))</f>
        <v/>
      </c>
      <c r="AB79" s="259" t="str">
        <f>IF($B79="C5111",$AL$6,IF($B79="C5112",$AL$7,IF($B79="C5113",$AL$8,IF($B79="C5121",$AL$9,IF($B79="C5122",$AL$10,IF($B79="C5123",$AL$11,IF($B79="C5130",$AL$12,IF($B79="C5140",$AL$13,""))))))))</f>
        <v/>
      </c>
      <c r="AC79" s="259" t="str">
        <f>IF($B79="C5150",$AL$14,IF($B79="C5160",$AL$15,IF($B79="C5170",$AL$16,IF($B79="C5180",$AL$17,IF($B79="C5190",$AL$18,IF($B79="C5190",$AL$19,""))))))</f>
        <v/>
      </c>
      <c r="AD79" s="259" t="str">
        <f>IF($B79="C5111",$AL$6,IF($B79="C5112",$AL$7,IF($B79="C5113",$AL$8,IF($B79="C5121",$AL$9,IF($B79="C5122",$AL$10,IF($B79="C5123",$AL$11,IF($B79="C5130",$AL$12,IF($B79="C5140",$AL$13,""))))))))</f>
        <v/>
      </c>
      <c r="AE79" s="259" t="str">
        <f>IF($B79="C5150",$AL$14,IF($B79="C5160",$AL$15,IF($B79="C5170",$AL$16,IF($B79="C5180",$AL$17,IF($B79="C5190",$AL$18,IF($B79="C5190",$AL$19,""))))))</f>
        <v/>
      </c>
      <c r="AF79" s="261" t="str">
        <f>IF($B79="C7001","PENSION 1",IF($B79="C7002","PENSION 2",IF($B79="C7003","PENSION 3",IF($B79="C7101","PENSION 4",IF($B79="C7102","PENSION 5",IF($B79="C7103","PENSION 6",IF($B79="C7104","PENSION 7","")))))))</f>
        <v>PENSION 3</v>
      </c>
      <c r="AG79" s="261" t="str">
        <f>IF($B79="C7201","PENSION 8",IF($B79="C7301","PENSION 9",IF($B79="C7401","PENSION 10",IF($B79="C7501","CAF",IF($B79="C7601","RENTE VIAGERE",IF($B79="C7602","ENCAISSEMENT LOYERS",IF($B79="C7603","INTERETS PLACEMENTS","")))))))</f>
        <v/>
      </c>
      <c r="AH79" s="261" t="str">
        <f>IF($B79="C7604","COUPONS ET PLUS VALUES SUR TITRES",IF($B79="C7605","ALS : VIREMENTS CAF",IF($B79="C7606","REMBOURSEMENT MUTUELLE",IF($B79="C7607","VENTE MAISON OU TERRAIN",IF($B79="C7608","VENTE MOBILIER",IF($B79="C7701","ENCAISSEMENT SUCCESSION",IF($B79="C7901","AUTRES RECETTES DIVERSES","")))))))</f>
        <v/>
      </c>
      <c r="AI79" s="261" t="str">
        <f>IF($B79="C7001","PENSION 1",IF($B79="C7002","PENSION 2",IF($B79="C7003","PENSION 3",IF($B79="C7101","PENSION 4",IF($B79="C7102","PENSION 5",IF($B79="C7103","PENSION 6",IF($B79="C7104","PENSION 7","")))))))</f>
        <v>PENSION 3</v>
      </c>
      <c r="AJ79" s="261" t="str">
        <f>IF($B79="C7201","PENSION 8",IF($B79="C7301","PENSION 9",IF($B79="C7401","PENSION 10",IF($B79="C7501","CAF",IF($B79="C7601","RENTE VIAGERE",IF($B79="C7602","ENCAISSEMENT LOYERS",IF($B79="C7603","INTERETS PLACEMENTS","")))))))</f>
        <v/>
      </c>
      <c r="AS79" s="261" t="str">
        <f t="shared" si="35"/>
        <v/>
      </c>
      <c r="BG79" s="31"/>
      <c r="BV79" s="31"/>
    </row>
    <row r="80" spans="1:74" ht="39.75" customHeight="1">
      <c r="A80" s="333">
        <v>41495</v>
      </c>
      <c r="B80" s="334" t="s">
        <v>66</v>
      </c>
      <c r="C80" s="363" t="str">
        <f>IF(COMPTE1!$V62&lt;&gt;"",COMPTE1!$V62,IF(COMPTE1!$W62&lt;&gt;"",COMPTE1!$W62,IF(COMPTE1!$X62&lt;&gt;"",COMPTE1!$X62,IF(COMPTE1!$AB62&lt;&gt;"",COMPTE1!$AB62,IF(COMPTE1!$AF62&lt;&gt;"",COMPTE1!$AF62,IF(COMPTE1!$AG62&lt;&gt;"",COMPTE1!$AG62,IF(COMPTE1!$AH62&lt;&gt;"",COMPTE1!$AH62,COMPTE1!$AC62)))))))</f>
        <v>FRAIS BANCAIRES</v>
      </c>
      <c r="D80" s="335" t="s">
        <v>219</v>
      </c>
      <c r="E80" s="362">
        <f>SUM($F80:$U80)</f>
        <v>716.28</v>
      </c>
      <c r="F80" s="336">
        <v>716.28</v>
      </c>
      <c r="G80" s="336"/>
      <c r="H80" s="336"/>
      <c r="I80" s="336"/>
      <c r="J80" s="336"/>
      <c r="K80" s="336"/>
      <c r="L80" s="336"/>
      <c r="M80" s="336"/>
      <c r="N80" s="336"/>
      <c r="O80" s="336"/>
      <c r="P80" s="336"/>
      <c r="Q80" s="336"/>
      <c r="R80" s="336"/>
      <c r="S80" s="336"/>
      <c r="T80" s="270"/>
      <c r="U80" s="270"/>
      <c r="V80" s="255" t="str">
        <f>IF($B80="C6810","FRAIS BANCAIRES",IF($B80="C6110","ENTRETIEN",IF($B80="C6111","VETURE",IF($B80="C6112","AIDES MENAGERES",IF($B80="C6210","LOYER, HOTEL",IF($B80="C6211","COPROPRIETE",IF($B80="C6212","EDF, EAU, TEL",IF($B80="C6213","DETTES",""))))))))</f>
        <v/>
      </c>
      <c r="W80" s="255" t="str">
        <f>IF($B80="C6214","OBSEQUES ET PRESTATIONS FUNERAIRES",IF($B80="C6215","TRAVAUX, DEMENAGEMENTS",IF($B80="C6216","SORTIES ET ANNIVERSAIRES",IF($B80="C6217","HEBERGEMENT FOYER, MAISON DE RETRAITE",IF($B80="C6310","IMPOTS",IF($B80="C6311","VACANCES, LOISIRS, ABONNEMENTS",IF($B80="C6312","HONORAIRES",IF($B80="C6313","SOLDE FDG ANNEE PASSEE",""))))))))</f>
        <v/>
      </c>
      <c r="X80" s="255" t="str">
        <f>IF($B80="C6410","ASSURANCES",IF($B80="C6510","ACHAT MATERIEL, MOBILIER",IF($B80="C6610","FRAIS MEDICAUX ET MUTUELLE ET REMBOURSEMENTS",IF($B80="C6611","MUTUELLE SANTE",IF($B80="C6710","IMOINS VALUES SUR TITRES",IF($B80="C6910","PROVISIONS SUR EMOLUMENTS",""))))))</f>
        <v/>
      </c>
      <c r="Y80" s="256" t="str">
        <f>IF($B80="C6810","FRAIS BANCAIRES",IF($B80="C6110","ENTRETIEN",IF($B80="C6111","VETURE",IF($B80="C6112","AIDES MENAGERES",IF($B80="C6210","LOYER, HOTEL",IF($B80="C6211","COPROPRIETE",IF($B80="C6212","EDF, EAU, TEL",IF($B80="C6213","DETTES",""))))))))</f>
        <v/>
      </c>
      <c r="Z80" s="256" t="str">
        <f>IF($B80="C6214","OBSEQUES ET PRESTATIONS FUNERAIRES",IF($B80="C6215","TRAVAUX, DEMENAGEMENTS",IF($B80="C6216","SORTIES ET ANNIVERSAIRES",IF($B80="C6217","HEBERGEMENT FOYER, MAISON DE RETRAITE",IF($B80="C6310","IMPOTS",IF($B80="C6311","VACANCES, LOISIRS, ABONNEMENTS",IF($B80="C6312","HONORAIRES",IF($B80="C6313","SOLDE FDG ANNEE PASSEE",""))))))))</f>
        <v/>
      </c>
      <c r="AA80" s="256" t="str">
        <f>IF($B80="C6410","ASSURANCES",IF($B80="C6510","ACHAT MATERIEL, MOBILIER",IF($B80="C6610","FRAIS MEDICAUX ET MUTUELLE ET REMBOURSEMENTS",IF($B80="C6611","MUTUELLE SANTE",IF($B80="C6710","IMOINS VALUES SUR TITRES",IF($B80="C6910","PROVISIONS SUR EMOLUMENTS",""))))))</f>
        <v/>
      </c>
      <c r="AB80" s="259" t="str">
        <f>IF($B80="C5111",$AL$6,IF($B80="C5112",$AL$7,IF($B80="C5113",$AL$8,IF($B80="C5121",$AL$9,IF($B80="C5122",$AL$10,IF($B80="C5123",$AL$11,IF($B80="C5130",$AL$12,IF($B80="C5140",$AL$13,""))))))))</f>
        <v/>
      </c>
      <c r="AC80" s="259" t="str">
        <f>IF($B80="C5150",$AL$14,IF($B80="C5160",$AL$15,IF($B80="C5170",$AL$16,IF($B80="C5180",$AL$17,IF($B80="C5190",$AL$18,IF($B80="C5190",$AL$19,""))))))</f>
        <v/>
      </c>
      <c r="AD80" s="259" t="str">
        <f>IF($B80="C5111",$AL$6,IF($B80="C5112",$AL$7,IF($B80="C5113",$AL$8,IF($B80="C5121",$AL$9,IF($B80="C5122",$AL$10,IF($B80="C5123",$AL$11,IF($B80="C5130",$AL$12,IF($B80="C5140",$AL$13,""))))))))</f>
        <v/>
      </c>
      <c r="AE80" s="259" t="str">
        <f>IF($B80="C5150",$AL$14,IF($B80="C5160",$AL$15,IF($B80="C5170",$AL$16,IF($B80="C5180",$AL$17,IF($B80="C5190",$AL$18,IF($B80="C5190",$AL$19,""))))))</f>
        <v/>
      </c>
      <c r="AF80" s="261" t="str">
        <f>IF($B80="C7001","PENSION 1",IF($B80="C7002","PENSION 2",IF($B80="C7003","PENSION 3",IF($B80="C7101","PENSION 4",IF($B80="C7102","PENSION 5",IF($B80="C7103","PENSION 6",IF($B80="C7104","PENSION 7","")))))))</f>
        <v>PENSION 3</v>
      </c>
      <c r="AG80" s="261" t="str">
        <f>IF($B80="C7201","PENSION 8",IF($B80="C7301","PENSION 9",IF($B80="C7401","PENSION 10",IF($B80="C7501","CAF",IF($B80="C7601","RENTE VIAGERE",IF($B80="C7602","ENCAISSEMENT LOYERS",IF($B80="C7603","INTERETS PLACEMENTS","")))))))</f>
        <v/>
      </c>
      <c r="AH80" s="261" t="str">
        <f>IF($B80="C7604","COUPONS ET PLUS VALUES SUR TITRES",IF($B80="C7605","ALS : VIREMENTS CAF",IF($B80="C7606","REMBOURSEMENT MUTUELLE",IF($B80="C7607","VENTE MAISON OU TERRAIN",IF($B80="C7608","VENTE MOBILIER",IF($B80="C7701","ENCAISSEMENT SUCCESSION",IF($B80="C7901","AUTRES RECETTES DIVERSES","")))))))</f>
        <v/>
      </c>
      <c r="AI80" s="261" t="str">
        <f>IF($B80="C7001","PENSION 1",IF($B80="C7002","PENSION 2",IF($B80="C7003","PENSION 3",IF($B80="C7101","PENSION 4",IF($B80="C7102","PENSION 5",IF($B80="C7103","PENSION 6",IF($B80="C7104","PENSION 7","")))))))</f>
        <v>PENSION 3</v>
      </c>
      <c r="AJ80" s="261" t="str">
        <f>IF($B80="C7201","PENSION 8",IF($B80="C7301","PENSION 9",IF($B80="C7401","PENSION 10",IF($B80="C7501","CAF",IF($B80="C7601","RENTE VIAGERE",IF($B80="C7602","ENCAISSEMENT LOYERS",IF($B80="C7603","INTERETS PLACEMENTS","")))))))</f>
        <v/>
      </c>
      <c r="AS80" s="261" t="str">
        <f t="shared" si="35"/>
        <v/>
      </c>
      <c r="BG80" s="31"/>
      <c r="BV80" s="31"/>
    </row>
    <row r="81" spans="1:74" ht="39.75" customHeight="1">
      <c r="A81" s="333">
        <v>41526</v>
      </c>
      <c r="B81" s="334" t="s">
        <v>66</v>
      </c>
      <c r="C81" s="363" t="str">
        <f>IF(COMPTE1!$V66&lt;&gt;"",COMPTE1!$V66,IF(COMPTE1!$W66&lt;&gt;"",COMPTE1!$W66,IF(COMPTE1!$X66&lt;&gt;"",COMPTE1!$X66,IF(COMPTE1!$AB66&lt;&gt;"",COMPTE1!$AB66,IF(COMPTE1!$AF66&lt;&gt;"",COMPTE1!$AF66,IF(COMPTE1!$AG66&lt;&gt;"",COMPTE1!$AG66,IF(COMPTE1!$AH66&lt;&gt;"",COMPTE1!$AH66,COMPTE1!$AC66)))))))</f>
        <v>PENSION 1</v>
      </c>
      <c r="D81" s="335" t="s">
        <v>219</v>
      </c>
      <c r="E81" s="362">
        <f>SUM($F81:$U81)</f>
        <v>716.28</v>
      </c>
      <c r="F81" s="336">
        <v>716.28</v>
      </c>
      <c r="G81" s="336"/>
      <c r="H81" s="336"/>
      <c r="I81" s="336"/>
      <c r="J81" s="336"/>
      <c r="K81" s="336"/>
      <c r="L81" s="336"/>
      <c r="M81" s="336"/>
      <c r="N81" s="336"/>
      <c r="O81" s="336"/>
      <c r="P81" s="336"/>
      <c r="Q81" s="336"/>
      <c r="R81" s="336"/>
      <c r="S81" s="336"/>
      <c r="T81" s="270"/>
      <c r="U81" s="270"/>
      <c r="V81" s="255" t="str">
        <f>IF($B81="C6810","FRAIS BANCAIRES",IF($B81="C6110","ENTRETIEN",IF($B81="C6111","VETURE",IF($B81="C6112","AIDES MENAGERES",IF($B81="C6210","LOYER, HOTEL",IF($B81="C6211","COPROPRIETE",IF($B81="C6212","EDF, EAU, TEL",IF($B81="C6213","DETTES",""))))))))</f>
        <v/>
      </c>
      <c r="W81" s="255" t="str">
        <f>IF($B81="C6214","OBSEQUES ET PRESTATIONS FUNERAIRES",IF($B81="C6215","TRAVAUX, DEMENAGEMENTS",IF($B81="C6216","SORTIES ET ANNIVERSAIRES",IF($B81="C6217","HEBERGEMENT FOYER, MAISON DE RETRAITE",IF($B81="C6310","IMPOTS",IF($B81="C6311","VACANCES, LOISIRS, ABONNEMENTS",IF($B81="C6312","HONORAIRES",IF($B81="C6313","SOLDE FDG ANNEE PASSEE",""))))))))</f>
        <v/>
      </c>
      <c r="X81" s="255" t="str">
        <f>IF($B81="C6410","ASSURANCES",IF($B81="C6510","ACHAT MATERIEL, MOBILIER",IF($B81="C6610","FRAIS MEDICAUX ET MUTUELLE ET REMBOURSEMENTS",IF($B81="C6611","MUTUELLE SANTE",IF($B81="C6710","IMOINS VALUES SUR TITRES",IF($B81="C6910","PROVISIONS SUR EMOLUMENTS",""))))))</f>
        <v/>
      </c>
      <c r="Y81" s="256" t="str">
        <f>IF($B81="C6810","FRAIS BANCAIRES",IF($B81="C6110","ENTRETIEN",IF($B81="C6111","VETURE",IF($B81="C6112","AIDES MENAGERES",IF($B81="C6210","LOYER, HOTEL",IF($B81="C6211","COPROPRIETE",IF($B81="C6212","EDF, EAU, TEL",IF($B81="C6213","DETTES",""))))))))</f>
        <v/>
      </c>
      <c r="Z81" s="256" t="str">
        <f>IF($B81="C6214","OBSEQUES ET PRESTATIONS FUNERAIRES",IF($B81="C6215","TRAVAUX, DEMENAGEMENTS",IF($B81="C6216","SORTIES ET ANNIVERSAIRES",IF($B81="C6217","HEBERGEMENT FOYER, MAISON DE RETRAITE",IF($B81="C6310","IMPOTS",IF($B81="C6311","VACANCES, LOISIRS, ABONNEMENTS",IF($B81="C6312","HONORAIRES",IF($B81="C6313","SOLDE FDG ANNEE PASSEE",""))))))))</f>
        <v/>
      </c>
      <c r="AA81" s="256" t="str">
        <f>IF($B81="C6410","ASSURANCES",IF($B81="C6510","ACHAT MATERIEL, MOBILIER",IF($B81="C6610","FRAIS MEDICAUX ET MUTUELLE ET REMBOURSEMENTS",IF($B81="C6611","MUTUELLE SANTE",IF($B81="C6710","IMOINS VALUES SUR TITRES",IF($B81="C6910","PROVISIONS SUR EMOLUMENTS",""))))))</f>
        <v/>
      </c>
      <c r="AB81" s="259" t="str">
        <f>IF($B81="C5111",$AL$6,IF($B81="C5112",$AL$7,IF($B81="C5113",$AL$8,IF($B81="C5121",$AL$9,IF($B81="C5122",$AL$10,IF($B81="C5123",$AL$11,IF($B81="C5130",$AL$12,IF($B81="C5140",$AL$13,""))))))))</f>
        <v/>
      </c>
      <c r="AC81" s="259" t="str">
        <f>IF($B81="C5150",$AL$14,IF($B81="C5160",$AL$15,IF($B81="C5170",$AL$16,IF($B81="C5180",$AL$17,IF($B81="C5190",$AL$18,IF($B81="C5190",$AL$19,""))))))</f>
        <v/>
      </c>
      <c r="AD81" s="259" t="str">
        <f>IF($B81="C5111",$AL$6,IF($B81="C5112",$AL$7,IF($B81="C5113",$AL$8,IF($B81="C5121",$AL$9,IF($B81="C5122",$AL$10,IF($B81="C5123",$AL$11,IF($B81="C5130",$AL$12,IF($B81="C5140",$AL$13,""))))))))</f>
        <v/>
      </c>
      <c r="AE81" s="259" t="str">
        <f>IF($B81="C5150",$AL$14,IF($B81="C5160",$AL$15,IF($B81="C5170",$AL$16,IF($B81="C5180",$AL$17,IF($B81="C5190",$AL$18,IF($B81="C5190",$AL$19,""))))))</f>
        <v/>
      </c>
      <c r="AF81" s="261" t="str">
        <f>IF($B81="C7001","PENSION 1",IF($B81="C7002","PENSION 2",IF($B81="C7003","PENSION 3",IF($B81="C7101","PENSION 4",IF($B81="C7102","PENSION 5",IF($B81="C7103","PENSION 6",IF($B81="C7104","PENSION 7","")))))))</f>
        <v>PENSION 3</v>
      </c>
      <c r="AG81" s="261" t="str">
        <f>IF($B81="C7201","PENSION 8",IF($B81="C7301","PENSION 9",IF($B81="C7401","PENSION 10",IF($B81="C7501","CAF",IF($B81="C7601","RENTE VIAGERE",IF($B81="C7602","ENCAISSEMENT LOYERS",IF($B81="C7603","INTERETS PLACEMENTS","")))))))</f>
        <v/>
      </c>
      <c r="AH81" s="261" t="str">
        <f>IF($B81="C7604","COUPONS ET PLUS VALUES SUR TITRES",IF($B81="C7605","ALS : VIREMENTS CAF",IF($B81="C7606","REMBOURSEMENT MUTUELLE",IF($B81="C7607","VENTE MAISON OU TERRAIN",IF($B81="C7608","VENTE MOBILIER",IF($B81="C7701","ENCAISSEMENT SUCCESSION",IF($B81="C7901","AUTRES RECETTES DIVERSES","")))))))</f>
        <v/>
      </c>
      <c r="AI81" s="261" t="str">
        <f>IF($B81="C7001","PENSION 1",IF($B81="C7002","PENSION 2",IF($B81="C7003","PENSION 3",IF($B81="C7101","PENSION 4",IF($B81="C7102","PENSION 5",IF($B81="C7103","PENSION 6",IF($B81="C7104","PENSION 7","")))))))</f>
        <v>PENSION 3</v>
      </c>
      <c r="AJ81" s="261" t="str">
        <f>IF($B81="C7201","PENSION 8",IF($B81="C7301","PENSION 9",IF($B81="C7401","PENSION 10",IF($B81="C7501","CAF",IF($B81="C7601","RENTE VIAGERE",IF($B81="C7602","ENCAISSEMENT LOYERS",IF($B81="C7603","INTERETS PLACEMENTS","")))))))</f>
        <v/>
      </c>
      <c r="AS81" s="261" t="str">
        <f t="shared" si="35"/>
        <v/>
      </c>
      <c r="BG81" s="31"/>
      <c r="BV81" s="31"/>
    </row>
    <row r="82" spans="1:74" ht="39.75" customHeight="1">
      <c r="A82" s="333">
        <v>41556</v>
      </c>
      <c r="B82" s="334" t="s">
        <v>66</v>
      </c>
      <c r="C82" s="363" t="str">
        <f>IF(COMPTE1!$V71&lt;&gt;"",COMPTE1!$V71,IF(COMPTE1!$W71&lt;&gt;"",COMPTE1!$W71,IF(COMPTE1!$X71&lt;&gt;"",COMPTE1!$X71,IF(COMPTE1!$AB71&lt;&gt;"",COMPTE1!$AB71,IF(COMPTE1!$AF71&lt;&gt;"",COMPTE1!$AF71,IF(COMPTE1!$AG71&lt;&gt;"",COMPTE1!$AG71,IF(COMPTE1!$AH71&lt;&gt;"",COMPTE1!$AH71,COMPTE1!$AC71)))))))</f>
        <v>PENSION 2</v>
      </c>
      <c r="D82" s="335" t="s">
        <v>219</v>
      </c>
      <c r="E82" s="362">
        <f>SUM($F82:$U82)</f>
        <v>716.28</v>
      </c>
      <c r="F82" s="336">
        <v>716.28</v>
      </c>
      <c r="G82" s="336"/>
      <c r="H82" s="336"/>
      <c r="I82" s="336"/>
      <c r="J82" s="336"/>
      <c r="K82" s="336"/>
      <c r="L82" s="336"/>
      <c r="M82" s="336"/>
      <c r="N82" s="336"/>
      <c r="O82" s="336"/>
      <c r="P82" s="336"/>
      <c r="Q82" s="336"/>
      <c r="R82" s="336"/>
      <c r="S82" s="336"/>
      <c r="T82" s="270"/>
      <c r="U82" s="270"/>
      <c r="V82" s="255" t="str">
        <f>IF($B82="C6810","FRAIS BANCAIRES",IF($B82="C6110","ENTRETIEN",IF($B82="C6111","VETURE",IF($B82="C6112","AIDES MENAGERES",IF($B82="C6210","LOYER, HOTEL",IF($B82="C6211","COPROPRIETE",IF($B82="C6212","EDF, EAU, TEL",IF($B82="C6213","DETTES",""))))))))</f>
        <v/>
      </c>
      <c r="W82" s="255" t="str">
        <f>IF($B82="C6214","OBSEQUES ET PRESTATIONS FUNERAIRES",IF($B82="C6215","TRAVAUX, DEMENAGEMENTS",IF($B82="C6216","SORTIES ET ANNIVERSAIRES",IF($B82="C6217","HEBERGEMENT FOYER, MAISON DE RETRAITE",IF($B82="C6310","IMPOTS",IF($B82="C6311","VACANCES, LOISIRS, ABONNEMENTS",IF($B82="C6312","HONORAIRES",IF($B82="C6313","SOLDE FDG ANNEE PASSEE",""))))))))</f>
        <v/>
      </c>
      <c r="X82" s="255" t="str">
        <f>IF($B82="C6410","ASSURANCES",IF($B82="C6510","ACHAT MATERIEL, MOBILIER",IF($B82="C6610","FRAIS MEDICAUX ET MUTUELLE ET REMBOURSEMENTS",IF($B82="C6611","MUTUELLE SANTE",IF($B82="C6710","IMOINS VALUES SUR TITRES",IF($B82="C6910","PROVISIONS SUR EMOLUMENTS",""))))))</f>
        <v/>
      </c>
      <c r="Y82" s="256" t="str">
        <f>IF($B82="C6810","FRAIS BANCAIRES",IF($B82="C6110","ENTRETIEN",IF($B82="C6111","VETURE",IF($B82="C6112","AIDES MENAGERES",IF($B82="C6210","LOYER, HOTEL",IF($B82="C6211","COPROPRIETE",IF($B82="C6212","EDF, EAU, TEL",IF($B82="C6213","DETTES",""))))))))</f>
        <v/>
      </c>
      <c r="Z82" s="256" t="str">
        <f>IF($B82="C6214","OBSEQUES ET PRESTATIONS FUNERAIRES",IF($B82="C6215","TRAVAUX, DEMENAGEMENTS",IF($B82="C6216","SORTIES ET ANNIVERSAIRES",IF($B82="C6217","HEBERGEMENT FOYER, MAISON DE RETRAITE",IF($B82="C6310","IMPOTS",IF($B82="C6311","VACANCES, LOISIRS, ABONNEMENTS",IF($B82="C6312","HONORAIRES",IF($B82="C6313","SOLDE FDG ANNEE PASSEE",""))))))))</f>
        <v/>
      </c>
      <c r="AA82" s="256" t="str">
        <f>IF($B82="C6410","ASSURANCES",IF($B82="C6510","ACHAT MATERIEL, MOBILIER",IF($B82="C6610","FRAIS MEDICAUX ET MUTUELLE ET REMBOURSEMENTS",IF($B82="C6611","MUTUELLE SANTE",IF($B82="C6710","IMOINS VALUES SUR TITRES",IF($B82="C6910","PROVISIONS SUR EMOLUMENTS",""))))))</f>
        <v/>
      </c>
      <c r="AB82" s="259" t="str">
        <f>IF($B82="C5111",$AL$6,IF($B82="C5112",$AL$7,IF($B82="C5113",$AL$8,IF($B82="C5121",$AL$9,IF($B82="C5122",$AL$10,IF($B82="C5123",$AL$11,IF($B82="C5130",$AL$12,IF($B82="C5140",$AL$13,""))))))))</f>
        <v/>
      </c>
      <c r="AC82" s="259" t="str">
        <f>IF($B82="C5150",$AL$14,IF($B82="C5160",$AL$15,IF($B82="C5170",$AL$16,IF($B82="C5180",$AL$17,IF($B82="C5190",$AL$18,IF($B82="C5190",$AL$19,""))))))</f>
        <v/>
      </c>
      <c r="AD82" s="259" t="str">
        <f>IF($B82="C5111",$AL$6,IF($B82="C5112",$AL$7,IF($B82="C5113",$AL$8,IF($B82="C5121",$AL$9,IF($B82="C5122",$AL$10,IF($B82="C5123",$AL$11,IF($B82="C5130",$AL$12,IF($B82="C5140",$AL$13,""))))))))</f>
        <v/>
      </c>
      <c r="AE82" s="259" t="str">
        <f>IF($B82="C5150",$AL$14,IF($B82="C5160",$AL$15,IF($B82="C5170",$AL$16,IF($B82="C5180",$AL$17,IF($B82="C5190",$AL$18,IF($B82="C5190",$AL$19,""))))))</f>
        <v/>
      </c>
      <c r="AF82" s="261" t="str">
        <f>IF($B82="C7001","PENSION 1",IF($B82="C7002","PENSION 2",IF($B82="C7003","PENSION 3",IF($B82="C7101","PENSION 4",IF($B82="C7102","PENSION 5",IF($B82="C7103","PENSION 6",IF($B82="C7104","PENSION 7","")))))))</f>
        <v>PENSION 3</v>
      </c>
      <c r="AG82" s="261" t="str">
        <f>IF($B82="C7201","PENSION 8",IF($B82="C7301","PENSION 9",IF($B82="C7401","PENSION 10",IF($B82="C7501","CAF",IF($B82="C7601","RENTE VIAGERE",IF($B82="C7602","ENCAISSEMENT LOYERS",IF($B82="C7603","INTERETS PLACEMENTS","")))))))</f>
        <v/>
      </c>
      <c r="AH82" s="261" t="str">
        <f>IF($B82="C7604","COUPONS ET PLUS VALUES SUR TITRES",IF($B82="C7605","ALS : VIREMENTS CAF",IF($B82="C7606","REMBOURSEMENT MUTUELLE",IF($B82="C7607","VENTE MAISON OU TERRAIN",IF($B82="C7608","VENTE MOBILIER",IF($B82="C7701","ENCAISSEMENT SUCCESSION",IF($B82="C7901","AUTRES RECETTES DIVERSES","")))))))</f>
        <v/>
      </c>
      <c r="AI82" s="261" t="str">
        <f>IF($B82="C7001","PENSION 1",IF($B82="C7002","PENSION 2",IF($B82="C7003","PENSION 3",IF($B82="C7101","PENSION 4",IF($B82="C7102","PENSION 5",IF($B82="C7103","PENSION 6",IF($B82="C7104","PENSION 7","")))))))</f>
        <v>PENSION 3</v>
      </c>
      <c r="AJ82" s="261" t="str">
        <f>IF($B82="C7201","PENSION 8",IF($B82="C7301","PENSION 9",IF($B82="C7401","PENSION 10",IF($B82="C7501","CAF",IF($B82="C7601","RENTE VIAGERE",IF($B82="C7602","ENCAISSEMENT LOYERS",IF($B82="C7603","INTERETS PLACEMENTS","")))))))</f>
        <v/>
      </c>
      <c r="AS82" s="261" t="str">
        <f t="shared" si="35"/>
        <v/>
      </c>
      <c r="BG82" s="31"/>
      <c r="BV82" s="31"/>
    </row>
    <row r="83" spans="1:74" ht="39.75" customHeight="1">
      <c r="A83" s="333">
        <v>41586</v>
      </c>
      <c r="B83" s="334" t="s">
        <v>66</v>
      </c>
      <c r="C83" s="363" t="str">
        <f>IF(COMPTE1!$V74&lt;&gt;"",COMPTE1!$V74,IF(COMPTE1!$W74&lt;&gt;"",COMPTE1!$W74,IF(COMPTE1!$X74&lt;&gt;"",COMPTE1!$X74,IF(COMPTE1!$AB74&lt;&gt;"",COMPTE1!$AB74,IF(COMPTE1!$AF74&lt;&gt;"",COMPTE1!$AF74,IF(COMPTE1!$AG74&lt;&gt;"",COMPTE1!$AG74,IF(COMPTE1!$AH74&lt;&gt;"",COMPTE1!$AH74,COMPTE1!$AC74)))))))</f>
        <v>PENSION 3</v>
      </c>
      <c r="D83" s="335" t="s">
        <v>219</v>
      </c>
      <c r="E83" s="362">
        <f>SUM($F83:$U83)</f>
        <v>716.28</v>
      </c>
      <c r="F83" s="336">
        <v>716.28</v>
      </c>
      <c r="G83" s="336"/>
      <c r="H83" s="336"/>
      <c r="I83" s="336"/>
      <c r="J83" s="336"/>
      <c r="K83" s="336"/>
      <c r="L83" s="336"/>
      <c r="M83" s="336"/>
      <c r="N83" s="336"/>
      <c r="O83" s="336"/>
      <c r="P83" s="336"/>
      <c r="Q83" s="336"/>
      <c r="R83" s="336"/>
      <c r="S83" s="336"/>
      <c r="T83" s="270"/>
      <c r="U83" s="270"/>
      <c r="V83" s="255" t="str">
        <f>IF($B83="C6810","FRAIS BANCAIRES",IF($B83="C6110","ENTRETIEN",IF($B83="C6111","VETURE",IF($B83="C6112","AIDES MENAGERES",IF($B83="C6210","LOYER, HOTEL",IF($B83="C6211","COPROPRIETE",IF($B83="C6212","EDF, EAU, TEL",IF($B83="C6213","DETTES",""))))))))</f>
        <v/>
      </c>
      <c r="W83" s="255" t="str">
        <f>IF($B83="C6214","OBSEQUES ET PRESTATIONS FUNERAIRES",IF($B83="C6215","TRAVAUX, DEMENAGEMENTS",IF($B83="C6216","SORTIES ET ANNIVERSAIRES",IF($B83="C6217","HEBERGEMENT FOYER, MAISON DE RETRAITE",IF($B83="C6310","IMPOTS",IF($B83="C6311","VACANCES, LOISIRS, ABONNEMENTS",IF($B83="C6312","HONORAIRES",IF($B83="C6313","SOLDE FDG ANNEE PASSEE",""))))))))</f>
        <v/>
      </c>
      <c r="X83" s="255" t="str">
        <f>IF($B83="C6410","ASSURANCES",IF($B83="C6510","ACHAT MATERIEL, MOBILIER",IF($B83="C6610","FRAIS MEDICAUX ET MUTUELLE ET REMBOURSEMENTS",IF($B83="C6611","MUTUELLE SANTE",IF($B83="C6710","IMOINS VALUES SUR TITRES",IF($B83="C6910","PROVISIONS SUR EMOLUMENTS",""))))))</f>
        <v/>
      </c>
      <c r="Y83" s="256" t="str">
        <f>IF($B83="C6810","FRAIS BANCAIRES",IF($B83="C6110","ENTRETIEN",IF($B83="C6111","VETURE",IF($B83="C6112","AIDES MENAGERES",IF($B83="C6210","LOYER, HOTEL",IF($B83="C6211","COPROPRIETE",IF($B83="C6212","EDF, EAU, TEL",IF($B83="C6213","DETTES",""))))))))</f>
        <v/>
      </c>
      <c r="Z83" s="256" t="str">
        <f>IF($B83="C6214","OBSEQUES ET PRESTATIONS FUNERAIRES",IF($B83="C6215","TRAVAUX, DEMENAGEMENTS",IF($B83="C6216","SORTIES ET ANNIVERSAIRES",IF($B83="C6217","HEBERGEMENT FOYER, MAISON DE RETRAITE",IF($B83="C6310","IMPOTS",IF($B83="C6311","VACANCES, LOISIRS, ABONNEMENTS",IF($B83="C6312","HONORAIRES",IF($B83="C6313","SOLDE FDG ANNEE PASSEE",""))))))))</f>
        <v/>
      </c>
      <c r="AA83" s="256" t="str">
        <f>IF($B83="C6410","ASSURANCES",IF($B83="C6510","ACHAT MATERIEL, MOBILIER",IF($B83="C6610","FRAIS MEDICAUX ET MUTUELLE ET REMBOURSEMENTS",IF($B83="C6611","MUTUELLE SANTE",IF($B83="C6710","IMOINS VALUES SUR TITRES",IF($B83="C6910","PROVISIONS SUR EMOLUMENTS",""))))))</f>
        <v/>
      </c>
      <c r="AB83" s="259" t="str">
        <f>IF($B83="C5111",$AL$6,IF($B83="C5112",$AL$7,IF($B83="C5113",$AL$8,IF($B83="C5121",$AL$9,IF($B83="C5122",$AL$10,IF($B83="C5123",$AL$11,IF($B83="C5130",$AL$12,IF($B83="C5140",$AL$13,""))))))))</f>
        <v/>
      </c>
      <c r="AC83" s="259" t="str">
        <f>IF($B83="C5150",$AL$14,IF($B83="C5160",$AL$15,IF($B83="C5170",$AL$16,IF($B83="C5180",$AL$17,IF($B83="C5190",$AL$18,IF($B83="C5190",$AL$19,""))))))</f>
        <v/>
      </c>
      <c r="AD83" s="259" t="str">
        <f>IF($B83="C5111",$AL$6,IF($B83="C5112",$AL$7,IF($B83="C5113",$AL$8,IF($B83="C5121",$AL$9,IF($B83="C5122",$AL$10,IF($B83="C5123",$AL$11,IF($B83="C5130",$AL$12,IF($B83="C5140",$AL$13,""))))))))</f>
        <v/>
      </c>
      <c r="AE83" s="259" t="str">
        <f>IF($B83="C5150",$AL$14,IF($B83="C5160",$AL$15,IF($B83="C5170",$AL$16,IF($B83="C5180",$AL$17,IF($B83="C5190",$AL$18,IF($B83="C5190",$AL$19,""))))))</f>
        <v/>
      </c>
      <c r="AF83" s="261" t="str">
        <f>IF($B83="C7001","PENSION 1",IF($B83="C7002","PENSION 2",IF($B83="C7003","PENSION 3",IF($B83="C7101","PENSION 4",IF($B83="C7102","PENSION 5",IF($B83="C7103","PENSION 6",IF($B83="C7104","PENSION 7","")))))))</f>
        <v>PENSION 3</v>
      </c>
      <c r="AG83" s="261" t="str">
        <f>IF($B83="C7201","PENSION 8",IF($B83="C7301","PENSION 9",IF($B83="C7401","PENSION 10",IF($B83="C7501","CAF",IF($B83="C7601","RENTE VIAGERE",IF($B83="C7602","ENCAISSEMENT LOYERS",IF($B83="C7603","INTERETS PLACEMENTS","")))))))</f>
        <v/>
      </c>
      <c r="AH83" s="261" t="str">
        <f>IF($B83="C7604","COUPONS ET PLUS VALUES SUR TITRES",IF($B83="C7605","ALS : VIREMENTS CAF",IF($B83="C7606","REMBOURSEMENT MUTUELLE",IF($B83="C7607","VENTE MAISON OU TERRAIN",IF($B83="C7608","VENTE MOBILIER",IF($B83="C7701","ENCAISSEMENT SUCCESSION",IF($B83="C7901","AUTRES RECETTES DIVERSES","")))))))</f>
        <v/>
      </c>
      <c r="AI83" s="261" t="str">
        <f>IF($B83="C7001","PENSION 1",IF($B83="C7002","PENSION 2",IF($B83="C7003","PENSION 3",IF($B83="C7101","PENSION 4",IF($B83="C7102","PENSION 5",IF($B83="C7103","PENSION 6",IF($B83="C7104","PENSION 7","")))))))</f>
        <v>PENSION 3</v>
      </c>
      <c r="AJ83" s="261" t="str">
        <f>IF($B83="C7201","PENSION 8",IF($B83="C7301","PENSION 9",IF($B83="C7401","PENSION 10",IF($B83="C7501","CAF",IF($B83="C7601","RENTE VIAGERE",IF($B83="C7602","ENCAISSEMENT LOYERS",IF($B83="C7603","INTERETS PLACEMENTS","")))))))</f>
        <v/>
      </c>
      <c r="AS83" s="261" t="str">
        <f t="shared" si="35"/>
        <v/>
      </c>
      <c r="BG83" s="31"/>
      <c r="BV83" s="31"/>
    </row>
    <row r="84" spans="1:74" ht="39.75" customHeight="1">
      <c r="A84" s="333">
        <v>41617</v>
      </c>
      <c r="B84" s="334" t="s">
        <v>66</v>
      </c>
      <c r="C84" s="363" t="str">
        <f>IF(COMPTE1!$V81&lt;&gt;"",COMPTE1!$V81,IF(COMPTE1!$W81&lt;&gt;"",COMPTE1!$W81,IF(COMPTE1!$X81&lt;&gt;"",COMPTE1!$X81,IF(COMPTE1!$AB81&lt;&gt;"",COMPTE1!$AB81,IF(COMPTE1!$AF81&lt;&gt;"",COMPTE1!$AF81,IF(COMPTE1!$AG81&lt;&gt;"",COMPTE1!$AG81,IF(COMPTE1!$AH81&lt;&gt;"",COMPTE1!$AH81,COMPTE1!$AC81)))))))</f>
        <v>PENSION 3</v>
      </c>
      <c r="D84" s="335" t="s">
        <v>219</v>
      </c>
      <c r="E84" s="362">
        <f>SUM($F84:$U84)</f>
        <v>716.28</v>
      </c>
      <c r="F84" s="336">
        <v>716.28</v>
      </c>
      <c r="G84" s="336"/>
      <c r="H84" s="336"/>
      <c r="I84" s="336"/>
      <c r="J84" s="336"/>
      <c r="K84" s="336"/>
      <c r="L84" s="336"/>
      <c r="M84" s="336"/>
      <c r="N84" s="336"/>
      <c r="O84" s="336"/>
      <c r="P84" s="336"/>
      <c r="Q84" s="336"/>
      <c r="R84" s="336"/>
      <c r="S84" s="336"/>
      <c r="T84" s="270"/>
      <c r="U84" s="270"/>
      <c r="V84" s="255" t="str">
        <f>IF($B84="C6810","FRAIS BANCAIRES",IF($B84="C6110","ENTRETIEN",IF($B84="C6111","VETURE",IF($B84="C6112","AIDES MENAGERES",IF($B84="C6210","LOYER, HOTEL",IF($B84="C6211","COPROPRIETE",IF($B84="C6212","EDF, EAU, TEL",IF($B84="C6213","DETTES",""))))))))</f>
        <v/>
      </c>
      <c r="W84" s="255" t="str">
        <f>IF($B84="C6214","OBSEQUES ET PRESTATIONS FUNERAIRES",IF($B84="C6215","TRAVAUX, DEMENAGEMENTS",IF($B84="C6216","SORTIES ET ANNIVERSAIRES",IF($B84="C6217","HEBERGEMENT FOYER, MAISON DE RETRAITE",IF($B84="C6310","IMPOTS",IF($B84="C6311","VACANCES, LOISIRS, ABONNEMENTS",IF($B84="C6312","HONORAIRES",IF($B84="C6313","SOLDE FDG ANNEE PASSEE",""))))))))</f>
        <v/>
      </c>
      <c r="X84" s="255" t="str">
        <f>IF($B84="C6410","ASSURANCES",IF($B84="C6510","ACHAT MATERIEL, MOBILIER",IF($B84="C6610","FRAIS MEDICAUX ET MUTUELLE ET REMBOURSEMENTS",IF($B84="C6611","MUTUELLE SANTE",IF($B84="C6710","IMOINS VALUES SUR TITRES",IF($B84="C6910","PROVISIONS SUR EMOLUMENTS",""))))))</f>
        <v/>
      </c>
      <c r="Y84" s="256" t="str">
        <f>IF($B84="C6810","FRAIS BANCAIRES",IF($B84="C6110","ENTRETIEN",IF($B84="C6111","VETURE",IF($B84="C6112","AIDES MENAGERES",IF($B84="C6210","LOYER, HOTEL",IF($B84="C6211","COPROPRIETE",IF($B84="C6212","EDF, EAU, TEL",IF($B84="C6213","DETTES",""))))))))</f>
        <v/>
      </c>
      <c r="Z84" s="256" t="str">
        <f>IF($B84="C6214","OBSEQUES ET PRESTATIONS FUNERAIRES",IF($B84="C6215","TRAVAUX, DEMENAGEMENTS",IF($B84="C6216","SORTIES ET ANNIVERSAIRES",IF($B84="C6217","HEBERGEMENT FOYER, MAISON DE RETRAITE",IF($B84="C6310","IMPOTS",IF($B84="C6311","VACANCES, LOISIRS, ABONNEMENTS",IF($B84="C6312","HONORAIRES",IF($B84="C6313","SOLDE FDG ANNEE PASSEE",""))))))))</f>
        <v/>
      </c>
      <c r="AA84" s="256" t="str">
        <f>IF($B84="C6410","ASSURANCES",IF($B84="C6510","ACHAT MATERIEL, MOBILIER",IF($B84="C6610","FRAIS MEDICAUX ET MUTUELLE ET REMBOURSEMENTS",IF($B84="C6611","MUTUELLE SANTE",IF($B84="C6710","IMOINS VALUES SUR TITRES",IF($B84="C6910","PROVISIONS SUR EMOLUMENTS",""))))))</f>
        <v/>
      </c>
      <c r="AB84" s="259" t="str">
        <f>IF($B84="C5111",$AL$6,IF($B84="C5112",$AL$7,IF($B84="C5113",$AL$8,IF($B84="C5121",$AL$9,IF($B84="C5122",$AL$10,IF($B84="C5123",$AL$11,IF($B84="C5130",$AL$12,IF($B84="C5140",$AL$13,""))))))))</f>
        <v/>
      </c>
      <c r="AC84" s="259" t="str">
        <f>IF($B84="C5150",$AL$14,IF($B84="C5160",$AL$15,IF($B84="C5170",$AL$16,IF($B84="C5180",$AL$17,IF($B84="C5190",$AL$18,IF($B84="C5190",$AL$19,""))))))</f>
        <v/>
      </c>
      <c r="AD84" s="259" t="str">
        <f>IF($B84="C5111",$AL$6,IF($B84="C5112",$AL$7,IF($B84="C5113",$AL$8,IF($B84="C5121",$AL$9,IF($B84="C5122",$AL$10,IF($B84="C5123",$AL$11,IF($B84="C5130",$AL$12,IF($B84="C5140",$AL$13,""))))))))</f>
        <v/>
      </c>
      <c r="AE84" s="259" t="str">
        <f>IF($B84="C5150",$AL$14,IF($B84="C5160",$AL$15,IF($B84="C5170",$AL$16,IF($B84="C5180",$AL$17,IF($B84="C5190",$AL$18,IF($B84="C5190",$AL$19,""))))))</f>
        <v/>
      </c>
      <c r="AF84" s="261" t="str">
        <f>IF($B84="C7001","PENSION 1",IF($B84="C7002","PENSION 2",IF($B84="C7003","PENSION 3",IF($B84="C7101","PENSION 4",IF($B84="C7102","PENSION 5",IF($B84="C7103","PENSION 6",IF($B84="C7104","PENSION 7","")))))))</f>
        <v>PENSION 3</v>
      </c>
      <c r="AG84" s="261" t="str">
        <f>IF($B84="C7201","PENSION 8",IF($B84="C7301","PENSION 9",IF($B84="C7401","PENSION 10",IF($B84="C7501","CAF",IF($B84="C7601","RENTE VIAGERE",IF($B84="C7602","ENCAISSEMENT LOYERS",IF($B84="C7603","INTERETS PLACEMENTS","")))))))</f>
        <v/>
      </c>
      <c r="AH84" s="261" t="str">
        <f>IF($B84="C7604","COUPONS ET PLUS VALUES SUR TITRES",IF($B84="C7605","ALS : VIREMENTS CAF",IF($B84="C7606","REMBOURSEMENT MUTUELLE",IF($B84="C7607","VENTE MAISON OU TERRAIN",IF($B84="C7608","VENTE MOBILIER",IF($B84="C7701","ENCAISSEMENT SUCCESSION",IF($B84="C7901","AUTRES RECETTES DIVERSES","")))))))</f>
        <v/>
      </c>
      <c r="AI84" s="261" t="str">
        <f>IF($B84="C7001","PENSION 1",IF($B84="C7002","PENSION 2",IF($B84="C7003","PENSION 3",IF($B84="C7101","PENSION 4",IF($B84="C7102","PENSION 5",IF($B84="C7103","PENSION 6",IF($B84="C7104","PENSION 7","")))))))</f>
        <v>PENSION 3</v>
      </c>
      <c r="AJ84" s="261" t="str">
        <f>IF($B84="C7201","PENSION 8",IF($B84="C7301","PENSION 9",IF($B84="C7401","PENSION 10",IF($B84="C7501","CAF",IF($B84="C7601","RENTE VIAGERE",IF($B84="C7602","ENCAISSEMENT LOYERS",IF($B84="C7603","INTERETS PLACEMENTS","")))))))</f>
        <v/>
      </c>
      <c r="AS84" s="261" t="str">
        <f t="shared" si="35"/>
        <v/>
      </c>
      <c r="BG84" s="31"/>
      <c r="BV84" s="31"/>
    </row>
    <row r="85" spans="1:74" ht="39.75" customHeight="1">
      <c r="A85" s="333">
        <v>41442</v>
      </c>
      <c r="B85" s="334"/>
      <c r="C85" s="363" t="str">
        <f>IF(COMPTE1!$V48&lt;&gt;"",COMPTE1!$V48,IF(COMPTE1!$W48&lt;&gt;"",COMPTE1!$W48,IF(COMPTE1!$X48&lt;&gt;"",COMPTE1!$X48,IF(COMPTE1!$AB48&lt;&gt;"",COMPTE1!$AB48,IF(COMPTE1!$AF48&lt;&gt;"",COMPTE1!$AF48,IF(COMPTE1!$AG48&lt;&gt;"",COMPTE1!$AG48,IF(COMPTE1!$AH48&lt;&gt;"",COMPTE1!$AH48,COMPTE1!$AC48)))))))</f>
        <v>FRAIS BANCAIRES</v>
      </c>
      <c r="D85" s="335" t="s">
        <v>238</v>
      </c>
      <c r="E85" s="362">
        <f>SUM($F85:$U85)</f>
        <v>0</v>
      </c>
      <c r="F85" s="336">
        <v>3000</v>
      </c>
      <c r="G85" s="336"/>
      <c r="H85" s="336">
        <v>-3000</v>
      </c>
      <c r="I85" s="336"/>
      <c r="J85" s="336"/>
      <c r="K85" s="336"/>
      <c r="L85" s="336"/>
      <c r="M85" s="336"/>
      <c r="N85" s="336"/>
      <c r="O85" s="336"/>
      <c r="P85" s="336"/>
      <c r="Q85" s="336"/>
      <c r="R85" s="336"/>
      <c r="S85" s="336"/>
      <c r="T85" s="270"/>
      <c r="U85" s="270"/>
      <c r="V85" s="255" t="str">
        <f>IF($B85="C6810","FRAIS BANCAIRES",IF($B85="C6110","ENTRETIEN",IF($B85="C6111","VETURE",IF($B85="C6112","AIDES MENAGERES",IF($B85="C6210","LOYER, HOTEL",IF($B85="C6211","COPROPRIETE",IF($B85="C6212","EDF, EAU, TEL",IF($B85="C6213","DETTES",""))))))))</f>
        <v/>
      </c>
      <c r="W85" s="255" t="str">
        <f>IF($B85="C6214","OBSEQUES ET PRESTATIONS FUNERAIRES",IF($B85="C6215","TRAVAUX, DEMENAGEMENTS",IF($B85="C6216","SORTIES ET ANNIVERSAIRES",IF($B85="C6217","HEBERGEMENT FOYER, MAISON DE RETRAITE",IF($B85="C6310","IMPOTS",IF($B85="C6311","VACANCES, LOISIRS, ABONNEMENTS",IF($B85="C6312","HONORAIRES",IF($B85="C6313","SOLDE FDG ANNEE PASSEE",""))))))))</f>
        <v/>
      </c>
      <c r="X85" s="255" t="str">
        <f>IF($B85="C6410","ASSURANCES",IF($B85="C6510","ACHAT MATERIEL, MOBILIER",IF($B85="C6610","FRAIS MEDICAUX ET MUTUELLE ET REMBOURSEMENTS",IF($B85="C6611","MUTUELLE SANTE",IF($B85="C6710","IMOINS VALUES SUR TITRES",IF($B85="C6910","PROVISIONS SUR EMOLUMENTS",""))))))</f>
        <v/>
      </c>
      <c r="Y85" s="256" t="str">
        <f>IF($B85="C6810","FRAIS BANCAIRES",IF($B85="C6110","ENTRETIEN",IF($B85="C6111","VETURE",IF($B85="C6112","AIDES MENAGERES",IF($B85="C6210","LOYER, HOTEL",IF($B85="C6211","COPROPRIETE",IF($B85="C6212","EDF, EAU, TEL",IF($B85="C6213","DETTES",""))))))))</f>
        <v/>
      </c>
      <c r="Z85" s="256" t="str">
        <f>IF($B85="C6214","OBSEQUES ET PRESTATIONS FUNERAIRES",IF($B85="C6215","TRAVAUX, DEMENAGEMENTS",IF($B85="C6216","SORTIES ET ANNIVERSAIRES",IF($B85="C6217","HEBERGEMENT FOYER, MAISON DE RETRAITE",IF($B85="C6310","IMPOTS",IF($B85="C6311","VACANCES, LOISIRS, ABONNEMENTS",IF($B85="C6312","HONORAIRES",IF($B85="C6313","SOLDE FDG ANNEE PASSEE",""))))))))</f>
        <v/>
      </c>
      <c r="AA85" s="256" t="str">
        <f>IF($B85="C6410","ASSURANCES",IF($B85="C6510","ACHAT MATERIEL, MOBILIER",IF($B85="C6610","FRAIS MEDICAUX ET MUTUELLE ET REMBOURSEMENTS",IF($B85="C6611","MUTUELLE SANTE",IF($B85="C6710","IMOINS VALUES SUR TITRES",IF($B85="C6910","PROVISIONS SUR EMOLUMENTS",""))))))</f>
        <v/>
      </c>
      <c r="AB85" s="259" t="str">
        <f>IF($B85="C5111",$AL$6,IF($B85="C5112",$AL$7,IF($B85="C5113",$AL$8,IF($B85="C5121",$AL$9,IF($B85="C5122",$AL$10,IF($B85="C5123",$AL$11,IF($B85="C5130",$AL$12,IF($B85="C5140",$AL$13,""))))))))</f>
        <v/>
      </c>
      <c r="AC85" s="259" t="str">
        <f>IF($B85="C5150",$AL$14,IF($B85="C5160",$AL$15,IF($B85="C5170",$AL$16,IF($B85="C5180",$AL$17,IF($B85="C5190",$AL$18,IF($B85="C5190",$AL$19,""))))))</f>
        <v/>
      </c>
      <c r="AD85" s="259" t="str">
        <f>IF($B85="C5111",$AL$6,IF($B85="C5112",$AL$7,IF($B85="C5113",$AL$8,IF($B85="C5121",$AL$9,IF($B85="C5122",$AL$10,IF($B85="C5123",$AL$11,IF($B85="C5130",$AL$12,IF($B85="C5140",$AL$13,""))))))))</f>
        <v/>
      </c>
      <c r="AE85" s="259" t="str">
        <f>IF($B85="C5150",$AL$14,IF($B85="C5160",$AL$15,IF($B85="C5170",$AL$16,IF($B85="C5180",$AL$17,IF($B85="C5190",$AL$18,IF($B85="C5190",$AL$19,""))))))</f>
        <v/>
      </c>
      <c r="AF85" s="261" t="str">
        <f>IF($B85="C7001","PENSION 1",IF($B85="C7002","PENSION 2",IF($B85="C7003","PENSION 3",IF($B85="C7101","PENSION 4",IF($B85="C7102","PENSION 5",IF($B85="C7103","PENSION 6",IF($B85="C7104","PENSION 7","")))))))</f>
        <v/>
      </c>
      <c r="AG85" s="261" t="str">
        <f>IF($B85="C7201","PENSION 8",IF($B85="C7301","PENSION 9",IF($B85="C7401","PENSION 10",IF($B85="C7501","CAF",IF($B85="C7601","RENTE VIAGERE",IF($B85="C7602","ENCAISSEMENT LOYERS",IF($B85="C7603","INTERETS PLACEMENTS","")))))))</f>
        <v/>
      </c>
      <c r="AH85" s="261" t="str">
        <f>IF($B85="C7604","COUPONS ET PLUS VALUES SUR TITRES",IF($B85="C7605","ALS : VIREMENTS CAF",IF($B85="C7606","REMBOURSEMENT MUTUELLE",IF($B85="C7607","VENTE MAISON OU TERRAIN",IF($B85="C7608","VENTE MOBILIER",IF($B85="C7701","ENCAISSEMENT SUCCESSION",IF($B85="C7901","AUTRES RECETTES DIVERSES","")))))))</f>
        <v/>
      </c>
      <c r="AI85" s="261" t="str">
        <f>IF($B85="C7001","PENSION 1",IF($B85="C7002","PENSION 2",IF($B85="C7003","PENSION 3",IF($B85="C7101","PENSION 4",IF($B85="C7102","PENSION 5",IF($B85="C7103","PENSION 6",IF($B85="C7104","PENSION 7","")))))))</f>
        <v/>
      </c>
      <c r="AJ85" s="261" t="str">
        <f>IF($B85="C7201","PENSION 8",IF($B85="C7301","PENSION 9",IF($B85="C7401","PENSION 10",IF($B85="C7501","CAF",IF($B85="C7601","RENTE VIAGERE",IF($B85="C7602","ENCAISSEMENT LOYERS",IF($B85="C7603","INTERETS PLACEMENTS","")))))))</f>
        <v/>
      </c>
      <c r="AS85" s="261" t="str">
        <f t="shared" si="35"/>
        <v/>
      </c>
      <c r="BG85" s="31"/>
      <c r="BV85" s="31"/>
    </row>
  </sheetData>
  <sheetCalcPr fullCalcOnLoad="1"/>
  <sheetProtection formatColumns="0" insertColumns="0" insertRows="0" deleteColumns="0" deleteRows="0"/>
  <sortState ref="A8:AJ85">
    <sortCondition ref="B8:B85"/>
  </sortState>
  <phoneticPr fontId="61" type="noConversion"/>
  <dataValidations count="1">
    <dataValidation type="custom" allowBlank="1" showInputMessage="1" showErrorMessage="1" sqref="E8:E85">
      <formula1>"="</formula1>
    </dataValidation>
  </dataValidations>
  <printOptions horizontalCentered="1"/>
  <pageMargins left="0" right="0" top="0.19685039370078741" bottom="0" header="0" footer="0"/>
  <pageSetup paperSize="9" scale="89" fitToHeight="0" orientation="portrait" useFirstPageNumber="1" horizontalDpi="300" verticalDpi="4294967292" r:id="rId1"/>
  <headerFooter alignWithMargins="0"/>
  <drawing r:id="rId2"/>
  <legacyDrawing r:id="rId3"/>
  <controls>
    <control shapeId="102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12</vt:i4>
      </vt:variant>
    </vt:vector>
  </HeadingPairs>
  <TitlesOfParts>
    <vt:vector size="13" baseType="lpstr">
      <vt:lpstr>COMPTE1</vt:lpstr>
      <vt:lpstr>Criteria</vt:lpstr>
      <vt:lpstr>Database</vt:lpstr>
      <vt:lpstr>DATE1</vt:lpstr>
      <vt:lpstr>DATE2</vt:lpstr>
      <vt:lpstr>COMPTE1!Extract</vt:lpstr>
      <vt:lpstr>FDG</vt:lpstr>
      <vt:lpstr>Libellés</vt:lpstr>
      <vt:lpstr>COMPTE1!Print_Area</vt:lpstr>
      <vt:lpstr>RECETTES</vt:lpstr>
      <vt:lpstr>RECHERCHE1</vt:lpstr>
      <vt:lpstr>RECHERCHE2</vt:lpstr>
      <vt:lpstr>VIDE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Décordé</dc:creator>
  <cp:lastModifiedBy>mduquesn</cp:lastModifiedBy>
  <cp:lastPrinted>2015-01-20T09:45:18Z</cp:lastPrinted>
  <dcterms:created xsi:type="dcterms:W3CDTF">2000-06-13T10:05:51Z</dcterms:created>
  <dcterms:modified xsi:type="dcterms:W3CDTF">2015-01-21T16:25:47Z</dcterms:modified>
</cp:coreProperties>
</file>