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queryTables/queryTable1.xml" ContentType="application/vnd.openxmlformats-officedocument.spreadsheetml.query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queryTables/queryTable2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15150" windowHeight="7395" tabRatio="911" firstSheet="2" activeTab="2"/>
  </bookViews>
  <sheets>
    <sheet name="transi" sheetId="2" state="hidden" r:id="rId1"/>
    <sheet name="synthese_b" sheetId="44" state="hidden" r:id="rId2"/>
    <sheet name="Synthèse" sheetId="48" r:id="rId3"/>
    <sheet name="synthese" sheetId="40" state="hidden" r:id="rId4"/>
    <sheet name="web_s2" sheetId="4" state="hidden" r:id="rId5"/>
    <sheet name="web france" sheetId="25" state="hidden" r:id="rId6"/>
    <sheet name="WEB" sheetId="50" r:id="rId7"/>
    <sheet name="webv3" sheetId="6" state="hidden" r:id="rId8"/>
    <sheet name="shopping web" sheetId="27" state="hidden" r:id="rId9"/>
    <sheet name="Webmobile sans ipad" sheetId="36" state="hidden" r:id="rId10"/>
    <sheet name="bkml" sheetId="9" state="hidden" r:id="rId11"/>
    <sheet name="ipad webmobile" sheetId="37" state="hidden" r:id="rId12"/>
    <sheet name="mapsipadold" sheetId="15" state="hidden" r:id="rId13"/>
    <sheet name="fwb" sheetId="8" state="hidden" r:id="rId14"/>
    <sheet name="mapsiphoneold" sheetId="10" state="hidden" r:id="rId15"/>
    <sheet name="mapsandroidold" sheetId="13" state="hidden" r:id="rId16"/>
    <sheet name="gpsiphone" sheetId="17" state="hidden" r:id="rId17"/>
    <sheet name="gpsandroid" sheetId="18" state="hidden" r:id="rId18"/>
    <sheet name="ud deport mappy" sheetId="23" state="hidden" r:id="rId19"/>
    <sheet name="ud deport pj" sheetId="24" state="hidden" r:id="rId20"/>
  </sheets>
  <externalReferences>
    <externalReference r:id="rId21"/>
  </externalReferences>
  <definedNames>
    <definedName name="Audience_hebdo" localSheetId="10">bkml!$A$2:$E$3</definedName>
    <definedName name="Audience_hebdo" localSheetId="13">fwb!$A$2:$E$2</definedName>
    <definedName name="Audience_hebdo" localSheetId="17">gpsandroid!$A$2:$E$2</definedName>
    <definedName name="Audience_hebdo" localSheetId="16">gpsiphone!$A$2:$E$2</definedName>
    <definedName name="Audience_hebdo" localSheetId="15">mapsandroidold!$A$2:$E$2</definedName>
    <definedName name="Audience_hebdo" localSheetId="12">mapsipadold!$A$2:$E$2</definedName>
    <definedName name="Audience_hebdo" localSheetId="14">mapsiphoneold!$A$2:$E$2</definedName>
    <definedName name="Audience_hebdo" localSheetId="8">'shopping web'!$A$2:$E$3</definedName>
    <definedName name="Audience_hebdo" localSheetId="18">'ud deport mappy'!$A$2:$E$2</definedName>
    <definedName name="Audience_hebdo" localSheetId="19">'ud deport pj'!$A$2:$E$3</definedName>
    <definedName name="Audience_hebdo" localSheetId="7">webv3!$A$2:$E$3</definedName>
    <definedName name="Audience_hebdo_France" localSheetId="5">'web france'!$A$2:$E$3</definedName>
    <definedName name="Audience_Hebdo_s2" localSheetId="4">web_s2!$A$1:$E$6</definedName>
    <definedName name="fdf" localSheetId="8">#REF!</definedName>
    <definedName name="fdf" localSheetId="1">#REF!</definedName>
    <definedName name="fdf">#REF!</definedName>
    <definedName name="fffffffffff" localSheetId="8">#REF!</definedName>
    <definedName name="fffffffffff" localSheetId="1">#REF!</definedName>
    <definedName name="fffffffffff">#REF!</definedName>
    <definedName name="graphique" localSheetId="8">#REF!</definedName>
    <definedName name="graphique" localSheetId="1">#REF!</definedName>
    <definedName name="graphique">#REF!</definedName>
    <definedName name="ipad_webmobile" localSheetId="11">'ipad webmobile'!$B$1:$G$2</definedName>
    <definedName name="M_BKML" localSheetId="8">#REF!</definedName>
    <definedName name="M_BKML" localSheetId="1">#REF!</definedName>
    <definedName name="M_BKML">#REF!</definedName>
    <definedName name="M_FWB" localSheetId="8">#REF!</definedName>
    <definedName name="M_FWB" localSheetId="1">#REF!</definedName>
    <definedName name="M_FWB">#REF!</definedName>
    <definedName name="M_GPS_Android" localSheetId="8">#REF!</definedName>
    <definedName name="M_GPS_Android" localSheetId="1">#REF!</definedName>
    <definedName name="M_GPS_Android">#REF!</definedName>
    <definedName name="M_GPS_Iphone" localSheetId="8">#REF!</definedName>
    <definedName name="M_GPS_Iphone" localSheetId="1">#REF!</definedName>
    <definedName name="M_GPS_Iphone">#REF!</definedName>
    <definedName name="M_GPSF_Android" localSheetId="8">#REF!</definedName>
    <definedName name="M_GPSF_Android" localSheetId="1">#REF!</definedName>
    <definedName name="M_GPSF_Android">#REF!</definedName>
    <definedName name="M_GPSF_iphone" localSheetId="8">#REF!</definedName>
    <definedName name="M_GPSF_iphone" localSheetId="1">#REF!</definedName>
    <definedName name="M_GPSF_iphone">#REF!</definedName>
    <definedName name="M_jeu" localSheetId="8">#REF!</definedName>
    <definedName name="M_jeu" localSheetId="1">#REF!</definedName>
    <definedName name="M_jeu">#REF!</definedName>
    <definedName name="M_MR_ANdroid" localSheetId="8">#REF!</definedName>
    <definedName name="M_MR_ANdroid" localSheetId="1">#REF!</definedName>
    <definedName name="M_MR_ANdroid">#REF!</definedName>
    <definedName name="M_MR_AndroidOld" localSheetId="8">#REF!</definedName>
    <definedName name="M_MR_AndroidOld" localSheetId="1">#REF!</definedName>
    <definedName name="M_MR_AndroidOld">#REF!</definedName>
    <definedName name="M_MR_ipad" localSheetId="8">#REF!</definedName>
    <definedName name="M_MR_ipad" localSheetId="1">#REF!</definedName>
    <definedName name="M_MR_ipad">#REF!</definedName>
    <definedName name="M_MR_ipadOld" localSheetId="8">#REF!</definedName>
    <definedName name="M_MR_ipadOld" localSheetId="1">#REF!</definedName>
    <definedName name="M_MR_ipadOld">#REF!</definedName>
    <definedName name="M_MR_iphone" localSheetId="8">#REF!</definedName>
    <definedName name="M_MR_iphone" localSheetId="1">#REF!</definedName>
    <definedName name="M_MR_iphone">#REF!</definedName>
    <definedName name="M_MR_iphoneOld" localSheetId="8">#REF!</definedName>
    <definedName name="M_MR_iphoneOld" localSheetId="1">#REF!</definedName>
    <definedName name="M_MR_iphoneOld">#REF!</definedName>
    <definedName name="M_seo" localSheetId="8">#REF!</definedName>
    <definedName name="M_seo" localSheetId="1">#REF!</definedName>
    <definedName name="M_seo">#REF!</definedName>
    <definedName name="M_webFr" localSheetId="8">#REF!</definedName>
    <definedName name="M_webFr" localSheetId="1">#REF!</definedName>
    <definedName name="M_webFr">#REF!</definedName>
    <definedName name="M_webFrance" localSheetId="8">#REF!</definedName>
    <definedName name="M_webFrance" localSheetId="1">#REF!</definedName>
    <definedName name="M_webFrance">#REF!</definedName>
    <definedName name="pv" localSheetId="8">#REF!</definedName>
    <definedName name="pv" localSheetId="1">#REF!</definedName>
    <definedName name="pv">#REF!</definedName>
    <definedName name="TEMPLATE_VU_MP__BKML" localSheetId="10">bkml!$A$5:$B$6</definedName>
    <definedName name="TEMPLATE_VU_MP__FWB_1" localSheetId="13">fwb!$A$5:$B$6</definedName>
    <definedName name="TEMPLATE_VU_MP__SHOPPING_MOBILE_IPAD_WEBMO_ENCAPSULE" localSheetId="11">'ipad webmobile'!$M$1:$N$2</definedName>
    <definedName name="Template_VU_MP__WEB_FR_V3_1" localSheetId="7">webv3!$A$5:$B$6</definedName>
    <definedName name="vu" localSheetId="8">#REF!</definedName>
    <definedName name="vu" localSheetId="1">#REF!</definedName>
    <definedName name="vu">#REF!</definedName>
    <definedName name="vumoins1" localSheetId="8">#REF!</definedName>
    <definedName name="vumoins1" localSheetId="1">#REF!</definedName>
    <definedName name="vumoins1">#REF!</definedName>
    <definedName name="webmobile_sans_ipad__1" localSheetId="9">'Webmobile sans ipad'!$A$1:$F$2</definedName>
    <definedName name="WebV3S2">'[1]web-v3-s2'!$A$1:$E$21</definedName>
  </definedNames>
  <calcPr calcId="125725"/>
</workbook>
</file>

<file path=xl/calcChain.xml><?xml version="1.0" encoding="utf-8"?>
<calcChain xmlns="http://schemas.openxmlformats.org/spreadsheetml/2006/main">
  <c r="E3" i="48"/>
  <c r="E2"/>
  <c r="D3"/>
  <c r="D2"/>
  <c r="K40" i="44" l="1"/>
  <c r="K41"/>
  <c r="K44"/>
  <c r="K45"/>
  <c r="K48"/>
  <c r="J2"/>
  <c r="J30" s="1"/>
  <c r="K2"/>
  <c r="K43" l="1"/>
  <c r="C6" i="8"/>
  <c r="C6" i="6"/>
  <c r="C6" i="9"/>
  <c r="K3" i="44" l="1"/>
  <c r="K30" s="1"/>
  <c r="K5"/>
  <c r="K6"/>
  <c r="K7"/>
  <c r="K10"/>
  <c r="K12"/>
  <c r="K14"/>
  <c r="K15"/>
  <c r="K34" s="1"/>
  <c r="K18"/>
  <c r="K36" s="1"/>
  <c r="K19"/>
  <c r="K37" s="1"/>
  <c r="K22"/>
  <c r="K42" s="1"/>
  <c r="K39" s="1"/>
  <c r="K38" s="1"/>
  <c r="K26"/>
  <c r="K47" l="1"/>
  <c r="K46" s="1"/>
  <c r="K33"/>
  <c r="K32" s="1"/>
  <c r="K35"/>
  <c r="K29" l="1"/>
  <c r="K31"/>
  <c r="M33"/>
  <c r="L48" l="1"/>
  <c r="L47"/>
  <c r="L45"/>
  <c r="L44"/>
  <c r="L42"/>
  <c r="L41"/>
  <c r="L40"/>
  <c r="L37"/>
  <c r="L36"/>
  <c r="L35"/>
  <c r="L34"/>
  <c r="L33"/>
  <c r="L30"/>
  <c r="M30"/>
  <c r="M48"/>
  <c r="M47"/>
  <c r="M45"/>
  <c r="M44"/>
  <c r="M42"/>
  <c r="M41"/>
  <c r="M40"/>
  <c r="M37"/>
  <c r="M36"/>
  <c r="M35"/>
  <c r="M34"/>
  <c r="D7"/>
  <c r="M32" l="1"/>
  <c r="L46"/>
  <c r="M46"/>
  <c r="L43"/>
  <c r="M43"/>
  <c r="M39"/>
  <c r="L32"/>
  <c r="L39"/>
  <c r="D25"/>
  <c r="D9"/>
  <c r="D8"/>
  <c r="L38" l="1"/>
  <c r="L31" s="1"/>
  <c r="M38"/>
  <c r="M31" s="1"/>
  <c r="M29"/>
  <c r="D48"/>
  <c r="J47"/>
  <c r="G26"/>
  <c r="I26" s="1"/>
  <c r="F26"/>
  <c r="H26" s="1"/>
  <c r="E26"/>
  <c r="D26"/>
  <c r="L29" l="1"/>
  <c r="J36"/>
  <c r="E18"/>
  <c r="E36" s="1"/>
  <c r="F18"/>
  <c r="G18"/>
  <c r="D18"/>
  <c r="D36" s="1"/>
  <c r="D2" l="1"/>
  <c r="J37" l="1"/>
  <c r="E19"/>
  <c r="E37" s="1"/>
  <c r="F19"/>
  <c r="G19"/>
  <c r="D19"/>
  <c r="D37" s="1"/>
  <c r="E25" l="1"/>
  <c r="F25"/>
  <c r="H25" s="1"/>
  <c r="G25"/>
  <c r="I25" s="1"/>
  <c r="J48"/>
  <c r="D53" l="1"/>
  <c r="D70" l="1"/>
  <c r="J45"/>
  <c r="J44"/>
  <c r="D67" s="1"/>
  <c r="J42"/>
  <c r="D65" s="1"/>
  <c r="J41"/>
  <c r="J40"/>
  <c r="J35"/>
  <c r="J34"/>
  <c r="D57" s="1"/>
  <c r="J33"/>
  <c r="D59"/>
  <c r="D60"/>
  <c r="D56" l="1"/>
  <c r="J32"/>
  <c r="D63"/>
  <c r="J39"/>
  <c r="D62" s="1"/>
  <c r="J46"/>
  <c r="D69" s="1"/>
  <c r="D71"/>
  <c r="D58"/>
  <c r="J43"/>
  <c r="D66" s="1"/>
  <c r="D68"/>
  <c r="D64"/>
  <c r="J38" l="1"/>
  <c r="D61" s="1"/>
  <c r="D55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N33"/>
  <c r="J29" l="1"/>
  <c r="D52" s="1"/>
  <c r="J31"/>
  <c r="D54" s="1"/>
  <c r="I9"/>
  <c r="D137" s="1"/>
  <c r="D81" l="1"/>
  <c r="D82"/>
  <c r="H37" l="1"/>
  <c r="H36"/>
  <c r="G24"/>
  <c r="I24" s="1"/>
  <c r="F24"/>
  <c r="H24" s="1"/>
  <c r="E24"/>
  <c r="E45" s="1"/>
  <c r="D90" s="1"/>
  <c r="D24"/>
  <c r="D45" s="1"/>
  <c r="G23"/>
  <c r="I23" s="1"/>
  <c r="F23"/>
  <c r="H23" s="1"/>
  <c r="E23"/>
  <c r="E44" s="1"/>
  <c r="D89" s="1"/>
  <c r="D23"/>
  <c r="D44" s="1"/>
  <c r="G22"/>
  <c r="I22" s="1"/>
  <c r="F22"/>
  <c r="H22" s="1"/>
  <c r="E22"/>
  <c r="E42" s="1"/>
  <c r="D22"/>
  <c r="D42" s="1"/>
  <c r="I21"/>
  <c r="H21"/>
  <c r="I20"/>
  <c r="H20"/>
  <c r="I19"/>
  <c r="G37" s="1"/>
  <c r="H19"/>
  <c r="I18"/>
  <c r="G36" s="1"/>
  <c r="H18"/>
  <c r="F36" s="1"/>
  <c r="G17"/>
  <c r="I17" s="1"/>
  <c r="F17"/>
  <c r="H17" s="1"/>
  <c r="F37" s="1"/>
  <c r="E17"/>
  <c r="D17"/>
  <c r="G16"/>
  <c r="I16" s="1"/>
  <c r="F16"/>
  <c r="H16" s="1"/>
  <c r="E16"/>
  <c r="D16"/>
  <c r="G15"/>
  <c r="I15" s="1"/>
  <c r="F15"/>
  <c r="H15" s="1"/>
  <c r="E15"/>
  <c r="E34" s="1"/>
  <c r="D79" s="1"/>
  <c r="D15"/>
  <c r="G14"/>
  <c r="I14" s="1"/>
  <c r="F14"/>
  <c r="H14" s="1"/>
  <c r="E14"/>
  <c r="D14"/>
  <c r="G13"/>
  <c r="I13" s="1"/>
  <c r="F13"/>
  <c r="H13" s="1"/>
  <c r="E13"/>
  <c r="D13"/>
  <c r="G12"/>
  <c r="I12" s="1"/>
  <c r="F12"/>
  <c r="H12" s="1"/>
  <c r="E12"/>
  <c r="D12"/>
  <c r="D35" s="1"/>
  <c r="G11"/>
  <c r="I11" s="1"/>
  <c r="F11"/>
  <c r="H11" s="1"/>
  <c r="E11"/>
  <c r="D11"/>
  <c r="G10"/>
  <c r="I10" s="1"/>
  <c r="D136" s="1"/>
  <c r="F10"/>
  <c r="H10" s="1"/>
  <c r="E10"/>
  <c r="D10"/>
  <c r="D47" s="1"/>
  <c r="F9"/>
  <c r="H9" s="1"/>
  <c r="E9"/>
  <c r="G8"/>
  <c r="I8" s="1"/>
  <c r="G47" s="1"/>
  <c r="F8"/>
  <c r="H8" s="1"/>
  <c r="F47" s="1"/>
  <c r="E8"/>
  <c r="G7"/>
  <c r="I7" s="1"/>
  <c r="F7"/>
  <c r="H7" s="1"/>
  <c r="E7"/>
  <c r="G6"/>
  <c r="I6" s="1"/>
  <c r="F6"/>
  <c r="H6" s="1"/>
  <c r="E6"/>
  <c r="D6"/>
  <c r="G5"/>
  <c r="I5" s="1"/>
  <c r="F5"/>
  <c r="H5" s="1"/>
  <c r="E5"/>
  <c r="D5"/>
  <c r="D33" s="1"/>
  <c r="G4"/>
  <c r="I4" s="1"/>
  <c r="F4"/>
  <c r="E4"/>
  <c r="D4"/>
  <c r="G3"/>
  <c r="I3" s="1"/>
  <c r="F3"/>
  <c r="H3" s="1"/>
  <c r="E3"/>
  <c r="D3"/>
  <c r="G2"/>
  <c r="I2" s="1"/>
  <c r="F2"/>
  <c r="H2" s="1"/>
  <c r="E2"/>
  <c r="E30" s="1"/>
  <c r="E47" l="1"/>
  <c r="H47" s="1"/>
  <c r="D75"/>
  <c r="F30"/>
  <c r="D97" s="1"/>
  <c r="F35"/>
  <c r="D102" s="1"/>
  <c r="F34"/>
  <c r="D101" s="1"/>
  <c r="D114"/>
  <c r="D87"/>
  <c r="E48"/>
  <c r="G30"/>
  <c r="D119"/>
  <c r="G35"/>
  <c r="D124"/>
  <c r="G34"/>
  <c r="D123"/>
  <c r="G42"/>
  <c r="D131"/>
  <c r="G44"/>
  <c r="D133"/>
  <c r="G45"/>
  <c r="D134"/>
  <c r="D34"/>
  <c r="H34" s="1"/>
  <c r="E33"/>
  <c r="D78" s="1"/>
  <c r="D43"/>
  <c r="E35"/>
  <c r="D80" s="1"/>
  <c r="D30"/>
  <c r="H42"/>
  <c r="H45"/>
  <c r="E43"/>
  <c r="D88" s="1"/>
  <c r="H44"/>
  <c r="J48" i="40"/>
  <c r="J47"/>
  <c r="J45"/>
  <c r="J44"/>
  <c r="J43"/>
  <c r="J40"/>
  <c r="J39"/>
  <c r="J35"/>
  <c r="J34"/>
  <c r="J33"/>
  <c r="J42" l="1"/>
  <c r="J38"/>
  <c r="J32"/>
  <c r="J46"/>
  <c r="D92" i="44"/>
  <c r="D32"/>
  <c r="D46"/>
  <c r="H48"/>
  <c r="D93"/>
  <c r="E46"/>
  <c r="H30"/>
  <c r="E32"/>
  <c r="H33"/>
  <c r="H35"/>
  <c r="H43"/>
  <c r="E3" i="40"/>
  <c r="F3"/>
  <c r="H3" s="1"/>
  <c r="G3"/>
  <c r="I3" s="1"/>
  <c r="D3"/>
  <c r="D174"/>
  <c r="D175"/>
  <c r="J41" l="1"/>
  <c r="J31"/>
  <c r="D91" i="44"/>
  <c r="H32"/>
  <c r="D77"/>
  <c r="H46"/>
  <c r="H36" i="40"/>
  <c r="D151" s="1"/>
  <c r="H37"/>
  <c r="D152" s="1"/>
  <c r="D82"/>
  <c r="D83"/>
  <c r="E22"/>
  <c r="E45" s="1"/>
  <c r="F22"/>
  <c r="H22" s="1"/>
  <c r="G22"/>
  <c r="I22" s="1"/>
  <c r="G45" s="1"/>
  <c r="D183" s="1"/>
  <c r="D22"/>
  <c r="D45" s="1"/>
  <c r="I9"/>
  <c r="I18"/>
  <c r="I19"/>
  <c r="I20"/>
  <c r="I21"/>
  <c r="H18"/>
  <c r="H19"/>
  <c r="H20"/>
  <c r="H21"/>
  <c r="E4"/>
  <c r="F4"/>
  <c r="G4"/>
  <c r="I4" s="1"/>
  <c r="D4"/>
  <c r="E7"/>
  <c r="F7"/>
  <c r="H7" s="1"/>
  <c r="G7"/>
  <c r="I7" s="1"/>
  <c r="D7"/>
  <c r="E23"/>
  <c r="E47" s="1"/>
  <c r="D93" s="1"/>
  <c r="F23"/>
  <c r="H23" s="1"/>
  <c r="G23"/>
  <c r="I23" s="1"/>
  <c r="G47" s="1"/>
  <c r="D185" s="1"/>
  <c r="E24"/>
  <c r="E48" s="1"/>
  <c r="F24"/>
  <c r="H24" s="1"/>
  <c r="G24"/>
  <c r="D24"/>
  <c r="D48" s="1"/>
  <c r="D23"/>
  <c r="D47" s="1"/>
  <c r="E10"/>
  <c r="F10"/>
  <c r="G10"/>
  <c r="E11"/>
  <c r="F11"/>
  <c r="H11" s="1"/>
  <c r="G11"/>
  <c r="I11" s="1"/>
  <c r="E12"/>
  <c r="F12"/>
  <c r="H12" s="1"/>
  <c r="G12"/>
  <c r="I12" s="1"/>
  <c r="E13"/>
  <c r="F13"/>
  <c r="H13" s="1"/>
  <c r="G13"/>
  <c r="I13" s="1"/>
  <c r="E14"/>
  <c r="F14"/>
  <c r="G14"/>
  <c r="I14" s="1"/>
  <c r="G35" s="1"/>
  <c r="D173" s="1"/>
  <c r="E15"/>
  <c r="F15"/>
  <c r="H15" s="1"/>
  <c r="G15"/>
  <c r="E16"/>
  <c r="F16"/>
  <c r="H16" s="1"/>
  <c r="G16"/>
  <c r="I16" s="1"/>
  <c r="E17"/>
  <c r="F17"/>
  <c r="H17" s="1"/>
  <c r="F34" s="1"/>
  <c r="D103" s="1"/>
  <c r="G17"/>
  <c r="I17" s="1"/>
  <c r="G34" s="1"/>
  <c r="D172" s="1"/>
  <c r="D17"/>
  <c r="D16"/>
  <c r="D15"/>
  <c r="D14"/>
  <c r="D13"/>
  <c r="D12"/>
  <c r="D11"/>
  <c r="D10"/>
  <c r="G8"/>
  <c r="I8" s="1"/>
  <c r="G39" s="1"/>
  <c r="D177" s="1"/>
  <c r="F8"/>
  <c r="E8"/>
  <c r="D8"/>
  <c r="F9"/>
  <c r="H9" s="1"/>
  <c r="E9"/>
  <c r="D9"/>
  <c r="E6"/>
  <c r="F6"/>
  <c r="H6" s="1"/>
  <c r="G6"/>
  <c r="I6" s="1"/>
  <c r="D6"/>
  <c r="G5"/>
  <c r="F5"/>
  <c r="H5" s="1"/>
  <c r="E5"/>
  <c r="D5"/>
  <c r="E2"/>
  <c r="F2"/>
  <c r="H2" s="1"/>
  <c r="G2"/>
  <c r="D2"/>
  <c r="J30" l="1"/>
  <c r="J28" s="1"/>
  <c r="D29"/>
  <c r="H48"/>
  <c r="D163" s="1"/>
  <c r="E39"/>
  <c r="E29"/>
  <c r="E33"/>
  <c r="D79" s="1"/>
  <c r="D35"/>
  <c r="D34"/>
  <c r="D94"/>
  <c r="H45"/>
  <c r="D160" s="1"/>
  <c r="D91"/>
  <c r="D46"/>
  <c r="H47"/>
  <c r="D162" s="1"/>
  <c r="D39"/>
  <c r="D33"/>
  <c r="D40"/>
  <c r="H14"/>
  <c r="F35" s="1"/>
  <c r="D104" s="1"/>
  <c r="H10"/>
  <c r="I24"/>
  <c r="G48" s="1"/>
  <c r="D186" s="1"/>
  <c r="I15"/>
  <c r="H8"/>
  <c r="F39" s="1"/>
  <c r="D108" s="1"/>
  <c r="H4"/>
  <c r="I10"/>
  <c r="I2"/>
  <c r="G29" s="1"/>
  <c r="D167" s="1"/>
  <c r="I5"/>
  <c r="E34"/>
  <c r="E35"/>
  <c r="E46"/>
  <c r="E40"/>
  <c r="D32" l="1"/>
  <c r="D38"/>
  <c r="H40"/>
  <c r="D155" s="1"/>
  <c r="D86"/>
  <c r="D81"/>
  <c r="H35"/>
  <c r="D150" s="1"/>
  <c r="H34"/>
  <c r="D149" s="1"/>
  <c r="D80"/>
  <c r="D85"/>
  <c r="H39"/>
  <c r="D154" s="1"/>
  <c r="H46"/>
  <c r="D161" s="1"/>
  <c r="D92"/>
  <c r="H29"/>
  <c r="D144" s="1"/>
  <c r="D75"/>
  <c r="H33"/>
  <c r="D148" s="1"/>
  <c r="F29"/>
  <c r="D98" s="1"/>
  <c r="E32"/>
  <c r="E38"/>
  <c r="D31" l="1"/>
  <c r="H38"/>
  <c r="D153" s="1"/>
  <c r="D84"/>
  <c r="H32"/>
  <c r="D147" s="1"/>
  <c r="D78"/>
  <c r="E31"/>
  <c r="D77" l="1"/>
  <c r="H31"/>
  <c r="D146" s="1"/>
  <c r="I95" i="2"/>
  <c r="G206" l="1"/>
  <c r="H206" s="1"/>
  <c r="J206" s="1"/>
  <c r="I135"/>
  <c r="I100"/>
  <c r="I29"/>
  <c r="G201" l="1"/>
  <c r="G95"/>
  <c r="J95" s="1"/>
  <c r="G130"/>
  <c r="G143" l="1"/>
  <c r="J143" s="1"/>
  <c r="I24"/>
  <c r="H201" l="1"/>
  <c r="J201" s="1"/>
  <c r="G189"/>
  <c r="H189" s="1"/>
  <c r="J189" s="1"/>
  <c r="J130"/>
  <c r="G118"/>
  <c r="I118" s="1"/>
  <c r="J118" s="1"/>
  <c r="G83"/>
  <c r="J83" s="1"/>
  <c r="G24"/>
  <c r="J24" s="1"/>
  <c r="G11"/>
  <c r="J11" s="1"/>
  <c r="I136"/>
  <c r="I137" s="1"/>
  <c r="J134" s="1"/>
  <c r="I99"/>
  <c r="I28" l="1"/>
  <c r="G185"/>
  <c r="H185" s="1"/>
  <c r="J185" s="1"/>
  <c r="K185" s="1"/>
  <c r="G114"/>
  <c r="I114" s="1"/>
  <c r="J114" s="1"/>
  <c r="K114" s="1"/>
  <c r="G79"/>
  <c r="J79" s="1"/>
  <c r="K79" s="1"/>
  <c r="G7"/>
  <c r="J7" s="1"/>
  <c r="H135"/>
  <c r="G78"/>
  <c r="J78" s="1"/>
  <c r="F34"/>
  <c r="F31"/>
  <c r="K172"/>
  <c r="K61"/>
  <c r="K175"/>
  <c r="K155"/>
  <c r="G196"/>
  <c r="H196" s="1"/>
  <c r="J196" s="1"/>
  <c r="K196" s="1"/>
  <c r="G192"/>
  <c r="H192" s="1"/>
  <c r="J192" s="1"/>
  <c r="K192" s="1"/>
  <c r="G188"/>
  <c r="H188" s="1"/>
  <c r="J188" s="1"/>
  <c r="K188" s="1"/>
  <c r="G184"/>
  <c r="H184" s="1"/>
  <c r="J184" s="1"/>
  <c r="K184" s="1"/>
  <c r="I133"/>
  <c r="I134" s="1"/>
  <c r="H133"/>
  <c r="H134" s="1"/>
  <c r="G125"/>
  <c r="J125" s="1"/>
  <c r="K125" s="1"/>
  <c r="G117"/>
  <c r="I117" s="1"/>
  <c r="J117" s="1"/>
  <c r="K117" s="1"/>
  <c r="G113"/>
  <c r="I113" s="1"/>
  <c r="J113" s="1"/>
  <c r="K113" s="1"/>
  <c r="G109"/>
  <c r="J109" s="1"/>
  <c r="K109" s="1"/>
  <c r="G108"/>
  <c r="J108" s="1"/>
  <c r="K108" s="1"/>
  <c r="G107"/>
  <c r="J107" s="1"/>
  <c r="K107" s="1"/>
  <c r="G106"/>
  <c r="H100"/>
  <c r="I98"/>
  <c r="I97" s="1"/>
  <c r="I96" s="1"/>
  <c r="H99"/>
  <c r="H98"/>
  <c r="G100"/>
  <c r="G99"/>
  <c r="G98"/>
  <c r="G90"/>
  <c r="J90" s="1"/>
  <c r="K90" s="1"/>
  <c r="G86"/>
  <c r="J86" s="1"/>
  <c r="K86" s="1"/>
  <c r="G82"/>
  <c r="J82" s="1"/>
  <c r="G81"/>
  <c r="J81" s="1"/>
  <c r="K81" s="1"/>
  <c r="G80"/>
  <c r="J80" s="1"/>
  <c r="K80" s="1"/>
  <c r="H85"/>
  <c r="I85"/>
  <c r="G38"/>
  <c r="J38" s="1"/>
  <c r="G37"/>
  <c r="J37" s="1"/>
  <c r="G36"/>
  <c r="J36" s="1"/>
  <c r="G35"/>
  <c r="J35" s="1"/>
  <c r="H29"/>
  <c r="G29"/>
  <c r="H28"/>
  <c r="G28"/>
  <c r="I27"/>
  <c r="H27"/>
  <c r="G27"/>
  <c r="G19"/>
  <c r="J19" s="1"/>
  <c r="G15"/>
  <c r="J15" s="1"/>
  <c r="G10"/>
  <c r="J10" s="1"/>
  <c r="G9"/>
  <c r="J9" s="1"/>
  <c r="G8"/>
  <c r="J8" s="1"/>
  <c r="G6"/>
  <c r="J6" s="1"/>
  <c r="K212"/>
  <c r="K211"/>
  <c r="K210"/>
  <c r="K209"/>
  <c r="K208"/>
  <c r="K207"/>
  <c r="K206"/>
  <c r="K205"/>
  <c r="K204"/>
  <c r="K203"/>
  <c r="K202"/>
  <c r="K200"/>
  <c r="K199"/>
  <c r="K198"/>
  <c r="K197"/>
  <c r="K195"/>
  <c r="K194"/>
  <c r="K193"/>
  <c r="K191"/>
  <c r="K190"/>
  <c r="K187"/>
  <c r="K186"/>
  <c r="K182"/>
  <c r="K181"/>
  <c r="K179"/>
  <c r="K178"/>
  <c r="K177"/>
  <c r="F177"/>
  <c r="E177"/>
  <c r="K176"/>
  <c r="F176"/>
  <c r="E176"/>
  <c r="K174"/>
  <c r="F174"/>
  <c r="E174"/>
  <c r="K173"/>
  <c r="F173"/>
  <c r="E173"/>
  <c r="K170"/>
  <c r="F170"/>
  <c r="E170"/>
  <c r="K169"/>
  <c r="F169"/>
  <c r="E169"/>
  <c r="K168"/>
  <c r="K164"/>
  <c r="K163"/>
  <c r="K162"/>
  <c r="K161"/>
  <c r="K160"/>
  <c r="F160"/>
  <c r="E160"/>
  <c r="K159"/>
  <c r="K158"/>
  <c r="K157"/>
  <c r="K156"/>
  <c r="F156"/>
  <c r="E156"/>
  <c r="K152"/>
  <c r="F152"/>
  <c r="E152"/>
  <c r="K151"/>
  <c r="F151"/>
  <c r="E151"/>
  <c r="K150"/>
  <c r="F150"/>
  <c r="E150"/>
  <c r="K149"/>
  <c r="F149"/>
  <c r="E149"/>
  <c r="K148"/>
  <c r="F148"/>
  <c r="E148"/>
  <c r="K145"/>
  <c r="K143"/>
  <c r="K142"/>
  <c r="K141"/>
  <c r="K140"/>
  <c r="K139"/>
  <c r="K138"/>
  <c r="K137"/>
  <c r="K136"/>
  <c r="K134"/>
  <c r="E133"/>
  <c r="K132"/>
  <c r="K131"/>
  <c r="K129"/>
  <c r="K128"/>
  <c r="K127"/>
  <c r="K126"/>
  <c r="K124"/>
  <c r="K123"/>
  <c r="K122"/>
  <c r="K121"/>
  <c r="K120"/>
  <c r="K119"/>
  <c r="K116"/>
  <c r="K115"/>
  <c r="K111"/>
  <c r="K110"/>
  <c r="J106"/>
  <c r="K106" s="1"/>
  <c r="F105"/>
  <c r="E105"/>
  <c r="F102"/>
  <c r="E102"/>
  <c r="F98"/>
  <c r="F97" s="1"/>
  <c r="F96" s="1"/>
  <c r="E98"/>
  <c r="E97" s="1"/>
  <c r="E96" s="1"/>
  <c r="K94"/>
  <c r="K93"/>
  <c r="K92"/>
  <c r="K91"/>
  <c r="K89"/>
  <c r="K88"/>
  <c r="K87"/>
  <c r="F85"/>
  <c r="E85"/>
  <c r="F77"/>
  <c r="E77"/>
  <c r="K76"/>
  <c r="K75"/>
  <c r="K74"/>
  <c r="K73"/>
  <c r="K72"/>
  <c r="K71"/>
  <c r="K70"/>
  <c r="F70"/>
  <c r="E70"/>
  <c r="K69"/>
  <c r="K68"/>
  <c r="K67"/>
  <c r="F67"/>
  <c r="E67"/>
  <c r="K65"/>
  <c r="K64"/>
  <c r="K63"/>
  <c r="K62"/>
  <c r="F62"/>
  <c r="F61" s="1"/>
  <c r="E62"/>
  <c r="E61" s="1"/>
  <c r="K59"/>
  <c r="K58"/>
  <c r="K57"/>
  <c r="K56"/>
  <c r="K55"/>
  <c r="K54"/>
  <c r="K53"/>
  <c r="K52"/>
  <c r="K51"/>
  <c r="K50"/>
  <c r="F50"/>
  <c r="E50"/>
  <c r="K47"/>
  <c r="K46"/>
  <c r="K45"/>
  <c r="K44"/>
  <c r="K43"/>
  <c r="K42"/>
  <c r="F42"/>
  <c r="E42"/>
  <c r="K40"/>
  <c r="K39"/>
  <c r="E34"/>
  <c r="E31"/>
  <c r="F27"/>
  <c r="F168" s="1"/>
  <c r="E27"/>
  <c r="E168" s="1"/>
  <c r="K23"/>
  <c r="K22"/>
  <c r="K21"/>
  <c r="K20"/>
  <c r="K18"/>
  <c r="K17"/>
  <c r="K16"/>
  <c r="F14"/>
  <c r="E14"/>
  <c r="F5"/>
  <c r="F183" s="1"/>
  <c r="E5"/>
  <c r="E26" l="1"/>
  <c r="F26"/>
  <c r="F167" s="1"/>
  <c r="E21" i="44"/>
  <c r="E41" s="1"/>
  <c r="D86" s="1"/>
  <c r="D21"/>
  <c r="D41" s="1"/>
  <c r="E20"/>
  <c r="E40" s="1"/>
  <c r="D85" s="1"/>
  <c r="D20"/>
  <c r="D40" s="1"/>
  <c r="J29" i="2"/>
  <c r="G104"/>
  <c r="J104" s="1"/>
  <c r="K104" s="1"/>
  <c r="E21" i="40"/>
  <c r="E44" s="1"/>
  <c r="G33" i="2"/>
  <c r="J33" s="1"/>
  <c r="D21" i="40"/>
  <c r="D44" s="1"/>
  <c r="G103" i="2"/>
  <c r="J103" s="1"/>
  <c r="K103" s="1"/>
  <c r="E20" i="40"/>
  <c r="E43" s="1"/>
  <c r="G32" i="2"/>
  <c r="J32" s="1"/>
  <c r="D20" i="40"/>
  <c r="D43" s="1"/>
  <c r="J27" i="2"/>
  <c r="J34"/>
  <c r="J28"/>
  <c r="K28" s="1"/>
  <c r="J14"/>
  <c r="J5"/>
  <c r="J135"/>
  <c r="K135" s="1"/>
  <c r="K38"/>
  <c r="K37"/>
  <c r="K36"/>
  <c r="K19"/>
  <c r="K7"/>
  <c r="K8"/>
  <c r="K9"/>
  <c r="F101"/>
  <c r="E101"/>
  <c r="F155"/>
  <c r="E167"/>
  <c r="F172"/>
  <c r="E175"/>
  <c r="G85"/>
  <c r="J85" s="1"/>
  <c r="K85" s="1"/>
  <c r="K10"/>
  <c r="K82"/>
  <c r="J77"/>
  <c r="K77" s="1"/>
  <c r="J99"/>
  <c r="K99" s="1"/>
  <c r="E147"/>
  <c r="F175"/>
  <c r="E66"/>
  <c r="G34"/>
  <c r="E155"/>
  <c r="E25"/>
  <c r="E166" s="1"/>
  <c r="E172"/>
  <c r="F49"/>
  <c r="F41" s="1"/>
  <c r="E49"/>
  <c r="E41" s="1"/>
  <c r="F66"/>
  <c r="E84"/>
  <c r="H97"/>
  <c r="H96" s="1"/>
  <c r="H84" s="1"/>
  <c r="F84"/>
  <c r="E30"/>
  <c r="E4"/>
  <c r="I84"/>
  <c r="F25"/>
  <c r="F166" s="1"/>
  <c r="J98"/>
  <c r="K98" s="1"/>
  <c r="J100"/>
  <c r="K100" s="1"/>
  <c r="K167"/>
  <c r="K144"/>
  <c r="K147"/>
  <c r="K49"/>
  <c r="K166"/>
  <c r="K66"/>
  <c r="K112"/>
  <c r="J133"/>
  <c r="K133" s="1"/>
  <c r="K78"/>
  <c r="K15"/>
  <c r="E112"/>
  <c r="F147"/>
  <c r="E183"/>
  <c r="F180" s="1"/>
  <c r="F30"/>
  <c r="G77"/>
  <c r="G97"/>
  <c r="G105"/>
  <c r="J105" s="1"/>
  <c r="K105" s="1"/>
  <c r="F112"/>
  <c r="H41" i="44" l="1"/>
  <c r="E39"/>
  <c r="D84" s="1"/>
  <c r="H40"/>
  <c r="D39"/>
  <c r="D42" i="40"/>
  <c r="D41" s="1"/>
  <c r="D30" s="1"/>
  <c r="D28" s="1"/>
  <c r="J31" i="2"/>
  <c r="J30" s="1"/>
  <c r="K30" s="1"/>
  <c r="K32"/>
  <c r="G102"/>
  <c r="J102" s="1"/>
  <c r="K102" s="1"/>
  <c r="G31"/>
  <c r="G30" s="1"/>
  <c r="H44" i="40"/>
  <c r="D159" s="1"/>
  <c r="D90"/>
  <c r="D89"/>
  <c r="H43"/>
  <c r="D158" s="1"/>
  <c r="E42"/>
  <c r="J26" i="2"/>
  <c r="J25" s="1"/>
  <c r="J13" s="1"/>
  <c r="K29"/>
  <c r="K33"/>
  <c r="K35"/>
  <c r="K27"/>
  <c r="K6"/>
  <c r="E13"/>
  <c r="E154" s="1"/>
  <c r="F144"/>
  <c r="F171"/>
  <c r="E146"/>
  <c r="E171"/>
  <c r="K154"/>
  <c r="F13"/>
  <c r="F12" s="1"/>
  <c r="F4" s="1"/>
  <c r="F146" s="1"/>
  <c r="K41"/>
  <c r="K171"/>
  <c r="K180"/>
  <c r="K183"/>
  <c r="J97"/>
  <c r="K97" s="1"/>
  <c r="G96"/>
  <c r="G84" s="1"/>
  <c r="J84" s="1"/>
  <c r="K5"/>
  <c r="H39" i="44" l="1"/>
  <c r="E38"/>
  <c r="E29" s="1"/>
  <c r="D74" s="1"/>
  <c r="D38"/>
  <c r="D31" s="1"/>
  <c r="K31" i="2"/>
  <c r="G101"/>
  <c r="J101" s="1"/>
  <c r="K101" s="1"/>
  <c r="J12"/>
  <c r="J4" s="1"/>
  <c r="H42" i="40"/>
  <c r="D157" s="1"/>
  <c r="D88"/>
  <c r="E41"/>
  <c r="K34" i="2"/>
  <c r="K26"/>
  <c r="K14"/>
  <c r="K25"/>
  <c r="F154"/>
  <c r="K146"/>
  <c r="J96"/>
  <c r="K96" s="1"/>
  <c r="K84"/>
  <c r="D29" i="44" l="1"/>
  <c r="H29" s="1"/>
  <c r="H38"/>
  <c r="E31"/>
  <c r="D76" s="1"/>
  <c r="D83"/>
  <c r="E30" i="40"/>
  <c r="H41"/>
  <c r="D156" s="1"/>
  <c r="D87"/>
  <c r="K13" i="2"/>
  <c r="H30" i="40" l="1"/>
  <c r="D145" s="1"/>
  <c r="D76"/>
  <c r="E28"/>
  <c r="K4" i="2"/>
  <c r="H28" i="40" l="1"/>
  <c r="D143" s="1"/>
  <c r="D74"/>
  <c r="K12" i="2"/>
</calcChain>
</file>

<file path=xl/connections.xml><?xml version="1.0" encoding="utf-8"?>
<connections xmlns="http://schemas.openxmlformats.org/spreadsheetml/2006/main">
  <connection id="1" odcFile="C:\Users\houda\Downloads\auto\Audience_hebdo.iqy" name="Audience_hebdo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2" odcFile="C:\Users\houda\Downloads\auto\Audience_hebdo_France.iqy" name="Audience_hebdo_France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10&amp;columns=l:time_year,m:visits,m:page_loads,m:time_spent_per_visits,m:bounce_rate&amp;sort=-m:visits&amp;segment=100001726&amp;start-index=1" htmlFormat="all"/>
    <parameters count="3">
      <parameter name="site"/>
      <parameter name="Début"/>
      <parameter name="Fin"/>
    </parameters>
  </connection>
  <connection id="3" odcFile="C:\Users\houda\Downloads\auto\Audience_Hebdo_s2.iqy" name="Audience_Hebdo_s2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l2,m:visits,m:page_loads,m:time_spent_per_visits,m:bounce_rate&amp;sort=l:l2&amp;start-index=1" htmlFormat="all"/>
    <parameters count="3">
      <parameter name="site"/>
      <parameter name="Début"/>
      <parameter name="Fin"/>
    </parameters>
  </connection>
  <connection id="4" odcFile="C:\Users\houda\Downloads\auto\Audience_hebdo.iqy" name="Audience_hebdo11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5" odcFile="C:\Users\houda\Downloads\auto\Audience_hebdo.iqy" name="Audience_hebdo12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6" odcFile="C:\Users\houda\Downloads\auto\Audience_hebdo.iqy" name="Audience_hebdo13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7" odcFile="C:\Users\houda\Downloads\auto\Audience_hebdo.iqy" name="Audience_hebdo14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8" odcFile="C:\Users\houda\Downloads\auto\Audience_hebdo.iqy" name="Audience_hebdo15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9" odcFile="C:\Users\houda\Downloads\auto\Audience_hebdo.iqy" name="Audience_hebdo2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10" odcFile="C:\Users\houda\Downloads\auto\Audience_hebdo.iqy" name="Audience_hebdo3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11" odcFile="C:\Users\houda\Downloads\auto\Audience_hebdo.iqy" name="Audience_hebdo4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12" odcFile="C:\Users\houda\Downloads\auto\Audience_hebdo.iqy" name="Audience_hebdo7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13" odcFile="C:\Users\houda\Downloads\auto\Audience_hebdo.iqy" name="Audience_hebdo9" type="4" refreshedVersion="5" background="1" saveData="1">
    <webPr sourceData="1" parsePre="1" consecutive="1" xl2000="1" url="https://apirest.atinternet-solutions.com/v1/html/getData?site=[&quot;site&quot;,&quot;Veuillez saisir un site&quot;]&amp;start=[&quot;Début&quot;,&quot;Veuillez saisir une date de début au format AAAA-MM-JJ&quot;]&amp;end=[&quot;Fin&quot;,&quot;Veuillez saisir une date de fin au format AAAA-MM-JJ&quot;]&amp;max-results=30&amp;columns=l:time_year,m:visits,m:page_views,m:time_spent_per_visits,m:bounce_rate&amp;sort=-m:visits&amp;start-index=1" htmlFormat="all"/>
    <parameters count="3">
      <parameter name="site"/>
      <parameter name="Début"/>
      <parameter name="Fin"/>
    </parameters>
  </connection>
  <connection id="14" odcFile="C:\Users\houda\Downloads\ipad_webmobile.iqy" name="ipad_webmobile" type="4" refreshedVersion="5" background="1" saveData="1">
    <webPr sourceData="1" parsePre="1" consecutive="1" xl2000="1" url="https://apirest.atinternet-solutions.com/v1/html/GetData?site=526564&amp;start=[&quot;Début&quot;,&quot;Veuillez saisir une date de début au format AAAA-MM-JJ&quot;]&amp;end=[&quot;Fin&quot;,&quot;Veuillez saisir une date de fin au format AAAA-MM-JJ&quot;]&amp;max-results=100&amp;columns=l%3atime_year%2cm%3avisits%2cm%3apage_views%2cm%3apage_loads%2cm%3atime_spent_per_visits%2cm%3abounce_rate&amp;sort=-m%3avisits&amp;segment=100012841&amp;start-index=1" htmlFormat="all"/>
    <parameters count="2">
      <parameter name="Début"/>
      <parameter name="Fin"/>
    </parameters>
  </connection>
  <connection id="15" odcFile="C:\Users\jsoulard\Desktop\Julien\TEMPLATE VU MP  BKML.iqy" name="TEMPLATE VU MP  BKML" type="4" refreshedVersion="5" background="1" saveData="1">
    <webPr sourceData="1" parsePre="1" consecutive="1" xl2000="1" url="https://apirest.atinternet-solutions.com/v2/html/getData?&amp;columns={d_site,CM_29062}&amp;sort={-CM_29062}&amp;space={s:485859}&amp;period={D:{start:'[&quot;Debut&quot;,&quot;Veuillez saisir une date de debut au format AAAA-MM-JJ&quot;]',end:'[&quot;Fin&quot;,&quot;Veuillez saisir une date de fin au format AAAA-MM-JJ&quot;]'}}&amp;max-results=20&amp;sep=comma" htmlFormat="all"/>
    <parameters count="2">
      <parameter name="Debut"/>
      <parameter name="Fin"/>
    </parameters>
  </connection>
  <connection id="16" odcFile="C:\Users\jsoulard\Desktop\Julien\TEMPLATE VU MP  FWB.iqy" name="TEMPLATE VU MP  FWB" type="4" refreshedVersion="5" background="1" saveData="1">
    <webPr sourceData="1" parsePre="1" consecutive="1" xl2000="1" url="https://apirest.atinternet-solutions.com/v2/html/getData?&amp;columns={d_site,CM_29062}&amp;sort={-CM_29062}&amp;space={s:485857}&amp;period={D:{start:'[&quot;Debut&quot;,&quot;Veuillez saisir une date de debut au format AAAA-MM-JJ&quot;]',end:'[&quot;Fin&quot;,&quot;Veuillez saisir une date de fin au format AAAA-MM-JJ&quot;]'}}&amp;max-results=20&amp;sep=comma" htmlFormat="all"/>
    <parameters count="2">
      <parameter name="Debut"/>
      <parameter name="Fin"/>
    </parameters>
  </connection>
  <connection id="17" odcFile="C:\Users\tgrandremy\Desktop\TEMPLATE VU MP  SHOPPING MOBILE IPAD(WEBMO ENCAPSULE).iqy" name="TEMPLATE VU MP  SHOPPING MOBILE IPAD(WEBMO ENCAPSULE)" type="4" refreshedVersion="5" background="1" saveData="1">
    <webPr sourceData="1" parsePre="1" consecutive="1" xl2000="1" url="https://apirest.atinternet-solutions.com/v2/html/getData?&amp;columns={d_site,CM_32206}&amp;sort={-CM_32206}&amp;space={s:526564}&amp;period={D:{start:'[&quot;Debut&quot;,&quot;Veuillez saisir une date de debut au format AAAA-MM-JJ&quot;]',end:'[&quot;Fin&quot;,&quot;Veuillez saisir une date de fin au format AAAA-MM-JJ&quot;]'}}&amp;max-results=20&amp;sep=comma" htmlFormat="all"/>
    <parameters count="2">
      <parameter name="Debut"/>
      <parameter name="Fin"/>
    </parameters>
  </connection>
  <connection id="18" odcFile="C:\Users\jsoulard\Desktop\Julien\Template VU MP  WEB FR V3.iqy" name="Template VU MP  WEB FR V3" type="4" refreshedVersion="5" background="1" saveData="1">
    <webPr sourceData="1" parsePre="1" consecutive="1" xl2000="1" url="https://apirest.atinternet-solutions.com/v2/html/getData?&amp;columns={d_site,CM_29062}&amp;sort={-CM_29062}&amp;space={s:485820}&amp;period={D:{start:'[&quot;Debut&quot;,&quot;Veuillez saisir une date de debut au format AAAA-MM-JJ&quot;]',end:'[&quot;Fin&quot;,&quot;Veuillez saisir une date de fin au format AAAA-MM-JJ&quot;]'}}&amp;sep=comma" htmlFormat="all"/>
    <parameters count="2">
      <parameter name="Debut"/>
      <parameter name="Fin"/>
    </parameters>
  </connection>
  <connection id="19" odcFile="C:\Users\houda\Downloads\webmobile_sans_ipad (1).iqy" name="webmobile_sans_ipad (1)" type="4" refreshedVersion="5" background="1" saveData="1">
    <webPr sourceData="1" parsePre="1" consecutive="1" xl2000="1" url="https://apirest.atinternet-solutions.com/v1/html/GetData?site=526564&amp;start=[&quot;Début&quot;,&quot;Veuillez saisir une date de début au format AAAA-MM-JJ&quot;]&amp;end=[&quot;Fin&quot;,&quot;Veuillez saisir une date de fin au format AAAA-MM-JJ&quot;]&amp;max-results=10&amp;columns=l%3atime_year%2cm%3avisits%2cm%3apage_views%2cm%3apage_loads%2cm%3atime_spent_per_visits%2cm%3abounce_rate&amp;sort=-m%3avisits&amp;segment=100012838&amp;start-index=1" htmlFormat="all"/>
    <parameters count="2">
      <parameter name="Début"/>
      <parameter name="Fin"/>
    </parameters>
  </connection>
</connections>
</file>

<file path=xl/sharedStrings.xml><?xml version="1.0" encoding="utf-8"?>
<sst xmlns="http://schemas.openxmlformats.org/spreadsheetml/2006/main" count="787" uniqueCount="195">
  <si>
    <t>web v3</t>
  </si>
  <si>
    <t>Attention ce fichier peut ne pas marcher sur des valeurs entre 2 années</t>
  </si>
  <si>
    <t>s1</t>
  </si>
  <si>
    <t>s2</t>
  </si>
  <si>
    <t>extract data</t>
  </si>
  <si>
    <t>Valeurs à récupérer</t>
  </si>
  <si>
    <t>check</t>
  </si>
  <si>
    <t>Visites 2013</t>
  </si>
  <si>
    <t>Web Mappy +UD</t>
  </si>
  <si>
    <t>Web Mappy</t>
  </si>
  <si>
    <t>site France</t>
  </si>
  <si>
    <t>jeux-concours</t>
  </si>
  <si>
    <t>jeu concours</t>
  </si>
  <si>
    <t>SEO</t>
  </si>
  <si>
    <t>pratique</t>
  </si>
  <si>
    <t>Web UD.com</t>
  </si>
  <si>
    <t>Mobile</t>
  </si>
  <si>
    <t>Mobile HGPS</t>
  </si>
  <si>
    <t>Sites</t>
  </si>
  <si>
    <t>FWB</t>
  </si>
  <si>
    <t>BKML</t>
  </si>
  <si>
    <t>Applications</t>
  </si>
  <si>
    <t>Maps &amp; Routes</t>
  </si>
  <si>
    <t>old</t>
  </si>
  <si>
    <t>anciens</t>
  </si>
  <si>
    <t>v4</t>
  </si>
  <si>
    <t>iphone</t>
  </si>
  <si>
    <t>android</t>
  </si>
  <si>
    <t>ipad</t>
  </si>
  <si>
    <t>App GPS</t>
  </si>
  <si>
    <t xml:space="preserve">App GPS Gratuit </t>
  </si>
  <si>
    <t xml:space="preserve">App GPS </t>
  </si>
  <si>
    <t>Dont Mappy déportalisé</t>
  </si>
  <si>
    <t>Dont PJ.fr déportalisé</t>
  </si>
  <si>
    <t>VU</t>
  </si>
  <si>
    <t>App GPS gratuit</t>
  </si>
  <si>
    <t>PV</t>
  </si>
  <si>
    <t>Web Mappy + UD</t>
  </si>
  <si>
    <t>Temps passé</t>
  </si>
  <si>
    <t>temps passé</t>
  </si>
  <si>
    <t>anciennes</t>
  </si>
  <si>
    <t>visites/vu</t>
  </si>
  <si>
    <t>taux de rebond</t>
  </si>
  <si>
    <t>Niveaux 2</t>
  </si>
  <si>
    <t>Visites</t>
  </si>
  <si>
    <t>Chargements</t>
  </si>
  <si>
    <t>Temps passé / visites</t>
  </si>
  <si>
    <t>Taux de rebond</t>
  </si>
  <si>
    <t>Itinéraire</t>
  </si>
  <si>
    <t>Plan</t>
  </si>
  <si>
    <t>Années</t>
  </si>
  <si>
    <t>Pages vues</t>
  </si>
  <si>
    <t>-</t>
  </si>
  <si>
    <t>shopping web</t>
  </si>
  <si>
    <t>Mappy shopping web</t>
  </si>
  <si>
    <t>Mappy shopping mobile</t>
  </si>
  <si>
    <t>Mappy shopping mobile avec tablettes</t>
  </si>
  <si>
    <t>tablettes web mobile</t>
  </si>
  <si>
    <t>Mappy shopping mobile (avec tablettes mais ipad)</t>
  </si>
  <si>
    <t>Audience</t>
  </si>
  <si>
    <t xml:space="preserve">Visites </t>
  </si>
  <si>
    <t>Smartphone</t>
  </si>
  <si>
    <t>WebMobile (hors wm ipad)</t>
  </si>
  <si>
    <t>Maps &amp; Routes iphone</t>
  </si>
  <si>
    <t>Maps &amp; Routes android</t>
  </si>
  <si>
    <t>Mappy City iphone</t>
  </si>
  <si>
    <t>Mappy City android</t>
  </si>
  <si>
    <t>Tablettes</t>
  </si>
  <si>
    <t>Maps ipad</t>
  </si>
  <si>
    <t>Tablette webmobile (hors ipad)</t>
  </si>
  <si>
    <t>Mobile GPS</t>
  </si>
  <si>
    <t>GPS Free iphone</t>
  </si>
  <si>
    <t>GPS Free android</t>
  </si>
  <si>
    <t>GPS  Free Windows Phone</t>
  </si>
  <si>
    <t>GPS  iphone</t>
  </si>
  <si>
    <t>GPS  android</t>
  </si>
  <si>
    <t>Visiteurs</t>
  </si>
  <si>
    <t>pv/visites</t>
  </si>
  <si>
    <t>bkml</t>
  </si>
  <si>
    <t>fwb</t>
  </si>
  <si>
    <t>webmobile tablettes</t>
  </si>
  <si>
    <t>maps ipad</t>
  </si>
  <si>
    <t>maps ipad old</t>
  </si>
  <si>
    <t>maps android</t>
  </si>
  <si>
    <t>maps android old</t>
  </si>
  <si>
    <t>maps android v4</t>
  </si>
  <si>
    <t>maps iphone</t>
  </si>
  <si>
    <t>maps iphone old</t>
  </si>
  <si>
    <t>maps iphone v4</t>
  </si>
  <si>
    <t xml:space="preserve"> ipad (webmobile encapsulé)</t>
  </si>
  <si>
    <t>webmobile total</t>
  </si>
  <si>
    <t>gps free iphone</t>
  </si>
  <si>
    <t>gps free android</t>
  </si>
  <si>
    <t>gps free windows phone</t>
  </si>
  <si>
    <t>gps  iphone</t>
  </si>
  <si>
    <t>gps  android</t>
  </si>
  <si>
    <t>visites</t>
  </si>
  <si>
    <t>mappycity iphone</t>
  </si>
  <si>
    <t>mappycity android</t>
  </si>
  <si>
    <t>Temps passé calculé/ visites</t>
  </si>
  <si>
    <t>Taux de rebond calculé</t>
  </si>
  <si>
    <t>WebMobile (hors wm ipad et hors tablettes)</t>
  </si>
  <si>
    <t>web V4</t>
  </si>
  <si>
    <t>vu</t>
  </si>
  <si>
    <t xml:space="preserve">Web </t>
  </si>
  <si>
    <t>GPS</t>
  </si>
  <si>
    <t>Indicateurs</t>
  </si>
  <si>
    <t>Visites 2014</t>
  </si>
  <si>
    <t>Visiteurs 2014</t>
  </si>
  <si>
    <t>PV 2014</t>
  </si>
  <si>
    <t>Temps passé 2014</t>
  </si>
  <si>
    <t>visites / vu2014</t>
  </si>
  <si>
    <t>pv/visites2014</t>
  </si>
  <si>
    <t>Taux de rebond 2014</t>
  </si>
  <si>
    <t>Total Mobile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</si>
  <si>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</si>
  <si>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</si>
  <si>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</si>
  <si>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</si>
  <si>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</si>
  <si>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</si>
  <si>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</si>
  <si>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</si>
  <si>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</si>
  <si>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</si>
  <si>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</si>
  <si>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</si>
  <si>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</si>
  <si>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</si>
  <si>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</si>
  <si>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</si>
  <si>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s3</t>
  </si>
  <si>
    <t>s4</t>
  </si>
  <si>
    <t>s5</t>
  </si>
  <si>
    <t>s6</t>
  </si>
  <si>
    <t>s7</t>
  </si>
  <si>
    <t>s8</t>
  </si>
  <si>
    <t>s9</t>
  </si>
  <si>
    <t>s10</t>
  </si>
  <si>
    <t>webmobile (shopping iphone)</t>
  </si>
  <si>
    <t>MP | Shopping Mobile - Web Mobile</t>
  </si>
  <si>
    <t>maps iphone v5</t>
  </si>
  <si>
    <t>web V5</t>
  </si>
  <si>
    <t>mappyipad V5</t>
  </si>
  <si>
    <t>Nom dans l'interface</t>
  </si>
  <si>
    <t>MP | Web FR V5</t>
  </si>
  <si>
    <t>MP | Web FR V3</t>
  </si>
  <si>
    <t>MP | Shopping Web</t>
  </si>
  <si>
    <t>Partie Mobile</t>
  </si>
  <si>
    <t>MP | BKML</t>
  </si>
  <si>
    <t>MP | FWB</t>
  </si>
  <si>
    <t>remarque</t>
  </si>
  <si>
    <t>ras</t>
  </si>
  <si>
    <t>segment enregistré qui va prendre dans la source perso mappy &gt;&gt; esemble des indicateurs &gt;&gt;mappyipad + mappyipadv5</t>
  </si>
  <si>
    <t>segment enregistré qui va prendre dans la source perso mappy &gt;&gt; esemble des indicateurs &gt;&gt;mappyiphone</t>
  </si>
  <si>
    <t>segment enregistré webmobile tablettes</t>
  </si>
  <si>
    <t>MP | Maps Ipad V5</t>
  </si>
  <si>
    <t>MP | Maps Ipad</t>
  </si>
  <si>
    <t>pas besoin de récuperer</t>
  </si>
  <si>
    <t>MP | Maps Android</t>
  </si>
  <si>
    <t>MP | Maps Android v4</t>
  </si>
  <si>
    <t>MP | Maps Iphone</t>
  </si>
  <si>
    <t>MP | maps v5 iphone</t>
  </si>
  <si>
    <t>MP | mappy city iphone</t>
  </si>
  <si>
    <t>MP | GPS Iphone</t>
  </si>
  <si>
    <t>MP | GPS Android</t>
  </si>
  <si>
    <t>segment ndrive</t>
  </si>
  <si>
    <t>MP | GPS windows phone</t>
  </si>
  <si>
    <t>MP | mappy city android</t>
  </si>
  <si>
    <t>pj</t>
  </si>
  <si>
    <t>at</t>
  </si>
  <si>
    <t>Supports</t>
  </si>
  <si>
    <t>Tablette</t>
  </si>
  <si>
    <t>JS - Unique Visitors (NX - Global metric)</t>
  </si>
  <si>
    <t>VU DQ</t>
  </si>
  <si>
    <t>a faire</t>
  </si>
  <si>
    <t>arrondi</t>
  </si>
  <si>
    <t>Arrondi</t>
  </si>
  <si>
    <t>JS - CM UV pour ipad (webmo encapsule)</t>
  </si>
  <si>
    <t>IE6</t>
  </si>
  <si>
    <t>0.666666666666667</t>
  </si>
  <si>
    <t>0.72</t>
  </si>
  <si>
    <t>0.75</t>
  </si>
  <si>
    <t>153.505855219236</t>
  </si>
  <si>
    <t>0.341518537859008</t>
  </si>
  <si>
    <t>270.5</t>
  </si>
  <si>
    <t>0.538461538461538</t>
  </si>
  <si>
    <t>0.681818181818182</t>
  </si>
  <si>
    <t>437.282091690544</t>
  </si>
  <si>
    <t>0.850173598999726</t>
  </si>
  <si>
    <t>Campagnes</t>
  </si>
  <si>
    <t>Nom_Partenaire</t>
  </si>
  <si>
    <t>wm</t>
  </si>
  <si>
    <t>WEB</t>
  </si>
  <si>
    <t>(CS1-1)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</si>
</sst>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[$-F400]h:mm:ss\ AM/PM"/>
    <numFmt numFmtId="166" formatCode="0.0%"/>
    <numFmt numFmtId="167" formatCode="#,##0.0"/>
    <numFmt numFmtId="168" formatCode="[$-40C]mmm\-yy;@"/>
    <numFmt numFmtId="169" formatCode="0.0"/>
    <numFmt numFmtId="170" formatCode="#,##0_ ;\-#,##0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11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9"/>
      <color indexed="40"/>
      <name val="Arial"/>
      <family val="2"/>
    </font>
    <font>
      <i/>
      <sz val="10"/>
      <color indexed="9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Arial"/>
      <family val="2"/>
    </font>
    <font>
      <i/>
      <sz val="10"/>
      <color theme="0"/>
      <name val="Calibri"/>
      <family val="2"/>
    </font>
    <font>
      <sz val="11"/>
      <color theme="0"/>
      <name val="Calibri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8"/>
      <color theme="1"/>
      <name val="Arial"/>
      <family val="2"/>
    </font>
    <font>
      <b/>
      <i/>
      <sz val="8"/>
      <name val="Arial"/>
      <family val="2"/>
    </font>
    <font>
      <i/>
      <sz val="8"/>
      <color theme="0" tint="-0.3499862666707357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6"/>
      <name val="Calibri"/>
      <family val="2"/>
      <scheme val="minor"/>
    </font>
    <font>
      <b/>
      <sz val="8"/>
      <color rgb="FF424242"/>
      <name val="Arial"/>
      <family val="2"/>
    </font>
    <font>
      <b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6699"/>
      </left>
      <right style="thin">
        <color rgb="FF336699"/>
      </right>
      <top style="thin">
        <color rgb="FF336699"/>
      </top>
      <bottom style="thin">
        <color rgb="FF336699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 tint="-4.9989318521683403E-2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center"/>
    </xf>
    <xf numFmtId="0" fontId="4" fillId="3" borderId="0" applyNumberFormat="0" applyBorder="0" applyProtection="0">
      <alignment horizontal="left" vertical="center"/>
    </xf>
    <xf numFmtId="0" fontId="3" fillId="0" borderId="2" applyNumberFormat="0" applyFont="0" applyFill="0" applyProtection="0">
      <alignment vertical="center" wrapText="1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left" vertical="center"/>
    </xf>
    <xf numFmtId="0" fontId="6" fillId="0" borderId="0" applyNumberFormat="0" applyFill="0" applyBorder="0" applyProtection="0">
      <alignment horizontal="left" vertical="center"/>
    </xf>
    <xf numFmtId="0" fontId="3" fillId="4" borderId="0" applyNumberFormat="0" applyFont="0" applyBorder="0" applyProtection="0">
      <alignment horizontal="left" vertical="center"/>
    </xf>
    <xf numFmtId="0" fontId="7" fillId="0" borderId="0" applyNumberFormat="0" applyFill="0" applyBorder="0" applyProtection="0">
      <alignment horizontal="center" vertical="center"/>
    </xf>
    <xf numFmtId="0" fontId="3" fillId="5" borderId="0" applyNumberFormat="0" applyFont="0" applyProtection="0">
      <alignment vertical="center"/>
    </xf>
    <xf numFmtId="0" fontId="3" fillId="6" borderId="0" applyNumberFormat="0" applyFont="0" applyProtection="0">
      <alignment vertical="center"/>
    </xf>
    <xf numFmtId="0" fontId="8" fillId="5" borderId="0" applyNumberFormat="0" applyProtection="0">
      <alignment vertical="center"/>
    </xf>
    <xf numFmtId="0" fontId="5" fillId="0" borderId="0" applyNumberFormat="0" applyFill="0" applyBorder="0" applyProtection="0">
      <alignment horizontal="right" vertical="center"/>
    </xf>
    <xf numFmtId="0" fontId="6" fillId="0" borderId="0" applyNumberFormat="0" applyFill="0" applyBorder="0" applyProtection="0">
      <alignment horizontal="right" vertical="center"/>
    </xf>
    <xf numFmtId="0" fontId="9" fillId="0" borderId="0" applyNumberFormat="0" applyFill="0" applyBorder="0" applyProtection="0">
      <alignment horizontal="left" vertical="center"/>
    </xf>
    <xf numFmtId="0" fontId="8" fillId="0" borderId="2" applyNumberFormat="0" applyFill="0" applyAlignment="0" applyProtection="0">
      <alignment vertical="center"/>
    </xf>
    <xf numFmtId="0" fontId="10" fillId="3" borderId="0" applyNumberFormat="0" applyBorder="0" applyProtection="0">
      <alignment horizontal="left" vertical="center"/>
    </xf>
    <xf numFmtId="0" fontId="8" fillId="7" borderId="3" applyNumberFormat="0" applyProtection="0">
      <alignment horizontal="center" vertical="center"/>
    </xf>
    <xf numFmtId="164" fontId="1" fillId="0" borderId="0" applyFont="0" applyFill="0" applyBorder="0" applyAlignment="0" applyProtection="0"/>
  </cellStyleXfs>
  <cellXfs count="25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14" fontId="12" fillId="2" borderId="10" xfId="0" applyNumberFormat="1" applyFont="1" applyFill="1" applyBorder="1" applyAlignment="1">
      <alignment horizontal="center"/>
    </xf>
    <xf numFmtId="14" fontId="12" fillId="2" borderId="0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/>
    <xf numFmtId="3" fontId="15" fillId="2" borderId="5" xfId="0" applyNumberFormat="1" applyFont="1" applyFill="1" applyBorder="1" applyAlignment="1">
      <alignment horizontal="center"/>
    </xf>
    <xf numFmtId="3" fontId="15" fillId="9" borderId="1" xfId="0" applyNumberFormat="1" applyFont="1" applyFill="1" applyBorder="1" applyAlignment="1">
      <alignment horizontal="center"/>
    </xf>
    <xf numFmtId="3" fontId="13" fillId="2" borderId="1" xfId="0" applyNumberFormat="1" applyFont="1" applyFill="1" applyBorder="1"/>
    <xf numFmtId="0" fontId="16" fillId="8" borderId="10" xfId="0" applyFont="1" applyFill="1" applyBorder="1" applyAlignment="1"/>
    <xf numFmtId="0" fontId="16" fillId="8" borderId="9" xfId="0" applyFont="1" applyFill="1" applyBorder="1" applyAlignment="1"/>
    <xf numFmtId="3" fontId="8" fillId="2" borderId="0" xfId="0" applyNumberFormat="1" applyFont="1" applyFill="1" applyBorder="1" applyAlignment="1">
      <alignment horizontal="center"/>
    </xf>
    <xf numFmtId="3" fontId="8" fillId="9" borderId="1" xfId="0" applyNumberFormat="1" applyFont="1" applyFill="1" applyBorder="1" applyAlignment="1">
      <alignment horizontal="center"/>
    </xf>
    <xf numFmtId="0" fontId="17" fillId="8" borderId="10" xfId="0" applyFont="1" applyFill="1" applyBorder="1" applyAlignment="1">
      <alignment horizontal="left" indent="5"/>
    </xf>
    <xf numFmtId="0" fontId="17" fillId="8" borderId="9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3" fontId="19" fillId="2" borderId="0" xfId="0" applyNumberFormat="1" applyFont="1" applyFill="1" applyBorder="1" applyAlignment="1">
      <alignment horizontal="center"/>
    </xf>
    <xf numFmtId="0" fontId="0" fillId="2" borderId="0" xfId="0" applyNumberFormat="1" applyFill="1" applyBorder="1"/>
    <xf numFmtId="0" fontId="20" fillId="2" borderId="1" xfId="0" applyFont="1" applyFill="1" applyBorder="1" applyAlignment="1">
      <alignment wrapText="1"/>
    </xf>
    <xf numFmtId="0" fontId="17" fillId="8" borderId="10" xfId="0" applyFont="1" applyFill="1" applyBorder="1" applyAlignment="1"/>
    <xf numFmtId="3" fontId="13" fillId="9" borderId="1" xfId="0" applyNumberFormat="1" applyFont="1" applyFill="1" applyBorder="1" applyAlignment="1">
      <alignment horizontal="center"/>
    </xf>
    <xf numFmtId="3" fontId="16" fillId="2" borderId="0" xfId="0" applyNumberFormat="1" applyFont="1" applyFill="1" applyBorder="1" applyAlignment="1">
      <alignment horizontal="center"/>
    </xf>
    <xf numFmtId="0" fontId="18" fillId="8" borderId="10" xfId="0" applyFont="1" applyFill="1" applyBorder="1" applyAlignment="1">
      <alignment horizontal="left" indent="3"/>
    </xf>
    <xf numFmtId="0" fontId="21" fillId="8" borderId="9" xfId="0" applyFont="1" applyFill="1" applyBorder="1" applyAlignment="1">
      <alignment horizontal="left" indent="3"/>
    </xf>
    <xf numFmtId="3" fontId="18" fillId="2" borderId="0" xfId="0" applyNumberFormat="1" applyFont="1" applyFill="1" applyBorder="1" applyAlignment="1">
      <alignment horizontal="center"/>
    </xf>
    <xf numFmtId="3" fontId="19" fillId="9" borderId="1" xfId="0" applyNumberFormat="1" applyFont="1" applyFill="1" applyBorder="1" applyAlignment="1">
      <alignment horizontal="center"/>
    </xf>
    <xf numFmtId="3" fontId="7" fillId="9" borderId="1" xfId="0" applyNumberFormat="1" applyFont="1" applyFill="1" applyBorder="1" applyAlignment="1">
      <alignment horizontal="center"/>
    </xf>
    <xf numFmtId="0" fontId="18" fillId="8" borderId="10" xfId="0" applyFont="1" applyFill="1" applyBorder="1" applyAlignment="1">
      <alignment horizontal="left" indent="5"/>
    </xf>
    <xf numFmtId="0" fontId="18" fillId="8" borderId="9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3" fontId="19" fillId="2" borderId="1" xfId="0" applyNumberFormat="1" applyFont="1" applyFill="1" applyBorder="1" applyAlignment="1">
      <alignment horizontal="center"/>
    </xf>
    <xf numFmtId="0" fontId="18" fillId="8" borderId="7" xfId="0" applyFont="1" applyFill="1" applyBorder="1" applyAlignment="1">
      <alignment horizontal="left" indent="5"/>
    </xf>
    <xf numFmtId="0" fontId="18" fillId="8" borderId="11" xfId="0" applyFont="1" applyFill="1" applyBorder="1" applyAlignment="1">
      <alignment horizontal="center"/>
    </xf>
    <xf numFmtId="3" fontId="19" fillId="2" borderId="8" xfId="0" applyNumberFormat="1" applyFont="1" applyFill="1" applyBorder="1" applyAlignment="1">
      <alignment horizontal="center"/>
    </xf>
    <xf numFmtId="3" fontId="13" fillId="2" borderId="4" xfId="0" applyNumberFormat="1" applyFont="1" applyFill="1" applyBorder="1" applyAlignment="1">
      <alignment horizontal="center"/>
    </xf>
    <xf numFmtId="3" fontId="13" fillId="2" borderId="5" xfId="0" applyNumberFormat="1" applyFont="1" applyFill="1" applyBorder="1" applyAlignment="1">
      <alignment horizontal="center"/>
    </xf>
    <xf numFmtId="3" fontId="13" fillId="2" borderId="7" xfId="0" applyNumberFormat="1" applyFont="1" applyFill="1" applyBorder="1" applyAlignment="1">
      <alignment horizontal="center"/>
    </xf>
    <xf numFmtId="3" fontId="13" fillId="2" borderId="8" xfId="0" applyNumberFormat="1" applyFont="1" applyFill="1" applyBorder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3" fontId="14" fillId="2" borderId="5" xfId="0" applyNumberFormat="1" applyFont="1" applyFill="1" applyBorder="1" applyAlignment="1">
      <alignment horizontal="center"/>
    </xf>
    <xf numFmtId="0" fontId="22" fillId="2" borderId="0" xfId="0" applyFont="1" applyFill="1" applyBorder="1" applyAlignment="1">
      <alignment horizontal="right" vertical="center" wrapText="1" readingOrder="1"/>
    </xf>
    <xf numFmtId="3" fontId="13" fillId="2" borderId="0" xfId="0" applyNumberFormat="1" applyFont="1" applyFill="1" applyAlignment="1">
      <alignment horizontal="center"/>
    </xf>
    <xf numFmtId="3" fontId="12" fillId="2" borderId="10" xfId="0" applyNumberFormat="1" applyFont="1" applyFill="1" applyBorder="1" applyAlignment="1">
      <alignment horizontal="center"/>
    </xf>
    <xf numFmtId="3" fontId="12" fillId="2" borderId="0" xfId="0" applyNumberFormat="1" applyFont="1" applyFill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0" fontId="23" fillId="2" borderId="0" xfId="0" applyFont="1" applyFill="1" applyBorder="1" applyAlignment="1">
      <alignment horizontal="left" vertical="center" wrapText="1" readingOrder="1"/>
    </xf>
    <xf numFmtId="3" fontId="13" fillId="2" borderId="0" xfId="0" applyNumberFormat="1" applyFont="1" applyFill="1" applyBorder="1" applyAlignment="1">
      <alignment horizontal="center"/>
    </xf>
    <xf numFmtId="165" fontId="24" fillId="2" borderId="0" xfId="0" applyNumberFormat="1" applyFont="1" applyFill="1" applyBorder="1" applyAlignment="1">
      <alignment horizontal="center"/>
    </xf>
    <xf numFmtId="165" fontId="25" fillId="2" borderId="10" xfId="0" applyNumberFormat="1" applyFont="1" applyFill="1" applyBorder="1" applyAlignment="1">
      <alignment horizontal="center"/>
    </xf>
    <xf numFmtId="165" fontId="25" fillId="2" borderId="0" xfId="0" applyNumberFormat="1" applyFont="1" applyFill="1" applyBorder="1" applyAlignment="1">
      <alignment horizontal="center"/>
    </xf>
    <xf numFmtId="165" fontId="13" fillId="2" borderId="1" xfId="0" applyNumberFormat="1" applyFont="1" applyFill="1" applyBorder="1" applyAlignment="1">
      <alignment horizontal="center"/>
    </xf>
    <xf numFmtId="165" fontId="13" fillId="2" borderId="1" xfId="0" applyNumberFormat="1" applyFont="1" applyFill="1" applyBorder="1"/>
    <xf numFmtId="165" fontId="13" fillId="9" borderId="1" xfId="0" applyNumberFormat="1" applyFont="1" applyFill="1" applyBorder="1" applyAlignment="1">
      <alignment horizontal="center"/>
    </xf>
    <xf numFmtId="165" fontId="24" fillId="2" borderId="10" xfId="0" applyNumberFormat="1" applyFont="1" applyFill="1" applyBorder="1" applyAlignment="1">
      <alignment horizontal="center"/>
    </xf>
    <xf numFmtId="10" fontId="13" fillId="2" borderId="1" xfId="1" applyNumberFormat="1" applyFont="1" applyFill="1" applyBorder="1" applyAlignment="1">
      <alignment horizontal="center"/>
    </xf>
    <xf numFmtId="165" fontId="13" fillId="10" borderId="1" xfId="0" applyNumberFormat="1" applyFont="1" applyFill="1" applyBorder="1"/>
    <xf numFmtId="0" fontId="16" fillId="8" borderId="10" xfId="0" applyFont="1" applyFill="1" applyBorder="1" applyAlignment="1">
      <alignment horizontal="left" indent="1"/>
    </xf>
    <xf numFmtId="0" fontId="16" fillId="8" borderId="9" xfId="0" applyFont="1" applyFill="1" applyBorder="1" applyAlignment="1">
      <alignment horizontal="left" indent="4"/>
    </xf>
    <xf numFmtId="3" fontId="25" fillId="2" borderId="10" xfId="0" applyNumberFormat="1" applyFont="1" applyFill="1" applyBorder="1" applyAlignment="1">
      <alignment horizontal="center"/>
    </xf>
    <xf numFmtId="3" fontId="25" fillId="2" borderId="0" xfId="0" applyNumberFormat="1" applyFont="1" applyFill="1" applyBorder="1" applyAlignment="1">
      <alignment horizontal="center"/>
    </xf>
    <xf numFmtId="3" fontId="26" fillId="2" borderId="10" xfId="0" applyNumberFormat="1" applyFont="1" applyFill="1" applyBorder="1" applyAlignment="1">
      <alignment horizontal="center"/>
    </xf>
    <xf numFmtId="3" fontId="26" fillId="2" borderId="0" xfId="0" applyNumberFormat="1" applyFont="1" applyFill="1" applyBorder="1" applyAlignment="1">
      <alignment horizontal="center"/>
    </xf>
    <xf numFmtId="3" fontId="27" fillId="2" borderId="10" xfId="0" applyNumberFormat="1" applyFont="1" applyFill="1" applyBorder="1" applyAlignment="1">
      <alignment horizontal="center"/>
    </xf>
    <xf numFmtId="165" fontId="27" fillId="2" borderId="10" xfId="0" applyNumberFormat="1" applyFont="1" applyFill="1" applyBorder="1" applyAlignment="1">
      <alignment horizontal="center"/>
    </xf>
    <xf numFmtId="165" fontId="27" fillId="2" borderId="0" xfId="0" applyNumberFormat="1" applyFont="1" applyFill="1" applyBorder="1" applyAlignment="1">
      <alignment horizontal="center"/>
    </xf>
    <xf numFmtId="3" fontId="28" fillId="2" borderId="10" xfId="0" applyNumberFormat="1" applyFont="1" applyFill="1" applyBorder="1" applyAlignment="1">
      <alignment horizontal="center"/>
    </xf>
    <xf numFmtId="3" fontId="28" fillId="2" borderId="0" xfId="0" applyNumberFormat="1" applyFont="1" applyFill="1" applyBorder="1" applyAlignment="1">
      <alignment horizontal="center"/>
    </xf>
    <xf numFmtId="165" fontId="29" fillId="2" borderId="10" xfId="0" applyNumberFormat="1" applyFont="1" applyFill="1" applyBorder="1" applyAlignment="1">
      <alignment horizontal="center"/>
    </xf>
    <xf numFmtId="165" fontId="29" fillId="2" borderId="0" xfId="0" applyNumberFormat="1" applyFont="1" applyFill="1" applyBorder="1" applyAlignment="1">
      <alignment horizontal="center"/>
    </xf>
    <xf numFmtId="3" fontId="29" fillId="2" borderId="10" xfId="0" applyNumberFormat="1" applyFont="1" applyFill="1" applyBorder="1" applyAlignment="1">
      <alignment horizontal="center" wrapText="1"/>
    </xf>
    <xf numFmtId="3" fontId="29" fillId="2" borderId="0" xfId="0" applyNumberFormat="1" applyFont="1" applyFill="1" applyBorder="1" applyAlignment="1">
      <alignment horizontal="center" wrapText="1"/>
    </xf>
    <xf numFmtId="3" fontId="29" fillId="2" borderId="10" xfId="0" applyNumberFormat="1" applyFont="1" applyFill="1" applyBorder="1" applyAlignment="1">
      <alignment horizontal="center"/>
    </xf>
    <xf numFmtId="3" fontId="29" fillId="2" borderId="0" xfId="0" applyNumberFormat="1" applyFont="1" applyFill="1" applyBorder="1" applyAlignment="1">
      <alignment horizontal="center"/>
    </xf>
    <xf numFmtId="3" fontId="29" fillId="2" borderId="7" xfId="0" applyNumberFormat="1" applyFont="1" applyFill="1" applyBorder="1" applyAlignment="1">
      <alignment horizontal="center"/>
    </xf>
    <xf numFmtId="3" fontId="29" fillId="2" borderId="8" xfId="0" applyNumberFormat="1" applyFont="1" applyFill="1" applyBorder="1" applyAlignment="1">
      <alignment horizontal="center"/>
    </xf>
    <xf numFmtId="166" fontId="0" fillId="2" borderId="0" xfId="1" applyNumberFormat="1" applyFont="1" applyFill="1" applyAlignment="1">
      <alignment horizontal="center"/>
    </xf>
    <xf numFmtId="3" fontId="12" fillId="2" borderId="4" xfId="0" applyNumberFormat="1" applyFont="1" applyFill="1" applyBorder="1" applyAlignment="1">
      <alignment horizontal="center"/>
    </xf>
    <xf numFmtId="3" fontId="12" fillId="2" borderId="5" xfId="0" applyNumberFormat="1" applyFont="1" applyFill="1" applyBorder="1" applyAlignment="1">
      <alignment horizontal="center"/>
    </xf>
    <xf numFmtId="167" fontId="14" fillId="2" borderId="5" xfId="0" applyNumberFormat="1" applyFont="1" applyFill="1" applyBorder="1" applyAlignment="1">
      <alignment horizontal="center"/>
    </xf>
    <xf numFmtId="167" fontId="16" fillId="2" borderId="0" xfId="0" applyNumberFormat="1" applyFont="1" applyFill="1" applyBorder="1" applyAlignment="1">
      <alignment horizontal="center"/>
    </xf>
    <xf numFmtId="167" fontId="7" fillId="2" borderId="0" xfId="0" applyNumberFormat="1" applyFont="1" applyFill="1" applyBorder="1" applyAlignment="1">
      <alignment horizontal="center"/>
    </xf>
    <xf numFmtId="167" fontId="19" fillId="2" borderId="0" xfId="0" applyNumberFormat="1" applyFont="1" applyFill="1" applyBorder="1" applyAlignment="1">
      <alignment horizontal="center"/>
    </xf>
    <xf numFmtId="167" fontId="18" fillId="2" borderId="0" xfId="0" applyNumberFormat="1" applyFont="1" applyFill="1" applyBorder="1" applyAlignment="1">
      <alignment horizontal="center"/>
    </xf>
    <xf numFmtId="4" fontId="18" fillId="2" borderId="0" xfId="0" applyNumberFormat="1" applyFont="1" applyFill="1" applyBorder="1" applyAlignment="1">
      <alignment horizontal="center"/>
    </xf>
    <xf numFmtId="4" fontId="7" fillId="2" borderId="0" xfId="0" applyNumberFormat="1" applyFont="1" applyFill="1" applyBorder="1" applyAlignment="1">
      <alignment horizontal="center"/>
    </xf>
    <xf numFmtId="4" fontId="19" fillId="2" borderId="0" xfId="0" applyNumberFormat="1" applyFont="1" applyFill="1" applyBorder="1" applyAlignment="1">
      <alignment horizontal="center"/>
    </xf>
    <xf numFmtId="4" fontId="16" fillId="2" borderId="0" xfId="0" applyNumberFormat="1" applyFont="1" applyFill="1" applyBorder="1" applyAlignment="1">
      <alignment horizontal="center"/>
    </xf>
    <xf numFmtId="4" fontId="19" fillId="2" borderId="8" xfId="0" applyNumberFormat="1" applyFont="1" applyFill="1" applyBorder="1" applyAlignment="1">
      <alignment horizontal="center"/>
    </xf>
    <xf numFmtId="4" fontId="25" fillId="2" borderId="0" xfId="0" applyNumberFormat="1" applyFont="1" applyFill="1" applyBorder="1" applyAlignment="1">
      <alignment horizontal="center"/>
    </xf>
    <xf numFmtId="166" fontId="25" fillId="2" borderId="0" xfId="1" applyNumberFormat="1" applyFont="1" applyFill="1" applyBorder="1" applyAlignment="1">
      <alignment horizontal="center"/>
    </xf>
    <xf numFmtId="166" fontId="13" fillId="9" borderId="1" xfId="1" applyNumberFormat="1" applyFont="1" applyFill="1" applyBorder="1" applyAlignment="1">
      <alignment horizontal="center"/>
    </xf>
    <xf numFmtId="166" fontId="24" fillId="11" borderId="0" xfId="1" applyNumberFormat="1" applyFont="1" applyFill="1" applyBorder="1" applyAlignment="1">
      <alignment horizontal="center"/>
    </xf>
    <xf numFmtId="10" fontId="13" fillId="9" borderId="1" xfId="1" applyNumberFormat="1" applyFont="1" applyFill="1" applyBorder="1" applyAlignment="1">
      <alignment horizontal="center"/>
    </xf>
    <xf numFmtId="166" fontId="24" fillId="2" borderId="0" xfId="1" applyNumberFormat="1" applyFont="1" applyFill="1" applyBorder="1" applyAlignment="1">
      <alignment horizontal="center"/>
    </xf>
    <xf numFmtId="0" fontId="16" fillId="8" borderId="0" xfId="0" applyFont="1" applyFill="1" applyBorder="1" applyAlignment="1">
      <alignment horizontal="left" indent="1"/>
    </xf>
    <xf numFmtId="0" fontId="16" fillId="8" borderId="0" xfId="0" applyFont="1" applyFill="1" applyBorder="1" applyAlignment="1">
      <alignment horizontal="left" indent="4"/>
    </xf>
    <xf numFmtId="0" fontId="18" fillId="8" borderId="0" xfId="0" applyFont="1" applyFill="1" applyBorder="1" applyAlignment="1">
      <alignment horizontal="left" indent="3"/>
    </xf>
    <xf numFmtId="0" fontId="21" fillId="8" borderId="0" xfId="0" applyFont="1" applyFill="1" applyBorder="1" applyAlignment="1">
      <alignment horizontal="left" indent="3"/>
    </xf>
    <xf numFmtId="4" fontId="26" fillId="2" borderId="0" xfId="0" applyNumberFormat="1" applyFont="1" applyFill="1" applyBorder="1" applyAlignment="1">
      <alignment horizontal="center"/>
    </xf>
    <xf numFmtId="0" fontId="17" fillId="8" borderId="0" xfId="0" applyFont="1" applyFill="1" applyBorder="1" applyAlignment="1">
      <alignment horizontal="left" indent="5"/>
    </xf>
    <xf numFmtId="0" fontId="17" fillId="8" borderId="0" xfId="0" applyFont="1" applyFill="1" applyBorder="1" applyAlignment="1">
      <alignment horizontal="center"/>
    </xf>
    <xf numFmtId="4" fontId="27" fillId="2" borderId="0" xfId="0" applyNumberFormat="1" applyFont="1" applyFill="1" applyBorder="1" applyAlignment="1">
      <alignment horizontal="center"/>
    </xf>
    <xf numFmtId="4" fontId="28" fillId="2" borderId="0" xfId="0" applyNumberFormat="1" applyFont="1" applyFill="1" applyBorder="1" applyAlignment="1">
      <alignment horizontal="center"/>
    </xf>
    <xf numFmtId="0" fontId="18" fillId="8" borderId="0" xfId="0" applyFont="1" applyFill="1" applyBorder="1" applyAlignment="1">
      <alignment horizontal="left" indent="5"/>
    </xf>
    <xf numFmtId="0" fontId="18" fillId="8" borderId="0" xfId="0" applyFont="1" applyFill="1" applyBorder="1" applyAlignment="1">
      <alignment horizontal="center"/>
    </xf>
    <xf numFmtId="4" fontId="29" fillId="2" borderId="0" xfId="0" applyNumberFormat="1" applyFont="1" applyFill="1" applyBorder="1" applyAlignment="1">
      <alignment horizontal="center"/>
    </xf>
    <xf numFmtId="4" fontId="29" fillId="2" borderId="8" xfId="0" applyNumberFormat="1" applyFont="1" applyFill="1" applyBorder="1" applyAlignment="1">
      <alignment horizontal="center"/>
    </xf>
    <xf numFmtId="0" fontId="13" fillId="2" borderId="0" xfId="0" applyFont="1" applyFill="1"/>
    <xf numFmtId="0" fontId="18" fillId="8" borderId="0" xfId="0" applyFont="1" applyFill="1" applyBorder="1" applyAlignment="1">
      <alignment horizontal="center"/>
    </xf>
    <xf numFmtId="0" fontId="18" fillId="8" borderId="9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31" fillId="2" borderId="14" xfId="0" applyFont="1" applyFill="1" applyBorder="1" applyAlignment="1">
      <alignment vertical="center"/>
    </xf>
    <xf numFmtId="0" fontId="33" fillId="11" borderId="15" xfId="0" applyFont="1" applyFill="1" applyBorder="1" applyAlignment="1">
      <alignment horizontal="left"/>
    </xf>
    <xf numFmtId="3" fontId="30" fillId="2" borderId="0" xfId="0" applyNumberFormat="1" applyFont="1" applyFill="1" applyBorder="1" applyAlignment="1">
      <alignment horizontal="center" vertical="center"/>
    </xf>
    <xf numFmtId="3" fontId="30" fillId="2" borderId="18" xfId="0" applyNumberFormat="1" applyFont="1" applyFill="1" applyBorder="1" applyAlignment="1">
      <alignment horizontal="center" vertical="center"/>
    </xf>
    <xf numFmtId="0" fontId="34" fillId="2" borderId="15" xfId="0" applyFont="1" applyFill="1" applyBorder="1" applyAlignment="1">
      <alignment horizontal="left" wrapText="1"/>
    </xf>
    <xf numFmtId="0" fontId="34" fillId="2" borderId="15" xfId="0" applyFont="1" applyFill="1" applyBorder="1" applyAlignment="1">
      <alignment horizontal="left"/>
    </xf>
    <xf numFmtId="0" fontId="35" fillId="2" borderId="15" xfId="0" applyFont="1" applyFill="1" applyBorder="1" applyAlignment="1">
      <alignment horizontal="left"/>
    </xf>
    <xf numFmtId="0" fontId="36" fillId="2" borderId="15" xfId="0" applyFont="1" applyFill="1" applyBorder="1" applyAlignment="1">
      <alignment horizontal="left" indent="3"/>
    </xf>
    <xf numFmtId="0" fontId="36" fillId="2" borderId="15" xfId="0" applyFont="1" applyFill="1" applyBorder="1" applyAlignment="1">
      <alignment horizontal="left" indent="5"/>
    </xf>
    <xf numFmtId="3" fontId="0" fillId="12" borderId="0" xfId="0" applyNumberFormat="1" applyFont="1" applyFill="1" applyBorder="1" applyAlignment="1">
      <alignment horizontal="center" vertical="center"/>
    </xf>
    <xf numFmtId="3" fontId="0" fillId="12" borderId="18" xfId="0" applyNumberFormat="1" applyFont="1" applyFill="1" applyBorder="1" applyAlignment="1">
      <alignment horizontal="center" vertical="center"/>
    </xf>
    <xf numFmtId="3" fontId="0" fillId="2" borderId="0" xfId="0" applyNumberFormat="1" applyFont="1" applyFill="1" applyBorder="1" applyAlignment="1">
      <alignment horizontal="center" vertical="center"/>
    </xf>
    <xf numFmtId="3" fontId="0" fillId="2" borderId="18" xfId="0" applyNumberFormat="1" applyFont="1" applyFill="1" applyBorder="1" applyAlignment="1">
      <alignment horizontal="center" vertical="center"/>
    </xf>
    <xf numFmtId="0" fontId="37" fillId="2" borderId="15" xfId="0" applyFont="1" applyFill="1" applyBorder="1" applyAlignment="1">
      <alignment horizontal="left" indent="3"/>
    </xf>
    <xf numFmtId="0" fontId="36" fillId="2" borderId="15" xfId="0" applyFont="1" applyFill="1" applyBorder="1" applyAlignment="1">
      <alignment horizontal="left" indent="6"/>
    </xf>
    <xf numFmtId="0" fontId="37" fillId="2" borderId="15" xfId="0" applyFont="1" applyFill="1" applyBorder="1" applyAlignment="1">
      <alignment horizontal="left" indent="4"/>
    </xf>
    <xf numFmtId="0" fontId="36" fillId="2" borderId="19" xfId="0" applyFont="1" applyFill="1" applyBorder="1" applyAlignment="1">
      <alignment horizontal="left" indent="6"/>
    </xf>
    <xf numFmtId="3" fontId="0" fillId="2" borderId="20" xfId="0" applyNumberFormat="1" applyFont="1" applyFill="1" applyBorder="1" applyAlignment="1">
      <alignment horizontal="center" vertical="center"/>
    </xf>
    <xf numFmtId="3" fontId="0" fillId="2" borderId="21" xfId="0" applyNumberFormat="1" applyFont="1" applyFill="1" applyBorder="1" applyAlignment="1">
      <alignment horizontal="center" vertical="center"/>
    </xf>
    <xf numFmtId="3" fontId="0" fillId="2" borderId="0" xfId="0" applyNumberFormat="1" applyFont="1" applyFill="1" applyAlignment="1">
      <alignment horizontal="center" vertical="center"/>
    </xf>
    <xf numFmtId="168" fontId="32" fillId="2" borderId="16" xfId="0" applyNumberFormat="1" applyFont="1" applyFill="1" applyBorder="1" applyAlignment="1">
      <alignment horizontal="center" vertical="center"/>
    </xf>
    <xf numFmtId="168" fontId="32" fillId="2" borderId="17" xfId="0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165" fontId="13" fillId="2" borderId="0" xfId="0" applyNumberFormat="1" applyFont="1" applyFill="1" applyBorder="1" applyAlignment="1">
      <alignment horizontal="center"/>
    </xf>
    <xf numFmtId="165" fontId="13" fillId="10" borderId="0" xfId="0" applyNumberFormat="1" applyFont="1" applyFill="1" applyBorder="1" applyAlignment="1">
      <alignment horizontal="center"/>
    </xf>
    <xf numFmtId="165" fontId="38" fillId="2" borderId="0" xfId="0" applyNumberFormat="1" applyFont="1" applyFill="1" applyBorder="1" applyAlignment="1">
      <alignment horizontal="center"/>
    </xf>
    <xf numFmtId="3" fontId="0" fillId="10" borderId="0" xfId="0" applyNumberFormat="1" applyFont="1" applyFill="1" applyBorder="1" applyAlignment="1">
      <alignment horizontal="center" vertical="center"/>
    </xf>
    <xf numFmtId="168" fontId="32" fillId="2" borderId="0" xfId="0" applyNumberFormat="1" applyFont="1" applyFill="1" applyBorder="1" applyAlignment="1">
      <alignment horizontal="center" vertical="center"/>
    </xf>
    <xf numFmtId="166" fontId="30" fillId="2" borderId="0" xfId="1" applyNumberFormat="1" applyFont="1" applyFill="1" applyBorder="1" applyAlignment="1">
      <alignment horizontal="center" vertical="center"/>
    </xf>
    <xf numFmtId="166" fontId="0" fillId="12" borderId="0" xfId="1" applyNumberFormat="1" applyFont="1" applyFill="1" applyBorder="1" applyAlignment="1">
      <alignment horizontal="center" vertical="center"/>
    </xf>
    <xf numFmtId="166" fontId="0" fillId="2" borderId="0" xfId="1" applyNumberFormat="1" applyFont="1" applyFill="1" applyBorder="1" applyAlignment="1">
      <alignment horizontal="center" vertical="center"/>
    </xf>
    <xf numFmtId="166" fontId="0" fillId="2" borderId="20" xfId="1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169" fontId="0" fillId="2" borderId="23" xfId="0" applyNumberFormat="1" applyFill="1" applyBorder="1" applyAlignment="1">
      <alignment horizontal="center"/>
    </xf>
    <xf numFmtId="169" fontId="0" fillId="2" borderId="24" xfId="0" applyNumberForma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165" fontId="0" fillId="2" borderId="23" xfId="0" applyNumberFormat="1" applyFill="1" applyBorder="1" applyAlignment="1">
      <alignment horizontal="center"/>
    </xf>
    <xf numFmtId="165" fontId="0" fillId="2" borderId="24" xfId="0" applyNumberFormat="1" applyFill="1" applyBorder="1" applyAlignment="1">
      <alignment horizontal="center"/>
    </xf>
    <xf numFmtId="3" fontId="0" fillId="2" borderId="23" xfId="0" applyNumberFormat="1" applyFill="1" applyBorder="1" applyAlignment="1">
      <alignment horizontal="center"/>
    </xf>
    <xf numFmtId="3" fontId="0" fillId="2" borderId="24" xfId="0" applyNumberFormat="1" applyFill="1" applyBorder="1" applyAlignment="1">
      <alignment horizontal="center"/>
    </xf>
    <xf numFmtId="0" fontId="33" fillId="11" borderId="14" xfId="0" applyFont="1" applyFill="1" applyBorder="1" applyAlignment="1">
      <alignment horizontal="left"/>
    </xf>
    <xf numFmtId="166" fontId="0" fillId="2" borderId="22" xfId="1" applyNumberFormat="1" applyFont="1" applyFill="1" applyBorder="1" applyAlignment="1">
      <alignment horizontal="center"/>
    </xf>
    <xf numFmtId="166" fontId="0" fillId="2" borderId="23" xfId="1" applyNumberFormat="1" applyFont="1" applyFill="1" applyBorder="1" applyAlignment="1">
      <alignment horizontal="center"/>
    </xf>
    <xf numFmtId="166" fontId="0" fillId="2" borderId="24" xfId="1" applyNumberFormat="1" applyFont="1" applyFill="1" applyBorder="1" applyAlignment="1">
      <alignment horizontal="center"/>
    </xf>
    <xf numFmtId="165" fontId="13" fillId="13" borderId="1" xfId="0" applyNumberFormat="1" applyFont="1" applyFill="1" applyBorder="1" applyAlignment="1">
      <alignment horizontal="center"/>
    </xf>
    <xf numFmtId="10" fontId="0" fillId="13" borderId="1" xfId="1" applyNumberFormat="1" applyFont="1" applyFill="1" applyBorder="1"/>
    <xf numFmtId="14" fontId="32" fillId="2" borderId="26" xfId="0" applyNumberFormat="1" applyFont="1" applyFill="1" applyBorder="1" applyAlignment="1">
      <alignment horizontal="center" vertical="center"/>
    </xf>
    <xf numFmtId="168" fontId="32" fillId="2" borderId="22" xfId="0" applyNumberFormat="1" applyFont="1" applyFill="1" applyBorder="1" applyAlignment="1">
      <alignment horizontal="center" vertical="center"/>
    </xf>
    <xf numFmtId="3" fontId="30" fillId="2" borderId="23" xfId="0" applyNumberFormat="1" applyFont="1" applyFill="1" applyBorder="1" applyAlignment="1">
      <alignment horizontal="center" vertical="center"/>
    </xf>
    <xf numFmtId="3" fontId="0" fillId="2" borderId="23" xfId="0" applyNumberFormat="1" applyFont="1" applyFill="1" applyBorder="1" applyAlignment="1">
      <alignment horizontal="center" vertical="center"/>
    </xf>
    <xf numFmtId="3" fontId="0" fillId="12" borderId="23" xfId="0" applyNumberFormat="1" applyFont="1" applyFill="1" applyBorder="1" applyAlignment="1">
      <alignment horizontal="center" vertical="center"/>
    </xf>
    <xf numFmtId="3" fontId="0" fillId="2" borderId="24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3" fontId="0" fillId="10" borderId="1" xfId="0" applyNumberFormat="1" applyFill="1" applyBorder="1" applyAlignment="1">
      <alignment horizontal="center"/>
    </xf>
    <xf numFmtId="0" fontId="36" fillId="2" borderId="15" xfId="0" applyFont="1" applyFill="1" applyBorder="1" applyAlignment="1">
      <alignment horizontal="left" indent="7"/>
    </xf>
    <xf numFmtId="0" fontId="37" fillId="2" borderId="15" xfId="0" applyFont="1" applyFill="1" applyBorder="1" applyAlignment="1">
      <alignment horizontal="left" indent="5"/>
    </xf>
    <xf numFmtId="168" fontId="32" fillId="2" borderId="14" xfId="0" applyNumberFormat="1" applyFont="1" applyFill="1" applyBorder="1" applyAlignment="1">
      <alignment horizontal="center" vertical="center"/>
    </xf>
    <xf numFmtId="3" fontId="30" fillId="2" borderId="15" xfId="0" applyNumberFormat="1" applyFont="1" applyFill="1" applyBorder="1" applyAlignment="1">
      <alignment horizontal="center" vertical="center"/>
    </xf>
    <xf numFmtId="3" fontId="0" fillId="2" borderId="15" xfId="0" applyNumberFormat="1" applyFont="1" applyFill="1" applyBorder="1" applyAlignment="1">
      <alignment horizontal="center" vertical="center"/>
    </xf>
    <xf numFmtId="3" fontId="0" fillId="12" borderId="15" xfId="0" applyNumberFormat="1" applyFont="1" applyFill="1" applyBorder="1" applyAlignment="1">
      <alignment horizontal="center" vertical="center"/>
    </xf>
    <xf numFmtId="3" fontId="0" fillId="2" borderId="19" xfId="0" applyNumberFormat="1" applyFont="1" applyFill="1" applyBorder="1" applyAlignment="1">
      <alignment horizontal="center" vertical="center"/>
    </xf>
    <xf numFmtId="3" fontId="0" fillId="10" borderId="20" xfId="0" applyNumberFormat="1" applyFont="1" applyFill="1" applyBorder="1" applyAlignment="1">
      <alignment horizontal="center" vertical="center"/>
    </xf>
    <xf numFmtId="0" fontId="39" fillId="11" borderId="14" xfId="0" applyFont="1" applyFill="1" applyBorder="1" applyAlignment="1">
      <alignment horizontal="left"/>
    </xf>
    <xf numFmtId="0" fontId="30" fillId="2" borderId="0" xfId="0" applyFont="1" applyFill="1"/>
    <xf numFmtId="0" fontId="39" fillId="11" borderId="15" xfId="0" applyFont="1" applyFill="1" applyBorder="1" applyAlignment="1">
      <alignment horizontal="left"/>
    </xf>
    <xf numFmtId="0" fontId="31" fillId="2" borderId="22" xfId="0" applyFont="1" applyFill="1" applyBorder="1" applyAlignment="1">
      <alignment vertical="center"/>
    </xf>
    <xf numFmtId="0" fontId="39" fillId="11" borderId="23" xfId="0" applyFont="1" applyFill="1" applyBorder="1" applyAlignment="1">
      <alignment horizontal="left"/>
    </xf>
    <xf numFmtId="0" fontId="34" fillId="2" borderId="23" xfId="0" applyFont="1" applyFill="1" applyBorder="1" applyAlignment="1">
      <alignment horizontal="left" wrapText="1"/>
    </xf>
    <xf numFmtId="0" fontId="34" fillId="2" borderId="23" xfId="0" applyFont="1" applyFill="1" applyBorder="1" applyAlignment="1">
      <alignment horizontal="left"/>
    </xf>
    <xf numFmtId="0" fontId="36" fillId="2" borderId="23" xfId="0" applyFont="1" applyFill="1" applyBorder="1" applyAlignment="1">
      <alignment horizontal="left" indent="6"/>
    </xf>
    <xf numFmtId="0" fontId="37" fillId="2" borderId="23" xfId="0" applyFont="1" applyFill="1" applyBorder="1" applyAlignment="1">
      <alignment horizontal="left" indent="4"/>
    </xf>
    <xf numFmtId="0" fontId="36" fillId="2" borderId="23" xfId="0" applyFont="1" applyFill="1" applyBorder="1" applyAlignment="1">
      <alignment horizontal="left" indent="7"/>
    </xf>
    <xf numFmtId="0" fontId="37" fillId="2" borderId="23" xfId="0" applyFont="1" applyFill="1" applyBorder="1" applyAlignment="1">
      <alignment horizontal="left" indent="5"/>
    </xf>
    <xf numFmtId="0" fontId="36" fillId="2" borderId="23" xfId="0" applyFont="1" applyFill="1" applyBorder="1" applyAlignment="1">
      <alignment horizontal="left" indent="5"/>
    </xf>
    <xf numFmtId="0" fontId="36" fillId="2" borderId="24" xfId="0" applyFont="1" applyFill="1" applyBorder="1" applyAlignment="1">
      <alignment horizontal="left" indent="5"/>
    </xf>
    <xf numFmtId="0" fontId="0" fillId="2" borderId="0" xfId="0" applyFont="1" applyFill="1"/>
    <xf numFmtId="0" fontId="30" fillId="2" borderId="22" xfId="0" applyFont="1" applyFill="1" applyBorder="1" applyAlignment="1">
      <alignment vertical="center"/>
    </xf>
    <xf numFmtId="165" fontId="13" fillId="11" borderId="23" xfId="0" applyNumberFormat="1" applyFont="1" applyFill="1" applyBorder="1" applyAlignment="1">
      <alignment horizontal="left"/>
    </xf>
    <xf numFmtId="165" fontId="13" fillId="2" borderId="23" xfId="0" applyNumberFormat="1" applyFont="1" applyFill="1" applyBorder="1" applyAlignment="1">
      <alignment horizontal="left"/>
    </xf>
    <xf numFmtId="165" fontId="13" fillId="2" borderId="24" xfId="0" applyNumberFormat="1" applyFont="1" applyFill="1" applyBorder="1" applyAlignment="1">
      <alignment horizontal="left"/>
    </xf>
    <xf numFmtId="0" fontId="31" fillId="2" borderId="22" xfId="0" applyFont="1" applyFill="1" applyBorder="1" applyAlignment="1">
      <alignment horizontal="center" vertical="center"/>
    </xf>
    <xf numFmtId="3" fontId="35" fillId="2" borderId="23" xfId="0" applyNumberFormat="1" applyFont="1" applyFill="1" applyBorder="1" applyAlignment="1">
      <alignment horizontal="center"/>
    </xf>
    <xf numFmtId="3" fontId="35" fillId="2" borderId="24" xfId="0" applyNumberFormat="1" applyFont="1" applyFill="1" applyBorder="1" applyAlignment="1">
      <alignment horizontal="center"/>
    </xf>
    <xf numFmtId="166" fontId="35" fillId="2" borderId="23" xfId="1" applyNumberFormat="1" applyFont="1" applyFill="1" applyBorder="1" applyAlignment="1">
      <alignment horizontal="center"/>
    </xf>
    <xf numFmtId="166" fontId="35" fillId="2" borderId="24" xfId="1" applyNumberFormat="1" applyFont="1" applyFill="1" applyBorder="1" applyAlignment="1">
      <alignment horizontal="center"/>
    </xf>
    <xf numFmtId="0" fontId="34" fillId="2" borderId="15" xfId="0" applyFont="1" applyFill="1" applyBorder="1" applyAlignment="1">
      <alignment horizontal="left" indent="1"/>
    </xf>
    <xf numFmtId="0" fontId="36" fillId="2" borderId="15" xfId="0" applyFont="1" applyFill="1" applyBorder="1" applyAlignment="1">
      <alignment horizontal="left" indent="8"/>
    </xf>
    <xf numFmtId="0" fontId="37" fillId="2" borderId="15" xfId="0" applyFont="1" applyFill="1" applyBorder="1" applyAlignment="1">
      <alignment horizontal="left" indent="6"/>
    </xf>
    <xf numFmtId="0" fontId="40" fillId="2" borderId="0" xfId="0" applyFont="1" applyFill="1" applyAlignment="1">
      <alignment vertical="center" wrapText="1"/>
    </xf>
    <xf numFmtId="0" fontId="40" fillId="0" borderId="0" xfId="0" applyFont="1" applyAlignment="1">
      <alignment vertical="center" wrapText="1"/>
    </xf>
    <xf numFmtId="3" fontId="39" fillId="11" borderId="23" xfId="0" applyNumberFormat="1" applyFont="1" applyFill="1" applyBorder="1" applyAlignment="1">
      <alignment horizontal="left"/>
    </xf>
    <xf numFmtId="3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14" borderId="0" xfId="0" applyFill="1"/>
    <xf numFmtId="3" fontId="0" fillId="15" borderId="1" xfId="0" applyNumberFormat="1" applyFill="1" applyBorder="1" applyAlignment="1">
      <alignment horizontal="center"/>
    </xf>
    <xf numFmtId="3" fontId="0" fillId="2" borderId="0" xfId="0" applyNumberFormat="1" applyFill="1"/>
    <xf numFmtId="3" fontId="41" fillId="2" borderId="15" xfId="0" applyNumberFormat="1" applyFont="1" applyFill="1" applyBorder="1" applyAlignment="1">
      <alignment horizontal="center" vertical="center"/>
    </xf>
    <xf numFmtId="3" fontId="42" fillId="2" borderId="15" xfId="0" applyNumberFormat="1" applyFont="1" applyFill="1" applyBorder="1" applyAlignment="1">
      <alignment horizontal="center" vertical="center"/>
    </xf>
    <xf numFmtId="3" fontId="42" fillId="12" borderId="15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3" fontId="0" fillId="10" borderId="0" xfId="0" applyNumberForma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3" fontId="0" fillId="14" borderId="0" xfId="0" applyNumberFormat="1" applyFill="1" applyBorder="1" applyAlignment="1">
      <alignment horizontal="center"/>
    </xf>
    <xf numFmtId="170" fontId="0" fillId="10" borderId="1" xfId="19" applyNumberFormat="1" applyFont="1" applyFill="1" applyBorder="1" applyAlignment="1">
      <alignment horizontal="center"/>
    </xf>
    <xf numFmtId="0" fontId="20" fillId="0" borderId="13" xfId="0" applyFont="1" applyBorder="1" applyAlignment="1">
      <alignment vertical="center" wrapText="1"/>
    </xf>
    <xf numFmtId="0" fontId="18" fillId="8" borderId="0" xfId="0" applyFont="1" applyFill="1" applyBorder="1" applyAlignment="1">
      <alignment horizontal="center"/>
    </xf>
    <xf numFmtId="0" fontId="18" fillId="8" borderId="9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8" borderId="4" xfId="0" applyFont="1" applyFill="1" applyBorder="1" applyAlignment="1">
      <alignment horizontal="left"/>
    </xf>
    <xf numFmtId="0" fontId="14" fillId="8" borderId="6" xfId="0" applyFont="1" applyFill="1" applyBorder="1" applyAlignment="1">
      <alignment horizontal="left"/>
    </xf>
    <xf numFmtId="0" fontId="18" fillId="8" borderId="10" xfId="0" applyFont="1" applyFill="1" applyBorder="1" applyAlignment="1">
      <alignment horizontal="center"/>
    </xf>
    <xf numFmtId="0" fontId="17" fillId="8" borderId="10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22" fillId="8" borderId="4" xfId="0" applyFont="1" applyFill="1" applyBorder="1" applyAlignment="1">
      <alignment horizontal="center" vertical="center" wrapText="1" readingOrder="1"/>
    </xf>
    <xf numFmtId="0" fontId="22" fillId="8" borderId="5" xfId="0" applyFont="1" applyFill="1" applyBorder="1" applyAlignment="1">
      <alignment horizontal="center" vertical="center" wrapText="1" readingOrder="1"/>
    </xf>
    <xf numFmtId="0" fontId="22" fillId="8" borderId="7" xfId="0" applyFont="1" applyFill="1" applyBorder="1" applyAlignment="1">
      <alignment horizontal="center" vertical="center" wrapText="1" readingOrder="1"/>
    </xf>
    <xf numFmtId="0" fontId="22" fillId="8" borderId="8" xfId="0" applyFont="1" applyFill="1" applyBorder="1" applyAlignment="1">
      <alignment horizontal="center" vertical="center" wrapText="1" readingOrder="1"/>
    </xf>
    <xf numFmtId="0" fontId="18" fillId="8" borderId="4" xfId="0" applyFont="1" applyFill="1" applyBorder="1" applyAlignment="1">
      <alignment horizontal="center"/>
    </xf>
    <xf numFmtId="0" fontId="18" fillId="8" borderId="6" xfId="0" applyFont="1" applyFill="1" applyBorder="1" applyAlignment="1">
      <alignment horizontal="center"/>
    </xf>
    <xf numFmtId="0" fontId="18" fillId="8" borderId="10" xfId="0" applyFont="1" applyFill="1" applyBorder="1" applyAlignment="1">
      <alignment horizontal="left" indent="8"/>
    </xf>
    <xf numFmtId="0" fontId="18" fillId="8" borderId="9" xfId="0" applyFont="1" applyFill="1" applyBorder="1" applyAlignment="1">
      <alignment horizontal="left" indent="8"/>
    </xf>
    <xf numFmtId="0" fontId="21" fillId="8" borderId="12" xfId="0" applyFont="1" applyFill="1" applyBorder="1" applyAlignment="1">
      <alignment horizontal="left" indent="1"/>
    </xf>
    <xf numFmtId="0" fontId="21" fillId="8" borderId="5" xfId="0" applyFont="1" applyFill="1" applyBorder="1" applyAlignment="1">
      <alignment horizontal="left" indent="1"/>
    </xf>
    <xf numFmtId="0" fontId="18" fillId="8" borderId="0" xfId="0" applyFont="1" applyFill="1" applyBorder="1" applyAlignment="1">
      <alignment horizontal="left" indent="8"/>
    </xf>
    <xf numFmtId="0" fontId="31" fillId="0" borderId="0" xfId="0" applyFont="1" applyFill="1" applyAlignment="1">
      <alignment horizontal="center" vertical="center"/>
    </xf>
    <xf numFmtId="0" fontId="43" fillId="0" borderId="0" xfId="0" applyFont="1" applyFill="1"/>
    <xf numFmtId="0" fontId="43" fillId="0" borderId="0" xfId="0" applyFont="1" applyFill="1" applyAlignment="1">
      <alignment horizontal="center" vertical="center"/>
    </xf>
    <xf numFmtId="3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/>
    </xf>
  </cellXfs>
  <cellStyles count="20">
    <cellStyle name="Comma" xfId="19" builtinId="3"/>
    <cellStyle name="Normal" xfId="0" builtinId="0"/>
    <cellStyle name="Normal 2" xfId="2"/>
    <cellStyle name="Percent" xfId="1" builtinId="5"/>
    <cellStyle name="StyleCheminAnalyse" xfId="3"/>
    <cellStyle name="StyleCommentaire" xfId="4"/>
    <cellStyle name="StyleDescArticles" xfId="5"/>
    <cellStyle name="StyleDimensions" xfId="6"/>
    <cellStyle name="StyleDimensionsTotal" xfId="7"/>
    <cellStyle name="StyleEntete" xfId="8"/>
    <cellStyle name="StyleFooter" xfId="9"/>
    <cellStyle name="StyleLigne1" xfId="10"/>
    <cellStyle name="StyleLigne2" xfId="11"/>
    <cellStyle name="StyleLigneTotal" xfId="12"/>
    <cellStyle name="StyleMetriques" xfId="13"/>
    <cellStyle name="StyleMetriquesTotal" xfId="14"/>
    <cellStyle name="StyleTitreArticles" xfId="15"/>
    <cellStyle name="StyleTitreCommentaire" xfId="16"/>
    <cellStyle name="StyleTitreContexte" xfId="17"/>
    <cellStyle name="StyleTitreTableau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uda/Documents/01-communication/00-rapport%20hebdo/hebdo-20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"/>
      <sheetName val="data"/>
      <sheetName val="web-v3-s2"/>
      <sheetName val="web-v3-France"/>
      <sheetName val="web-v3-total"/>
      <sheetName val="web-V4"/>
      <sheetName val="mobile-IM-FWB"/>
      <sheetName val="mobile-IM-BKML"/>
      <sheetName val="mob-app-maps-iphoneold"/>
      <sheetName val="mob-app-maps-iphone"/>
      <sheetName val="mob-app-maps-iphonev4"/>
      <sheetName val="mob-app-maps-androidold"/>
      <sheetName val="mob-app-maps-android"/>
      <sheetName val="mob-app-maps-ipadold"/>
      <sheetName val="mob-app-maps-ipad"/>
      <sheetName val="mob-app-gps-iphone"/>
      <sheetName val="mob-app-gps-android"/>
      <sheetName val="mob-app-gpsfree-iphone-pv"/>
      <sheetName val="mob-app-gpsfree-iphone-visites"/>
      <sheetName val="mob-app-gpsfree-android-pv"/>
      <sheetName val="mob-app-gpsfree-android-visites"/>
    </sheetNames>
    <sheetDataSet>
      <sheetData sheetId="0"/>
      <sheetData sheetId="1"/>
      <sheetData sheetId="2">
        <row r="1">
          <cell r="A1" t="str">
            <v>Niveaux 2</v>
          </cell>
          <cell r="B1" t="str">
            <v>Visites</v>
          </cell>
          <cell r="C1" t="str">
            <v>Chargements</v>
          </cell>
          <cell r="D1" t="str">
            <v>Temps passé / visites</v>
          </cell>
          <cell r="E1" t="str">
            <v>Taux de rebond</v>
          </cell>
        </row>
        <row r="2">
          <cell r="A2" t="str">
            <v>Hôtel</v>
          </cell>
          <cell r="B2">
            <v>23298</v>
          </cell>
          <cell r="C2">
            <v>40585</v>
          </cell>
          <cell r="D2" t="str">
            <v>653.482591021562</v>
          </cell>
          <cell r="E2" t="str">
            <v>0.0285861447334535</v>
          </cell>
        </row>
        <row r="3">
          <cell r="A3" t="str">
            <v>IE6</v>
          </cell>
          <cell r="B3">
            <v>31144</v>
          </cell>
          <cell r="C3">
            <v>50902</v>
          </cell>
          <cell r="D3" t="str">
            <v>351.727764476368</v>
          </cell>
          <cell r="E3" t="str">
            <v>0.637907783200616</v>
          </cell>
        </row>
        <row r="4">
          <cell r="A4" t="str">
            <v>Inscription MonMappy</v>
          </cell>
          <cell r="B4">
            <v>909</v>
          </cell>
          <cell r="C4">
            <v>1437</v>
          </cell>
          <cell r="D4" t="str">
            <v>924.459757442117</v>
          </cell>
          <cell r="E4" t="str">
            <v>0.0022002200220022</v>
          </cell>
        </row>
        <row r="5">
          <cell r="A5" t="str">
            <v>Itinéraire</v>
          </cell>
          <cell r="B5">
            <v>2715792</v>
          </cell>
          <cell r="C5">
            <v>9360291</v>
          </cell>
          <cell r="D5" t="str">
            <v>313.17613867021</v>
          </cell>
          <cell r="E5" t="str">
            <v>0.05214942823309</v>
          </cell>
        </row>
        <row r="6">
          <cell r="A6" t="str">
            <v>jeux-concours</v>
          </cell>
          <cell r="B6">
            <v>26162</v>
          </cell>
          <cell r="C6">
            <v>48981</v>
          </cell>
          <cell r="D6" t="str">
            <v>644.274882089733</v>
          </cell>
          <cell r="E6" t="str">
            <v>0.0517926764008868</v>
          </cell>
        </row>
        <row r="7">
          <cell r="A7" t="str">
            <v>Météo</v>
          </cell>
          <cell r="B7">
            <v>12490</v>
          </cell>
          <cell r="C7">
            <v>21637</v>
          </cell>
          <cell r="D7" t="str">
            <v>539.462735531628</v>
          </cell>
          <cell r="E7" t="str">
            <v>0.0481985588470777</v>
          </cell>
        </row>
        <row r="8">
          <cell r="A8" t="str">
            <v>MonMappy</v>
          </cell>
          <cell r="B8">
            <v>7214</v>
          </cell>
          <cell r="C8">
            <v>12794</v>
          </cell>
          <cell r="D8" t="str">
            <v>668.525739005047</v>
          </cell>
          <cell r="E8" t="str">
            <v>0.0386747990019407</v>
          </cell>
        </row>
        <row r="9">
          <cell r="A9" t="str">
            <v>Non classées</v>
          </cell>
          <cell r="B9">
            <v>19203</v>
          </cell>
          <cell r="C9">
            <v>49845</v>
          </cell>
          <cell r="D9" t="str">
            <v>981.238774432118</v>
          </cell>
          <cell r="E9" t="str">
            <v>0.0142165286673957</v>
          </cell>
        </row>
        <row r="10">
          <cell r="A10" t="str">
            <v>Plan</v>
          </cell>
          <cell r="B10">
            <v>2687213</v>
          </cell>
          <cell r="C10">
            <v>5502941</v>
          </cell>
          <cell r="D10" t="str">
            <v>296.424118984797</v>
          </cell>
          <cell r="E10" t="str">
            <v>0.154331271841867</v>
          </cell>
        </row>
        <row r="11">
          <cell r="A11" t="str">
            <v>SEO</v>
          </cell>
          <cell r="B11">
            <v>23243</v>
          </cell>
          <cell r="C11">
            <v>36490</v>
          </cell>
          <cell r="D11" t="str">
            <v>312.069264923532</v>
          </cell>
          <cell r="E11" t="str">
            <v>0.563954739061223</v>
          </cell>
        </row>
        <row r="12">
          <cell r="A12" t="str">
            <v>Trafic</v>
          </cell>
          <cell r="B12">
            <v>19365</v>
          </cell>
          <cell r="C12">
            <v>33080</v>
          </cell>
          <cell r="D12" t="str">
            <v>444.86185775452</v>
          </cell>
          <cell r="E12" t="str">
            <v>0.131629227988639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queryTables/queryTable1.xml><?xml version="1.0" encoding="utf-8"?>
<queryTable xmlns="http://schemas.openxmlformats.org/spreadsheetml/2006/main" name="Audience_Hebdo_s2" growShrinkType="overwriteClear" preserveFormatting="0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udience_hebdo_France" growShrinkType="overwriteClear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Template VU MP  WEB FR V3_1" preserveFormatting="0" connectionId="18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udience_hebdo" growShrinkType="overwriteClear" preserveFormatting="0" connectionId="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udience_hebdo" growShrinkType="overwriteClear" preserveFormatting="0" connectionId="8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webmobile_sans_ipad (1)" growShrinkType="overwriteClear" preserveFormatting="0" connectionId="19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TEMPLATE VU MP  BKML" preserveFormatting="0" connectionId="15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udience_hebdo" growShrinkType="overwriteClear" preserveFormatting="0" connectionId="10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ipad_webmobile" growShrinkType="overwriteClear" preserveFormatting="0" connectionId="14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TEMPLATE VU MP  SHOPPING MOBILE IPAD(WEBMO ENCAPSULE)" preserveFormatting="0" connectionId="17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Audience_hebdo" growShrinkType="overwriteClear" preserveFormatting="0" connectionId="1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Audience_hebdo" growShrinkType="overwriteClear" preserveFormatting="0" connectionId="9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TEMPLATE VU MP  FWB_1" preserveFormatting="0" connectionId="16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Audience_hebdo" growShrinkType="overwriteClear" preserveFormatting="0" connectionId="11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Audience_hebdo" growShrinkType="overwriteClear" preserveFormatting="0" connectionId="12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Audience_hebdo" growShrinkType="overwriteClear" preserveFormatting="0" connectionId="4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Audience_hebdo" growShrinkType="overwriteClear" preserveFormatting="0" connectionId="5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Audience_hebdo" growShrinkType="overwriteClear" preserveFormatting="0" connectionId="6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Audience_hebdo" growShrinkType="overwriteClear" preserveFormatting="0" connectionId="7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queryTable" Target="../queryTables/queryTable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0.xml"/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queryTable" Target="../queryTables/query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4"/>
  </sheetPr>
  <dimension ref="A1:M212"/>
  <sheetViews>
    <sheetView topLeftCell="A25" workbookViewId="0">
      <selection activeCell="J4" sqref="J4:J38"/>
    </sheetView>
  </sheetViews>
  <sheetFormatPr defaultColWidth="11.42578125" defaultRowHeight="15"/>
  <cols>
    <col min="1" max="1" width="18" style="4" customWidth="1"/>
    <col min="2" max="2" width="18.85546875" style="1" customWidth="1"/>
    <col min="3" max="6" width="11.42578125" style="1"/>
    <col min="7" max="7" width="23.5703125" style="45" bestFit="1" customWidth="1"/>
    <col min="8" max="8" width="21" style="45" customWidth="1"/>
    <col min="9" max="9" width="16.7109375" style="114" bestFit="1" customWidth="1"/>
    <col min="10" max="10" width="18.7109375" style="45" bestFit="1" customWidth="1"/>
    <col min="11" max="11" width="11.42578125" style="114"/>
    <col min="12" max="12" width="18.85546875" style="1" bestFit="1" customWidth="1"/>
    <col min="13" max="13" width="12.7109375" style="1" bestFit="1" customWidth="1"/>
    <col min="14" max="16384" width="11.42578125" style="1"/>
  </cols>
  <sheetData>
    <row r="1" spans="1:13">
      <c r="A1" s="230" t="s">
        <v>1</v>
      </c>
      <c r="B1" s="231"/>
      <c r="C1" s="231"/>
      <c r="D1" s="231"/>
      <c r="E1" s="231"/>
      <c r="F1" s="231"/>
      <c r="G1" s="231"/>
      <c r="H1" s="231"/>
      <c r="I1" s="231"/>
      <c r="J1" s="231"/>
      <c r="K1" s="232"/>
    </row>
    <row r="2" spans="1:13" ht="15.75" thickBot="1">
      <c r="A2" s="233"/>
      <c r="B2" s="234"/>
      <c r="C2" s="234"/>
      <c r="D2" s="234"/>
      <c r="E2" s="234"/>
      <c r="F2" s="234"/>
      <c r="G2" s="235"/>
      <c r="H2" s="235"/>
      <c r="I2" s="235"/>
      <c r="J2" s="235"/>
      <c r="K2" s="236"/>
    </row>
    <row r="3" spans="1:13" ht="16.5" thickBot="1">
      <c r="D3" s="4"/>
      <c r="E3" s="5" t="s">
        <v>2</v>
      </c>
      <c r="F3" s="6" t="s">
        <v>3</v>
      </c>
      <c r="G3" s="237" t="s">
        <v>4</v>
      </c>
      <c r="H3" s="237"/>
      <c r="I3" s="237"/>
      <c r="J3" s="7" t="s">
        <v>5</v>
      </c>
      <c r="K3" s="8" t="s">
        <v>6</v>
      </c>
    </row>
    <row r="4" spans="1:13" ht="15.75">
      <c r="C4" s="238" t="s">
        <v>7</v>
      </c>
      <c r="D4" s="239"/>
      <c r="E4" s="9">
        <f>SUM(E5,E12)</f>
        <v>3126828</v>
      </c>
      <c r="F4" s="9">
        <f>SUM(F5,F12)</f>
        <v>5582763</v>
      </c>
      <c r="G4" s="7"/>
      <c r="H4" s="7"/>
      <c r="I4" s="8"/>
      <c r="J4" s="10" t="e">
        <f>SUM(J5,J12)</f>
        <v>#REF!</v>
      </c>
      <c r="K4" s="11" t="e">
        <f t="shared" ref="K4:K10" si="0">J4-M4</f>
        <v>#REF!</v>
      </c>
      <c r="M4" s="9">
        <v>6113505</v>
      </c>
    </row>
    <row r="5" spans="1:13">
      <c r="C5" s="12" t="s">
        <v>8</v>
      </c>
      <c r="D5" s="13"/>
      <c r="E5" s="14">
        <f>E6+E10</f>
        <v>3126828</v>
      </c>
      <c r="F5" s="14">
        <f>F6+F10</f>
        <v>4009471</v>
      </c>
      <c r="G5" s="7"/>
      <c r="H5" s="7"/>
      <c r="I5" s="8"/>
      <c r="J5" s="15" t="e">
        <f>J6+J10+J11</f>
        <v>#REF!</v>
      </c>
      <c r="K5" s="11" t="e">
        <f t="shared" si="0"/>
        <v>#REF!</v>
      </c>
      <c r="M5" s="14">
        <v>4302860</v>
      </c>
    </row>
    <row r="6" spans="1:13">
      <c r="C6" s="16" t="s">
        <v>9</v>
      </c>
      <c r="D6" s="17"/>
      <c r="E6" s="18">
        <v>3051787</v>
      </c>
      <c r="F6" s="18">
        <v>3918272</v>
      </c>
      <c r="G6" s="7">
        <f>webv3!B3</f>
        <v>25</v>
      </c>
      <c r="H6" s="7"/>
      <c r="I6" s="8"/>
      <c r="J6" s="19">
        <f t="shared" ref="J6:J11" si="1">SUM(G6:I6)</f>
        <v>25</v>
      </c>
      <c r="K6" s="11">
        <f t="shared" si="0"/>
        <v>-3850658</v>
      </c>
      <c r="M6" s="18">
        <v>3850683</v>
      </c>
    </row>
    <row r="7" spans="1:13">
      <c r="C7" s="240" t="s">
        <v>10</v>
      </c>
      <c r="D7" s="229"/>
      <c r="E7" s="20">
        <v>3031182</v>
      </c>
      <c r="F7" s="20">
        <v>3897565</v>
      </c>
      <c r="G7" s="7">
        <f>'web france'!B3</f>
        <v>22</v>
      </c>
      <c r="H7" s="7"/>
      <c r="I7" s="8"/>
      <c r="J7" s="19">
        <f t="shared" si="1"/>
        <v>22</v>
      </c>
      <c r="K7" s="11">
        <f t="shared" si="0"/>
        <v>-3830778</v>
      </c>
      <c r="M7" s="20">
        <v>3830800</v>
      </c>
    </row>
    <row r="8" spans="1:13">
      <c r="A8" s="21"/>
      <c r="B8" s="22" t="s">
        <v>11</v>
      </c>
      <c r="C8" s="228" t="s">
        <v>12</v>
      </c>
      <c r="D8" s="229"/>
      <c r="E8" s="20">
        <v>5718</v>
      </c>
      <c r="F8" s="20">
        <v>26162</v>
      </c>
      <c r="G8" s="7">
        <f ca="1">SUMIF(web_s2!A$1:E$15,B8,web_s2!B$1:B$15)</f>
        <v>2</v>
      </c>
      <c r="H8" s="7"/>
      <c r="I8" s="8"/>
      <c r="J8" s="19">
        <f t="shared" ca="1" si="1"/>
        <v>2</v>
      </c>
      <c r="K8" s="11">
        <f t="shared" ca="1" si="0"/>
        <v>-778</v>
      </c>
      <c r="M8" s="20">
        <v>780</v>
      </c>
    </row>
    <row r="9" spans="1:13">
      <c r="B9" s="22" t="s">
        <v>13</v>
      </c>
      <c r="C9" s="228" t="s">
        <v>14</v>
      </c>
      <c r="D9" s="229"/>
      <c r="E9" s="20">
        <v>20343</v>
      </c>
      <c r="F9" s="20">
        <v>23243</v>
      </c>
      <c r="G9" s="7">
        <f ca="1">SUMIF(web_s2!A$1:E$15,B9,web_s2!B$1:B$15)</f>
        <v>0</v>
      </c>
      <c r="H9" s="7"/>
      <c r="I9" s="8"/>
      <c r="J9" s="19">
        <f t="shared" ca="1" si="1"/>
        <v>0</v>
      </c>
      <c r="K9" s="11">
        <f t="shared" ca="1" si="0"/>
        <v>-23628</v>
      </c>
      <c r="M9" s="20">
        <v>23628</v>
      </c>
    </row>
    <row r="10" spans="1:13">
      <c r="C10" s="16" t="s">
        <v>15</v>
      </c>
      <c r="D10" s="17"/>
      <c r="E10" s="18">
        <v>75041</v>
      </c>
      <c r="F10" s="18">
        <v>91199</v>
      </c>
      <c r="G10" s="7" t="e">
        <f>#REF!</f>
        <v>#REF!</v>
      </c>
      <c r="H10" s="7"/>
      <c r="I10" s="8"/>
      <c r="J10" s="19" t="e">
        <f t="shared" si="1"/>
        <v>#REF!</v>
      </c>
      <c r="K10" s="11" t="e">
        <f t="shared" si="0"/>
        <v>#REF!</v>
      </c>
      <c r="M10" s="18">
        <v>452177</v>
      </c>
    </row>
    <row r="11" spans="1:13">
      <c r="C11" s="16" t="s">
        <v>54</v>
      </c>
      <c r="D11" s="117"/>
      <c r="E11" s="18"/>
      <c r="F11" s="18"/>
      <c r="G11" s="118">
        <f>'shopping web'!B3</f>
        <v>4</v>
      </c>
      <c r="H11" s="118"/>
      <c r="I11" s="8"/>
      <c r="J11" s="19">
        <f t="shared" si="1"/>
        <v>4</v>
      </c>
      <c r="K11" s="11"/>
      <c r="M11" s="18"/>
    </row>
    <row r="12" spans="1:13">
      <c r="C12" s="23" t="s">
        <v>16</v>
      </c>
      <c r="D12" s="17"/>
      <c r="E12" s="18"/>
      <c r="F12" s="24">
        <f>F13+F30</f>
        <v>1573292</v>
      </c>
      <c r="G12" s="7"/>
      <c r="H12" s="7"/>
      <c r="I12" s="8"/>
      <c r="J12" s="24" t="e">
        <f>J13+J30</f>
        <v>#REF!</v>
      </c>
      <c r="K12" s="11" t="e">
        <f t="shared" ref="K12:K23" si="2">J12-M12</f>
        <v>#REF!</v>
      </c>
      <c r="M12" s="24">
        <v>1810645</v>
      </c>
    </row>
    <row r="13" spans="1:13">
      <c r="C13" s="12" t="s">
        <v>17</v>
      </c>
      <c r="D13" s="13"/>
      <c r="E13" s="25">
        <f>SUM(E14,E25)</f>
        <v>958449</v>
      </c>
      <c r="F13" s="15">
        <f>SUM(F14,F25)</f>
        <v>935011</v>
      </c>
      <c r="G13" s="7"/>
      <c r="H13" s="7"/>
      <c r="I13" s="8"/>
      <c r="J13" s="15" t="e">
        <f>SUM(J14,J25)</f>
        <v>#REF!</v>
      </c>
      <c r="K13" s="11" t="e">
        <f t="shared" si="2"/>
        <v>#REF!</v>
      </c>
      <c r="M13" s="15">
        <v>1125533</v>
      </c>
    </row>
    <row r="14" spans="1:13">
      <c r="C14" s="26" t="s">
        <v>18</v>
      </c>
      <c r="D14" s="27"/>
      <c r="E14" s="28">
        <f>SUM(E15,E19)</f>
        <v>388856</v>
      </c>
      <c r="F14" s="28">
        <f>SUM(F15,F19)</f>
        <v>400924</v>
      </c>
      <c r="G14" s="7"/>
      <c r="H14" s="7"/>
      <c r="I14" s="8"/>
      <c r="J14" s="29" t="e">
        <f>SUM(J15,J19,J24)</f>
        <v>#REF!</v>
      </c>
      <c r="K14" s="11" t="e">
        <f t="shared" si="2"/>
        <v>#REF!</v>
      </c>
      <c r="M14" s="28">
        <v>507363</v>
      </c>
    </row>
    <row r="15" spans="1:13">
      <c r="C15" s="16" t="s">
        <v>19</v>
      </c>
      <c r="D15" s="17"/>
      <c r="E15" s="18">
        <v>262484</v>
      </c>
      <c r="F15" s="18">
        <v>255011</v>
      </c>
      <c r="G15" s="7">
        <f>fwb!B3</f>
        <v>0</v>
      </c>
      <c r="H15" s="7"/>
      <c r="I15" s="8"/>
      <c r="J15" s="19">
        <f>SUM(G15:I15)</f>
        <v>0</v>
      </c>
      <c r="K15" s="11">
        <f t="shared" si="2"/>
        <v>-292369</v>
      </c>
      <c r="M15" s="18">
        <v>292369</v>
      </c>
    </row>
    <row r="16" spans="1:13">
      <c r="C16" s="16"/>
      <c r="D16" s="17"/>
      <c r="E16" s="18"/>
      <c r="F16" s="18"/>
      <c r="G16" s="7"/>
      <c r="H16" s="7"/>
      <c r="I16" s="8"/>
      <c r="J16" s="19"/>
      <c r="K16" s="11">
        <f t="shared" si="2"/>
        <v>0</v>
      </c>
      <c r="M16" s="18"/>
    </row>
    <row r="17" spans="3:13">
      <c r="C17" s="16"/>
      <c r="D17" s="17"/>
      <c r="E17" s="18"/>
      <c r="F17" s="18"/>
      <c r="G17" s="7"/>
      <c r="H17" s="7"/>
      <c r="I17" s="8"/>
      <c r="J17" s="19"/>
      <c r="K17" s="11">
        <f t="shared" si="2"/>
        <v>0</v>
      </c>
      <c r="M17" s="18"/>
    </row>
    <row r="18" spans="3:13">
      <c r="C18" s="16"/>
      <c r="D18" s="17"/>
      <c r="E18" s="18"/>
      <c r="F18" s="18"/>
      <c r="G18" s="7"/>
      <c r="H18" s="7"/>
      <c r="I18" s="8"/>
      <c r="J18" s="19"/>
      <c r="K18" s="11">
        <f t="shared" si="2"/>
        <v>0</v>
      </c>
      <c r="M18" s="18"/>
    </row>
    <row r="19" spans="3:13">
      <c r="C19" s="16" t="s">
        <v>20</v>
      </c>
      <c r="D19" s="17"/>
      <c r="E19" s="18">
        <v>126372</v>
      </c>
      <c r="F19" s="18">
        <v>145913</v>
      </c>
      <c r="G19" s="7">
        <f>bkml!B3</f>
        <v>16</v>
      </c>
      <c r="H19" s="7"/>
      <c r="I19" s="8"/>
      <c r="J19" s="19">
        <f>SUM(G19:I19)</f>
        <v>16</v>
      </c>
      <c r="K19" s="11">
        <f t="shared" si="2"/>
        <v>-214978</v>
      </c>
      <c r="M19" s="18">
        <v>214994</v>
      </c>
    </row>
    <row r="20" spans="3:13">
      <c r="C20" s="16"/>
      <c r="D20" s="17"/>
      <c r="E20" s="18"/>
      <c r="F20" s="18"/>
      <c r="G20" s="7"/>
      <c r="H20" s="7"/>
      <c r="I20" s="8"/>
      <c r="J20" s="19"/>
      <c r="K20" s="11">
        <f t="shared" si="2"/>
        <v>0</v>
      </c>
      <c r="M20" s="18"/>
    </row>
    <row r="21" spans="3:13">
      <c r="C21" s="16"/>
      <c r="D21" s="17"/>
      <c r="E21" s="18"/>
      <c r="F21" s="18"/>
      <c r="G21" s="7"/>
      <c r="H21" s="7"/>
      <c r="I21" s="8"/>
      <c r="J21" s="19"/>
      <c r="K21" s="11">
        <f t="shared" si="2"/>
        <v>0</v>
      </c>
      <c r="M21" s="18"/>
    </row>
    <row r="22" spans="3:13">
      <c r="C22" s="16"/>
      <c r="D22" s="17"/>
      <c r="E22" s="18"/>
      <c r="F22" s="18"/>
      <c r="G22" s="7"/>
      <c r="H22" s="7"/>
      <c r="I22" s="8"/>
      <c r="J22" s="19"/>
      <c r="K22" s="11">
        <f t="shared" si="2"/>
        <v>0</v>
      </c>
      <c r="M22" s="18"/>
    </row>
    <row r="23" spans="3:13">
      <c r="C23" s="16"/>
      <c r="D23" s="17"/>
      <c r="E23" s="18"/>
      <c r="F23" s="18"/>
      <c r="G23" s="7"/>
      <c r="H23" s="7"/>
      <c r="I23" s="8"/>
      <c r="J23" s="19"/>
      <c r="K23" s="11">
        <f t="shared" si="2"/>
        <v>0</v>
      </c>
      <c r="M23" s="18"/>
    </row>
    <row r="24" spans="3:13">
      <c r="C24" s="16" t="s">
        <v>55</v>
      </c>
      <c r="D24" s="117"/>
      <c r="E24" s="18"/>
      <c r="F24" s="18"/>
      <c r="G24" s="118" t="e">
        <f>#REF!</f>
        <v>#REF!</v>
      </c>
      <c r="H24" s="118"/>
      <c r="I24" s="8">
        <f>I29</f>
        <v>1</v>
      </c>
      <c r="J24" s="19" t="e">
        <f>G24-I24</f>
        <v>#REF!</v>
      </c>
      <c r="K24" s="11"/>
      <c r="M24" s="18"/>
    </row>
    <row r="25" spans="3:13">
      <c r="C25" s="26" t="s">
        <v>21</v>
      </c>
      <c r="D25" s="27"/>
      <c r="E25" s="28">
        <f>E26</f>
        <v>569593</v>
      </c>
      <c r="F25" s="29">
        <f>F26</f>
        <v>534087</v>
      </c>
      <c r="G25" s="7"/>
      <c r="H25" s="7"/>
      <c r="I25" s="8"/>
      <c r="J25" s="29" t="e">
        <f>J26</f>
        <v>#REF!</v>
      </c>
      <c r="K25" s="11" t="e">
        <f t="shared" ref="K25:K47" si="3">J25-M25</f>
        <v>#REF!</v>
      </c>
      <c r="M25" s="29">
        <v>618170</v>
      </c>
    </row>
    <row r="26" spans="3:13">
      <c r="C26" s="241" t="s">
        <v>22</v>
      </c>
      <c r="D26" s="242"/>
      <c r="E26" s="18">
        <f>SUM(E27:E29)</f>
        <v>569593</v>
      </c>
      <c r="F26" s="18">
        <f>SUM(F27:F29)</f>
        <v>534087</v>
      </c>
      <c r="G26" s="7" t="s">
        <v>23</v>
      </c>
      <c r="H26" s="7" t="s">
        <v>24</v>
      </c>
      <c r="I26" s="8" t="s">
        <v>25</v>
      </c>
      <c r="J26" s="30" t="e">
        <f>SUM(J27:J29)</f>
        <v>#REF!</v>
      </c>
      <c r="K26" s="11" t="e">
        <f t="shared" si="3"/>
        <v>#REF!</v>
      </c>
      <c r="M26" s="18">
        <v>618170</v>
      </c>
    </row>
    <row r="27" spans="3:13">
      <c r="C27" s="31"/>
      <c r="D27" s="32" t="s">
        <v>26</v>
      </c>
      <c r="E27" s="20">
        <f>53157+265074</f>
        <v>318231</v>
      </c>
      <c r="F27" s="20">
        <f>43937+245298</f>
        <v>289235</v>
      </c>
      <c r="G27" s="7">
        <f>mapsiphoneold!B3</f>
        <v>0</v>
      </c>
      <c r="H27" s="7" t="e">
        <f>#REF!</f>
        <v>#REF!</v>
      </c>
      <c r="I27" s="8" t="e">
        <f>#REF!</f>
        <v>#REF!</v>
      </c>
      <c r="J27" s="19" t="e">
        <f>SUM(G27:I27)</f>
        <v>#REF!</v>
      </c>
      <c r="K27" s="11" t="e">
        <f t="shared" si="3"/>
        <v>#REF!</v>
      </c>
      <c r="M27" s="20">
        <v>329772</v>
      </c>
    </row>
    <row r="28" spans="3:13">
      <c r="C28" s="31"/>
      <c r="D28" s="32" t="s">
        <v>27</v>
      </c>
      <c r="E28" s="20">
        <v>84350</v>
      </c>
      <c r="F28" s="20">
        <v>82656</v>
      </c>
      <c r="G28" s="7">
        <f>mapsandroidold!B3</f>
        <v>0</v>
      </c>
      <c r="H28" s="7" t="e">
        <f>#REF!</f>
        <v>#REF!</v>
      </c>
      <c r="I28" s="8" t="e">
        <f>#REF!</f>
        <v>#REF!</v>
      </c>
      <c r="J28" s="19" t="e">
        <f>SUM(G28:I28)</f>
        <v>#REF!</v>
      </c>
      <c r="K28" s="11" t="e">
        <f t="shared" si="3"/>
        <v>#REF!</v>
      </c>
      <c r="M28" s="20">
        <v>107452</v>
      </c>
    </row>
    <row r="29" spans="3:13">
      <c r="C29" s="31"/>
      <c r="D29" s="32" t="s">
        <v>28</v>
      </c>
      <c r="E29" s="20">
        <v>167012</v>
      </c>
      <c r="F29" s="20">
        <v>162196</v>
      </c>
      <c r="G29" s="7">
        <f>mapsipadold!B3</f>
        <v>0</v>
      </c>
      <c r="H29" s="7" t="e">
        <f>#REF!</f>
        <v>#REF!</v>
      </c>
      <c r="I29" s="8">
        <f>'ipad webmobile'!C2</f>
        <v>1</v>
      </c>
      <c r="J29" s="19" t="e">
        <f>SUM(G29:I29)</f>
        <v>#REF!</v>
      </c>
      <c r="K29" s="11" t="e">
        <f t="shared" si="3"/>
        <v>#REF!</v>
      </c>
      <c r="M29" s="20">
        <v>180946</v>
      </c>
    </row>
    <row r="30" spans="3:13">
      <c r="C30" s="12" t="s">
        <v>29</v>
      </c>
      <c r="D30" s="13"/>
      <c r="E30" s="25">
        <f>E31+E34</f>
        <v>614464</v>
      </c>
      <c r="F30" s="25">
        <f>F31+F34</f>
        <v>638281</v>
      </c>
      <c r="G30" s="33" t="e">
        <f>G31+G34</f>
        <v>#REF!</v>
      </c>
      <c r="H30" s="7"/>
      <c r="I30" s="8"/>
      <c r="J30" s="15" t="e">
        <f>J31+J34</f>
        <v>#REF!</v>
      </c>
      <c r="K30" s="11" t="e">
        <f t="shared" si="3"/>
        <v>#REF!</v>
      </c>
      <c r="M30" s="25">
        <v>685112</v>
      </c>
    </row>
    <row r="31" spans="3:13">
      <c r="C31" s="26" t="s">
        <v>30</v>
      </c>
      <c r="D31" s="27"/>
      <c r="E31" s="28">
        <f>SUM(E32:E33)</f>
        <v>590056</v>
      </c>
      <c r="F31" s="29">
        <f>SUM(F32:F33)</f>
        <v>613402</v>
      </c>
      <c r="G31" s="34" t="e">
        <f>SUM(G32:G33)</f>
        <v>#REF!</v>
      </c>
      <c r="H31" s="7"/>
      <c r="I31" s="8"/>
      <c r="J31" s="29" t="e">
        <f>SUM(J32:J33)</f>
        <v>#REF!</v>
      </c>
      <c r="K31" s="11" t="e">
        <f t="shared" si="3"/>
        <v>#REF!</v>
      </c>
      <c r="M31" s="29">
        <v>659912</v>
      </c>
    </row>
    <row r="32" spans="3:13">
      <c r="C32" s="31"/>
      <c r="D32" s="32" t="s">
        <v>26</v>
      </c>
      <c r="E32" s="20">
        <v>499002</v>
      </c>
      <c r="F32" s="20">
        <v>523392</v>
      </c>
      <c r="G32" s="7" t="e">
        <f>#REF!</f>
        <v>#REF!</v>
      </c>
      <c r="H32" s="7"/>
      <c r="I32" s="8"/>
      <c r="J32" s="19" t="e">
        <f>SUM(G32:I32)</f>
        <v>#REF!</v>
      </c>
      <c r="K32" s="11" t="e">
        <f t="shared" si="3"/>
        <v>#REF!</v>
      </c>
      <c r="M32" s="20">
        <v>560592</v>
      </c>
    </row>
    <row r="33" spans="1:13">
      <c r="C33" s="31"/>
      <c r="D33" s="32" t="s">
        <v>27</v>
      </c>
      <c r="E33" s="20">
        <v>91054</v>
      </c>
      <c r="F33" s="20">
        <v>90010</v>
      </c>
      <c r="G33" s="7" t="e">
        <f>#REF!</f>
        <v>#REF!</v>
      </c>
      <c r="H33" s="7"/>
      <c r="I33" s="8"/>
      <c r="J33" s="19" t="e">
        <f>SUM(G33:I33)</f>
        <v>#REF!</v>
      </c>
      <c r="K33" s="11" t="e">
        <f t="shared" si="3"/>
        <v>#REF!</v>
      </c>
      <c r="M33" s="20">
        <v>99320</v>
      </c>
    </row>
    <row r="34" spans="1:13">
      <c r="C34" s="26" t="s">
        <v>31</v>
      </c>
      <c r="D34" s="27"/>
      <c r="E34" s="28">
        <f>SUM(E35:E36)</f>
        <v>24408</v>
      </c>
      <c r="F34" s="29">
        <f>SUM(F35:F36)</f>
        <v>24879</v>
      </c>
      <c r="G34" s="34">
        <f>SUM(G35:G36)</f>
        <v>0</v>
      </c>
      <c r="H34" s="7"/>
      <c r="I34" s="8"/>
      <c r="J34" s="29">
        <f>SUM(J35:J36)</f>
        <v>0</v>
      </c>
      <c r="K34" s="11">
        <f t="shared" si="3"/>
        <v>-25200</v>
      </c>
      <c r="M34" s="29">
        <v>25200</v>
      </c>
    </row>
    <row r="35" spans="1:13">
      <c r="C35" s="31"/>
      <c r="D35" s="32" t="s">
        <v>26</v>
      </c>
      <c r="E35" s="20">
        <v>24391</v>
      </c>
      <c r="F35" s="20">
        <v>24858</v>
      </c>
      <c r="G35" s="7">
        <f>gpsiphone!B3</f>
        <v>0</v>
      </c>
      <c r="H35" s="7"/>
      <c r="I35" s="8"/>
      <c r="J35" s="19">
        <f>SUM(G35:I35)</f>
        <v>0</v>
      </c>
      <c r="K35" s="11">
        <f t="shared" si="3"/>
        <v>-25172</v>
      </c>
      <c r="M35" s="20">
        <v>25172</v>
      </c>
    </row>
    <row r="36" spans="1:13" ht="15.75" thickBot="1">
      <c r="C36" s="35"/>
      <c r="D36" s="36" t="s">
        <v>27</v>
      </c>
      <c r="E36" s="37">
        <v>17</v>
      </c>
      <c r="F36" s="37">
        <v>21</v>
      </c>
      <c r="G36" s="7">
        <f>gpsandroid!B3</f>
        <v>0</v>
      </c>
      <c r="H36" s="7"/>
      <c r="I36" s="8"/>
      <c r="J36" s="19">
        <f>SUM(G36:I36)</f>
        <v>0</v>
      </c>
      <c r="K36" s="11">
        <f t="shared" si="3"/>
        <v>-28</v>
      </c>
      <c r="M36" s="37">
        <v>28</v>
      </c>
    </row>
    <row r="37" spans="1:13" ht="15" customHeight="1">
      <c r="C37" s="243" t="s">
        <v>32</v>
      </c>
      <c r="D37" s="244"/>
      <c r="E37" s="38">
        <v>49761</v>
      </c>
      <c r="F37" s="39">
        <v>68858</v>
      </c>
      <c r="G37" s="7">
        <f>'ud deport mappy'!B3</f>
        <v>0</v>
      </c>
      <c r="H37" s="7"/>
      <c r="I37" s="8"/>
      <c r="J37" s="19">
        <f>SUM(G37:I37)</f>
        <v>0</v>
      </c>
      <c r="K37" s="11">
        <f t="shared" si="3"/>
        <v>-62609</v>
      </c>
      <c r="M37" s="39">
        <v>62609</v>
      </c>
    </row>
    <row r="38" spans="1:13" ht="15.75" customHeight="1" thickBot="1">
      <c r="C38" s="245" t="s">
        <v>33</v>
      </c>
      <c r="D38" s="246"/>
      <c r="E38" s="40">
        <v>76787</v>
      </c>
      <c r="F38" s="41">
        <v>104137</v>
      </c>
      <c r="G38" s="7">
        <f>'ud deport pj'!B3</f>
        <v>186349</v>
      </c>
      <c r="H38" s="7"/>
      <c r="I38" s="8"/>
      <c r="J38" s="19">
        <f>SUM(G38:I38)</f>
        <v>186349</v>
      </c>
      <c r="K38" s="11">
        <f t="shared" si="3"/>
        <v>83695</v>
      </c>
      <c r="M38" s="41">
        <v>102654</v>
      </c>
    </row>
    <row r="39" spans="1:13" ht="15.75" thickBot="1">
      <c r="D39" s="4"/>
      <c r="E39" s="42"/>
      <c r="F39" s="42"/>
      <c r="G39" s="7"/>
      <c r="H39" s="7"/>
      <c r="I39" s="8"/>
      <c r="J39" s="19"/>
      <c r="K39" s="11">
        <f t="shared" si="3"/>
        <v>0</v>
      </c>
      <c r="M39" s="42"/>
    </row>
    <row r="40" spans="1:13" s="45" customFormat="1" ht="15.75" thickBot="1">
      <c r="A40" s="4"/>
      <c r="B40" s="1"/>
      <c r="C40" s="1"/>
      <c r="D40" s="4"/>
      <c r="E40" s="43" t="s">
        <v>2</v>
      </c>
      <c r="F40" s="44" t="s">
        <v>3</v>
      </c>
      <c r="G40" s="7"/>
      <c r="H40" s="7"/>
      <c r="I40" s="8"/>
      <c r="J40" s="19"/>
      <c r="K40" s="11">
        <f t="shared" si="3"/>
        <v>0</v>
      </c>
      <c r="L40" s="1"/>
      <c r="M40" s="44"/>
    </row>
    <row r="41" spans="1:13" s="45" customFormat="1" ht="15.75">
      <c r="A41" s="4"/>
      <c r="B41" s="1"/>
      <c r="C41" s="238" t="s">
        <v>34</v>
      </c>
      <c r="D41" s="239"/>
      <c r="E41" s="46">
        <f>SUM(E42,E49)</f>
        <v>2948040</v>
      </c>
      <c r="F41" s="46">
        <f t="shared" ref="F41" si="4">SUM(F42,F49)</f>
        <v>3486194</v>
      </c>
      <c r="G41" s="7"/>
      <c r="H41" s="7"/>
      <c r="I41" s="8"/>
      <c r="J41" s="19"/>
      <c r="K41" s="11">
        <f t="shared" si="3"/>
        <v>0</v>
      </c>
      <c r="L41" s="1"/>
      <c r="M41" s="46"/>
    </row>
    <row r="42" spans="1:13" s="45" customFormat="1">
      <c r="A42" s="4"/>
      <c r="B42" s="1"/>
      <c r="C42" s="12" t="s">
        <v>8</v>
      </c>
      <c r="D42" s="13"/>
      <c r="E42" s="25">
        <f>E43+E47</f>
        <v>2288705</v>
      </c>
      <c r="F42" s="25">
        <f t="shared" ref="F42" si="5">F43+F47</f>
        <v>2845252</v>
      </c>
      <c r="G42" s="7"/>
      <c r="H42" s="7"/>
      <c r="I42" s="8"/>
      <c r="J42" s="19"/>
      <c r="K42" s="11">
        <f t="shared" si="3"/>
        <v>0</v>
      </c>
      <c r="L42" s="1"/>
      <c r="M42" s="25"/>
    </row>
    <row r="43" spans="1:13" s="45" customFormat="1">
      <c r="A43" s="4"/>
      <c r="B43" s="1"/>
      <c r="C43" s="16" t="s">
        <v>9</v>
      </c>
      <c r="D43" s="17"/>
      <c r="E43" s="18">
        <v>2217154</v>
      </c>
      <c r="F43" s="18">
        <v>2758354</v>
      </c>
      <c r="G43" s="7"/>
      <c r="H43" s="7"/>
      <c r="I43" s="8"/>
      <c r="J43" s="19"/>
      <c r="K43" s="11">
        <f t="shared" si="3"/>
        <v>0</v>
      </c>
      <c r="L43" s="1"/>
      <c r="M43" s="18"/>
    </row>
    <row r="44" spans="1:13" s="45" customFormat="1">
      <c r="A44" s="4"/>
      <c r="B44" s="1"/>
      <c r="C44" s="240" t="s">
        <v>10</v>
      </c>
      <c r="D44" s="229"/>
      <c r="E44" s="20">
        <v>2199265</v>
      </c>
      <c r="F44" s="20">
        <v>2741136</v>
      </c>
      <c r="G44" s="7"/>
      <c r="H44" s="7"/>
      <c r="I44" s="8"/>
      <c r="J44" s="19"/>
      <c r="K44" s="11">
        <f t="shared" si="3"/>
        <v>0</v>
      </c>
      <c r="L44" s="1"/>
      <c r="M44" s="20"/>
    </row>
    <row r="45" spans="1:13" s="45" customFormat="1">
      <c r="A45" s="4"/>
      <c r="B45" s="22" t="s">
        <v>11</v>
      </c>
      <c r="C45" s="240" t="s">
        <v>12</v>
      </c>
      <c r="D45" s="229"/>
      <c r="E45" s="20">
        <v>4669</v>
      </c>
      <c r="F45" s="20">
        <v>24282</v>
      </c>
      <c r="G45" s="7"/>
      <c r="H45" s="7"/>
      <c r="I45" s="8"/>
      <c r="J45" s="19"/>
      <c r="K45" s="11">
        <f t="shared" si="3"/>
        <v>0</v>
      </c>
      <c r="L45" s="1"/>
      <c r="M45" s="20"/>
    </row>
    <row r="46" spans="1:13" s="45" customFormat="1">
      <c r="A46" s="4"/>
      <c r="B46" s="22" t="s">
        <v>13</v>
      </c>
      <c r="C46" s="240" t="s">
        <v>14</v>
      </c>
      <c r="D46" s="229"/>
      <c r="E46" s="20">
        <v>19769</v>
      </c>
      <c r="F46" s="20">
        <v>22556</v>
      </c>
      <c r="G46" s="7"/>
      <c r="H46" s="7"/>
      <c r="I46" s="8"/>
      <c r="J46" s="19"/>
      <c r="K46" s="11">
        <f t="shared" si="3"/>
        <v>0</v>
      </c>
      <c r="L46" s="1"/>
      <c r="M46" s="20"/>
    </row>
    <row r="47" spans="1:13" s="45" customFormat="1">
      <c r="A47" s="4"/>
      <c r="B47" s="1"/>
      <c r="C47" s="16" t="s">
        <v>15</v>
      </c>
      <c r="D47" s="17"/>
      <c r="E47" s="18">
        <v>71551</v>
      </c>
      <c r="F47" s="18">
        <v>86898</v>
      </c>
      <c r="G47" s="7"/>
      <c r="H47" s="7"/>
      <c r="I47" s="8"/>
      <c r="J47" s="19"/>
      <c r="K47" s="11">
        <f t="shared" si="3"/>
        <v>0</v>
      </c>
      <c r="L47" s="1"/>
      <c r="M47" s="18"/>
    </row>
    <row r="48" spans="1:13" s="45" customFormat="1">
      <c r="A48" s="4"/>
      <c r="B48" s="1"/>
      <c r="C48" s="23" t="s">
        <v>54</v>
      </c>
      <c r="D48" s="117"/>
      <c r="E48" s="18"/>
      <c r="F48" s="18"/>
      <c r="G48" s="118"/>
      <c r="H48" s="118"/>
      <c r="I48" s="8"/>
      <c r="J48" s="19"/>
      <c r="K48" s="11"/>
      <c r="L48" s="1"/>
      <c r="M48" s="18"/>
    </row>
    <row r="49" spans="1:13" s="45" customFormat="1">
      <c r="A49" s="4"/>
      <c r="B49" s="1"/>
      <c r="C49" s="12" t="s">
        <v>16</v>
      </c>
      <c r="D49" s="13"/>
      <c r="E49" s="25">
        <f>SUM(E50,E61)</f>
        <v>659335</v>
      </c>
      <c r="F49" s="25">
        <f>SUM(F50,F61)</f>
        <v>640942</v>
      </c>
      <c r="G49" s="7"/>
      <c r="H49" s="7"/>
      <c r="I49" s="8"/>
      <c r="J49" s="19"/>
      <c r="K49" s="11">
        <f t="shared" ref="K49:K59" si="6">J49-M49</f>
        <v>0</v>
      </c>
      <c r="L49" s="1"/>
      <c r="M49" s="25"/>
    </row>
    <row r="50" spans="1:13" s="45" customFormat="1">
      <c r="A50" s="4"/>
      <c r="B50" s="1"/>
      <c r="C50" s="26" t="s">
        <v>18</v>
      </c>
      <c r="D50" s="27"/>
      <c r="E50" s="28">
        <f>SUM(E51,E55)</f>
        <v>293620</v>
      </c>
      <c r="F50" s="28">
        <f>SUM(F51,F55)</f>
        <v>305415</v>
      </c>
      <c r="G50" s="7"/>
      <c r="H50" s="7"/>
      <c r="I50" s="8"/>
      <c r="J50" s="19"/>
      <c r="K50" s="11">
        <f t="shared" si="6"/>
        <v>0</v>
      </c>
      <c r="L50" s="1"/>
      <c r="M50" s="28"/>
    </row>
    <row r="51" spans="1:13" s="45" customFormat="1">
      <c r="A51" s="4"/>
      <c r="B51" s="1"/>
      <c r="C51" s="16" t="s">
        <v>19</v>
      </c>
      <c r="D51" s="17"/>
      <c r="E51" s="18">
        <v>187291</v>
      </c>
      <c r="F51" s="18">
        <v>181861</v>
      </c>
      <c r="G51" s="7"/>
      <c r="H51" s="7"/>
      <c r="I51" s="8"/>
      <c r="J51" s="19"/>
      <c r="K51" s="11">
        <f t="shared" si="6"/>
        <v>0</v>
      </c>
      <c r="L51" s="1"/>
      <c r="M51" s="18"/>
    </row>
    <row r="52" spans="1:13">
      <c r="C52" s="16"/>
      <c r="D52" s="17"/>
      <c r="E52" s="18"/>
      <c r="F52" s="18"/>
      <c r="G52" s="7"/>
      <c r="H52" s="7"/>
      <c r="I52" s="8"/>
      <c r="J52" s="19"/>
      <c r="K52" s="11">
        <f t="shared" si="6"/>
        <v>0</v>
      </c>
      <c r="M52" s="18"/>
    </row>
    <row r="53" spans="1:13">
      <c r="C53" s="16"/>
      <c r="D53" s="17"/>
      <c r="E53" s="18"/>
      <c r="F53" s="18"/>
      <c r="G53" s="7"/>
      <c r="H53" s="7"/>
      <c r="I53" s="8"/>
      <c r="J53" s="19"/>
      <c r="K53" s="11">
        <f t="shared" si="6"/>
        <v>0</v>
      </c>
      <c r="M53" s="18"/>
    </row>
    <row r="54" spans="1:13">
      <c r="C54" s="16"/>
      <c r="D54" s="17"/>
      <c r="E54" s="18"/>
      <c r="F54" s="18"/>
      <c r="G54" s="7"/>
      <c r="H54" s="7"/>
      <c r="I54" s="8"/>
      <c r="J54" s="19"/>
      <c r="K54" s="11">
        <f t="shared" si="6"/>
        <v>0</v>
      </c>
      <c r="M54" s="18"/>
    </row>
    <row r="55" spans="1:13" s="45" customFormat="1">
      <c r="A55" s="4"/>
      <c r="B55" s="1"/>
      <c r="C55" s="16" t="s">
        <v>20</v>
      </c>
      <c r="D55" s="17"/>
      <c r="E55" s="18">
        <v>106329</v>
      </c>
      <c r="F55" s="18">
        <v>123554</v>
      </c>
      <c r="G55" s="7"/>
      <c r="H55" s="7"/>
      <c r="I55" s="8"/>
      <c r="J55" s="19"/>
      <c r="K55" s="11">
        <f t="shared" si="6"/>
        <v>0</v>
      </c>
      <c r="L55" s="1"/>
      <c r="M55" s="18"/>
    </row>
    <row r="56" spans="1:13">
      <c r="C56" s="16"/>
      <c r="D56" s="17"/>
      <c r="E56" s="18"/>
      <c r="F56" s="18"/>
      <c r="G56" s="7"/>
      <c r="H56" s="7"/>
      <c r="I56" s="8"/>
      <c r="J56" s="19"/>
      <c r="K56" s="11">
        <f t="shared" si="6"/>
        <v>0</v>
      </c>
      <c r="M56" s="18"/>
    </row>
    <row r="57" spans="1:13">
      <c r="C57" s="16"/>
      <c r="D57" s="17"/>
      <c r="E57" s="18"/>
      <c r="F57" s="18"/>
      <c r="G57" s="7"/>
      <c r="H57" s="7"/>
      <c r="I57" s="8"/>
      <c r="J57" s="19"/>
      <c r="K57" s="11">
        <f t="shared" si="6"/>
        <v>0</v>
      </c>
      <c r="M57" s="18"/>
    </row>
    <row r="58" spans="1:13">
      <c r="C58" s="16"/>
      <c r="D58" s="17"/>
      <c r="E58" s="18"/>
      <c r="F58" s="18"/>
      <c r="G58" s="7"/>
      <c r="H58" s="7"/>
      <c r="I58" s="8"/>
      <c r="J58" s="19"/>
      <c r="K58" s="11">
        <f t="shared" si="6"/>
        <v>0</v>
      </c>
      <c r="M58" s="18"/>
    </row>
    <row r="59" spans="1:13">
      <c r="C59" s="16"/>
      <c r="D59" s="17"/>
      <c r="E59" s="18"/>
      <c r="F59" s="18"/>
      <c r="G59" s="7"/>
      <c r="H59" s="7"/>
      <c r="I59" s="8"/>
      <c r="J59" s="19"/>
      <c r="K59" s="11">
        <f t="shared" si="6"/>
        <v>0</v>
      </c>
      <c r="M59" s="18"/>
    </row>
    <row r="60" spans="1:13">
      <c r="C60" s="23" t="s">
        <v>55</v>
      </c>
      <c r="D60" s="117"/>
      <c r="E60" s="18"/>
      <c r="F60" s="18"/>
      <c r="G60" s="118"/>
      <c r="H60" s="118"/>
      <c r="I60" s="8"/>
      <c r="J60" s="19"/>
      <c r="K60" s="11"/>
      <c r="M60" s="18"/>
    </row>
    <row r="61" spans="1:13" s="45" customFormat="1">
      <c r="A61" s="4"/>
      <c r="B61" s="1"/>
      <c r="C61" s="26" t="s">
        <v>21</v>
      </c>
      <c r="D61" s="27"/>
      <c r="E61" s="28">
        <f>E62</f>
        <v>365715</v>
      </c>
      <c r="F61" s="28">
        <f t="shared" ref="F61" si="7">F62</f>
        <v>335527</v>
      </c>
      <c r="G61" s="7"/>
      <c r="H61" s="7"/>
      <c r="I61" s="8"/>
      <c r="J61" s="19"/>
      <c r="K61" s="11">
        <f t="shared" ref="K61:K72" si="8">J61-M61</f>
        <v>0</v>
      </c>
      <c r="L61" s="1"/>
      <c r="M61" s="28"/>
    </row>
    <row r="62" spans="1:13" s="45" customFormat="1">
      <c r="A62" s="4"/>
      <c r="B62" s="1"/>
      <c r="C62" s="241" t="s">
        <v>22</v>
      </c>
      <c r="D62" s="242"/>
      <c r="E62" s="18">
        <f t="shared" ref="E62" si="9">SUM(E63:E65)</f>
        <v>365715</v>
      </c>
      <c r="F62" s="18">
        <f t="shared" ref="F62" si="10">SUM(F63:F65)</f>
        <v>335527</v>
      </c>
      <c r="G62" s="7"/>
      <c r="H62" s="7"/>
      <c r="I62" s="8"/>
      <c r="J62" s="19"/>
      <c r="K62" s="11">
        <f t="shared" si="8"/>
        <v>0</v>
      </c>
      <c r="L62" s="1"/>
      <c r="M62" s="18"/>
    </row>
    <row r="63" spans="1:13" s="45" customFormat="1">
      <c r="A63" s="4"/>
      <c r="B63" s="1"/>
      <c r="C63" s="31"/>
      <c r="D63" s="32" t="s">
        <v>26</v>
      </c>
      <c r="E63" s="20">
        <v>200244</v>
      </c>
      <c r="F63" s="20">
        <v>175619</v>
      </c>
      <c r="G63" s="7"/>
      <c r="H63" s="7"/>
      <c r="I63" s="8"/>
      <c r="J63" s="19"/>
      <c r="K63" s="11">
        <f t="shared" si="8"/>
        <v>0</v>
      </c>
      <c r="L63" s="1"/>
      <c r="M63" s="20"/>
    </row>
    <row r="64" spans="1:13" s="45" customFormat="1">
      <c r="A64" s="4"/>
      <c r="B64" s="1"/>
      <c r="C64" s="31"/>
      <c r="D64" s="32" t="s">
        <v>27</v>
      </c>
      <c r="E64" s="20">
        <v>53253</v>
      </c>
      <c r="F64" s="20">
        <v>52087</v>
      </c>
      <c r="G64" s="7"/>
      <c r="H64" s="7"/>
      <c r="I64" s="8"/>
      <c r="J64" s="19"/>
      <c r="K64" s="11">
        <f t="shared" si="8"/>
        <v>0</v>
      </c>
      <c r="L64" s="1"/>
      <c r="M64" s="20"/>
    </row>
    <row r="65" spans="2:13">
      <c r="C65" s="31"/>
      <c r="D65" s="32" t="s">
        <v>28</v>
      </c>
      <c r="E65" s="20">
        <v>112218</v>
      </c>
      <c r="F65" s="20">
        <v>107821</v>
      </c>
      <c r="G65" s="7"/>
      <c r="H65" s="7"/>
      <c r="I65" s="8"/>
      <c r="J65" s="19"/>
      <c r="K65" s="11">
        <f t="shared" si="8"/>
        <v>0</v>
      </c>
      <c r="M65" s="20"/>
    </row>
    <row r="66" spans="2:13">
      <c r="C66" s="12" t="s">
        <v>29</v>
      </c>
      <c r="D66" s="13"/>
      <c r="E66" s="25">
        <f>E67+E70</f>
        <v>251137</v>
      </c>
      <c r="F66" s="25">
        <f t="shared" ref="F66" si="11">F67+F70</f>
        <v>246095</v>
      </c>
      <c r="G66" s="7"/>
      <c r="H66" s="7"/>
      <c r="I66" s="8"/>
      <c r="J66" s="19"/>
      <c r="K66" s="11">
        <f t="shared" si="8"/>
        <v>0</v>
      </c>
      <c r="M66" s="25"/>
    </row>
    <row r="67" spans="2:13">
      <c r="C67" s="26" t="s">
        <v>35</v>
      </c>
      <c r="D67" s="27"/>
      <c r="E67" s="28">
        <f t="shared" ref="E67:F67" si="12">SUM(E68:E69)</f>
        <v>236687</v>
      </c>
      <c r="F67" s="28">
        <f t="shared" si="12"/>
        <v>231733</v>
      </c>
      <c r="G67" s="7"/>
      <c r="H67" s="7"/>
      <c r="I67" s="8"/>
      <c r="J67" s="19"/>
      <c r="K67" s="11">
        <f t="shared" si="8"/>
        <v>0</v>
      </c>
      <c r="M67" s="28"/>
    </row>
    <row r="68" spans="2:13">
      <c r="C68" s="31"/>
      <c r="D68" s="32" t="s">
        <v>26</v>
      </c>
      <c r="E68" s="20">
        <v>200606</v>
      </c>
      <c r="F68" s="20">
        <v>196641</v>
      </c>
      <c r="G68" s="7"/>
      <c r="H68" s="7"/>
      <c r="I68" s="8"/>
      <c r="J68" s="19"/>
      <c r="K68" s="11">
        <f t="shared" si="8"/>
        <v>0</v>
      </c>
      <c r="M68" s="20"/>
    </row>
    <row r="69" spans="2:13">
      <c r="C69" s="31"/>
      <c r="D69" s="32" t="s">
        <v>27</v>
      </c>
      <c r="E69" s="20">
        <v>36081</v>
      </c>
      <c r="F69" s="20">
        <v>35092</v>
      </c>
      <c r="G69" s="7"/>
      <c r="H69" s="7"/>
      <c r="I69" s="8"/>
      <c r="J69" s="19"/>
      <c r="K69" s="11">
        <f t="shared" si="8"/>
        <v>0</v>
      </c>
      <c r="M69" s="20"/>
    </row>
    <row r="70" spans="2:13">
      <c r="C70" s="26" t="s">
        <v>31</v>
      </c>
      <c r="D70" s="27"/>
      <c r="E70" s="28">
        <f t="shared" ref="E70:F70" si="13">SUM(E71:E72)</f>
        <v>14450</v>
      </c>
      <c r="F70" s="28">
        <f t="shared" si="13"/>
        <v>14362</v>
      </c>
      <c r="G70" s="7"/>
      <c r="H70" s="7"/>
      <c r="I70" s="8"/>
      <c r="J70" s="19"/>
      <c r="K70" s="11">
        <f t="shared" si="8"/>
        <v>0</v>
      </c>
      <c r="M70" s="28"/>
    </row>
    <row r="71" spans="2:13">
      <c r="C71" s="31"/>
      <c r="D71" s="32" t="s">
        <v>26</v>
      </c>
      <c r="E71" s="20">
        <v>14440</v>
      </c>
      <c r="F71" s="20">
        <v>14353</v>
      </c>
      <c r="G71" s="7"/>
      <c r="H71" s="7"/>
      <c r="I71" s="8"/>
      <c r="J71" s="19"/>
      <c r="K71" s="11">
        <f t="shared" si="8"/>
        <v>0</v>
      </c>
      <c r="M71" s="20"/>
    </row>
    <row r="72" spans="2:13" ht="15.75" thickBot="1">
      <c r="C72" s="35"/>
      <c r="D72" s="36" t="s">
        <v>27</v>
      </c>
      <c r="E72" s="37">
        <v>10</v>
      </c>
      <c r="F72" s="37">
        <v>9</v>
      </c>
      <c r="G72" s="7"/>
      <c r="H72" s="7"/>
      <c r="I72" s="8"/>
      <c r="J72" s="19"/>
      <c r="K72" s="11">
        <f t="shared" si="8"/>
        <v>0</v>
      </c>
      <c r="M72" s="37"/>
    </row>
    <row r="73" spans="2:13" ht="15" customHeight="1">
      <c r="C73" s="243" t="s">
        <v>32</v>
      </c>
      <c r="D73" s="244"/>
      <c r="E73" s="38">
        <v>45977</v>
      </c>
      <c r="F73" s="39">
        <v>63055</v>
      </c>
      <c r="G73" s="7"/>
      <c r="H73" s="7"/>
      <c r="I73" s="8"/>
      <c r="J73" s="19"/>
      <c r="K73" s="11">
        <f t="shared" ref="K73:K140" si="14">J73-M73</f>
        <v>0</v>
      </c>
      <c r="M73" s="39"/>
    </row>
    <row r="74" spans="2:13" ht="15.75" customHeight="1" thickBot="1">
      <c r="C74" s="245" t="s">
        <v>33</v>
      </c>
      <c r="D74" s="246"/>
      <c r="E74" s="40">
        <v>73222</v>
      </c>
      <c r="F74" s="41">
        <v>98731</v>
      </c>
      <c r="G74" s="7"/>
      <c r="H74" s="7"/>
      <c r="I74" s="8"/>
      <c r="J74" s="19"/>
      <c r="K74" s="11">
        <f t="shared" si="14"/>
        <v>0</v>
      </c>
      <c r="M74" s="41"/>
    </row>
    <row r="75" spans="2:13" ht="15.75" thickBot="1">
      <c r="C75" s="47"/>
      <c r="D75" s="47"/>
      <c r="E75" s="48"/>
      <c r="F75" s="48"/>
      <c r="G75" s="7"/>
      <c r="H75" s="7"/>
      <c r="I75" s="8"/>
      <c r="J75" s="19"/>
      <c r="K75" s="11">
        <f t="shared" si="14"/>
        <v>0</v>
      </c>
      <c r="M75" s="48"/>
    </row>
    <row r="76" spans="2:13" ht="15.75">
      <c r="C76" s="238" t="s">
        <v>36</v>
      </c>
      <c r="D76" s="239" t="s">
        <v>36</v>
      </c>
      <c r="E76" s="49" t="s">
        <v>2</v>
      </c>
      <c r="F76" s="50" t="s">
        <v>3</v>
      </c>
      <c r="G76" s="7"/>
      <c r="H76" s="7"/>
      <c r="I76" s="8"/>
      <c r="J76" s="19"/>
      <c r="K76" s="11">
        <f t="shared" si="14"/>
        <v>0</v>
      </c>
      <c r="M76" s="50"/>
    </row>
    <row r="77" spans="2:13">
      <c r="C77" s="12" t="s">
        <v>37</v>
      </c>
      <c r="D77" s="13"/>
      <c r="E77" s="25">
        <f>E78+E82</f>
        <v>12383044</v>
      </c>
      <c r="F77" s="25">
        <f t="shared" ref="F77:G77" si="15">F78+F82</f>
        <v>15635491</v>
      </c>
      <c r="G77" s="33" t="e">
        <f t="shared" si="15"/>
        <v>#REF!</v>
      </c>
      <c r="H77" s="7"/>
      <c r="I77" s="8"/>
      <c r="J77" s="15" t="e">
        <f>J78+J82+J83</f>
        <v>#REF!</v>
      </c>
      <c r="K77" s="11" t="e">
        <f t="shared" si="14"/>
        <v>#REF!</v>
      </c>
      <c r="M77" s="25">
        <v>18238851</v>
      </c>
    </row>
    <row r="78" spans="2:13">
      <c r="C78" s="16" t="s">
        <v>9</v>
      </c>
      <c r="D78" s="17"/>
      <c r="E78" s="18">
        <v>11979622</v>
      </c>
      <c r="F78" s="18">
        <v>15158983</v>
      </c>
      <c r="G78" s="7">
        <f>webv3!C3</f>
        <v>48</v>
      </c>
      <c r="H78" s="7"/>
      <c r="I78" s="8"/>
      <c r="J78" s="30">
        <f t="shared" ref="J78:J109" si="16">SUM(G78:I78)</f>
        <v>48</v>
      </c>
      <c r="K78" s="11">
        <f t="shared" si="14"/>
        <v>-14858393</v>
      </c>
      <c r="M78" s="18">
        <v>14858441</v>
      </c>
    </row>
    <row r="79" spans="2:13">
      <c r="C79" s="240" t="s">
        <v>10</v>
      </c>
      <c r="D79" s="229"/>
      <c r="E79" s="20">
        <v>11916078</v>
      </c>
      <c r="F79" s="20">
        <v>15118743</v>
      </c>
      <c r="G79" s="7">
        <f>'web france'!C3</f>
        <v>45</v>
      </c>
      <c r="H79" s="7"/>
      <c r="I79" s="8"/>
      <c r="J79" s="30">
        <f t="shared" si="16"/>
        <v>45</v>
      </c>
      <c r="K79" s="11">
        <f t="shared" si="14"/>
        <v>-14825157</v>
      </c>
      <c r="M79" s="20">
        <v>14825202</v>
      </c>
    </row>
    <row r="80" spans="2:13">
      <c r="B80" s="22" t="s">
        <v>11</v>
      </c>
      <c r="C80" s="240" t="s">
        <v>12</v>
      </c>
      <c r="D80" s="229"/>
      <c r="E80" s="20">
        <v>43359</v>
      </c>
      <c r="F80" s="20">
        <v>48981</v>
      </c>
      <c r="G80" s="7">
        <f ca="1">SUMIF(web_s2!A$1:E$15,transi!B80,web_s2!C$1:C$15)</f>
        <v>2</v>
      </c>
      <c r="H80" s="7"/>
      <c r="I80" s="8"/>
      <c r="J80" s="30">
        <f t="shared" ca="1" si="16"/>
        <v>2</v>
      </c>
      <c r="K80" s="11">
        <f t="shared" ca="1" si="14"/>
        <v>-4198</v>
      </c>
      <c r="M80" s="20">
        <v>4200</v>
      </c>
    </row>
    <row r="81" spans="2:13">
      <c r="B81" s="22" t="s">
        <v>13</v>
      </c>
      <c r="C81" s="240" t="s">
        <v>14</v>
      </c>
      <c r="D81" s="229"/>
      <c r="E81" s="20">
        <v>31900</v>
      </c>
      <c r="F81" s="20">
        <v>36490</v>
      </c>
      <c r="G81" s="7">
        <f ca="1">SUMIF(web_s2!A$1:E$15,transi!B81,web_s2!C$1:C$15)</f>
        <v>0</v>
      </c>
      <c r="H81" s="7"/>
      <c r="I81" s="8"/>
      <c r="J81" s="30">
        <f t="shared" ca="1" si="16"/>
        <v>0</v>
      </c>
      <c r="K81" s="11">
        <f t="shared" ca="1" si="14"/>
        <v>-38422</v>
      </c>
      <c r="M81" s="20">
        <v>38422</v>
      </c>
    </row>
    <row r="82" spans="2:13">
      <c r="C82" s="16" t="s">
        <v>15</v>
      </c>
      <c r="D82" s="17"/>
      <c r="E82" s="18">
        <v>403422</v>
      </c>
      <c r="F82" s="18">
        <v>476508</v>
      </c>
      <c r="G82" s="7" t="e">
        <f>#REF!</f>
        <v>#REF!</v>
      </c>
      <c r="H82" s="7"/>
      <c r="I82" s="8"/>
      <c r="J82" s="30" t="e">
        <f t="shared" si="16"/>
        <v>#REF!</v>
      </c>
      <c r="K82" s="11" t="e">
        <f t="shared" si="14"/>
        <v>#REF!</v>
      </c>
      <c r="M82" s="18">
        <v>3380410</v>
      </c>
    </row>
    <row r="83" spans="2:13">
      <c r="C83" s="23" t="s">
        <v>54</v>
      </c>
      <c r="D83" s="117"/>
      <c r="E83" s="18"/>
      <c r="F83" s="18"/>
      <c r="G83" s="118">
        <f>'shopping web'!C3</f>
        <v>18</v>
      </c>
      <c r="H83" s="118"/>
      <c r="I83" s="8"/>
      <c r="J83" s="30">
        <f t="shared" si="16"/>
        <v>18</v>
      </c>
      <c r="K83" s="11"/>
      <c r="M83" s="18"/>
    </row>
    <row r="84" spans="2:13">
      <c r="C84" s="12" t="s">
        <v>16</v>
      </c>
      <c r="D84" s="13"/>
      <c r="E84" s="25">
        <f>SUM(E85,E96)</f>
        <v>5491453</v>
      </c>
      <c r="F84" s="25">
        <f>SUM(F85,F96)</f>
        <v>5317625</v>
      </c>
      <c r="G84" s="33">
        <f>SUM(G85,G96)</f>
        <v>11401340</v>
      </c>
      <c r="H84" s="33" t="e">
        <f>SUM(H85,H96)</f>
        <v>#REF!</v>
      </c>
      <c r="I84" s="33" t="e">
        <f>SUM(I85,I96)</f>
        <v>#REF!</v>
      </c>
      <c r="J84" s="30" t="e">
        <f>SUM(G84:I84)</f>
        <v>#REF!</v>
      </c>
      <c r="K84" s="11" t="e">
        <f t="shared" si="14"/>
        <v>#REF!</v>
      </c>
      <c r="M84" s="25">
        <v>6444126</v>
      </c>
    </row>
    <row r="85" spans="2:13">
      <c r="C85" s="26" t="s">
        <v>18</v>
      </c>
      <c r="D85" s="27"/>
      <c r="E85" s="28">
        <f>SUM(E86,E90)</f>
        <v>1467790</v>
      </c>
      <c r="F85" s="28">
        <f>SUM(F86,F90)</f>
        <v>1472629</v>
      </c>
      <c r="G85" s="34">
        <f>SUM(G86,G90,G95)</f>
        <v>11401340</v>
      </c>
      <c r="H85" s="34">
        <f>SUM(H86,H90)</f>
        <v>0</v>
      </c>
      <c r="I85" s="34">
        <f>SUM(I86,I90)</f>
        <v>0</v>
      </c>
      <c r="J85" s="30">
        <f>SUM(G85:I85)</f>
        <v>11401340</v>
      </c>
      <c r="K85" s="11">
        <f t="shared" si="14"/>
        <v>9671623</v>
      </c>
      <c r="M85" s="28">
        <v>1729717</v>
      </c>
    </row>
    <row r="86" spans="2:13">
      <c r="C86" s="16" t="s">
        <v>19</v>
      </c>
      <c r="D86" s="17"/>
      <c r="E86" s="18">
        <v>1144193</v>
      </c>
      <c r="F86" s="18">
        <v>1099051</v>
      </c>
      <c r="G86" s="7">
        <f>fwb!C3</f>
        <v>0</v>
      </c>
      <c r="H86" s="7"/>
      <c r="I86" s="8"/>
      <c r="J86" s="30">
        <f t="shared" si="16"/>
        <v>0</v>
      </c>
      <c r="K86" s="11">
        <f t="shared" si="14"/>
        <v>-1143703</v>
      </c>
      <c r="M86" s="18">
        <v>1143703</v>
      </c>
    </row>
    <row r="87" spans="2:13">
      <c r="C87" s="16"/>
      <c r="D87" s="17"/>
      <c r="E87" s="18"/>
      <c r="F87" s="18"/>
      <c r="G87" s="7"/>
      <c r="H87" s="7"/>
      <c r="I87" s="8"/>
      <c r="J87" s="19"/>
      <c r="K87" s="11">
        <f t="shared" si="14"/>
        <v>0</v>
      </c>
      <c r="M87" s="18"/>
    </row>
    <row r="88" spans="2:13">
      <c r="C88" s="16"/>
      <c r="D88" s="17"/>
      <c r="E88" s="18"/>
      <c r="F88" s="18"/>
      <c r="G88" s="7"/>
      <c r="H88" s="7"/>
      <c r="I88" s="8"/>
      <c r="J88" s="19"/>
      <c r="K88" s="11">
        <f t="shared" si="14"/>
        <v>0</v>
      </c>
      <c r="M88" s="18"/>
    </row>
    <row r="89" spans="2:13">
      <c r="C89" s="16"/>
      <c r="D89" s="17"/>
      <c r="E89" s="18"/>
      <c r="F89" s="18"/>
      <c r="G89" s="7"/>
      <c r="H89" s="7"/>
      <c r="I89" s="8"/>
      <c r="J89" s="19"/>
      <c r="K89" s="11">
        <f t="shared" si="14"/>
        <v>0</v>
      </c>
      <c r="M89" s="18"/>
    </row>
    <row r="90" spans="2:13">
      <c r="C90" s="16" t="s">
        <v>20</v>
      </c>
      <c r="D90" s="17"/>
      <c r="E90" s="18">
        <v>323597</v>
      </c>
      <c r="F90" s="18">
        <v>373578</v>
      </c>
      <c r="G90" s="7">
        <f>bkml!C3</f>
        <v>16</v>
      </c>
      <c r="H90" s="7"/>
      <c r="I90" s="8"/>
      <c r="J90" s="30">
        <f t="shared" si="16"/>
        <v>16</v>
      </c>
      <c r="K90" s="11">
        <f t="shared" si="14"/>
        <v>-585998</v>
      </c>
      <c r="M90" s="18">
        <v>586014</v>
      </c>
    </row>
    <row r="91" spans="2:13">
      <c r="C91" s="16"/>
      <c r="D91" s="17"/>
      <c r="E91" s="18"/>
      <c r="F91" s="18"/>
      <c r="G91" s="7"/>
      <c r="H91" s="7"/>
      <c r="I91" s="8"/>
      <c r="J91" s="19"/>
      <c r="K91" s="11">
        <f t="shared" si="14"/>
        <v>0</v>
      </c>
      <c r="M91" s="18"/>
    </row>
    <row r="92" spans="2:13">
      <c r="C92" s="16"/>
      <c r="D92" s="17"/>
      <c r="E92" s="18"/>
      <c r="F92" s="18"/>
      <c r="G92" s="7"/>
      <c r="H92" s="7"/>
      <c r="I92" s="8"/>
      <c r="J92" s="19"/>
      <c r="K92" s="11">
        <f t="shared" si="14"/>
        <v>0</v>
      </c>
      <c r="M92" s="18"/>
    </row>
    <row r="93" spans="2:13">
      <c r="C93" s="16"/>
      <c r="D93" s="17"/>
      <c r="E93" s="18"/>
      <c r="F93" s="18"/>
      <c r="G93" s="7"/>
      <c r="H93" s="7"/>
      <c r="I93" s="8"/>
      <c r="J93" s="19"/>
      <c r="K93" s="11">
        <f t="shared" si="14"/>
        <v>0</v>
      </c>
      <c r="M93" s="18"/>
    </row>
    <row r="94" spans="2:13">
      <c r="C94" s="16"/>
      <c r="D94" s="17"/>
      <c r="E94" s="18"/>
      <c r="F94" s="18"/>
      <c r="G94" s="7"/>
      <c r="H94" s="7"/>
      <c r="I94" s="8"/>
      <c r="J94" s="19"/>
      <c r="K94" s="11">
        <f t="shared" si="14"/>
        <v>0</v>
      </c>
      <c r="M94" s="18"/>
    </row>
    <row r="95" spans="2:13">
      <c r="C95" s="23" t="s">
        <v>55</v>
      </c>
      <c r="D95" s="117"/>
      <c r="E95" s="18"/>
      <c r="F95" s="18"/>
      <c r="G95" s="118">
        <f>'Webmobile sans ipad'!D2</f>
        <v>11401324</v>
      </c>
      <c r="H95" s="118"/>
      <c r="I95" s="8" t="e">
        <f>#REF!</f>
        <v>#REF!</v>
      </c>
      <c r="J95" s="30" t="e">
        <f>G95-I95</f>
        <v>#REF!</v>
      </c>
      <c r="K95" s="11"/>
      <c r="M95" s="18"/>
    </row>
    <row r="96" spans="2:13">
      <c r="C96" s="26" t="s">
        <v>21</v>
      </c>
      <c r="D96" s="27"/>
      <c r="E96" s="28">
        <f>E97</f>
        <v>4023663</v>
      </c>
      <c r="F96" s="28">
        <f t="shared" ref="F96:I96" si="17">F97</f>
        <v>3844996</v>
      </c>
      <c r="G96" s="34">
        <f t="shared" si="17"/>
        <v>0</v>
      </c>
      <c r="H96" s="34" t="e">
        <f t="shared" si="17"/>
        <v>#REF!</v>
      </c>
      <c r="I96" s="34" t="e">
        <f t="shared" si="17"/>
        <v>#REF!</v>
      </c>
      <c r="J96" s="30" t="e">
        <f t="shared" si="16"/>
        <v>#REF!</v>
      </c>
      <c r="K96" s="11" t="e">
        <f t="shared" si="14"/>
        <v>#REF!</v>
      </c>
      <c r="M96" s="28">
        <v>4714409</v>
      </c>
    </row>
    <row r="97" spans="3:13">
      <c r="C97" s="241" t="s">
        <v>22</v>
      </c>
      <c r="D97" s="242"/>
      <c r="E97" s="18">
        <f t="shared" ref="E97:F97" si="18">SUM(E98:E100)</f>
        <v>4023663</v>
      </c>
      <c r="F97" s="18">
        <f t="shared" si="18"/>
        <v>3844996</v>
      </c>
      <c r="G97" s="51">
        <f t="shared" ref="G97:I97" si="19">SUM(G98:G100)</f>
        <v>0</v>
      </c>
      <c r="H97" s="51" t="e">
        <f t="shared" si="19"/>
        <v>#REF!</v>
      </c>
      <c r="I97" s="51" t="e">
        <f t="shared" si="19"/>
        <v>#REF!</v>
      </c>
      <c r="J97" s="30" t="e">
        <f t="shared" si="16"/>
        <v>#REF!</v>
      </c>
      <c r="K97" s="11" t="e">
        <f t="shared" si="14"/>
        <v>#REF!</v>
      </c>
      <c r="M97" s="18">
        <v>4714409</v>
      </c>
    </row>
    <row r="98" spans="3:13">
      <c r="C98" s="31"/>
      <c r="D98" s="32" t="s">
        <v>26</v>
      </c>
      <c r="E98" s="20">
        <f>362506+1827925</f>
        <v>2190431</v>
      </c>
      <c r="F98" s="20">
        <f>316971+1741952</f>
        <v>2058923</v>
      </c>
      <c r="G98" s="7">
        <f>mapsiphoneold!C3</f>
        <v>0</v>
      </c>
      <c r="H98" s="7" t="e">
        <f>#REF!</f>
        <v>#REF!</v>
      </c>
      <c r="I98" s="8" t="e">
        <f>#REF!</f>
        <v>#REF!</v>
      </c>
      <c r="J98" s="30" t="e">
        <f t="shared" si="16"/>
        <v>#REF!</v>
      </c>
      <c r="K98" s="11" t="e">
        <f t="shared" si="14"/>
        <v>#REF!</v>
      </c>
      <c r="M98" s="20">
        <v>2399506</v>
      </c>
    </row>
    <row r="99" spans="3:13">
      <c r="C99" s="31"/>
      <c r="D99" s="32" t="s">
        <v>27</v>
      </c>
      <c r="E99" s="20">
        <v>510250</v>
      </c>
      <c r="F99" s="20">
        <v>489623</v>
      </c>
      <c r="G99" s="7">
        <f>mapsandroidold!C3</f>
        <v>0</v>
      </c>
      <c r="H99" s="7" t="e">
        <f>#REF!</f>
        <v>#REF!</v>
      </c>
      <c r="I99" s="8" t="e">
        <f>#REF!</f>
        <v>#REF!</v>
      </c>
      <c r="J99" s="30" t="e">
        <f t="shared" si="16"/>
        <v>#REF!</v>
      </c>
      <c r="K99" s="11" t="e">
        <f t="shared" si="14"/>
        <v>#REF!</v>
      </c>
      <c r="M99" s="20">
        <v>806862</v>
      </c>
    </row>
    <row r="100" spans="3:13">
      <c r="C100" s="31"/>
      <c r="D100" s="32" t="s">
        <v>28</v>
      </c>
      <c r="E100" s="20">
        <v>1322982</v>
      </c>
      <c r="F100" s="20">
        <v>1296450</v>
      </c>
      <c r="G100" s="7">
        <f>mapsipadold!C3</f>
        <v>0</v>
      </c>
      <c r="H100" s="7" t="e">
        <f>#REF!</f>
        <v>#REF!</v>
      </c>
      <c r="I100" s="8">
        <f>'ipad webmobile'!D2</f>
        <v>7</v>
      </c>
      <c r="J100" s="30" t="e">
        <f t="shared" si="16"/>
        <v>#REF!</v>
      </c>
      <c r="K100" s="11" t="e">
        <f t="shared" si="14"/>
        <v>#REF!</v>
      </c>
      <c r="M100" s="20">
        <v>1508041</v>
      </c>
    </row>
    <row r="101" spans="3:13">
      <c r="C101" s="12" t="s">
        <v>29</v>
      </c>
      <c r="D101" s="13"/>
      <c r="E101" s="25">
        <f>E102+E105</f>
        <v>3691916</v>
      </c>
      <c r="F101" s="25">
        <f t="shared" ref="F101:G101" si="20">F102+F105</f>
        <v>3708721</v>
      </c>
      <c r="G101" s="33" t="e">
        <f t="shared" si="20"/>
        <v>#REF!</v>
      </c>
      <c r="H101" s="7"/>
      <c r="I101" s="8"/>
      <c r="J101" s="30" t="e">
        <f t="shared" si="16"/>
        <v>#REF!</v>
      </c>
      <c r="K101" s="11" t="e">
        <f t="shared" si="14"/>
        <v>#REF!</v>
      </c>
      <c r="M101" s="25">
        <v>4008792</v>
      </c>
    </row>
    <row r="102" spans="3:13">
      <c r="C102" s="26" t="s">
        <v>30</v>
      </c>
      <c r="D102" s="27"/>
      <c r="E102" s="28">
        <f t="shared" ref="E102:F102" si="21">SUM(E103:E104)</f>
        <v>3642770</v>
      </c>
      <c r="F102" s="28">
        <f t="shared" si="21"/>
        <v>3658705</v>
      </c>
      <c r="G102" s="34" t="e">
        <f t="shared" ref="G102" si="22">SUM(G103:G104)</f>
        <v>#REF!</v>
      </c>
      <c r="H102" s="7"/>
      <c r="I102" s="8"/>
      <c r="J102" s="30" t="e">
        <f t="shared" si="16"/>
        <v>#REF!</v>
      </c>
      <c r="K102" s="11" t="e">
        <f t="shared" si="14"/>
        <v>#REF!</v>
      </c>
      <c r="M102" s="28">
        <v>3958819</v>
      </c>
    </row>
    <row r="103" spans="3:13">
      <c r="C103" s="31"/>
      <c r="D103" s="32" t="s">
        <v>26</v>
      </c>
      <c r="E103" s="20">
        <v>2674120</v>
      </c>
      <c r="F103" s="20">
        <v>2716087</v>
      </c>
      <c r="G103" s="7" t="e">
        <f>#REF!</f>
        <v>#REF!</v>
      </c>
      <c r="H103" s="7"/>
      <c r="I103" s="8"/>
      <c r="J103" s="30" t="e">
        <f t="shared" si="16"/>
        <v>#REF!</v>
      </c>
      <c r="K103" s="11" t="e">
        <f t="shared" si="14"/>
        <v>#REF!</v>
      </c>
      <c r="M103" s="20">
        <v>2927601</v>
      </c>
    </row>
    <row r="104" spans="3:13">
      <c r="C104" s="31"/>
      <c r="D104" s="32" t="s">
        <v>27</v>
      </c>
      <c r="E104" s="20">
        <v>968650</v>
      </c>
      <c r="F104" s="20">
        <v>942618</v>
      </c>
      <c r="G104" s="7" t="e">
        <f>#REF!</f>
        <v>#REF!</v>
      </c>
      <c r="H104" s="7"/>
      <c r="I104" s="8"/>
      <c r="J104" s="30" t="e">
        <f t="shared" si="16"/>
        <v>#REF!</v>
      </c>
      <c r="K104" s="11" t="e">
        <f t="shared" si="14"/>
        <v>#REF!</v>
      </c>
      <c r="M104" s="20">
        <v>1031218</v>
      </c>
    </row>
    <row r="105" spans="3:13">
      <c r="C105" s="26" t="s">
        <v>31</v>
      </c>
      <c r="D105" s="27"/>
      <c r="E105" s="28">
        <f t="shared" ref="E105:G105" si="23">SUM(E106:E107)</f>
        <v>49146</v>
      </c>
      <c r="F105" s="28">
        <f t="shared" si="23"/>
        <v>50016</v>
      </c>
      <c r="G105" s="34">
        <f t="shared" si="23"/>
        <v>0</v>
      </c>
      <c r="H105" s="7"/>
      <c r="I105" s="8"/>
      <c r="J105" s="30">
        <f t="shared" si="16"/>
        <v>0</v>
      </c>
      <c r="K105" s="11">
        <f t="shared" si="14"/>
        <v>-49973</v>
      </c>
      <c r="M105" s="28">
        <v>49973</v>
      </c>
    </row>
    <row r="106" spans="3:13">
      <c r="C106" s="31"/>
      <c r="D106" s="32" t="s">
        <v>26</v>
      </c>
      <c r="E106" s="20">
        <v>49110</v>
      </c>
      <c r="F106" s="20">
        <v>49968</v>
      </c>
      <c r="G106" s="7">
        <f>gpsiphone!C3</f>
        <v>0</v>
      </c>
      <c r="H106" s="7"/>
      <c r="I106" s="8"/>
      <c r="J106" s="30">
        <f t="shared" si="16"/>
        <v>0</v>
      </c>
      <c r="K106" s="11">
        <f t="shared" si="14"/>
        <v>-49920</v>
      </c>
      <c r="M106" s="20">
        <v>49920</v>
      </c>
    </row>
    <row r="107" spans="3:13" ht="15.75" thickBot="1">
      <c r="C107" s="35"/>
      <c r="D107" s="36" t="s">
        <v>27</v>
      </c>
      <c r="E107" s="37">
        <v>36</v>
      </c>
      <c r="F107" s="37">
        <v>48</v>
      </c>
      <c r="G107" s="7">
        <f>gpsandroid!C3</f>
        <v>0</v>
      </c>
      <c r="H107" s="7"/>
      <c r="I107" s="8"/>
      <c r="J107" s="30">
        <f t="shared" si="16"/>
        <v>0</v>
      </c>
      <c r="K107" s="11">
        <f t="shared" si="14"/>
        <v>-53</v>
      </c>
      <c r="M107" s="37">
        <v>53</v>
      </c>
    </row>
    <row r="108" spans="3:13" ht="15" customHeight="1">
      <c r="C108" s="243" t="s">
        <v>32</v>
      </c>
      <c r="D108" s="244"/>
      <c r="E108" s="38"/>
      <c r="F108" s="39">
        <v>96325</v>
      </c>
      <c r="G108" s="7">
        <f>'ud deport mappy'!C3</f>
        <v>0</v>
      </c>
      <c r="H108" s="7"/>
      <c r="I108" s="8"/>
      <c r="J108" s="30">
        <f t="shared" si="16"/>
        <v>0</v>
      </c>
      <c r="K108" s="11">
        <f t="shared" si="14"/>
        <v>-87095</v>
      </c>
      <c r="M108" s="39">
        <v>87095</v>
      </c>
    </row>
    <row r="109" spans="3:13" ht="15.75" customHeight="1" thickBot="1">
      <c r="C109" s="245" t="s">
        <v>33</v>
      </c>
      <c r="D109" s="246"/>
      <c r="E109" s="40"/>
      <c r="F109" s="41">
        <v>142786</v>
      </c>
      <c r="G109" s="7">
        <f>'ud deport pj'!C3</f>
        <v>237650</v>
      </c>
      <c r="H109" s="7"/>
      <c r="I109" s="8"/>
      <c r="J109" s="30">
        <f t="shared" si="16"/>
        <v>237650</v>
      </c>
      <c r="K109" s="11">
        <f t="shared" si="14"/>
        <v>96336</v>
      </c>
      <c r="M109" s="41">
        <v>141314</v>
      </c>
    </row>
    <row r="110" spans="3:13" ht="15.75" thickBot="1">
      <c r="C110" s="52"/>
      <c r="D110" s="52"/>
      <c r="E110" s="53"/>
      <c r="F110" s="54"/>
      <c r="G110" s="7"/>
      <c r="H110" s="7"/>
      <c r="I110" s="8"/>
      <c r="J110" s="19"/>
      <c r="K110" s="11">
        <f t="shared" si="14"/>
        <v>0</v>
      </c>
      <c r="M110" s="54"/>
    </row>
    <row r="111" spans="3:13" ht="16.5" thickBot="1">
      <c r="C111" s="238" t="s">
        <v>38</v>
      </c>
      <c r="D111" s="239" t="s">
        <v>39</v>
      </c>
      <c r="E111" s="49" t="s">
        <v>2</v>
      </c>
      <c r="F111" s="50" t="s">
        <v>3</v>
      </c>
      <c r="G111" s="7"/>
      <c r="H111" s="7"/>
      <c r="I111" s="8"/>
      <c r="J111" s="19"/>
      <c r="K111" s="11">
        <f t="shared" si="14"/>
        <v>0</v>
      </c>
      <c r="M111" s="50"/>
    </row>
    <row r="112" spans="3:13">
      <c r="C112" s="247" t="s">
        <v>37</v>
      </c>
      <c r="D112" s="248"/>
      <c r="E112" s="55">
        <f>(E113*E6+E10*E117)/E5</f>
        <v>3.3875019135473183E-3</v>
      </c>
      <c r="F112" s="56">
        <f>(F113*F6+F10*F117)/F5</f>
        <v>3.3096207288525921E-3</v>
      </c>
      <c r="G112" s="7"/>
      <c r="H112" s="7"/>
      <c r="I112" s="8"/>
      <c r="J112" s="19"/>
      <c r="K112" s="11">
        <f t="shared" si="14"/>
        <v>0</v>
      </c>
      <c r="M112" s="56"/>
    </row>
    <row r="113" spans="2:13">
      <c r="C113" s="240" t="s">
        <v>9</v>
      </c>
      <c r="D113" s="229"/>
      <c r="E113" s="60">
        <v>3.4375E-3</v>
      </c>
      <c r="F113" s="54">
        <v>3.3564814814814811E-3</v>
      </c>
      <c r="G113" s="57">
        <f>webv3!D3</f>
        <v>428</v>
      </c>
      <c r="H113" s="7"/>
      <c r="I113" s="58" t="e">
        <f>((VALUE((REPLACE(G113,SEARCH(".",G113),1,","))))/60)/1440</f>
        <v>#VALUE!</v>
      </c>
      <c r="J113" s="59" t="e">
        <f t="shared" ref="J113:J118" si="24">I113</f>
        <v>#VALUE!</v>
      </c>
      <c r="K113" s="11" t="e">
        <f t="shared" si="14"/>
        <v>#VALUE!</v>
      </c>
      <c r="M113" s="56">
        <v>3.3892632711660185E-3</v>
      </c>
    </row>
    <row r="114" spans="2:13">
      <c r="C114" s="249" t="s">
        <v>10</v>
      </c>
      <c r="D114" s="250"/>
      <c r="E114" s="60">
        <v>3.4375E-3</v>
      </c>
      <c r="F114" s="54">
        <v>3.3564814814814811E-3</v>
      </c>
      <c r="G114" s="7">
        <f>'web france'!D3</f>
        <v>428</v>
      </c>
      <c r="H114" s="7"/>
      <c r="I114" s="58" t="e">
        <f t="shared" ref="I114:I118" si="25">((VALUE((REPLACE(G114,SEARCH(".",G114),1,","))))/60)/1440</f>
        <v>#VALUE!</v>
      </c>
      <c r="J114" s="59" t="e">
        <f t="shared" si="24"/>
        <v>#VALUE!</v>
      </c>
      <c r="K114" s="11" t="e">
        <f t="shared" si="14"/>
        <v>#VALUE!</v>
      </c>
      <c r="M114" s="54">
        <v>3.3915499439542474E-3</v>
      </c>
    </row>
    <row r="115" spans="2:13">
      <c r="B115" s="22" t="s">
        <v>11</v>
      </c>
      <c r="C115" s="249" t="s">
        <v>12</v>
      </c>
      <c r="D115" s="250"/>
      <c r="E115" s="60">
        <v>6.4699074074074069E-3</v>
      </c>
      <c r="F115" s="54">
        <v>1.9791666666666668E-3</v>
      </c>
      <c r="G115" s="61"/>
      <c r="H115" s="7"/>
      <c r="I115" s="62"/>
      <c r="J115" s="59"/>
      <c r="K115" s="11">
        <f t="shared" si="14"/>
        <v>0</v>
      </c>
      <c r="M115" s="54"/>
    </row>
    <row r="116" spans="2:13">
      <c r="B116" s="22" t="s">
        <v>13</v>
      </c>
      <c r="C116" s="249" t="s">
        <v>14</v>
      </c>
      <c r="D116" s="250"/>
      <c r="E116" s="60">
        <v>1.5624999999999999E-3</v>
      </c>
      <c r="F116" s="54">
        <v>1.5046296296296294E-3</v>
      </c>
      <c r="G116" s="61"/>
      <c r="H116" s="7"/>
      <c r="I116" s="62"/>
      <c r="J116" s="59"/>
      <c r="K116" s="11">
        <f t="shared" si="14"/>
        <v>0</v>
      </c>
      <c r="M116" s="54"/>
    </row>
    <row r="117" spans="2:13">
      <c r="C117" s="240" t="s">
        <v>15</v>
      </c>
      <c r="D117" s="229"/>
      <c r="E117" s="60">
        <v>1.3541666666666667E-3</v>
      </c>
      <c r="F117" s="54">
        <v>1.2962962962962963E-3</v>
      </c>
      <c r="G117" s="7" t="e">
        <f>#REF!</f>
        <v>#REF!</v>
      </c>
      <c r="H117" s="7"/>
      <c r="I117" s="58" t="e">
        <f t="shared" si="25"/>
        <v>#REF!</v>
      </c>
      <c r="J117" s="59" t="e">
        <f t="shared" si="24"/>
        <v>#REF!</v>
      </c>
      <c r="K117" s="11" t="e">
        <f t="shared" si="14"/>
        <v>#REF!</v>
      </c>
      <c r="M117" s="54">
        <v>2.5961768025959259E-3</v>
      </c>
    </row>
    <row r="118" spans="2:13">
      <c r="C118" s="23" t="s">
        <v>54</v>
      </c>
      <c r="D118" s="116"/>
      <c r="E118" s="60"/>
      <c r="F118" s="54"/>
      <c r="G118" s="118">
        <f>'shopping web'!D3</f>
        <v>921</v>
      </c>
      <c r="H118" s="118"/>
      <c r="I118" s="58" t="e">
        <f t="shared" si="25"/>
        <v>#VALUE!</v>
      </c>
      <c r="J118" s="59" t="e">
        <f t="shared" si="24"/>
        <v>#VALUE!</v>
      </c>
      <c r="K118" s="11"/>
      <c r="M118" s="54"/>
    </row>
    <row r="119" spans="2:13">
      <c r="C119" s="63" t="s">
        <v>16</v>
      </c>
      <c r="D119" s="64"/>
      <c r="E119" s="65"/>
      <c r="F119" s="66"/>
      <c r="G119" s="7"/>
      <c r="H119" s="7"/>
      <c r="I119" s="58"/>
      <c r="J119" s="59"/>
      <c r="K119" s="11">
        <f t="shared" si="14"/>
        <v>0</v>
      </c>
      <c r="M119" s="66"/>
    </row>
    <row r="120" spans="2:13">
      <c r="C120" s="26" t="s">
        <v>18</v>
      </c>
      <c r="D120" s="27"/>
      <c r="E120" s="67"/>
      <c r="F120" s="68"/>
      <c r="G120" s="7"/>
      <c r="H120" s="7"/>
      <c r="I120" s="8"/>
      <c r="J120" s="19"/>
      <c r="K120" s="11">
        <f t="shared" si="14"/>
        <v>0</v>
      </c>
      <c r="M120" s="68"/>
    </row>
    <row r="121" spans="2:13">
      <c r="C121" s="16" t="s">
        <v>19</v>
      </c>
      <c r="D121" s="17"/>
      <c r="E121" s="69"/>
      <c r="F121" s="68"/>
      <c r="G121" s="7"/>
      <c r="H121" s="7"/>
      <c r="I121" s="8"/>
      <c r="J121" s="59"/>
      <c r="K121" s="11">
        <f t="shared" si="14"/>
        <v>0</v>
      </c>
      <c r="M121" s="68"/>
    </row>
    <row r="122" spans="2:13">
      <c r="C122" s="16"/>
      <c r="D122" s="17"/>
      <c r="E122" s="18"/>
      <c r="F122" s="18"/>
      <c r="G122" s="7"/>
      <c r="H122" s="7"/>
      <c r="I122" s="8"/>
      <c r="J122" s="19"/>
      <c r="K122" s="11">
        <f t="shared" si="14"/>
        <v>0</v>
      </c>
      <c r="M122" s="18"/>
    </row>
    <row r="123" spans="2:13">
      <c r="C123" s="16"/>
      <c r="D123" s="17"/>
      <c r="E123" s="18"/>
      <c r="F123" s="18"/>
      <c r="G123" s="7"/>
      <c r="H123" s="7"/>
      <c r="I123" s="8"/>
      <c r="J123" s="19"/>
      <c r="K123" s="11">
        <f t="shared" si="14"/>
        <v>0</v>
      </c>
      <c r="M123" s="18"/>
    </row>
    <row r="124" spans="2:13">
      <c r="C124" s="16"/>
      <c r="D124" s="17"/>
      <c r="E124" s="18"/>
      <c r="F124" s="18"/>
      <c r="G124" s="7"/>
      <c r="H124" s="7"/>
      <c r="I124" s="8"/>
      <c r="J124" s="19"/>
      <c r="K124" s="11">
        <f t="shared" si="14"/>
        <v>0</v>
      </c>
      <c r="M124" s="18"/>
    </row>
    <row r="125" spans="2:13">
      <c r="C125" s="16" t="s">
        <v>20</v>
      </c>
      <c r="D125" s="17"/>
      <c r="E125" s="70">
        <v>1.8634259259259261E-3</v>
      </c>
      <c r="F125" s="71">
        <v>1.7939814814814815E-3</v>
      </c>
      <c r="G125" s="7">
        <f>bkml!D3</f>
        <v>0</v>
      </c>
      <c r="H125" s="7"/>
      <c r="I125" s="8"/>
      <c r="J125" s="59" t="e">
        <f>((VALUE((REPLACE(G125,SEARCH(".",G125),1,","))))/60)/1440</f>
        <v>#VALUE!</v>
      </c>
      <c r="K125" s="11" t="e">
        <f t="shared" si="14"/>
        <v>#VALUE!</v>
      </c>
      <c r="M125" s="71">
        <v>1.5946951223052544E-3</v>
      </c>
    </row>
    <row r="126" spans="2:13">
      <c r="C126" s="16"/>
      <c r="D126" s="17"/>
      <c r="E126" s="18"/>
      <c r="F126" s="18"/>
      <c r="G126" s="7"/>
      <c r="H126" s="7"/>
      <c r="I126" s="8"/>
      <c r="J126" s="19"/>
      <c r="K126" s="11">
        <f t="shared" si="14"/>
        <v>0</v>
      </c>
      <c r="M126" s="18"/>
    </row>
    <row r="127" spans="2:13">
      <c r="C127" s="16"/>
      <c r="D127" s="17"/>
      <c r="E127" s="18"/>
      <c r="F127" s="18"/>
      <c r="G127" s="7"/>
      <c r="H127" s="7"/>
      <c r="I127" s="8"/>
      <c r="J127" s="19"/>
      <c r="K127" s="11">
        <f t="shared" si="14"/>
        <v>0</v>
      </c>
      <c r="M127" s="18"/>
    </row>
    <row r="128" spans="2:13">
      <c r="C128" s="16"/>
      <c r="D128" s="17"/>
      <c r="E128" s="18"/>
      <c r="F128" s="18"/>
      <c r="G128" s="7"/>
      <c r="H128" s="7"/>
      <c r="I128" s="8"/>
      <c r="J128" s="19"/>
      <c r="K128" s="11">
        <f t="shared" si="14"/>
        <v>0</v>
      </c>
      <c r="M128" s="18"/>
    </row>
    <row r="129" spans="3:13">
      <c r="C129" s="16"/>
      <c r="D129" s="17"/>
      <c r="E129" s="18"/>
      <c r="F129" s="18"/>
      <c r="G129" s="7"/>
      <c r="H129" s="7"/>
      <c r="I129" s="8"/>
      <c r="J129" s="19"/>
      <c r="K129" s="11">
        <f t="shared" si="14"/>
        <v>0</v>
      </c>
      <c r="M129" s="18"/>
    </row>
    <row r="130" spans="3:13">
      <c r="C130" s="23" t="s">
        <v>58</v>
      </c>
      <c r="D130" s="117"/>
      <c r="E130" s="18"/>
      <c r="F130" s="18"/>
      <c r="G130" s="118" t="str">
        <f>'Webmobile sans ipad'!E2</f>
        <v>153.505855219236</v>
      </c>
      <c r="H130" s="118"/>
      <c r="I130" s="58"/>
      <c r="J130" s="59">
        <f>((((VALUE((REPLACE(G130,SEARCH(".",G130),1,","))))/60)/1440))</f>
        <v>1.7766881391115279E-3</v>
      </c>
      <c r="K130" s="11"/>
      <c r="M130" s="18"/>
    </row>
    <row r="131" spans="3:13">
      <c r="C131" s="26" t="s">
        <v>21</v>
      </c>
      <c r="D131" s="27"/>
      <c r="E131" s="67"/>
      <c r="F131" s="68"/>
      <c r="G131" s="7"/>
      <c r="H131" s="7"/>
      <c r="I131" s="8"/>
      <c r="J131" s="19"/>
      <c r="K131" s="11">
        <f t="shared" si="14"/>
        <v>0</v>
      </c>
      <c r="M131" s="68"/>
    </row>
    <row r="132" spans="3:13">
      <c r="C132" s="16" t="s">
        <v>22</v>
      </c>
      <c r="D132" s="17"/>
      <c r="E132" s="72"/>
      <c r="F132" s="73"/>
      <c r="G132" s="7" t="s">
        <v>23</v>
      </c>
      <c r="H132" s="7" t="s">
        <v>40</v>
      </c>
      <c r="I132" s="8" t="s">
        <v>25</v>
      </c>
      <c r="J132" s="19"/>
      <c r="K132" s="11">
        <f t="shared" si="14"/>
        <v>0</v>
      </c>
      <c r="M132" s="73"/>
    </row>
    <row r="133" spans="3:13">
      <c r="C133" s="31"/>
      <c r="D133" s="32" t="s">
        <v>26</v>
      </c>
      <c r="E133" s="74" t="e">
        <f>(#REF!*#REF!+#REF!*#REF!)/(#REF!+#REF!)</f>
        <v>#REF!</v>
      </c>
      <c r="F133" s="75">
        <v>1.8171296296296297E-3</v>
      </c>
      <c r="G133" s="7"/>
      <c r="H133" s="7" t="e">
        <f>#REF!</f>
        <v>#REF!</v>
      </c>
      <c r="I133" s="8" t="e">
        <f>#REF!</f>
        <v>#REF!</v>
      </c>
      <c r="J133" s="59" t="e">
        <f>(H134*H27+I27*I134)/SUM(H27:I27)</f>
        <v>#REF!</v>
      </c>
      <c r="K133" s="11" t="e">
        <f t="shared" si="14"/>
        <v>#REF!</v>
      </c>
      <c r="M133" s="75">
        <v>1.9142556935569477E-3</v>
      </c>
    </row>
    <row r="134" spans="3:13">
      <c r="C134" s="31"/>
      <c r="D134" s="32" t="s">
        <v>27</v>
      </c>
      <c r="E134" s="76"/>
      <c r="F134" s="77"/>
      <c r="G134" s="7"/>
      <c r="H134" s="57" t="e">
        <f>((VALUE((REPLACE(H133,SEARCH(".",H133),1,","))))/60)/1440</f>
        <v>#REF!</v>
      </c>
      <c r="I134" s="57" t="e">
        <f>((VALUE((REPLACE(I133,SEARCH(".",I133),1,","))))/60)/1440</f>
        <v>#REF!</v>
      </c>
      <c r="J134" s="59" t="e">
        <f>I137</f>
        <v>#REF!</v>
      </c>
      <c r="K134" s="11" t="e">
        <f t="shared" si="14"/>
        <v>#REF!</v>
      </c>
      <c r="M134" s="77">
        <v>1.759496296721632E-3</v>
      </c>
    </row>
    <row r="135" spans="3:13">
      <c r="C135" s="31"/>
      <c r="D135" s="32" t="s">
        <v>28</v>
      </c>
      <c r="E135" s="74">
        <v>2.5925925925925925E-3</v>
      </c>
      <c r="F135" s="75">
        <v>2.4189814814814816E-3</v>
      </c>
      <c r="G135" s="7"/>
      <c r="H135" s="7" t="e">
        <f>#REF!</f>
        <v>#REF!</v>
      </c>
      <c r="I135" s="58">
        <f>'ipad webmobile'!F2</f>
        <v>58</v>
      </c>
      <c r="J135" s="59" t="e">
        <f>((((VALUE((REPLACE(H135,SEARCH(".",H135),1,","))))/60)/1440)*H29+(((VALUE((REPLACE(I135,SEARCH(".",I135),1,","))))/60)/1440)*(II29))/(I29+H29)</f>
        <v>#REF!</v>
      </c>
      <c r="K135" s="11" t="e">
        <f t="shared" si="14"/>
        <v>#REF!</v>
      </c>
      <c r="M135" s="75">
        <v>1.6048685782556714E-3</v>
      </c>
    </row>
    <row r="136" spans="3:13">
      <c r="C136" s="16" t="s">
        <v>30</v>
      </c>
      <c r="D136" s="17"/>
      <c r="E136" s="72"/>
      <c r="F136" s="73"/>
      <c r="G136" s="7"/>
      <c r="H136" s="7"/>
      <c r="I136" s="8" t="e">
        <f>#REF!</f>
        <v>#REF!</v>
      </c>
      <c r="J136" s="19"/>
      <c r="K136" s="11">
        <f t="shared" si="14"/>
        <v>0</v>
      </c>
      <c r="M136" s="73"/>
    </row>
    <row r="137" spans="3:13">
      <c r="C137" s="31"/>
      <c r="D137" s="32" t="s">
        <v>26</v>
      </c>
      <c r="E137" s="78"/>
      <c r="F137" s="79"/>
      <c r="G137" s="7"/>
      <c r="H137" s="7"/>
      <c r="I137" s="57" t="e">
        <f>((VALUE((REPLACE(I136,SEARCH(".",I136),1,","))))/60)/1440</f>
        <v>#REF!</v>
      </c>
      <c r="J137" s="19"/>
      <c r="K137" s="11">
        <f t="shared" si="14"/>
        <v>0</v>
      </c>
      <c r="M137" s="79"/>
    </row>
    <row r="138" spans="3:13">
      <c r="C138" s="31"/>
      <c r="D138" s="32" t="s">
        <v>27</v>
      </c>
      <c r="E138" s="78"/>
      <c r="F138" s="79"/>
      <c r="G138" s="7"/>
      <c r="H138" s="7"/>
      <c r="I138" s="8"/>
      <c r="J138" s="19"/>
      <c r="K138" s="11">
        <f t="shared" si="14"/>
        <v>0</v>
      </c>
      <c r="M138" s="79"/>
    </row>
    <row r="139" spans="3:13">
      <c r="C139" s="16" t="s">
        <v>31</v>
      </c>
      <c r="D139" s="17"/>
      <c r="E139" s="72"/>
      <c r="F139" s="73"/>
      <c r="G139" s="7"/>
      <c r="H139" s="7"/>
      <c r="I139" s="8"/>
      <c r="J139" s="19"/>
      <c r="K139" s="11">
        <f t="shared" si="14"/>
        <v>0</v>
      </c>
      <c r="M139" s="73"/>
    </row>
    <row r="140" spans="3:13">
      <c r="C140" s="31"/>
      <c r="D140" s="32" t="s">
        <v>26</v>
      </c>
      <c r="E140" s="78"/>
      <c r="F140" s="79"/>
      <c r="G140" s="7"/>
      <c r="H140" s="7"/>
      <c r="I140" s="8"/>
      <c r="J140" s="19"/>
      <c r="K140" s="11">
        <f t="shared" si="14"/>
        <v>0</v>
      </c>
      <c r="M140" s="79"/>
    </row>
    <row r="141" spans="3:13" ht="15.75" thickBot="1">
      <c r="C141" s="35"/>
      <c r="D141" s="36" t="s">
        <v>27</v>
      </c>
      <c r="E141" s="80"/>
      <c r="F141" s="81"/>
      <c r="G141" s="7"/>
      <c r="H141" s="7"/>
      <c r="I141" s="8"/>
      <c r="J141" s="19"/>
      <c r="K141" s="11">
        <f t="shared" ref="K141:K208" si="26">J141-M141</f>
        <v>0</v>
      </c>
      <c r="M141" s="81"/>
    </row>
    <row r="142" spans="3:13">
      <c r="C142" s="3"/>
      <c r="D142" s="3"/>
      <c r="E142" s="3"/>
      <c r="F142" s="3"/>
      <c r="G142" s="7"/>
      <c r="H142" s="7"/>
      <c r="I142" s="8"/>
      <c r="J142" s="19"/>
      <c r="K142" s="11">
        <f t="shared" si="26"/>
        <v>0</v>
      </c>
      <c r="M142" s="3"/>
    </row>
    <row r="143" spans="3:13">
      <c r="C143" s="3" t="s">
        <v>57</v>
      </c>
      <c r="D143" s="3"/>
      <c r="E143" s="3"/>
      <c r="F143" s="3"/>
      <c r="G143" s="8" t="e">
        <f>#REF!</f>
        <v>#REF!</v>
      </c>
      <c r="H143" s="7"/>
      <c r="I143" s="8"/>
      <c r="J143" s="59" t="e">
        <f>((((VALUE((REPLACE(G143,SEARCH(".",G143),1,","))))/60)/1440))</f>
        <v>#REF!</v>
      </c>
      <c r="K143" s="11" t="e">
        <f t="shared" si="26"/>
        <v>#REF!</v>
      </c>
      <c r="M143" s="3"/>
    </row>
    <row r="144" spans="3:13" ht="15.75" thickBot="1">
      <c r="D144" s="4"/>
      <c r="E144" s="3"/>
      <c r="F144" s="82">
        <f>(F147-E147)/E147</f>
        <v>3.145946495295391E-2</v>
      </c>
      <c r="G144" s="7"/>
      <c r="H144" s="7"/>
      <c r="I144" s="8"/>
      <c r="J144" s="19"/>
      <c r="K144" s="11">
        <f t="shared" si="26"/>
        <v>0</v>
      </c>
      <c r="M144" s="82"/>
    </row>
    <row r="145" spans="1:13" ht="16.5" thickBot="1">
      <c r="E145" s="83" t="s">
        <v>2</v>
      </c>
      <c r="F145" s="84" t="s">
        <v>3</v>
      </c>
      <c r="G145" s="7"/>
      <c r="H145" s="7"/>
      <c r="I145" s="8"/>
      <c r="J145" s="19"/>
      <c r="K145" s="11">
        <f t="shared" si="26"/>
        <v>0</v>
      </c>
      <c r="M145" s="84"/>
    </row>
    <row r="146" spans="1:13" ht="15.75">
      <c r="C146" s="238" t="s">
        <v>41</v>
      </c>
      <c r="D146" s="239"/>
      <c r="E146" s="85">
        <f t="shared" ref="E146:F152" si="27">E4/E41</f>
        <v>1.0606463955712948</v>
      </c>
      <c r="F146" s="85">
        <f t="shared" si="27"/>
        <v>1.6013919477803014</v>
      </c>
      <c r="G146" s="7"/>
      <c r="H146" s="7"/>
      <c r="I146" s="8"/>
      <c r="J146" s="19"/>
      <c r="K146" s="11">
        <f t="shared" si="26"/>
        <v>0</v>
      </c>
      <c r="M146" s="85"/>
    </row>
    <row r="147" spans="1:13" s="45" customFormat="1">
      <c r="A147" s="4"/>
      <c r="B147" s="1"/>
      <c r="C147" s="12" t="s">
        <v>37</v>
      </c>
      <c r="D147" s="13"/>
      <c r="E147" s="86">
        <f t="shared" si="27"/>
        <v>1.3661996631282756</v>
      </c>
      <c r="F147" s="86">
        <f t="shared" si="27"/>
        <v>1.409179573549197</v>
      </c>
      <c r="G147" s="7"/>
      <c r="H147" s="7"/>
      <c r="I147" s="8"/>
      <c r="J147" s="19"/>
      <c r="K147" s="11">
        <f t="shared" si="26"/>
        <v>0</v>
      </c>
      <c r="L147" s="1"/>
      <c r="M147" s="86"/>
    </row>
    <row r="148" spans="1:13" s="45" customFormat="1">
      <c r="A148" s="4"/>
      <c r="B148" s="1"/>
      <c r="C148" s="16" t="s">
        <v>9</v>
      </c>
      <c r="D148" s="17"/>
      <c r="E148" s="87">
        <f t="shared" si="27"/>
        <v>1.3764434044725806</v>
      </c>
      <c r="F148" s="87">
        <f t="shared" si="27"/>
        <v>1.4205109278939541</v>
      </c>
      <c r="G148" s="7"/>
      <c r="H148" s="7"/>
      <c r="I148" s="8"/>
      <c r="J148" s="19"/>
      <c r="K148" s="11">
        <f t="shared" si="26"/>
        <v>0</v>
      </c>
      <c r="L148" s="1"/>
      <c r="M148" s="87"/>
    </row>
    <row r="149" spans="1:13" s="45" customFormat="1">
      <c r="A149" s="4"/>
      <c r="B149" s="1"/>
      <c r="C149" s="240" t="s">
        <v>10</v>
      </c>
      <c r="D149" s="229"/>
      <c r="E149" s="88">
        <f t="shared" si="27"/>
        <v>1.3782704676335049</v>
      </c>
      <c r="F149" s="88">
        <f t="shared" si="27"/>
        <v>1.4218794689500995</v>
      </c>
      <c r="G149" s="7"/>
      <c r="H149" s="7"/>
      <c r="I149" s="8"/>
      <c r="J149" s="19"/>
      <c r="K149" s="11">
        <f t="shared" si="26"/>
        <v>0</v>
      </c>
      <c r="L149" s="1"/>
      <c r="M149" s="88"/>
    </row>
    <row r="150" spans="1:13" s="45" customFormat="1">
      <c r="A150" s="4"/>
      <c r="B150" s="22" t="s">
        <v>11</v>
      </c>
      <c r="C150" s="240" t="s">
        <v>12</v>
      </c>
      <c r="D150" s="229"/>
      <c r="E150" s="88">
        <f t="shared" si="27"/>
        <v>1.2246733775969159</v>
      </c>
      <c r="F150" s="88">
        <f t="shared" si="27"/>
        <v>1.0774236059632649</v>
      </c>
      <c r="G150" s="7"/>
      <c r="H150" s="7"/>
      <c r="I150" s="8"/>
      <c r="J150" s="19"/>
      <c r="K150" s="11">
        <f t="shared" si="26"/>
        <v>0</v>
      </c>
      <c r="L150" s="1"/>
      <c r="M150" s="88"/>
    </row>
    <row r="151" spans="1:13" s="45" customFormat="1">
      <c r="A151" s="4"/>
      <c r="B151" s="22" t="s">
        <v>13</v>
      </c>
      <c r="C151" s="240" t="s">
        <v>14</v>
      </c>
      <c r="D151" s="229"/>
      <c r="E151" s="88">
        <f t="shared" si="27"/>
        <v>1.0290353583893976</v>
      </c>
      <c r="F151" s="88">
        <f t="shared" si="27"/>
        <v>1.0304575279304842</v>
      </c>
      <c r="G151" s="7"/>
      <c r="H151" s="7"/>
      <c r="I151" s="8"/>
      <c r="J151" s="19"/>
      <c r="K151" s="11">
        <f t="shared" si="26"/>
        <v>0</v>
      </c>
      <c r="L151" s="1"/>
      <c r="M151" s="88"/>
    </row>
    <row r="152" spans="1:13" s="45" customFormat="1">
      <c r="A152" s="4"/>
      <c r="B152" s="1"/>
      <c r="C152" s="16" t="s">
        <v>15</v>
      </c>
      <c r="D152" s="17"/>
      <c r="E152" s="87">
        <f t="shared" si="27"/>
        <v>1.0487763972551047</v>
      </c>
      <c r="F152" s="87">
        <f t="shared" si="27"/>
        <v>1.0494948100071348</v>
      </c>
      <c r="G152" s="7"/>
      <c r="H152" s="7"/>
      <c r="I152" s="8"/>
      <c r="J152" s="19"/>
      <c r="K152" s="11">
        <f t="shared" si="26"/>
        <v>0</v>
      </c>
      <c r="L152" s="1"/>
      <c r="M152" s="87"/>
    </row>
    <row r="153" spans="1:13" s="45" customFormat="1">
      <c r="A153" s="4"/>
      <c r="B153" s="1"/>
      <c r="C153" s="23" t="s">
        <v>54</v>
      </c>
      <c r="D153" s="117"/>
      <c r="E153" s="87"/>
      <c r="F153" s="87"/>
      <c r="G153" s="118"/>
      <c r="H153" s="118"/>
      <c r="I153" s="8"/>
      <c r="J153" s="19"/>
      <c r="K153" s="11"/>
      <c r="L153" s="1"/>
      <c r="M153" s="87"/>
    </row>
    <row r="154" spans="1:13" s="45" customFormat="1">
      <c r="A154" s="4"/>
      <c r="B154" s="1"/>
      <c r="C154" s="12" t="s">
        <v>16</v>
      </c>
      <c r="D154" s="13"/>
      <c r="E154" s="86">
        <f t="shared" ref="E154:F156" si="28">E13/E49</f>
        <v>1.4536601272494256</v>
      </c>
      <c r="F154" s="86">
        <f t="shared" si="28"/>
        <v>1.458807505203279</v>
      </c>
      <c r="G154" s="7"/>
      <c r="H154" s="7"/>
      <c r="I154" s="8"/>
      <c r="J154" s="19"/>
      <c r="K154" s="11">
        <f t="shared" si="26"/>
        <v>0</v>
      </c>
      <c r="L154" s="1"/>
      <c r="M154" s="86"/>
    </row>
    <row r="155" spans="1:13" s="45" customFormat="1">
      <c r="A155" s="4"/>
      <c r="B155" s="1"/>
      <c r="C155" s="26" t="s">
        <v>18</v>
      </c>
      <c r="D155" s="27"/>
      <c r="E155" s="89">
        <f t="shared" si="28"/>
        <v>1.3243512022341801</v>
      </c>
      <c r="F155" s="89">
        <f t="shared" si="28"/>
        <v>1.3127187597203804</v>
      </c>
      <c r="G155" s="7"/>
      <c r="H155" s="7"/>
      <c r="I155" s="8"/>
      <c r="J155" s="19"/>
      <c r="K155" s="11">
        <f t="shared" si="26"/>
        <v>0</v>
      </c>
      <c r="L155" s="1"/>
      <c r="M155" s="89"/>
    </row>
    <row r="156" spans="1:13" s="45" customFormat="1">
      <c r="A156" s="4"/>
      <c r="B156" s="1"/>
      <c r="C156" s="16" t="s">
        <v>19</v>
      </c>
      <c r="D156" s="17"/>
      <c r="E156" s="87">
        <f t="shared" si="28"/>
        <v>1.401476846191221</v>
      </c>
      <c r="F156" s="87">
        <f t="shared" si="28"/>
        <v>1.4022302747702915</v>
      </c>
      <c r="G156" s="7"/>
      <c r="H156" s="7"/>
      <c r="I156" s="8"/>
      <c r="J156" s="19"/>
      <c r="K156" s="11">
        <f t="shared" si="26"/>
        <v>0</v>
      </c>
      <c r="L156" s="1"/>
      <c r="M156" s="87"/>
    </row>
    <row r="157" spans="1:13">
      <c r="C157" s="16"/>
      <c r="D157" s="17"/>
      <c r="E157" s="18"/>
      <c r="F157" s="18"/>
      <c r="G157" s="7"/>
      <c r="H157" s="7"/>
      <c r="I157" s="8"/>
      <c r="J157" s="19"/>
      <c r="K157" s="11">
        <f t="shared" si="26"/>
        <v>0</v>
      </c>
      <c r="M157" s="18"/>
    </row>
    <row r="158" spans="1:13">
      <c r="C158" s="16"/>
      <c r="D158" s="17"/>
      <c r="E158" s="18"/>
      <c r="F158" s="18"/>
      <c r="G158" s="7"/>
      <c r="H158" s="7"/>
      <c r="I158" s="8"/>
      <c r="J158" s="19"/>
      <c r="K158" s="11">
        <f t="shared" si="26"/>
        <v>0</v>
      </c>
      <c r="M158" s="18"/>
    </row>
    <row r="159" spans="1:13">
      <c r="C159" s="16"/>
      <c r="D159" s="17"/>
      <c r="E159" s="18"/>
      <c r="F159" s="18"/>
      <c r="G159" s="7"/>
      <c r="H159" s="7"/>
      <c r="I159" s="8"/>
      <c r="J159" s="19"/>
      <c r="K159" s="11">
        <f t="shared" si="26"/>
        <v>0</v>
      </c>
      <c r="M159" s="18"/>
    </row>
    <row r="160" spans="1:13" s="45" customFormat="1">
      <c r="A160" s="4"/>
      <c r="B160" s="1"/>
      <c r="C160" s="16" t="s">
        <v>20</v>
      </c>
      <c r="D160" s="17"/>
      <c r="E160" s="87">
        <f>E19/E55</f>
        <v>1.1884998448212623</v>
      </c>
      <c r="F160" s="87">
        <f>F19/F55</f>
        <v>1.1809654078378684</v>
      </c>
      <c r="G160" s="7"/>
      <c r="H160" s="7"/>
      <c r="I160" s="8"/>
      <c r="J160" s="19"/>
      <c r="K160" s="11">
        <f t="shared" si="26"/>
        <v>0</v>
      </c>
      <c r="L160" s="1"/>
      <c r="M160" s="87"/>
    </row>
    <row r="161" spans="1:13">
      <c r="C161" s="16"/>
      <c r="D161" s="17"/>
      <c r="E161" s="18"/>
      <c r="F161" s="18"/>
      <c r="G161" s="7"/>
      <c r="H161" s="7"/>
      <c r="I161" s="8"/>
      <c r="J161" s="19"/>
      <c r="K161" s="11">
        <f t="shared" si="26"/>
        <v>0</v>
      </c>
      <c r="M161" s="18"/>
    </row>
    <row r="162" spans="1:13">
      <c r="C162" s="16"/>
      <c r="D162" s="17"/>
      <c r="E162" s="18"/>
      <c r="F162" s="18"/>
      <c r="G162" s="7"/>
      <c r="H162" s="7"/>
      <c r="I162" s="8"/>
      <c r="J162" s="19"/>
      <c r="K162" s="11">
        <f t="shared" si="26"/>
        <v>0</v>
      </c>
      <c r="M162" s="18"/>
    </row>
    <row r="163" spans="1:13">
      <c r="C163" s="16"/>
      <c r="D163" s="17"/>
      <c r="E163" s="18"/>
      <c r="F163" s="18"/>
      <c r="G163" s="7"/>
      <c r="H163" s="7"/>
      <c r="I163" s="8"/>
      <c r="J163" s="19"/>
      <c r="K163" s="11">
        <f t="shared" si="26"/>
        <v>0</v>
      </c>
      <c r="M163" s="18"/>
    </row>
    <row r="164" spans="1:13">
      <c r="C164" s="16"/>
      <c r="D164" s="17"/>
      <c r="E164" s="18"/>
      <c r="F164" s="18"/>
      <c r="G164" s="7"/>
      <c r="H164" s="7"/>
      <c r="I164" s="8"/>
      <c r="J164" s="19"/>
      <c r="K164" s="11">
        <f t="shared" si="26"/>
        <v>0</v>
      </c>
      <c r="M164" s="18"/>
    </row>
    <row r="165" spans="1:13">
      <c r="C165" s="23" t="s">
        <v>55</v>
      </c>
      <c r="D165" s="117"/>
      <c r="E165" s="18"/>
      <c r="F165" s="18"/>
      <c r="G165" s="118"/>
      <c r="H165" s="118"/>
      <c r="I165" s="8"/>
      <c r="J165" s="19"/>
      <c r="K165" s="11"/>
      <c r="M165" s="18"/>
    </row>
    <row r="166" spans="1:13" s="45" customFormat="1">
      <c r="A166" s="4"/>
      <c r="B166" s="1"/>
      <c r="C166" s="26" t="s">
        <v>21</v>
      </c>
      <c r="D166" s="27"/>
      <c r="E166" s="90">
        <f t="shared" ref="E166:F177" si="29">E25/E61</f>
        <v>1.5574778174261379</v>
      </c>
      <c r="F166" s="90">
        <f t="shared" si="29"/>
        <v>1.591785459888474</v>
      </c>
      <c r="G166" s="7"/>
      <c r="H166" s="7"/>
      <c r="I166" s="8"/>
      <c r="J166" s="19"/>
      <c r="K166" s="11">
        <f t="shared" si="26"/>
        <v>0</v>
      </c>
      <c r="L166" s="1"/>
      <c r="M166" s="90"/>
    </row>
    <row r="167" spans="1:13" s="45" customFormat="1">
      <c r="A167" s="4"/>
      <c r="B167" s="1"/>
      <c r="C167" s="241" t="s">
        <v>22</v>
      </c>
      <c r="D167" s="242"/>
      <c r="E167" s="91">
        <f t="shared" si="29"/>
        <v>1.5574778174261379</v>
      </c>
      <c r="F167" s="91">
        <f t="shared" si="29"/>
        <v>1.591785459888474</v>
      </c>
      <c r="G167" s="7"/>
      <c r="H167" s="7"/>
      <c r="I167" s="8"/>
      <c r="J167" s="19"/>
      <c r="K167" s="11">
        <f t="shared" si="26"/>
        <v>0</v>
      </c>
      <c r="L167" s="1"/>
      <c r="M167" s="91"/>
    </row>
    <row r="168" spans="1:13" s="45" customFormat="1">
      <c r="A168" s="4"/>
      <c r="B168" s="1"/>
      <c r="C168" s="31"/>
      <c r="D168" s="32" t="s">
        <v>26</v>
      </c>
      <c r="E168" s="92">
        <f t="shared" si="29"/>
        <v>1.589216156289327</v>
      </c>
      <c r="F168" s="92">
        <f t="shared" si="29"/>
        <v>1.6469459454842585</v>
      </c>
      <c r="G168" s="7"/>
      <c r="H168" s="7"/>
      <c r="I168" s="8"/>
      <c r="J168" s="19"/>
      <c r="K168" s="11">
        <f t="shared" si="26"/>
        <v>0</v>
      </c>
      <c r="L168" s="1"/>
      <c r="M168" s="92"/>
    </row>
    <row r="169" spans="1:13" s="45" customFormat="1">
      <c r="A169" s="4"/>
      <c r="B169" s="1"/>
      <c r="C169" s="31"/>
      <c r="D169" s="32" t="s">
        <v>27</v>
      </c>
      <c r="E169" s="92">
        <f t="shared" si="29"/>
        <v>1.5839483221602539</v>
      </c>
      <c r="F169" s="92">
        <f t="shared" si="29"/>
        <v>1.5868834834027685</v>
      </c>
      <c r="G169" s="7"/>
      <c r="H169" s="7"/>
      <c r="I169" s="8"/>
      <c r="J169" s="19"/>
      <c r="K169" s="11">
        <f t="shared" si="26"/>
        <v>0</v>
      </c>
      <c r="L169" s="1"/>
      <c r="M169" s="92"/>
    </row>
    <row r="170" spans="1:13" s="45" customFormat="1">
      <c r="A170" s="4"/>
      <c r="B170" s="1"/>
      <c r="C170" s="31"/>
      <c r="D170" s="32" t="s">
        <v>28</v>
      </c>
      <c r="E170" s="92">
        <f t="shared" si="29"/>
        <v>1.4882817373326918</v>
      </c>
      <c r="F170" s="92">
        <f t="shared" si="29"/>
        <v>1.504308066146669</v>
      </c>
      <c r="G170" s="7"/>
      <c r="H170" s="7"/>
      <c r="I170" s="8"/>
      <c r="J170" s="19"/>
      <c r="K170" s="11">
        <f t="shared" si="26"/>
        <v>0</v>
      </c>
      <c r="L170" s="1"/>
      <c r="M170" s="92"/>
    </row>
    <row r="171" spans="1:13" s="45" customFormat="1">
      <c r="A171" s="4"/>
      <c r="B171" s="1"/>
      <c r="C171" s="12" t="s">
        <v>29</v>
      </c>
      <c r="D171" s="13"/>
      <c r="E171" s="93">
        <f t="shared" si="29"/>
        <v>2.4467282797835446</v>
      </c>
      <c r="F171" s="93">
        <f t="shared" si="29"/>
        <v>2.5936366037505842</v>
      </c>
      <c r="G171" s="7"/>
      <c r="H171" s="7"/>
      <c r="I171" s="8"/>
      <c r="J171" s="19"/>
      <c r="K171" s="11">
        <f t="shared" si="26"/>
        <v>0</v>
      </c>
      <c r="L171" s="1"/>
      <c r="M171" s="93"/>
    </row>
    <row r="172" spans="1:13">
      <c r="C172" s="26" t="s">
        <v>30</v>
      </c>
      <c r="D172" s="27"/>
      <c r="E172" s="90">
        <f t="shared" si="29"/>
        <v>2.4929801805760352</v>
      </c>
      <c r="F172" s="90">
        <f t="shared" si="29"/>
        <v>2.6470204934126773</v>
      </c>
      <c r="G172" s="7"/>
      <c r="H172" s="7"/>
      <c r="I172" s="8"/>
      <c r="J172" s="19"/>
      <c r="K172" s="11">
        <f t="shared" si="26"/>
        <v>0</v>
      </c>
      <c r="M172" s="90"/>
    </row>
    <row r="173" spans="1:13">
      <c r="C173" s="31"/>
      <c r="D173" s="32" t="s">
        <v>26</v>
      </c>
      <c r="E173" s="92">
        <f t="shared" si="29"/>
        <v>2.4874729569404703</v>
      </c>
      <c r="F173" s="92">
        <f t="shared" si="29"/>
        <v>2.6616626237661527</v>
      </c>
      <c r="G173" s="7"/>
      <c r="H173" s="7"/>
      <c r="I173" s="8"/>
      <c r="J173" s="19"/>
      <c r="K173" s="11">
        <f t="shared" si="26"/>
        <v>0</v>
      </c>
      <c r="M173" s="92"/>
    </row>
    <row r="174" spans="1:13">
      <c r="C174" s="31"/>
      <c r="D174" s="32" t="s">
        <v>27</v>
      </c>
      <c r="E174" s="92">
        <f t="shared" si="29"/>
        <v>2.5235996785011503</v>
      </c>
      <c r="F174" s="92">
        <f t="shared" si="29"/>
        <v>2.5649720734070445</v>
      </c>
      <c r="G174" s="7"/>
      <c r="H174" s="7"/>
      <c r="I174" s="8"/>
      <c r="J174" s="19"/>
      <c r="K174" s="11">
        <f t="shared" si="26"/>
        <v>0</v>
      </c>
      <c r="M174" s="92"/>
    </row>
    <row r="175" spans="1:13">
      <c r="C175" s="26" t="s">
        <v>31</v>
      </c>
      <c r="D175" s="27"/>
      <c r="E175" s="90">
        <f t="shared" si="29"/>
        <v>1.6891349480968858</v>
      </c>
      <c r="F175" s="90">
        <f t="shared" si="29"/>
        <v>1.7322796267929257</v>
      </c>
      <c r="G175" s="7"/>
      <c r="H175" s="7"/>
      <c r="I175" s="8"/>
      <c r="J175" s="19"/>
      <c r="K175" s="11">
        <f t="shared" si="26"/>
        <v>0</v>
      </c>
      <c r="M175" s="90"/>
    </row>
    <row r="176" spans="1:13">
      <c r="C176" s="31"/>
      <c r="D176" s="32" t="s">
        <v>26</v>
      </c>
      <c r="E176" s="92">
        <f t="shared" si="29"/>
        <v>1.6891274238227147</v>
      </c>
      <c r="F176" s="92">
        <f t="shared" si="29"/>
        <v>1.7319027381035323</v>
      </c>
      <c r="G176" s="7"/>
      <c r="H176" s="7"/>
      <c r="I176" s="8"/>
      <c r="J176" s="19"/>
      <c r="K176" s="11">
        <f t="shared" si="26"/>
        <v>0</v>
      </c>
      <c r="M176" s="92"/>
    </row>
    <row r="177" spans="3:13" ht="15.75" thickBot="1">
      <c r="C177" s="35"/>
      <c r="D177" s="36" t="s">
        <v>27</v>
      </c>
      <c r="E177" s="94">
        <f t="shared" si="29"/>
        <v>1.7</v>
      </c>
      <c r="F177" s="94">
        <f t="shared" si="29"/>
        <v>2.3333333333333335</v>
      </c>
      <c r="G177" s="7"/>
      <c r="H177" s="7"/>
      <c r="I177" s="8"/>
      <c r="J177" s="19"/>
      <c r="K177" s="11">
        <f t="shared" si="26"/>
        <v>0</v>
      </c>
      <c r="M177" s="94"/>
    </row>
    <row r="178" spans="3:13">
      <c r="D178" s="4"/>
      <c r="E178" s="3"/>
      <c r="F178" s="3"/>
      <c r="G178" s="7"/>
      <c r="H178" s="7"/>
      <c r="I178" s="8"/>
      <c r="J178" s="19"/>
      <c r="K178" s="11">
        <f t="shared" si="26"/>
        <v>0</v>
      </c>
      <c r="M178" s="3"/>
    </row>
    <row r="179" spans="3:13">
      <c r="D179" s="4"/>
      <c r="E179" s="3"/>
      <c r="F179" s="3"/>
      <c r="G179" s="7"/>
      <c r="H179" s="7"/>
      <c r="I179" s="8"/>
      <c r="J179" s="19"/>
      <c r="K179" s="11">
        <f t="shared" si="26"/>
        <v>0</v>
      </c>
      <c r="M179" s="3"/>
    </row>
    <row r="180" spans="3:13">
      <c r="E180" s="3"/>
      <c r="F180" s="82">
        <f>(F183-E183)/E183</f>
        <v>-9.0428941239957868E-3</v>
      </c>
      <c r="G180" s="7"/>
      <c r="H180" s="7"/>
      <c r="I180" s="8"/>
      <c r="J180" s="19"/>
      <c r="K180" s="11">
        <f t="shared" si="26"/>
        <v>0</v>
      </c>
      <c r="M180" s="82"/>
    </row>
    <row r="181" spans="3:13" ht="16.5" thickBot="1">
      <c r="D181" s="50"/>
      <c r="E181" s="49" t="s">
        <v>2</v>
      </c>
      <c r="F181" s="50" t="s">
        <v>3</v>
      </c>
      <c r="G181" s="7"/>
      <c r="H181" s="7"/>
      <c r="I181" s="8"/>
      <c r="J181" s="19"/>
      <c r="K181" s="11">
        <f t="shared" si="26"/>
        <v>0</v>
      </c>
      <c r="M181" s="50"/>
    </row>
    <row r="182" spans="3:13" ht="16.5" thickBot="1">
      <c r="C182" s="238" t="s">
        <v>42</v>
      </c>
      <c r="D182" s="239"/>
      <c r="E182" s="95"/>
      <c r="F182" s="95"/>
      <c r="G182" s="7"/>
      <c r="H182" s="7"/>
      <c r="I182" s="8"/>
      <c r="J182" s="19"/>
      <c r="K182" s="11">
        <f t="shared" si="26"/>
        <v>0</v>
      </c>
      <c r="M182" s="95"/>
    </row>
    <row r="183" spans="3:13">
      <c r="C183" s="251" t="s">
        <v>37</v>
      </c>
      <c r="D183" s="252"/>
      <c r="E183" s="96">
        <f>(E184*E6+E10*E188)/E5</f>
        <v>0.1535754349135928</v>
      </c>
      <c r="F183" s="96">
        <f>(F184*F6+F10*F188)/F5</f>
        <v>0.15218666851562257</v>
      </c>
      <c r="G183" s="7"/>
      <c r="H183" s="7"/>
      <c r="I183" s="8"/>
      <c r="J183" s="19"/>
      <c r="K183" s="11">
        <f t="shared" si="26"/>
        <v>0</v>
      </c>
      <c r="M183" s="96"/>
    </row>
    <row r="184" spans="3:13">
      <c r="C184" s="228" t="s">
        <v>9</v>
      </c>
      <c r="D184" s="228"/>
      <c r="E184" s="96">
        <v>0.153171568002616</v>
      </c>
      <c r="F184" s="96">
        <v>0.15186515892720101</v>
      </c>
      <c r="G184" s="61" t="str">
        <f>webv3!E3</f>
        <v>0.72</v>
      </c>
      <c r="H184" s="7">
        <f>VALUE(SUBSTITUTE(G184,".",","))</f>
        <v>0.72</v>
      </c>
      <c r="I184" s="8"/>
      <c r="J184" s="97">
        <f>H184</f>
        <v>0.72</v>
      </c>
      <c r="K184" s="11">
        <f t="shared" si="26"/>
        <v>0.57353637263830892</v>
      </c>
      <c r="M184" s="96">
        <v>0.146463627361691</v>
      </c>
    </row>
    <row r="185" spans="3:13">
      <c r="C185" s="253" t="s">
        <v>10</v>
      </c>
      <c r="D185" s="253"/>
      <c r="E185" s="98">
        <v>0.14899999999999999</v>
      </c>
      <c r="F185" s="98">
        <v>0.14899999999999999</v>
      </c>
      <c r="G185" s="61" t="str">
        <f>'web france'!E3</f>
        <v>0.681818181818182</v>
      </c>
      <c r="H185" s="7">
        <f t="shared" ref="H185:H196" si="30">VALUE(SUBSTITUTE(G185,".",","))</f>
        <v>0.68181818181818199</v>
      </c>
      <c r="I185" s="8"/>
      <c r="J185" s="99">
        <f t="shared" ref="J185:J189" si="31">H185</f>
        <v>0.68181818181818199</v>
      </c>
      <c r="K185" s="11">
        <f t="shared" si="26"/>
        <v>0.53839644223376104</v>
      </c>
      <c r="M185" s="98">
        <v>0.143421739584421</v>
      </c>
    </row>
    <row r="186" spans="3:13">
      <c r="C186" s="253" t="s">
        <v>12</v>
      </c>
      <c r="D186" s="253"/>
      <c r="E186" s="98">
        <v>0.58901713885974105</v>
      </c>
      <c r="F186" s="98">
        <v>0.79126213592232997</v>
      </c>
      <c r="G186" s="61"/>
      <c r="H186" s="7"/>
      <c r="I186" s="8"/>
      <c r="J186" s="99"/>
      <c r="K186" s="11">
        <f t="shared" si="26"/>
        <v>0</v>
      </c>
      <c r="M186" s="98"/>
    </row>
    <row r="187" spans="3:13">
      <c r="C187" s="253" t="s">
        <v>14</v>
      </c>
      <c r="D187" s="253"/>
      <c r="E187" s="100">
        <v>0.719018827114978</v>
      </c>
      <c r="F187" s="100">
        <v>0.71664587187540296</v>
      </c>
      <c r="G187" s="61"/>
      <c r="H187" s="7"/>
      <c r="I187" s="8"/>
      <c r="J187" s="99"/>
      <c r="K187" s="11">
        <f t="shared" si="26"/>
        <v>0</v>
      </c>
      <c r="M187" s="100"/>
    </row>
    <row r="188" spans="3:13">
      <c r="C188" s="228" t="s">
        <v>15</v>
      </c>
      <c r="D188" s="228"/>
      <c r="E188" s="96">
        <v>0.17</v>
      </c>
      <c r="F188" s="96">
        <v>0.16600000000000001</v>
      </c>
      <c r="G188" s="7" t="e">
        <f>#REF!</f>
        <v>#REF!</v>
      </c>
      <c r="H188" s="7" t="e">
        <f t="shared" si="30"/>
        <v>#REF!</v>
      </c>
      <c r="I188" s="8"/>
      <c r="J188" s="97" t="e">
        <f t="shared" si="31"/>
        <v>#REF!</v>
      </c>
      <c r="K188" s="11" t="e">
        <f t="shared" si="26"/>
        <v>#REF!</v>
      </c>
      <c r="M188" s="96">
        <v>0.23339754122832401</v>
      </c>
    </row>
    <row r="189" spans="3:13">
      <c r="C189" s="23" t="s">
        <v>54</v>
      </c>
      <c r="D189" s="115"/>
      <c r="E189" s="96"/>
      <c r="F189" s="96"/>
      <c r="G189" s="118" t="str">
        <f>'shopping web'!E3</f>
        <v>0.75</v>
      </c>
      <c r="H189" s="118">
        <f t="shared" si="30"/>
        <v>0.75</v>
      </c>
      <c r="I189" s="8"/>
      <c r="J189" s="97">
        <f t="shared" si="31"/>
        <v>0.75</v>
      </c>
      <c r="K189" s="11"/>
      <c r="M189" s="96"/>
    </row>
    <row r="190" spans="3:13">
      <c r="C190" s="101" t="s">
        <v>16</v>
      </c>
      <c r="D190" s="102"/>
      <c r="E190" s="95"/>
      <c r="F190" s="95"/>
      <c r="G190" s="7"/>
      <c r="H190" s="7"/>
      <c r="I190" s="8"/>
      <c r="J190" s="19"/>
      <c r="K190" s="11">
        <f t="shared" si="26"/>
        <v>0</v>
      </c>
      <c r="M190" s="95"/>
    </row>
    <row r="191" spans="3:13">
      <c r="C191" s="103" t="s">
        <v>18</v>
      </c>
      <c r="D191" s="104"/>
      <c r="E191" s="105"/>
      <c r="F191" s="105"/>
      <c r="G191" s="7"/>
      <c r="H191" s="7"/>
      <c r="I191" s="8"/>
      <c r="J191" s="19"/>
      <c r="K191" s="11">
        <f t="shared" si="26"/>
        <v>0</v>
      </c>
      <c r="M191" s="105"/>
    </row>
    <row r="192" spans="3:13">
      <c r="C192" s="106" t="s">
        <v>19</v>
      </c>
      <c r="D192" s="107"/>
      <c r="E192" s="108"/>
      <c r="F192" s="108"/>
      <c r="G192" s="7">
        <f>fwb!E3</f>
        <v>0</v>
      </c>
      <c r="H192" s="7">
        <f t="shared" si="30"/>
        <v>0</v>
      </c>
      <c r="I192" s="8"/>
      <c r="J192" s="97">
        <f t="shared" ref="J192:J196" si="32">H192</f>
        <v>0</v>
      </c>
      <c r="K192" s="11">
        <f t="shared" si="26"/>
        <v>-0.35714114697522698</v>
      </c>
      <c r="M192" s="108">
        <v>0.35714114697522698</v>
      </c>
    </row>
    <row r="193" spans="3:13">
      <c r="C193" s="16"/>
      <c r="D193" s="17"/>
      <c r="E193" s="18"/>
      <c r="F193" s="18"/>
      <c r="G193" s="7"/>
      <c r="H193" s="7"/>
      <c r="I193" s="8"/>
      <c r="J193" s="19"/>
      <c r="K193" s="11">
        <f t="shared" si="26"/>
        <v>0</v>
      </c>
      <c r="M193" s="18"/>
    </row>
    <row r="194" spans="3:13">
      <c r="C194" s="16"/>
      <c r="D194" s="17"/>
      <c r="E194" s="18"/>
      <c r="F194" s="18"/>
      <c r="G194" s="7"/>
      <c r="H194" s="7"/>
      <c r="I194" s="8"/>
      <c r="J194" s="19"/>
      <c r="K194" s="11">
        <f t="shared" si="26"/>
        <v>0</v>
      </c>
      <c r="M194" s="18"/>
    </row>
    <row r="195" spans="3:13">
      <c r="C195" s="16"/>
      <c r="D195" s="17"/>
      <c r="E195" s="18"/>
      <c r="F195" s="18"/>
      <c r="G195" s="7"/>
      <c r="H195" s="7"/>
      <c r="I195" s="8"/>
      <c r="J195" s="19"/>
      <c r="K195" s="11">
        <f t="shared" si="26"/>
        <v>0</v>
      </c>
      <c r="M195" s="18"/>
    </row>
    <row r="196" spans="3:13">
      <c r="C196" s="106" t="s">
        <v>20</v>
      </c>
      <c r="D196" s="107"/>
      <c r="E196" s="108"/>
      <c r="F196" s="108"/>
      <c r="G196" s="7">
        <f>bkml!E3</f>
        <v>1</v>
      </c>
      <c r="H196" s="7">
        <f t="shared" si="30"/>
        <v>1</v>
      </c>
      <c r="I196" s="8"/>
      <c r="J196" s="97">
        <f t="shared" si="32"/>
        <v>1</v>
      </c>
      <c r="K196" s="11">
        <f t="shared" si="26"/>
        <v>0.59341190916955799</v>
      </c>
      <c r="M196" s="108">
        <v>0.40658809083044201</v>
      </c>
    </row>
    <row r="197" spans="3:13">
      <c r="C197" s="16"/>
      <c r="D197" s="17"/>
      <c r="E197" s="18"/>
      <c r="F197" s="18"/>
      <c r="G197" s="7"/>
      <c r="H197" s="7"/>
      <c r="I197" s="8"/>
      <c r="J197" s="19"/>
      <c r="K197" s="11">
        <f t="shared" si="26"/>
        <v>0</v>
      </c>
      <c r="M197" s="18"/>
    </row>
    <row r="198" spans="3:13">
      <c r="C198" s="16"/>
      <c r="D198" s="17"/>
      <c r="E198" s="18"/>
      <c r="F198" s="18"/>
      <c r="G198" s="7"/>
      <c r="H198" s="7"/>
      <c r="I198" s="8"/>
      <c r="J198" s="19"/>
      <c r="K198" s="11">
        <f t="shared" si="26"/>
        <v>0</v>
      </c>
      <c r="M198" s="18"/>
    </row>
    <row r="199" spans="3:13">
      <c r="C199" s="16"/>
      <c r="D199" s="17"/>
      <c r="E199" s="18"/>
      <c r="F199" s="18"/>
      <c r="G199" s="7"/>
      <c r="H199" s="7"/>
      <c r="I199" s="8"/>
      <c r="J199" s="19"/>
      <c r="K199" s="11">
        <f t="shared" si="26"/>
        <v>0</v>
      </c>
      <c r="M199" s="18"/>
    </row>
    <row r="200" spans="3:13">
      <c r="C200" s="16"/>
      <c r="D200" s="17"/>
      <c r="E200" s="18"/>
      <c r="F200" s="18"/>
      <c r="G200" s="7"/>
      <c r="H200" s="7"/>
      <c r="I200" s="8"/>
      <c r="J200" s="19"/>
      <c r="K200" s="11">
        <f t="shared" si="26"/>
        <v>0</v>
      </c>
      <c r="M200" s="18"/>
    </row>
    <row r="201" spans="3:13">
      <c r="C201" s="23" t="s">
        <v>56</v>
      </c>
      <c r="D201" s="107"/>
      <c r="E201" s="18"/>
      <c r="F201" s="18"/>
      <c r="G201" s="118" t="str">
        <f>'Webmobile sans ipad'!F2</f>
        <v>0.341518537859008</v>
      </c>
      <c r="H201" s="118">
        <f t="shared" ref="H201" si="33">VALUE(SUBSTITUTE(G201,".",","))</f>
        <v>0.34151853785900799</v>
      </c>
      <c r="I201" s="8"/>
      <c r="J201" s="97">
        <f t="shared" ref="J201" si="34">H201</f>
        <v>0.34151853785900799</v>
      </c>
      <c r="K201" s="11"/>
      <c r="M201" s="18"/>
    </row>
    <row r="202" spans="3:13">
      <c r="C202" s="103" t="s">
        <v>21</v>
      </c>
      <c r="D202" s="104"/>
      <c r="E202" s="105"/>
      <c r="F202" s="105"/>
      <c r="G202" s="7"/>
      <c r="H202" s="7"/>
      <c r="I202" s="8"/>
      <c r="J202" s="19"/>
      <c r="K202" s="11">
        <f t="shared" si="26"/>
        <v>0</v>
      </c>
      <c r="M202" s="105"/>
    </row>
    <row r="203" spans="3:13">
      <c r="C203" s="106" t="s">
        <v>22</v>
      </c>
      <c r="D203" s="107"/>
      <c r="E203" s="109"/>
      <c r="F203" s="109"/>
      <c r="G203" s="7"/>
      <c r="H203" s="7"/>
      <c r="I203" s="8"/>
      <c r="J203" s="19"/>
      <c r="K203" s="11">
        <f t="shared" si="26"/>
        <v>0</v>
      </c>
      <c r="M203" s="109"/>
    </row>
    <row r="204" spans="3:13">
      <c r="C204" s="110"/>
      <c r="D204" s="111" t="s">
        <v>26</v>
      </c>
      <c r="E204" s="112"/>
      <c r="F204" s="112"/>
      <c r="G204" s="7"/>
      <c r="H204" s="7"/>
      <c r="I204" s="8"/>
      <c r="J204" s="19"/>
      <c r="K204" s="11">
        <f t="shared" si="26"/>
        <v>0</v>
      </c>
      <c r="M204" s="112"/>
    </row>
    <row r="205" spans="3:13">
      <c r="C205" s="110"/>
      <c r="D205" s="111" t="s">
        <v>27</v>
      </c>
      <c r="E205" s="112"/>
      <c r="F205" s="112"/>
      <c r="G205" s="7"/>
      <c r="H205" s="7"/>
      <c r="I205" s="8"/>
      <c r="J205" s="19"/>
      <c r="K205" s="11">
        <f t="shared" si="26"/>
        <v>0</v>
      </c>
      <c r="M205" s="112"/>
    </row>
    <row r="206" spans="3:13">
      <c r="C206" s="110"/>
      <c r="D206" s="111" t="s">
        <v>28</v>
      </c>
      <c r="E206" s="112"/>
      <c r="F206" s="112"/>
      <c r="G206" s="8">
        <f>'ipad webmobile'!G2</f>
        <v>0</v>
      </c>
      <c r="H206" s="119">
        <f t="shared" ref="H206" si="35">VALUE(SUBSTITUTE(G206,".",","))</f>
        <v>0</v>
      </c>
      <c r="J206" s="97">
        <f t="shared" ref="J206" si="36">H206</f>
        <v>0</v>
      </c>
      <c r="K206" s="11">
        <f t="shared" si="26"/>
        <v>0</v>
      </c>
      <c r="M206" s="112"/>
    </row>
    <row r="207" spans="3:13">
      <c r="C207" s="106" t="s">
        <v>30</v>
      </c>
      <c r="D207" s="107"/>
      <c r="E207" s="109"/>
      <c r="F207" s="109"/>
      <c r="G207" s="7"/>
      <c r="H207" s="7"/>
      <c r="I207" s="8"/>
      <c r="J207" s="19"/>
      <c r="K207" s="11">
        <f t="shared" si="26"/>
        <v>0</v>
      </c>
      <c r="M207" s="109"/>
    </row>
    <row r="208" spans="3:13">
      <c r="C208" s="110"/>
      <c r="D208" s="111" t="s">
        <v>26</v>
      </c>
      <c r="E208" s="112"/>
      <c r="F208" s="112"/>
      <c r="G208" s="7"/>
      <c r="H208" s="7"/>
      <c r="I208" s="8"/>
      <c r="J208" s="19"/>
      <c r="K208" s="11">
        <f t="shared" si="26"/>
        <v>0</v>
      </c>
      <c r="M208" s="112"/>
    </row>
    <row r="209" spans="3:13">
      <c r="C209" s="110"/>
      <c r="D209" s="111" t="s">
        <v>27</v>
      </c>
      <c r="E209" s="112"/>
      <c r="F209" s="112"/>
      <c r="G209" s="7"/>
      <c r="H209" s="7"/>
      <c r="I209" s="8"/>
      <c r="J209" s="19"/>
      <c r="K209" s="11">
        <f t="shared" ref="K209:K212" si="37">J209-M209</f>
        <v>0</v>
      </c>
      <c r="M209" s="112"/>
    </row>
    <row r="210" spans="3:13">
      <c r="C210" s="106" t="s">
        <v>31</v>
      </c>
      <c r="D210" s="107"/>
      <c r="E210" s="109"/>
      <c r="F210" s="109"/>
      <c r="G210" s="7"/>
      <c r="H210" s="7"/>
      <c r="I210" s="8"/>
      <c r="J210" s="19"/>
      <c r="K210" s="11">
        <f t="shared" si="37"/>
        <v>0</v>
      </c>
      <c r="M210" s="109"/>
    </row>
    <row r="211" spans="3:13">
      <c r="C211" s="110"/>
      <c r="D211" s="111" t="s">
        <v>26</v>
      </c>
      <c r="E211" s="112"/>
      <c r="F211" s="112"/>
      <c r="G211" s="7"/>
      <c r="H211" s="7"/>
      <c r="I211" s="8"/>
      <c r="J211" s="19"/>
      <c r="K211" s="11">
        <f t="shared" si="37"/>
        <v>0</v>
      </c>
      <c r="M211" s="112"/>
    </row>
    <row r="212" spans="3:13" ht="15.75" thickBot="1">
      <c r="C212" s="110"/>
      <c r="D212" s="111" t="s">
        <v>27</v>
      </c>
      <c r="E212" s="113"/>
      <c r="F212" s="113"/>
      <c r="G212" s="7"/>
      <c r="H212" s="7"/>
      <c r="I212" s="8"/>
      <c r="J212" s="19"/>
      <c r="K212" s="11">
        <f t="shared" si="37"/>
        <v>0</v>
      </c>
      <c r="M212" s="113"/>
    </row>
  </sheetData>
  <mergeCells count="42">
    <mergeCell ref="C188:D188"/>
    <mergeCell ref="C146:D146"/>
    <mergeCell ref="C149:D149"/>
    <mergeCell ref="C150:D150"/>
    <mergeCell ref="C151:D151"/>
    <mergeCell ref="C167:D167"/>
    <mergeCell ref="C182:D182"/>
    <mergeCell ref="C183:D183"/>
    <mergeCell ref="C184:D184"/>
    <mergeCell ref="C185:D185"/>
    <mergeCell ref="C186:D186"/>
    <mergeCell ref="C187:D187"/>
    <mergeCell ref="C117:D117"/>
    <mergeCell ref="C80:D80"/>
    <mergeCell ref="C81:D81"/>
    <mergeCell ref="C97:D97"/>
    <mergeCell ref="C108:D108"/>
    <mergeCell ref="C109:D109"/>
    <mergeCell ref="C111:D111"/>
    <mergeCell ref="C112:D112"/>
    <mergeCell ref="C113:D113"/>
    <mergeCell ref="C114:D114"/>
    <mergeCell ref="C115:D115"/>
    <mergeCell ref="C116:D116"/>
    <mergeCell ref="C79:D79"/>
    <mergeCell ref="C26:D26"/>
    <mergeCell ref="C37:D37"/>
    <mergeCell ref="C38:D38"/>
    <mergeCell ref="C41:D41"/>
    <mergeCell ref="C44:D44"/>
    <mergeCell ref="C45:D45"/>
    <mergeCell ref="C46:D46"/>
    <mergeCell ref="C62:D62"/>
    <mergeCell ref="C73:D73"/>
    <mergeCell ref="C74:D74"/>
    <mergeCell ref="C76:D76"/>
    <mergeCell ref="C9:D9"/>
    <mergeCell ref="A1:K2"/>
    <mergeCell ref="G3:I3"/>
    <mergeCell ref="C4:D4"/>
    <mergeCell ref="C7:D7"/>
    <mergeCell ref="C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4"/>
  </sheetPr>
  <dimension ref="A1:AM182"/>
  <sheetViews>
    <sheetView zoomScale="70" zoomScaleNormal="70" workbookViewId="0">
      <pane xSplit="3" ySplit="1" topLeftCell="G46" activePane="bottomRight" state="frozen"/>
      <selection pane="topRight" activeCell="D1" sqref="D1"/>
      <selection pane="bottomLeft" activeCell="A2" sqref="A2"/>
      <selection pane="bottomRight" activeCell="J28" sqref="J28:K48"/>
    </sheetView>
  </sheetViews>
  <sheetFormatPr defaultColWidth="11.42578125" defaultRowHeight="15"/>
  <cols>
    <col min="1" max="1" width="43.42578125" style="1" customWidth="1"/>
    <col min="2" max="2" width="34.85546875" style="1" bestFit="1" customWidth="1"/>
    <col min="3" max="3" width="44.5703125" style="1" bestFit="1" customWidth="1"/>
    <col min="4" max="4" width="15.42578125" style="3" customWidth="1"/>
    <col min="5" max="5" width="14.42578125" style="3" customWidth="1"/>
    <col min="6" max="6" width="19.28515625" style="3" customWidth="1"/>
    <col min="7" max="7" width="21.28515625" style="3" customWidth="1"/>
    <col min="8" max="8" width="11.42578125" style="3" customWidth="1"/>
    <col min="9" max="9" width="14.28515625" style="1" bestFit="1" customWidth="1"/>
    <col min="10" max="10" width="13" style="1" customWidth="1"/>
    <col min="11" max="11" width="30.85546875" style="1" customWidth="1"/>
    <col min="12" max="12" width="14" style="1" customWidth="1"/>
    <col min="13" max="13" width="14.42578125" style="1" bestFit="1" customWidth="1"/>
    <col min="14" max="16384" width="11.42578125" style="1"/>
  </cols>
  <sheetData>
    <row r="1" spans="1:39" ht="38.25">
      <c r="A1" s="1" t="s">
        <v>151</v>
      </c>
      <c r="B1" s="1" t="s">
        <v>144</v>
      </c>
      <c r="D1" s="143" t="s">
        <v>44</v>
      </c>
      <c r="E1" s="143" t="s">
        <v>51</v>
      </c>
      <c r="F1" s="143" t="s">
        <v>46</v>
      </c>
      <c r="G1" s="143" t="s">
        <v>47</v>
      </c>
      <c r="H1" s="142" t="s">
        <v>99</v>
      </c>
      <c r="I1" s="143" t="s">
        <v>100</v>
      </c>
      <c r="J1" s="143" t="s">
        <v>34</v>
      </c>
      <c r="K1" s="222" t="s">
        <v>174</v>
      </c>
      <c r="N1" s="1" t="s">
        <v>2</v>
      </c>
      <c r="O1" s="1" t="s">
        <v>3</v>
      </c>
      <c r="P1" s="1" t="s">
        <v>131</v>
      </c>
      <c r="Q1" s="1" t="s">
        <v>132</v>
      </c>
      <c r="R1" s="1" t="s">
        <v>133</v>
      </c>
      <c r="S1" s="1" t="s">
        <v>134</v>
      </c>
      <c r="T1" s="1" t="s">
        <v>135</v>
      </c>
      <c r="U1" s="1" t="s">
        <v>136</v>
      </c>
      <c r="V1" s="1" t="s">
        <v>137</v>
      </c>
      <c r="W1" s="1" t="s">
        <v>138</v>
      </c>
      <c r="X1" s="1" t="s">
        <v>115</v>
      </c>
      <c r="Y1" s="1" t="s">
        <v>116</v>
      </c>
      <c r="Z1" s="1" t="s">
        <v>117</v>
      </c>
      <c r="AA1" s="1" t="s">
        <v>118</v>
      </c>
      <c r="AB1" s="1" t="s">
        <v>119</v>
      </c>
      <c r="AC1" s="1" t="s">
        <v>120</v>
      </c>
      <c r="AD1" s="1" t="s">
        <v>121</v>
      </c>
      <c r="AE1" s="1" t="s">
        <v>122</v>
      </c>
      <c r="AF1" s="1" t="s">
        <v>123</v>
      </c>
      <c r="AG1" s="1" t="s">
        <v>124</v>
      </c>
      <c r="AH1" s="1" t="s">
        <v>125</v>
      </c>
      <c r="AI1" s="1" t="s">
        <v>126</v>
      </c>
      <c r="AJ1" s="1" t="s">
        <v>127</v>
      </c>
      <c r="AK1" s="1" t="s">
        <v>128</v>
      </c>
      <c r="AL1" s="1" t="s">
        <v>129</v>
      </c>
      <c r="AM1" s="1" t="s">
        <v>130</v>
      </c>
    </row>
    <row r="2" spans="1:39">
      <c r="A2" s="1" t="s">
        <v>152</v>
      </c>
      <c r="B2" s="1" t="s">
        <v>145</v>
      </c>
      <c r="C2" s="1" t="s">
        <v>142</v>
      </c>
      <c r="D2" s="215" t="e">
        <f>#REF!</f>
        <v>#REF!</v>
      </c>
      <c r="E2" s="215" t="e">
        <f>#REF!</f>
        <v>#REF!</v>
      </c>
      <c r="F2" s="2" t="e">
        <f>#REF!</f>
        <v>#REF!</v>
      </c>
      <c r="G2" s="2" t="e">
        <f>#REF!</f>
        <v>#REF!</v>
      </c>
      <c r="H2" s="166" t="e">
        <f>((VALUE((REPLACE(F2,SEARCH(".",F2),1,","))))/60)/1440</f>
        <v>#REF!</v>
      </c>
      <c r="I2" s="167" t="e">
        <f>VALUE(SUBSTITUTE(G2,".",","))</f>
        <v>#REF!</v>
      </c>
      <c r="J2" s="215" t="e">
        <f>#REF!</f>
        <v>#REF!</v>
      </c>
      <c r="K2" s="226" t="e">
        <f>#REF!</f>
        <v>#REF!</v>
      </c>
      <c r="L2" s="215">
        <v>15676380</v>
      </c>
      <c r="M2" s="215">
        <v>15676380</v>
      </c>
    </row>
    <row r="3" spans="1:39">
      <c r="A3" s="1" t="s">
        <v>152</v>
      </c>
      <c r="B3" s="1" t="s">
        <v>146</v>
      </c>
      <c r="C3" s="1" t="s">
        <v>0</v>
      </c>
      <c r="D3" s="215">
        <f>webv3!B3</f>
        <v>25</v>
      </c>
      <c r="E3" s="215">
        <f>webv3!C3</f>
        <v>48</v>
      </c>
      <c r="F3" s="2">
        <f>webv3!D3</f>
        <v>428</v>
      </c>
      <c r="G3" s="2" t="str">
        <f>webv3!E3</f>
        <v>0.72</v>
      </c>
      <c r="H3" s="166" t="e">
        <f>((VALUE((REPLACE(F3,SEARCH(".",F3),1,","))))/60)/1440</f>
        <v>#VALUE!</v>
      </c>
      <c r="I3" s="167">
        <f>VALUE(SUBSTITUTE(G3,".",","))</f>
        <v>0.72</v>
      </c>
      <c r="J3" s="215">
        <v>98</v>
      </c>
      <c r="K3" s="175">
        <f>webv3!B6</f>
        <v>10</v>
      </c>
      <c r="L3" s="215">
        <v>224</v>
      </c>
      <c r="M3" s="215">
        <v>224</v>
      </c>
    </row>
    <row r="4" spans="1:39">
      <c r="A4" s="1" t="s">
        <v>152</v>
      </c>
      <c r="B4" s="1" t="s">
        <v>147</v>
      </c>
      <c r="C4" s="1" t="s">
        <v>53</v>
      </c>
      <c r="D4" s="215">
        <f>'shopping web'!B3</f>
        <v>4</v>
      </c>
      <c r="E4" s="215">
        <f>'shopping web'!C3</f>
        <v>18</v>
      </c>
      <c r="F4" s="2">
        <f>'shopping web'!D3</f>
        <v>921</v>
      </c>
      <c r="G4" s="2" t="str">
        <f>'shopping web'!E3</f>
        <v>0.75</v>
      </c>
      <c r="H4" s="166"/>
      <c r="I4" s="167">
        <f t="shared" ref="I4:I24" si="0">VALUE(SUBSTITUTE(G4,".",","))</f>
        <v>0.75</v>
      </c>
      <c r="J4" s="215"/>
      <c r="K4" s="215"/>
      <c r="L4" s="215">
        <v>28</v>
      </c>
      <c r="M4" s="215">
        <v>28</v>
      </c>
    </row>
    <row r="5" spans="1:39">
      <c r="A5" s="1" t="s">
        <v>148</v>
      </c>
      <c r="B5" s="1" t="s">
        <v>149</v>
      </c>
      <c r="C5" s="1" t="s">
        <v>78</v>
      </c>
      <c r="D5" s="215">
        <f>bkml!B3</f>
        <v>16</v>
      </c>
      <c r="E5" s="215">
        <f>bkml!C3</f>
        <v>16</v>
      </c>
      <c r="F5" s="2">
        <f>bkml!D3</f>
        <v>0</v>
      </c>
      <c r="G5" s="2">
        <f>bkml!E3</f>
        <v>1</v>
      </c>
      <c r="H5" s="166" t="e">
        <f t="shared" ref="H5:H24" si="1">((VALUE((REPLACE(F5,SEARCH(".",F5),1,","))))/60)/1440</f>
        <v>#VALUE!</v>
      </c>
      <c r="I5" s="167">
        <f t="shared" si="0"/>
        <v>1</v>
      </c>
      <c r="J5" s="175">
        <v>6</v>
      </c>
      <c r="K5" s="223">
        <f>bkml!B6</f>
        <v>5</v>
      </c>
      <c r="L5" s="1">
        <v>36</v>
      </c>
      <c r="M5" s="1">
        <v>36</v>
      </c>
      <c r="N5" s="1">
        <v>59932</v>
      </c>
      <c r="O5" s="1">
        <v>58441</v>
      </c>
      <c r="P5" s="1">
        <v>32330</v>
      </c>
      <c r="Q5" s="1">
        <v>23793</v>
      </c>
      <c r="R5" s="1">
        <v>22953</v>
      </c>
      <c r="S5" s="210">
        <v>22311</v>
      </c>
      <c r="T5" s="1">
        <v>22909</v>
      </c>
      <c r="U5" s="1">
        <v>23807</v>
      </c>
      <c r="V5" s="1">
        <v>23520</v>
      </c>
      <c r="W5" s="1">
        <v>24073</v>
      </c>
      <c r="X5" s="210">
        <v>22892</v>
      </c>
      <c r="Y5" s="1">
        <v>22400</v>
      </c>
      <c r="Z5" s="1">
        <v>21976</v>
      </c>
      <c r="AA5" s="1">
        <v>21968</v>
      </c>
      <c r="AB5" s="1">
        <v>22128</v>
      </c>
      <c r="AC5" s="1">
        <v>23406</v>
      </c>
      <c r="AD5" s="1">
        <v>23629</v>
      </c>
      <c r="AE5" s="1">
        <v>23925</v>
      </c>
      <c r="AF5" s="1">
        <v>22735</v>
      </c>
      <c r="AG5" s="1">
        <v>21590</v>
      </c>
      <c r="AH5" s="1">
        <v>21425</v>
      </c>
      <c r="AI5" s="1">
        <v>21876</v>
      </c>
      <c r="AJ5" s="1">
        <v>22020</v>
      </c>
      <c r="AK5" s="1">
        <v>21174</v>
      </c>
      <c r="AL5" s="1">
        <v>20951</v>
      </c>
      <c r="AM5" s="1">
        <v>21167</v>
      </c>
    </row>
    <row r="6" spans="1:39">
      <c r="A6" s="1" t="s">
        <v>148</v>
      </c>
      <c r="B6" s="1" t="s">
        <v>150</v>
      </c>
      <c r="C6" s="1" t="s">
        <v>79</v>
      </c>
      <c r="D6" s="215">
        <f>fwb!B3</f>
        <v>0</v>
      </c>
      <c r="E6" s="215">
        <f>fwb!C3</f>
        <v>0</v>
      </c>
      <c r="F6" s="2">
        <f>fwb!D3</f>
        <v>0</v>
      </c>
      <c r="G6" s="2">
        <f>fwb!E3</f>
        <v>0</v>
      </c>
      <c r="H6" s="166" t="e">
        <f t="shared" si="1"/>
        <v>#VALUE!</v>
      </c>
      <c r="I6" s="167">
        <f t="shared" si="0"/>
        <v>0</v>
      </c>
      <c r="J6" s="175">
        <v>0</v>
      </c>
      <c r="K6" s="223">
        <f>fwb!B6</f>
        <v>0</v>
      </c>
      <c r="L6" s="1">
        <v>0</v>
      </c>
      <c r="M6" s="1">
        <v>0</v>
      </c>
      <c r="N6" s="1">
        <v>357834</v>
      </c>
      <c r="O6" s="1">
        <v>356288</v>
      </c>
      <c r="P6" s="1">
        <v>80783</v>
      </c>
      <c r="Q6" s="1">
        <v>484</v>
      </c>
      <c r="R6" s="1">
        <v>184</v>
      </c>
      <c r="S6" s="210">
        <v>64</v>
      </c>
      <c r="T6" s="1">
        <v>25</v>
      </c>
      <c r="U6" s="1">
        <v>19</v>
      </c>
      <c r="V6" s="1">
        <v>23</v>
      </c>
      <c r="W6" s="1">
        <v>19</v>
      </c>
      <c r="X6" s="1">
        <v>8</v>
      </c>
      <c r="Y6" s="210"/>
    </row>
    <row r="7" spans="1:39">
      <c r="A7" s="1" t="s">
        <v>152</v>
      </c>
      <c r="B7" s="1" t="s">
        <v>140</v>
      </c>
      <c r="C7" s="1" t="s">
        <v>90</v>
      </c>
      <c r="D7" s="215" t="e">
        <f>#REF!</f>
        <v>#REF!</v>
      </c>
      <c r="E7" s="215" t="e">
        <f>#REF!</f>
        <v>#REF!</v>
      </c>
      <c r="F7" s="2" t="e">
        <f>#REF!</f>
        <v>#REF!</v>
      </c>
      <c r="G7" s="2" t="e">
        <f>#REF!</f>
        <v>#REF!</v>
      </c>
      <c r="H7" s="166" t="e">
        <f t="shared" si="1"/>
        <v>#REF!</v>
      </c>
      <c r="I7" s="167" t="e">
        <f t="shared" si="0"/>
        <v>#REF!</v>
      </c>
      <c r="J7" s="175">
        <v>804099</v>
      </c>
      <c r="K7" s="223" t="e">
        <f>#REF!</f>
        <v>#REF!</v>
      </c>
      <c r="L7" s="1">
        <v>5720094</v>
      </c>
      <c r="M7" s="218">
        <v>5718401</v>
      </c>
      <c r="N7" s="1">
        <v>2499</v>
      </c>
      <c r="O7" s="210">
        <v>2229</v>
      </c>
      <c r="P7" s="1">
        <v>418113</v>
      </c>
      <c r="Q7" s="210">
        <v>518767</v>
      </c>
      <c r="R7" s="210">
        <v>534793</v>
      </c>
      <c r="S7" s="210">
        <v>546102</v>
      </c>
      <c r="T7" s="1">
        <v>561227</v>
      </c>
      <c r="U7" s="1">
        <v>589057</v>
      </c>
      <c r="V7" s="1">
        <v>618516</v>
      </c>
      <c r="W7" s="210">
        <v>620130</v>
      </c>
      <c r="X7" s="210">
        <v>610324</v>
      </c>
      <c r="Y7" s="210">
        <v>594336</v>
      </c>
      <c r="Z7" s="1">
        <v>583169</v>
      </c>
      <c r="AA7" s="1">
        <v>599497</v>
      </c>
      <c r="AB7" s="1">
        <v>618095</v>
      </c>
      <c r="AC7" s="1">
        <v>644037</v>
      </c>
      <c r="AD7" s="1">
        <v>695799</v>
      </c>
      <c r="AE7" s="1">
        <v>712219</v>
      </c>
      <c r="AF7" s="1">
        <v>698420</v>
      </c>
      <c r="AG7" s="1">
        <v>707446</v>
      </c>
      <c r="AH7" s="1">
        <v>715666</v>
      </c>
      <c r="AI7" s="1">
        <v>769362</v>
      </c>
      <c r="AJ7" s="1">
        <v>757225</v>
      </c>
      <c r="AK7" s="1">
        <v>763533</v>
      </c>
      <c r="AL7" s="1">
        <v>749385</v>
      </c>
      <c r="AM7" s="1">
        <v>770186</v>
      </c>
    </row>
    <row r="8" spans="1:39">
      <c r="A8" s="1" t="s">
        <v>153</v>
      </c>
      <c r="B8" s="1" t="s">
        <v>140</v>
      </c>
      <c r="C8" s="1" t="s">
        <v>89</v>
      </c>
      <c r="D8" s="215">
        <f>'ipad webmobile'!C2</f>
        <v>1</v>
      </c>
      <c r="E8" s="215">
        <f>'ipad webmobile'!D2</f>
        <v>7</v>
      </c>
      <c r="F8" s="2">
        <f>'ipad webmobile'!F2</f>
        <v>58</v>
      </c>
      <c r="G8" s="2">
        <f>'ipad webmobile'!G2</f>
        <v>0</v>
      </c>
      <c r="H8" s="166" t="e">
        <f t="shared" si="1"/>
        <v>#VALUE!</v>
      </c>
      <c r="I8" s="167">
        <f t="shared" si="0"/>
        <v>0</v>
      </c>
      <c r="J8" s="175">
        <v>9036</v>
      </c>
      <c r="K8" s="223" t="s">
        <v>175</v>
      </c>
      <c r="M8" s="218">
        <v>57359</v>
      </c>
      <c r="O8" s="210"/>
      <c r="Q8" s="210"/>
      <c r="R8" s="210"/>
      <c r="S8" s="210"/>
      <c r="W8" s="210"/>
      <c r="X8" s="210"/>
      <c r="Y8" s="210"/>
      <c r="AG8" s="1">
        <v>31180</v>
      </c>
      <c r="AH8" s="1">
        <v>51946</v>
      </c>
      <c r="AI8" s="1">
        <v>56486</v>
      </c>
      <c r="AJ8" s="1">
        <v>53651</v>
      </c>
      <c r="AK8" s="1">
        <v>56065</v>
      </c>
      <c r="AL8" s="1">
        <v>54565</v>
      </c>
      <c r="AM8" s="1">
        <v>57294</v>
      </c>
    </row>
    <row r="9" spans="1:39">
      <c r="A9" s="1" t="s">
        <v>155</v>
      </c>
      <c r="B9" s="1" t="s">
        <v>140</v>
      </c>
      <c r="C9" s="1" t="s">
        <v>80</v>
      </c>
      <c r="D9" s="217" t="e">
        <f>#REF!</f>
        <v>#REF!</v>
      </c>
      <c r="E9" s="215" t="e">
        <f>#REF!</f>
        <v>#REF!</v>
      </c>
      <c r="F9" s="2" t="e">
        <f>#REF!</f>
        <v>#REF!</v>
      </c>
      <c r="G9" s="2"/>
      <c r="H9" s="166" t="e">
        <f t="shared" si="1"/>
        <v>#REF!</v>
      </c>
      <c r="I9" s="167" t="e">
        <f>VALUE(SUBSTITUTE(G9,".",","))</f>
        <v>#VALUE!</v>
      </c>
      <c r="J9" s="175">
        <v>171288</v>
      </c>
      <c r="K9" s="223" t="s">
        <v>175</v>
      </c>
      <c r="L9" s="218">
        <v>2102121</v>
      </c>
      <c r="M9" s="218">
        <v>2101958</v>
      </c>
      <c r="N9" s="1">
        <v>37</v>
      </c>
      <c r="O9" s="210">
        <v>162688</v>
      </c>
      <c r="P9" s="1">
        <v>204215</v>
      </c>
      <c r="Q9" s="210">
        <v>210471</v>
      </c>
      <c r="R9" s="210">
        <v>133622</v>
      </c>
      <c r="S9" s="210">
        <v>216671</v>
      </c>
      <c r="T9" s="1">
        <v>223744</v>
      </c>
      <c r="U9" s="1">
        <v>231850</v>
      </c>
      <c r="V9" s="1">
        <v>241817</v>
      </c>
      <c r="W9" s="210">
        <v>235165</v>
      </c>
      <c r="X9" s="210">
        <v>230818</v>
      </c>
      <c r="Y9" s="210">
        <v>231559</v>
      </c>
      <c r="Z9" s="1">
        <v>223622</v>
      </c>
      <c r="AA9" s="1">
        <v>229710</v>
      </c>
      <c r="AB9" s="1">
        <v>235432</v>
      </c>
      <c r="AC9" s="1">
        <v>238691</v>
      </c>
      <c r="AD9" s="1">
        <v>269204</v>
      </c>
      <c r="AE9" s="1">
        <v>271933</v>
      </c>
      <c r="AF9" s="1">
        <v>264825</v>
      </c>
      <c r="AG9" s="1">
        <v>294617</v>
      </c>
      <c r="AH9" s="1">
        <v>304113</v>
      </c>
      <c r="AI9" s="1">
        <v>330179</v>
      </c>
      <c r="AJ9" s="1">
        <v>313598</v>
      </c>
      <c r="AK9" s="1">
        <v>323535</v>
      </c>
      <c r="AL9" s="1">
        <v>317025</v>
      </c>
      <c r="AM9" s="1">
        <v>328718</v>
      </c>
    </row>
    <row r="10" spans="1:39">
      <c r="A10" s="1" t="s">
        <v>148</v>
      </c>
      <c r="B10" s="1" t="s">
        <v>157</v>
      </c>
      <c r="C10" s="1" t="s">
        <v>81</v>
      </c>
      <c r="D10" s="215" t="e">
        <f>#REF!</f>
        <v>#REF!</v>
      </c>
      <c r="E10" s="215" t="e">
        <f>#REF!</f>
        <v>#REF!</v>
      </c>
      <c r="F10" s="2" t="e">
        <f>#REF!</f>
        <v>#REF!</v>
      </c>
      <c r="G10" s="2" t="e">
        <f>#REF!</f>
        <v>#REF!</v>
      </c>
      <c r="H10" s="166" t="e">
        <f t="shared" si="1"/>
        <v>#REF!</v>
      </c>
      <c r="I10" s="167" t="e">
        <f t="shared" si="0"/>
        <v>#REF!</v>
      </c>
      <c r="J10" s="175">
        <v>6952</v>
      </c>
      <c r="K10" s="223" t="e">
        <f>#REF!</f>
        <v>#REF!</v>
      </c>
      <c r="L10" s="218">
        <v>50575</v>
      </c>
      <c r="M10" s="218">
        <v>50575</v>
      </c>
      <c r="O10" s="210"/>
      <c r="P10" s="210"/>
      <c r="Q10" s="210"/>
      <c r="X10" s="1">
        <v>83590</v>
      </c>
      <c r="Y10" s="1">
        <v>83323</v>
      </c>
      <c r="Z10" s="1">
        <v>80623</v>
      </c>
      <c r="AA10" s="1">
        <v>81590</v>
      </c>
      <c r="AB10" s="1">
        <v>82247</v>
      </c>
      <c r="AC10" s="1">
        <v>82028</v>
      </c>
      <c r="AD10" s="1">
        <v>89851</v>
      </c>
      <c r="AE10" s="1">
        <v>89538</v>
      </c>
      <c r="AF10" s="1">
        <v>86452</v>
      </c>
      <c r="AG10" s="1">
        <v>47241</v>
      </c>
      <c r="AH10" s="1">
        <v>32275</v>
      </c>
      <c r="AI10" s="1">
        <v>29739</v>
      </c>
      <c r="AJ10" s="1">
        <v>25319</v>
      </c>
      <c r="AK10" s="1">
        <v>24374</v>
      </c>
      <c r="AL10" s="1">
        <v>22296</v>
      </c>
      <c r="AM10" s="1">
        <v>21817</v>
      </c>
    </row>
    <row r="11" spans="1:39">
      <c r="A11" s="216" t="s">
        <v>158</v>
      </c>
      <c r="C11" s="1" t="s">
        <v>82</v>
      </c>
      <c r="D11" s="215">
        <f>mapsipadold!B3</f>
        <v>0</v>
      </c>
      <c r="E11" s="215">
        <f>mapsipadold!C3</f>
        <v>0</v>
      </c>
      <c r="F11" s="2">
        <f>mapsipadold!D3</f>
        <v>0</v>
      </c>
      <c r="G11" s="2">
        <f>mapsipadold!E3</f>
        <v>0</v>
      </c>
      <c r="H11" s="166" t="e">
        <f t="shared" si="1"/>
        <v>#VALUE!</v>
      </c>
      <c r="I11" s="167">
        <f t="shared" si="0"/>
        <v>0</v>
      </c>
      <c r="J11" s="214"/>
      <c r="K11" s="224"/>
    </row>
    <row r="12" spans="1:39">
      <c r="A12" s="1" t="s">
        <v>148</v>
      </c>
      <c r="B12" s="1" t="s">
        <v>159</v>
      </c>
      <c r="C12" s="1" t="s">
        <v>83</v>
      </c>
      <c r="D12" s="215" t="e">
        <f>#REF!</f>
        <v>#REF!</v>
      </c>
      <c r="E12" s="215" t="e">
        <f>#REF!</f>
        <v>#REF!</v>
      </c>
      <c r="F12" s="2" t="e">
        <f>#REF!</f>
        <v>#REF!</v>
      </c>
      <c r="G12" s="2" t="e">
        <f>#REF!</f>
        <v>#REF!</v>
      </c>
      <c r="H12" s="166" t="e">
        <f t="shared" si="1"/>
        <v>#REF!</v>
      </c>
      <c r="I12" s="167" t="e">
        <f t="shared" si="0"/>
        <v>#REF!</v>
      </c>
      <c r="J12" s="175">
        <v>236</v>
      </c>
      <c r="K12" s="223" t="e">
        <f>#REF!</f>
        <v>#REF!</v>
      </c>
      <c r="L12" s="1">
        <v>1307</v>
      </c>
      <c r="M12" s="1">
        <v>1307</v>
      </c>
    </row>
    <row r="13" spans="1:39">
      <c r="A13" s="216" t="s">
        <v>158</v>
      </c>
      <c r="C13" s="1" t="s">
        <v>84</v>
      </c>
      <c r="D13" s="215">
        <f>mapsandroidold!B3</f>
        <v>0</v>
      </c>
      <c r="E13" s="215">
        <f>mapsandroidold!C3</f>
        <v>0</v>
      </c>
      <c r="F13" s="2">
        <f>mapsandroidold!D3</f>
        <v>0</v>
      </c>
      <c r="G13" s="2">
        <f>mapsandroidold!E3</f>
        <v>0</v>
      </c>
      <c r="H13" s="166" t="e">
        <f t="shared" si="1"/>
        <v>#VALUE!</v>
      </c>
      <c r="I13" s="167">
        <f t="shared" si="0"/>
        <v>0</v>
      </c>
      <c r="J13" s="213"/>
      <c r="K13" s="225"/>
      <c r="Q13" s="211"/>
      <c r="R13" s="211"/>
      <c r="AA13" s="211"/>
      <c r="AB13" s="211"/>
    </row>
    <row r="14" spans="1:39">
      <c r="A14" s="1" t="s">
        <v>148</v>
      </c>
      <c r="B14" s="1" t="s">
        <v>160</v>
      </c>
      <c r="C14" s="1" t="s">
        <v>85</v>
      </c>
      <c r="D14" s="215" t="e">
        <f>#REF!</f>
        <v>#REF!</v>
      </c>
      <c r="E14" s="215" t="e">
        <f>#REF!</f>
        <v>#REF!</v>
      </c>
      <c r="F14" s="2" t="e">
        <f>#REF!</f>
        <v>#REF!</v>
      </c>
      <c r="G14" s="2" t="e">
        <f>#REF!</f>
        <v>#REF!</v>
      </c>
      <c r="H14" s="166" t="e">
        <f t="shared" si="1"/>
        <v>#REF!</v>
      </c>
      <c r="I14" s="167" t="e">
        <f t="shared" si="0"/>
        <v>#REF!</v>
      </c>
      <c r="J14" s="175">
        <v>149822</v>
      </c>
      <c r="K14" s="223" t="e">
        <f>#REF!</f>
        <v>#REF!</v>
      </c>
      <c r="L14" s="218">
        <v>1000636</v>
      </c>
      <c r="M14" s="218">
        <v>1000636</v>
      </c>
      <c r="Q14" s="211"/>
      <c r="R14" s="211"/>
      <c r="S14" s="211"/>
      <c r="AA14" s="211"/>
      <c r="AB14" s="211"/>
    </row>
    <row r="15" spans="1:39">
      <c r="A15" s="1" t="s">
        <v>148</v>
      </c>
      <c r="B15" s="1" t="s">
        <v>161</v>
      </c>
      <c r="C15" s="1" t="s">
        <v>86</v>
      </c>
      <c r="D15" s="215" t="e">
        <f>#REF!</f>
        <v>#REF!</v>
      </c>
      <c r="E15" s="215" t="e">
        <f>#REF!</f>
        <v>#REF!</v>
      </c>
      <c r="F15" s="2" t="e">
        <f>#REF!</f>
        <v>#REF!</v>
      </c>
      <c r="G15" s="2" t="e">
        <f>#REF!</f>
        <v>#REF!</v>
      </c>
      <c r="H15" s="166" t="e">
        <f t="shared" si="1"/>
        <v>#REF!</v>
      </c>
      <c r="I15" s="167" t="e">
        <f t="shared" si="0"/>
        <v>#REF!</v>
      </c>
      <c r="J15" s="175">
        <v>502</v>
      </c>
      <c r="K15" s="223" t="e">
        <f>#REF!</f>
        <v>#REF!</v>
      </c>
      <c r="L15" s="1">
        <v>3374</v>
      </c>
      <c r="M15" s="218">
        <v>3374</v>
      </c>
      <c r="Q15" s="211"/>
      <c r="R15" s="211"/>
      <c r="S15" s="211"/>
      <c r="AA15" s="211"/>
      <c r="AB15" s="211"/>
    </row>
    <row r="16" spans="1:39">
      <c r="A16" s="216" t="s">
        <v>158</v>
      </c>
      <c r="C16" s="1" t="s">
        <v>87</v>
      </c>
      <c r="D16" s="215">
        <f>mapsiphoneold!B3</f>
        <v>0</v>
      </c>
      <c r="E16" s="215">
        <f>mapsiphoneold!C3</f>
        <v>0</v>
      </c>
      <c r="F16" s="2">
        <f>mapsiphoneold!D3</f>
        <v>0</v>
      </c>
      <c r="G16" s="2">
        <f>mapsiphoneold!E3</f>
        <v>0</v>
      </c>
      <c r="H16" s="166" t="e">
        <f t="shared" si="1"/>
        <v>#VALUE!</v>
      </c>
      <c r="I16" s="167">
        <f t="shared" si="0"/>
        <v>0</v>
      </c>
      <c r="J16" s="214"/>
      <c r="K16" s="224"/>
      <c r="Q16" s="211"/>
      <c r="R16" s="211"/>
      <c r="S16" s="211"/>
      <c r="AA16" s="211"/>
      <c r="AB16" s="211"/>
    </row>
    <row r="17" spans="1:28">
      <c r="A17" s="1" t="s">
        <v>148</v>
      </c>
      <c r="B17" s="1" t="s">
        <v>162</v>
      </c>
      <c r="C17" s="1" t="s">
        <v>141</v>
      </c>
      <c r="D17" s="215" t="e">
        <f>#REF!</f>
        <v>#REF!</v>
      </c>
      <c r="E17" s="215" t="e">
        <f>#REF!</f>
        <v>#REF!</v>
      </c>
      <c r="F17" s="2" t="e">
        <f>#REF!</f>
        <v>#REF!</v>
      </c>
      <c r="G17" s="2" t="e">
        <f>#REF!</f>
        <v>#REF!</v>
      </c>
      <c r="H17" s="166" t="e">
        <f t="shared" si="1"/>
        <v>#REF!</v>
      </c>
      <c r="I17" s="167" t="e">
        <f t="shared" si="0"/>
        <v>#REF!</v>
      </c>
      <c r="J17" s="175">
        <v>128445</v>
      </c>
      <c r="K17" s="223"/>
      <c r="L17" s="218">
        <v>962087</v>
      </c>
      <c r="M17" s="218">
        <v>962087</v>
      </c>
      <c r="Q17" s="211"/>
      <c r="R17" s="211"/>
      <c r="S17" s="211"/>
      <c r="AA17" s="211"/>
      <c r="AB17" s="211"/>
    </row>
    <row r="18" spans="1:28">
      <c r="A18" s="1" t="s">
        <v>148</v>
      </c>
      <c r="B18" s="1" t="s">
        <v>163</v>
      </c>
      <c r="C18" s="1" t="s">
        <v>97</v>
      </c>
      <c r="D18" s="215" t="e">
        <f>#REF!</f>
        <v>#REF!</v>
      </c>
      <c r="E18" s="215" t="e">
        <f>#REF!</f>
        <v>#REF!</v>
      </c>
      <c r="F18" s="2" t="e">
        <f>#REF!</f>
        <v>#REF!</v>
      </c>
      <c r="G18" s="2" t="e">
        <f>#REF!</f>
        <v>#REF!</v>
      </c>
      <c r="H18" s="166" t="e">
        <f t="shared" si="1"/>
        <v>#REF!</v>
      </c>
      <c r="I18" s="167" t="e">
        <f t="shared" si="0"/>
        <v>#REF!</v>
      </c>
      <c r="J18" s="175">
        <v>424</v>
      </c>
      <c r="K18" s="223" t="e">
        <f>#REF!</f>
        <v>#REF!</v>
      </c>
      <c r="L18" s="218">
        <v>3220</v>
      </c>
      <c r="M18" s="218">
        <v>3220</v>
      </c>
      <c r="Q18" s="211"/>
      <c r="R18" s="211"/>
      <c r="S18" s="211"/>
      <c r="AA18" s="211"/>
      <c r="AB18" s="211"/>
    </row>
    <row r="19" spans="1:28">
      <c r="A19" s="1" t="s">
        <v>148</v>
      </c>
      <c r="B19" s="1" t="s">
        <v>168</v>
      </c>
      <c r="C19" s="1" t="s">
        <v>98</v>
      </c>
      <c r="D19" s="215" t="e">
        <f>#REF!</f>
        <v>#REF!</v>
      </c>
      <c r="E19" s="215" t="e">
        <f>#REF!</f>
        <v>#REF!</v>
      </c>
      <c r="F19" s="2" t="e">
        <f>#REF!</f>
        <v>#REF!</v>
      </c>
      <c r="G19" s="2" t="e">
        <f>#REF!</f>
        <v>#REF!</v>
      </c>
      <c r="H19" s="166" t="e">
        <f t="shared" si="1"/>
        <v>#REF!</v>
      </c>
      <c r="I19" s="167" t="e">
        <f t="shared" si="0"/>
        <v>#REF!</v>
      </c>
      <c r="J19" s="175">
        <v>302</v>
      </c>
      <c r="K19" s="223" t="e">
        <f>#REF!</f>
        <v>#REF!</v>
      </c>
      <c r="L19" s="218">
        <v>2270</v>
      </c>
      <c r="M19" s="218">
        <v>2270</v>
      </c>
      <c r="Q19" s="211"/>
      <c r="R19" s="211"/>
      <c r="S19" s="211"/>
      <c r="AA19" s="211"/>
      <c r="AB19" s="211"/>
    </row>
    <row r="20" spans="1:28">
      <c r="A20" s="1" t="s">
        <v>166</v>
      </c>
      <c r="B20" s="1" t="s">
        <v>164</v>
      </c>
      <c r="C20" s="1" t="s">
        <v>91</v>
      </c>
      <c r="D20" s="215" t="e">
        <f>#REF!</f>
        <v>#REF!</v>
      </c>
      <c r="E20" s="215" t="e">
        <f>#REF!</f>
        <v>#REF!</v>
      </c>
      <c r="F20" s="2"/>
      <c r="G20" s="2"/>
      <c r="H20" s="166" t="e">
        <f t="shared" si="1"/>
        <v>#VALUE!</v>
      </c>
      <c r="I20" s="167" t="e">
        <f t="shared" si="0"/>
        <v>#VALUE!</v>
      </c>
      <c r="J20" s="223">
        <v>123392</v>
      </c>
      <c r="K20" s="223" t="s">
        <v>175</v>
      </c>
      <c r="L20" s="218">
        <v>1598676</v>
      </c>
      <c r="M20" s="218">
        <v>1598671</v>
      </c>
      <c r="Q20" s="211"/>
      <c r="R20" s="211"/>
      <c r="S20" s="211"/>
      <c r="AA20" s="211"/>
      <c r="AB20" s="211"/>
    </row>
    <row r="21" spans="1:28">
      <c r="A21" s="1" t="s">
        <v>166</v>
      </c>
      <c r="B21" s="1" t="s">
        <v>165</v>
      </c>
      <c r="C21" s="1" t="s">
        <v>92</v>
      </c>
      <c r="D21" s="215" t="e">
        <f>#REF!</f>
        <v>#REF!</v>
      </c>
      <c r="E21" s="215" t="e">
        <f>#REF!</f>
        <v>#REF!</v>
      </c>
      <c r="F21" s="2"/>
      <c r="G21" s="2"/>
      <c r="H21" s="166" t="e">
        <f t="shared" si="1"/>
        <v>#VALUE!</v>
      </c>
      <c r="I21" s="167" t="e">
        <f t="shared" si="0"/>
        <v>#VALUE!</v>
      </c>
      <c r="J21" s="175">
        <v>82035</v>
      </c>
      <c r="K21" s="223" t="s">
        <v>175</v>
      </c>
      <c r="L21" s="218">
        <v>1128309</v>
      </c>
      <c r="M21" s="218">
        <v>1000757</v>
      </c>
      <c r="Q21" s="211"/>
      <c r="R21" s="211"/>
      <c r="AA21" s="211"/>
      <c r="AB21" s="211"/>
    </row>
    <row r="22" spans="1:28">
      <c r="A22" s="1" t="s">
        <v>148</v>
      </c>
      <c r="B22" s="1" t="s">
        <v>167</v>
      </c>
      <c r="C22" s="1" t="s">
        <v>93</v>
      </c>
      <c r="D22" s="215" t="e">
        <f>#REF!</f>
        <v>#REF!</v>
      </c>
      <c r="E22" s="215" t="e">
        <f>#REF!</f>
        <v>#REF!</v>
      </c>
      <c r="F22" s="2" t="e">
        <f>#REF!</f>
        <v>#REF!</v>
      </c>
      <c r="G22" s="2" t="e">
        <f>#REF!</f>
        <v>#REF!</v>
      </c>
      <c r="H22" s="166" t="e">
        <f t="shared" si="1"/>
        <v>#REF!</v>
      </c>
      <c r="I22" s="167" t="e">
        <f t="shared" si="0"/>
        <v>#REF!</v>
      </c>
      <c r="J22" s="175">
        <v>10725</v>
      </c>
      <c r="K22" s="223" t="e">
        <f>#REF!</f>
        <v>#REF!</v>
      </c>
      <c r="L22" s="218">
        <v>101677</v>
      </c>
      <c r="M22" s="218">
        <v>101661</v>
      </c>
      <c r="Q22" s="211"/>
      <c r="R22" s="211"/>
      <c r="AA22" s="211"/>
      <c r="AB22" s="211"/>
    </row>
    <row r="23" spans="1:28">
      <c r="A23" s="216" t="s">
        <v>158</v>
      </c>
      <c r="C23" s="1" t="s">
        <v>94</v>
      </c>
      <c r="D23" s="215">
        <f>gpsiphone!B3</f>
        <v>0</v>
      </c>
      <c r="E23" s="215">
        <f>gpsiphone!C3</f>
        <v>0</v>
      </c>
      <c r="F23" s="2">
        <f>gpsiphone!D3</f>
        <v>0</v>
      </c>
      <c r="G23" s="2">
        <f>gpsiphone!E3</f>
        <v>0</v>
      </c>
      <c r="H23" s="166" t="e">
        <f t="shared" si="1"/>
        <v>#VALUE!</v>
      </c>
      <c r="I23" s="167">
        <f t="shared" si="0"/>
        <v>0</v>
      </c>
      <c r="J23" s="213"/>
      <c r="K23" s="225"/>
      <c r="Q23" s="211"/>
      <c r="R23" s="211"/>
      <c r="AA23" s="211"/>
      <c r="AB23" s="211"/>
    </row>
    <row r="24" spans="1:28">
      <c r="A24" s="216" t="s">
        <v>158</v>
      </c>
      <c r="C24" s="1" t="s">
        <v>95</v>
      </c>
      <c r="D24" s="215">
        <f>gpsandroid!B3</f>
        <v>0</v>
      </c>
      <c r="E24" s="215">
        <f>gpsandroid!C3</f>
        <v>0</v>
      </c>
      <c r="F24" s="2">
        <f>gpsandroid!D3</f>
        <v>0</v>
      </c>
      <c r="G24" s="2">
        <f>gpsandroid!E3</f>
        <v>0</v>
      </c>
      <c r="H24" s="166" t="e">
        <f t="shared" si="1"/>
        <v>#VALUE!</v>
      </c>
      <c r="I24" s="167">
        <f t="shared" si="0"/>
        <v>0</v>
      </c>
      <c r="J24" s="213"/>
      <c r="K24" s="225"/>
      <c r="Q24" s="211"/>
      <c r="R24" s="211"/>
      <c r="AA24" s="211"/>
      <c r="AB24" s="211"/>
    </row>
    <row r="25" spans="1:28">
      <c r="A25" s="1" t="s">
        <v>154</v>
      </c>
      <c r="B25" s="1" t="s">
        <v>140</v>
      </c>
      <c r="C25" s="1" t="s">
        <v>139</v>
      </c>
      <c r="D25" s="215" t="e">
        <f>#REF!</f>
        <v>#REF!</v>
      </c>
      <c r="E25" s="215" t="e">
        <f>#REF!</f>
        <v>#REF!</v>
      </c>
      <c r="F25" s="2" t="e">
        <f>#REF!</f>
        <v>#REF!</v>
      </c>
      <c r="G25" s="2" t="e">
        <f>#REF!</f>
        <v>#REF!</v>
      </c>
      <c r="H25" s="166" t="e">
        <f t="shared" ref="H25" si="2">((VALUE((REPLACE(F25,SEARCH(".",F25),1,","))))/60)/1440</f>
        <v>#REF!</v>
      </c>
      <c r="I25" s="167" t="e">
        <f t="shared" ref="I25" si="3">VALUE(SUBSTITUTE(G25,".",","))</f>
        <v>#REF!</v>
      </c>
      <c r="J25" s="175"/>
      <c r="K25" s="223">
        <v>3871</v>
      </c>
      <c r="L25" s="218">
        <v>16104</v>
      </c>
      <c r="M25" s="218">
        <v>16098</v>
      </c>
      <c r="Q25" s="211"/>
      <c r="R25" s="211"/>
      <c r="AA25" s="211"/>
      <c r="AB25" s="211"/>
    </row>
    <row r="26" spans="1:28">
      <c r="A26" s="1" t="s">
        <v>148</v>
      </c>
      <c r="B26" s="1" t="s">
        <v>156</v>
      </c>
      <c r="C26" s="1" t="s">
        <v>143</v>
      </c>
      <c r="D26" s="215" t="e">
        <f>#REF!</f>
        <v>#REF!</v>
      </c>
      <c r="E26" s="215" t="e">
        <f>#REF!</f>
        <v>#REF!</v>
      </c>
      <c r="F26" s="2" t="e">
        <f>#REF!</f>
        <v>#REF!</v>
      </c>
      <c r="G26" s="2" t="e">
        <f>#REF!</f>
        <v>#REF!</v>
      </c>
      <c r="H26" s="166" t="e">
        <f t="shared" ref="H26" si="4">((VALUE((REPLACE(F26,SEARCH(".",F26),1,","))))/60)/1440</f>
        <v>#REF!</v>
      </c>
      <c r="I26" s="167" t="e">
        <f t="shared" ref="I26" si="5">VALUE(SUBSTITUTE(G26,".",","))</f>
        <v>#REF!</v>
      </c>
      <c r="J26" s="175">
        <v>45047</v>
      </c>
      <c r="K26" s="223" t="e">
        <f>#REF!</f>
        <v>#REF!</v>
      </c>
      <c r="L26" s="218">
        <v>254991</v>
      </c>
      <c r="M26" s="218">
        <v>254978</v>
      </c>
      <c r="Q26" s="211"/>
      <c r="R26" s="211"/>
      <c r="AA26" s="211"/>
      <c r="AB26" s="211"/>
    </row>
    <row r="27" spans="1:28">
      <c r="Q27" s="211"/>
      <c r="R27" s="211"/>
      <c r="AA27" s="211"/>
      <c r="AB27" s="211"/>
    </row>
    <row r="28" spans="1:28" ht="15.75">
      <c r="C28" s="120" t="s">
        <v>106</v>
      </c>
      <c r="D28" s="178" t="s">
        <v>96</v>
      </c>
      <c r="E28" s="140" t="s">
        <v>36</v>
      </c>
      <c r="F28" s="140" t="s">
        <v>38</v>
      </c>
      <c r="G28" s="140" t="s">
        <v>47</v>
      </c>
      <c r="H28" s="141" t="s">
        <v>77</v>
      </c>
      <c r="I28" s="148"/>
      <c r="J28" s="169" t="s">
        <v>103</v>
      </c>
      <c r="K28" s="169" t="s">
        <v>103</v>
      </c>
      <c r="L28" s="1" t="s">
        <v>169</v>
      </c>
      <c r="M28" s="1" t="s">
        <v>170</v>
      </c>
      <c r="Q28" s="211"/>
      <c r="R28" s="211"/>
      <c r="AA28" s="211"/>
      <c r="AB28" s="211"/>
    </row>
    <row r="29" spans="1:28" ht="21">
      <c r="C29" s="184" t="s">
        <v>107</v>
      </c>
      <c r="D29" s="179" t="e">
        <f>D30+D32+D38+D46</f>
        <v>#REF!</v>
      </c>
      <c r="E29" s="122" t="e">
        <f>E30+E32+E38+E46</f>
        <v>#REF!</v>
      </c>
      <c r="F29" s="4"/>
      <c r="G29" s="122"/>
      <c r="H29" s="123" t="e">
        <f>E29/D29</f>
        <v>#REF!</v>
      </c>
      <c r="I29" s="122"/>
      <c r="J29" s="170" t="e">
        <f>J30+J32+J38+J46</f>
        <v>#REF!</v>
      </c>
      <c r="K29" s="170" t="e">
        <f>K30+K32+K38+K46</f>
        <v>#REF!</v>
      </c>
      <c r="L29" s="179">
        <f>L30+L32+L38+L46</f>
        <v>26487780</v>
      </c>
      <c r="M29" s="179">
        <f>M30+M32+M38+M46</f>
        <v>26358507</v>
      </c>
      <c r="Q29" s="211"/>
      <c r="R29" s="211"/>
      <c r="AA29" s="211"/>
      <c r="AB29" s="211"/>
    </row>
    <row r="30" spans="1:28" ht="15.75">
      <c r="C30" s="124" t="s">
        <v>104</v>
      </c>
      <c r="D30" s="219" t="e">
        <f>D2+D4+D3</f>
        <v>#REF!</v>
      </c>
      <c r="E30" s="122" t="e">
        <f>E2+E4+E3</f>
        <v>#REF!</v>
      </c>
      <c r="F30" s="144" t="e">
        <f>(H2*D2+H4*D4)/SUM(D2:D4)</f>
        <v>#REF!</v>
      </c>
      <c r="G30" s="149" t="e">
        <f>I2</f>
        <v>#REF!</v>
      </c>
      <c r="H30" s="123" t="e">
        <f t="shared" ref="H30:H48" si="6">E30/D30</f>
        <v>#REF!</v>
      </c>
      <c r="I30" s="122"/>
      <c r="J30" s="170" t="e">
        <f>J2+J4+J3</f>
        <v>#REF!</v>
      </c>
      <c r="K30" s="170" t="e">
        <f>K2+K4+K3</f>
        <v>#REF!</v>
      </c>
      <c r="L30" s="179">
        <f>L2+L4+L3</f>
        <v>15676632</v>
      </c>
      <c r="M30" s="179">
        <f>M2+M4+M3</f>
        <v>15676632</v>
      </c>
    </row>
    <row r="31" spans="1:28" ht="15.75">
      <c r="C31" s="124" t="s">
        <v>114</v>
      </c>
      <c r="D31" s="179" t="e">
        <f>D32+D38+D46</f>
        <v>#REF!</v>
      </c>
      <c r="E31" s="122" t="e">
        <f>E32+E38+E46</f>
        <v>#REF!</v>
      </c>
      <c r="F31" s="144"/>
      <c r="G31" s="149"/>
      <c r="H31" s="123"/>
      <c r="I31" s="122"/>
      <c r="J31" s="170">
        <f>J32+J38+J46</f>
        <v>1351987</v>
      </c>
      <c r="K31" s="170" t="e">
        <f>K32+K38+K46</f>
        <v>#REF!</v>
      </c>
      <c r="L31" s="179">
        <f>L32+L38+L46</f>
        <v>10811148</v>
      </c>
      <c r="M31" s="179">
        <f>M32+M38+M46</f>
        <v>10681875</v>
      </c>
    </row>
    <row r="32" spans="1:28" ht="15.75">
      <c r="C32" s="207" t="s">
        <v>16</v>
      </c>
      <c r="D32" s="179" t="e">
        <f>SUM(D33:D37)</f>
        <v>#REF!</v>
      </c>
      <c r="E32" s="122" t="e">
        <f>SUM(E33:E37)</f>
        <v>#REF!</v>
      </c>
      <c r="F32" s="122"/>
      <c r="G32" s="122"/>
      <c r="H32" s="123" t="e">
        <f t="shared" si="6"/>
        <v>#REF!</v>
      </c>
      <c r="I32" s="122"/>
      <c r="J32" s="170">
        <f>SUM(J33:J37)</f>
        <v>912548</v>
      </c>
      <c r="K32" s="170" t="e">
        <f>SUM(K33:K37)</f>
        <v>#REF!</v>
      </c>
      <c r="L32" s="179">
        <f>SUM(L33:L37)</f>
        <v>5590903</v>
      </c>
      <c r="M32" s="179">
        <f>SUM(M33:M37)</f>
        <v>5589373</v>
      </c>
    </row>
    <row r="33" spans="3:38">
      <c r="C33" s="176" t="s">
        <v>101</v>
      </c>
      <c r="D33" s="180" t="e">
        <f>D5+D6+D7-D9</f>
        <v>#REF!</v>
      </c>
      <c r="E33" s="131" t="e">
        <f>E5+E6+E7-E9</f>
        <v>#REF!</v>
      </c>
      <c r="F33" s="145"/>
      <c r="G33" s="131"/>
      <c r="H33" s="132" t="e">
        <f t="shared" si="6"/>
        <v>#REF!</v>
      </c>
      <c r="I33" s="131"/>
      <c r="J33" s="171">
        <f>J5+J6+J7-J9</f>
        <v>632817</v>
      </c>
      <c r="K33" s="171" t="e">
        <f>K5+K6+K7-K9</f>
        <v>#REF!</v>
      </c>
      <c r="L33" s="180">
        <f>L5+L6+L7-L9</f>
        <v>3618009</v>
      </c>
      <c r="M33" s="180">
        <f>M5+M6+M7-M9</f>
        <v>3616479</v>
      </c>
      <c r="N33" s="171">
        <f>L5+N6+N7-N9</f>
        <v>360332</v>
      </c>
      <c r="O33" s="171">
        <f t="shared" ref="O33:AL33" si="7">N5+O6+O7-O9</f>
        <v>255761</v>
      </c>
      <c r="P33" s="171">
        <f t="shared" si="7"/>
        <v>353122</v>
      </c>
      <c r="Q33" s="171">
        <f t="shared" si="7"/>
        <v>341110</v>
      </c>
      <c r="R33" s="171">
        <f t="shared" si="7"/>
        <v>425148</v>
      </c>
      <c r="S33" s="171">
        <f t="shared" si="7"/>
        <v>352448</v>
      </c>
      <c r="T33" s="171">
        <f t="shared" si="7"/>
        <v>359819</v>
      </c>
      <c r="U33" s="171">
        <f t="shared" si="7"/>
        <v>380135</v>
      </c>
      <c r="V33" s="171">
        <f t="shared" si="7"/>
        <v>400529</v>
      </c>
      <c r="W33" s="171">
        <f t="shared" si="7"/>
        <v>408504</v>
      </c>
      <c r="X33" s="171">
        <f t="shared" si="7"/>
        <v>403587</v>
      </c>
      <c r="Y33" s="171">
        <f t="shared" si="7"/>
        <v>385669</v>
      </c>
      <c r="Z33" s="171">
        <f t="shared" si="7"/>
        <v>381947</v>
      </c>
      <c r="AA33" s="171">
        <f t="shared" si="7"/>
        <v>391763</v>
      </c>
      <c r="AB33" s="171">
        <f t="shared" si="7"/>
        <v>404631</v>
      </c>
      <c r="AC33" s="171">
        <f t="shared" si="7"/>
        <v>427474</v>
      </c>
      <c r="AD33" s="171">
        <f t="shared" si="7"/>
        <v>450001</v>
      </c>
      <c r="AE33" s="171">
        <f t="shared" si="7"/>
        <v>463915</v>
      </c>
      <c r="AF33" s="171">
        <f t="shared" si="7"/>
        <v>457520</v>
      </c>
      <c r="AG33" s="171">
        <f t="shared" si="7"/>
        <v>435564</v>
      </c>
      <c r="AH33" s="171">
        <f t="shared" si="7"/>
        <v>433143</v>
      </c>
      <c r="AI33" s="171">
        <f t="shared" si="7"/>
        <v>460608</v>
      </c>
      <c r="AJ33" s="171">
        <f t="shared" si="7"/>
        <v>465503</v>
      </c>
      <c r="AK33" s="171">
        <f t="shared" si="7"/>
        <v>462018</v>
      </c>
      <c r="AL33" s="171">
        <f t="shared" si="7"/>
        <v>453534</v>
      </c>
    </row>
    <row r="34" spans="3:38">
      <c r="C34" s="176" t="s">
        <v>63</v>
      </c>
      <c r="D34" s="220" t="e">
        <f>SUM(D15:D17)</f>
        <v>#REF!</v>
      </c>
      <c r="E34" s="131" t="e">
        <f>SUM(E15:E17)</f>
        <v>#REF!</v>
      </c>
      <c r="F34" s="146" t="e">
        <f>H17</f>
        <v>#REF!</v>
      </c>
      <c r="G34" s="149" t="e">
        <f>I17</f>
        <v>#REF!</v>
      </c>
      <c r="H34" s="132" t="e">
        <f t="shared" si="6"/>
        <v>#REF!</v>
      </c>
      <c r="I34" s="131"/>
      <c r="J34" s="171">
        <f>SUM(J15:J17)</f>
        <v>128947</v>
      </c>
      <c r="K34" s="171" t="e">
        <f>SUM(K15:K17)</f>
        <v>#REF!</v>
      </c>
      <c r="L34" s="180">
        <f>SUM(L15:L17)</f>
        <v>965461</v>
      </c>
      <c r="M34" s="180">
        <f>SUM(M15:M17)</f>
        <v>965461</v>
      </c>
    </row>
    <row r="35" spans="3:38">
      <c r="C35" s="176" t="s">
        <v>64</v>
      </c>
      <c r="D35" s="220" t="e">
        <f>SUM(D12:D14)</f>
        <v>#REF!</v>
      </c>
      <c r="E35" s="131" t="e">
        <f>SUM(E12:E14)</f>
        <v>#REF!</v>
      </c>
      <c r="F35" s="146" t="e">
        <f>H14</f>
        <v>#REF!</v>
      </c>
      <c r="G35" s="149" t="e">
        <f>I14</f>
        <v>#REF!</v>
      </c>
      <c r="H35" s="132" t="e">
        <f t="shared" si="6"/>
        <v>#REF!</v>
      </c>
      <c r="I35" s="131"/>
      <c r="J35" s="171">
        <f>SUM(J12:J14)</f>
        <v>150058</v>
      </c>
      <c r="K35" s="171" t="e">
        <f>SUM(K12:K14)</f>
        <v>#REF!</v>
      </c>
      <c r="L35" s="180">
        <f>SUM(L12:L14)</f>
        <v>1001943</v>
      </c>
      <c r="M35" s="180">
        <f>SUM(M12:M14)</f>
        <v>1001943</v>
      </c>
    </row>
    <row r="36" spans="3:38">
      <c r="C36" s="176" t="s">
        <v>65</v>
      </c>
      <c r="D36" s="221" t="e">
        <f>D18</f>
        <v>#REF!</v>
      </c>
      <c r="E36" s="129" t="e">
        <f>E18</f>
        <v>#REF!</v>
      </c>
      <c r="F36" s="146" t="e">
        <f>H18</f>
        <v>#REF!</v>
      </c>
      <c r="G36" s="149" t="e">
        <f>I18</f>
        <v>#REF!</v>
      </c>
      <c r="H36" s="130" t="e">
        <f t="shared" si="6"/>
        <v>#REF!</v>
      </c>
      <c r="I36" s="131"/>
      <c r="J36" s="172">
        <f>J18</f>
        <v>424</v>
      </c>
      <c r="K36" s="172" t="e">
        <f>K18</f>
        <v>#REF!</v>
      </c>
      <c r="L36" s="181">
        <f t="shared" ref="L36:M37" si="8">L18</f>
        <v>3220</v>
      </c>
      <c r="M36" s="181">
        <f t="shared" si="8"/>
        <v>3220</v>
      </c>
    </row>
    <row r="37" spans="3:38">
      <c r="C37" s="176" t="s">
        <v>66</v>
      </c>
      <c r="D37" s="221" t="e">
        <f>D19</f>
        <v>#REF!</v>
      </c>
      <c r="E37" s="129" t="e">
        <f>E19</f>
        <v>#REF!</v>
      </c>
      <c r="F37" s="146" t="e">
        <f>H17</f>
        <v>#REF!</v>
      </c>
      <c r="G37" s="149" t="e">
        <f>I19</f>
        <v>#REF!</v>
      </c>
      <c r="H37" s="130" t="e">
        <f t="shared" si="6"/>
        <v>#REF!</v>
      </c>
      <c r="I37" s="131"/>
      <c r="J37" s="172">
        <f>J19</f>
        <v>302</v>
      </c>
      <c r="K37" s="172" t="e">
        <f>K19</f>
        <v>#REF!</v>
      </c>
      <c r="L37" s="181">
        <f t="shared" si="8"/>
        <v>2270</v>
      </c>
      <c r="M37" s="181">
        <f t="shared" si="8"/>
        <v>2270</v>
      </c>
    </row>
    <row r="38" spans="3:38" ht="15.75">
      <c r="C38" s="207" t="s">
        <v>105</v>
      </c>
      <c r="D38" s="179" t="e">
        <f>D39+D43</f>
        <v>#REF!</v>
      </c>
      <c r="E38" s="122" t="e">
        <f>E39+E43</f>
        <v>#REF!</v>
      </c>
      <c r="F38" s="122"/>
      <c r="G38" s="122"/>
      <c r="H38" s="123" t="e">
        <f t="shared" ref="H38:H45" si="9">E38/D38</f>
        <v>#REF!</v>
      </c>
      <c r="I38" s="122"/>
      <c r="J38" s="170">
        <f>J39+J43</f>
        <v>216152</v>
      </c>
      <c r="K38" s="170" t="e">
        <f>K39+K43</f>
        <v>#REF!</v>
      </c>
      <c r="L38" s="179">
        <f>L39+L43</f>
        <v>2828662</v>
      </c>
      <c r="M38" s="179">
        <f>M39+M43</f>
        <v>2701089</v>
      </c>
    </row>
    <row r="39" spans="3:38">
      <c r="C39" s="177" t="s">
        <v>30</v>
      </c>
      <c r="D39" s="179" t="e">
        <f>SUM(D40:D42)</f>
        <v>#REF!</v>
      </c>
      <c r="E39" s="122" t="e">
        <f>SUM(E40:E42)</f>
        <v>#REF!</v>
      </c>
      <c r="F39" s="122"/>
      <c r="G39" s="122"/>
      <c r="H39" s="123" t="e">
        <f t="shared" si="9"/>
        <v>#REF!</v>
      </c>
      <c r="I39" s="122"/>
      <c r="J39" s="170">
        <f>SUM(J40:J42)</f>
        <v>216152</v>
      </c>
      <c r="K39" s="170" t="e">
        <f>SUM(K40:K42)</f>
        <v>#REF!</v>
      </c>
      <c r="L39" s="179">
        <f>SUM(L40:L42)</f>
        <v>2828662</v>
      </c>
      <c r="M39" s="179">
        <f>SUM(M40:M42)</f>
        <v>2701089</v>
      </c>
    </row>
    <row r="40" spans="3:38">
      <c r="C40" s="208" t="s">
        <v>71</v>
      </c>
      <c r="D40" s="180" t="e">
        <f t="shared" ref="D40:E42" si="10">D20</f>
        <v>#REF!</v>
      </c>
      <c r="E40" s="131" t="e">
        <f t="shared" si="10"/>
        <v>#REF!</v>
      </c>
      <c r="F40" s="131"/>
      <c r="G40" s="131"/>
      <c r="H40" s="132" t="e">
        <f t="shared" si="9"/>
        <v>#REF!</v>
      </c>
      <c r="I40" s="131"/>
      <c r="J40" s="171">
        <f t="shared" ref="J40:K42" si="11">J20</f>
        <v>123392</v>
      </c>
      <c r="K40" s="171" t="str">
        <f t="shared" si="11"/>
        <v>a faire</v>
      </c>
      <c r="L40" s="180">
        <f t="shared" ref="L40:M40" si="12">L20</f>
        <v>1598676</v>
      </c>
      <c r="M40" s="180">
        <f t="shared" si="12"/>
        <v>1598671</v>
      </c>
      <c r="N40" s="218"/>
    </row>
    <row r="41" spans="3:38">
      <c r="C41" s="208" t="s">
        <v>72</v>
      </c>
      <c r="D41" s="220" t="e">
        <f t="shared" si="10"/>
        <v>#REF!</v>
      </c>
      <c r="E41" s="131" t="e">
        <f t="shared" si="10"/>
        <v>#REF!</v>
      </c>
      <c r="F41" s="131"/>
      <c r="G41" s="131"/>
      <c r="H41" s="132" t="e">
        <f t="shared" si="9"/>
        <v>#REF!</v>
      </c>
      <c r="I41" s="131"/>
      <c r="J41" s="171">
        <f t="shared" si="11"/>
        <v>82035</v>
      </c>
      <c r="K41" s="171" t="str">
        <f t="shared" si="11"/>
        <v>a faire</v>
      </c>
      <c r="L41" s="180">
        <f t="shared" ref="L41:M41" si="13">L21</f>
        <v>1128309</v>
      </c>
      <c r="M41" s="180">
        <f t="shared" si="13"/>
        <v>1000757</v>
      </c>
      <c r="N41" s="218"/>
    </row>
    <row r="42" spans="3:38">
      <c r="C42" s="208" t="s">
        <v>73</v>
      </c>
      <c r="D42" s="181" t="e">
        <f t="shared" si="10"/>
        <v>#REF!</v>
      </c>
      <c r="E42" s="129" t="e">
        <f t="shared" si="10"/>
        <v>#REF!</v>
      </c>
      <c r="F42" s="129"/>
      <c r="G42" s="150" t="e">
        <f>I22</f>
        <v>#REF!</v>
      </c>
      <c r="H42" s="130" t="e">
        <f t="shared" si="9"/>
        <v>#REF!</v>
      </c>
      <c r="I42" s="131"/>
      <c r="J42" s="172">
        <f t="shared" si="11"/>
        <v>10725</v>
      </c>
      <c r="K42" s="172" t="e">
        <f t="shared" si="11"/>
        <v>#REF!</v>
      </c>
      <c r="L42" s="181">
        <f t="shared" ref="L42:M42" si="14">L22</f>
        <v>101677</v>
      </c>
      <c r="M42" s="181">
        <f t="shared" si="14"/>
        <v>101661</v>
      </c>
      <c r="N42" s="181"/>
    </row>
    <row r="43" spans="3:38">
      <c r="C43" s="209" t="s">
        <v>31</v>
      </c>
      <c r="D43" s="179">
        <f>SUM(D44:D45)</f>
        <v>0</v>
      </c>
      <c r="E43" s="122">
        <f>SUM(E44:E45)</f>
        <v>0</v>
      </c>
      <c r="F43" s="122"/>
      <c r="G43" s="122"/>
      <c r="H43" s="123" t="e">
        <f t="shared" si="9"/>
        <v>#DIV/0!</v>
      </c>
      <c r="I43" s="122"/>
      <c r="J43" s="170">
        <f>SUM(J44:J45)</f>
        <v>0</v>
      </c>
      <c r="K43" s="170">
        <f>SUM(K44:K45)</f>
        <v>0</v>
      </c>
      <c r="L43" s="179">
        <f>SUM(L44:L45)</f>
        <v>0</v>
      </c>
      <c r="M43" s="179">
        <f>SUM(M44:M45)</f>
        <v>0</v>
      </c>
    </row>
    <row r="44" spans="3:38">
      <c r="C44" s="208" t="s">
        <v>74</v>
      </c>
      <c r="D44" s="180">
        <f>D23</f>
        <v>0</v>
      </c>
      <c r="E44" s="131">
        <f>E23</f>
        <v>0</v>
      </c>
      <c r="F44" s="131"/>
      <c r="G44" s="151">
        <f>I23</f>
        <v>0</v>
      </c>
      <c r="H44" s="132" t="e">
        <f t="shared" si="9"/>
        <v>#DIV/0!</v>
      </c>
      <c r="I44" s="131"/>
      <c r="J44" s="171">
        <f>J23</f>
        <v>0</v>
      </c>
      <c r="K44" s="171">
        <f>K23</f>
        <v>0</v>
      </c>
      <c r="L44" s="180">
        <f t="shared" ref="L44:M45" si="15">L23</f>
        <v>0</v>
      </c>
      <c r="M44" s="180">
        <f t="shared" si="15"/>
        <v>0</v>
      </c>
    </row>
    <row r="45" spans="3:38">
      <c r="C45" s="208" t="s">
        <v>75</v>
      </c>
      <c r="D45" s="180">
        <f>D24</f>
        <v>0</v>
      </c>
      <c r="E45" s="131">
        <f>E24</f>
        <v>0</v>
      </c>
      <c r="F45" s="131"/>
      <c r="G45" s="151">
        <f>I24</f>
        <v>0</v>
      </c>
      <c r="H45" s="132" t="e">
        <f t="shared" si="9"/>
        <v>#DIV/0!</v>
      </c>
      <c r="I45" s="131"/>
      <c r="J45" s="171">
        <f>J24</f>
        <v>0</v>
      </c>
      <c r="K45" s="171">
        <f>K24</f>
        <v>0</v>
      </c>
      <c r="L45" s="180">
        <f t="shared" si="15"/>
        <v>0</v>
      </c>
      <c r="M45" s="180">
        <f t="shared" si="15"/>
        <v>0</v>
      </c>
    </row>
    <row r="46" spans="3:38" ht="15.75">
      <c r="C46" s="207" t="s">
        <v>67</v>
      </c>
      <c r="D46" s="179" t="e">
        <f>SUM(D47:D48)</f>
        <v>#REF!</v>
      </c>
      <c r="E46" s="122" t="e">
        <f>SUM(E47:E48)</f>
        <v>#REF!</v>
      </c>
      <c r="F46" s="122"/>
      <c r="G46" s="122"/>
      <c r="H46" s="123" t="e">
        <f t="shared" si="6"/>
        <v>#REF!</v>
      </c>
      <c r="I46" s="122"/>
      <c r="J46" s="170">
        <f>SUM(J47:J48)</f>
        <v>223287</v>
      </c>
      <c r="K46" s="170" t="e">
        <f>SUM(K47:K48)</f>
        <v>#REF!</v>
      </c>
      <c r="L46" s="179">
        <f>SUM(L47:L48)</f>
        <v>2391583</v>
      </c>
      <c r="M46" s="179">
        <f>SUM(M47:M48)</f>
        <v>2391413</v>
      </c>
    </row>
    <row r="47" spans="3:38">
      <c r="C47" s="134" t="s">
        <v>68</v>
      </c>
      <c r="D47" s="180" t="e">
        <f>SUM(D10,D11,D8,D26)</f>
        <v>#REF!</v>
      </c>
      <c r="E47" s="180" t="e">
        <f>SUM(E10,E11,E8,E26)</f>
        <v>#REF!</v>
      </c>
      <c r="F47" s="146" t="e">
        <f>(H8*D8+H26*D26)/SUM(D8,D26)</f>
        <v>#VALUE!</v>
      </c>
      <c r="G47" s="149" t="e">
        <f>(I8*D8+I26*D26)/SUM(D8,D26)</f>
        <v>#REF!</v>
      </c>
      <c r="H47" s="132" t="e">
        <f>E47/D47</f>
        <v>#REF!</v>
      </c>
      <c r="I47" s="131"/>
      <c r="J47" s="171">
        <f>SUM(J10,J11,J8,J26)</f>
        <v>61035</v>
      </c>
      <c r="K47" s="171" t="e">
        <f>SUM(K10,K11,K8,K26)</f>
        <v>#REF!</v>
      </c>
      <c r="L47" s="180">
        <f>SUM(L10,L11,L8,L26)</f>
        <v>305566</v>
      </c>
      <c r="M47" s="180">
        <f>SUM(M10,M11,M8,M26)</f>
        <v>362912</v>
      </c>
      <c r="N47" s="171">
        <f t="shared" ref="N47:AL47" si="16">SUM(N10,N11,N8)</f>
        <v>0</v>
      </c>
      <c r="O47" s="171">
        <f t="shared" si="16"/>
        <v>0</v>
      </c>
      <c r="P47" s="171">
        <f t="shared" si="16"/>
        <v>0</v>
      </c>
      <c r="Q47" s="171">
        <f t="shared" si="16"/>
        <v>0</v>
      </c>
      <c r="R47" s="171">
        <f t="shared" si="16"/>
        <v>0</v>
      </c>
      <c r="S47" s="171">
        <f t="shared" si="16"/>
        <v>0</v>
      </c>
      <c r="T47" s="171">
        <f t="shared" si="16"/>
        <v>0</v>
      </c>
      <c r="U47" s="171">
        <f t="shared" si="16"/>
        <v>0</v>
      </c>
      <c r="V47" s="171">
        <f t="shared" si="16"/>
        <v>0</v>
      </c>
      <c r="W47" s="171">
        <f t="shared" si="16"/>
        <v>0</v>
      </c>
      <c r="X47" s="171">
        <f t="shared" si="16"/>
        <v>83590</v>
      </c>
      <c r="Y47" s="171">
        <f t="shared" si="16"/>
        <v>83323</v>
      </c>
      <c r="Z47" s="171">
        <f t="shared" si="16"/>
        <v>80623</v>
      </c>
      <c r="AA47" s="171">
        <f t="shared" si="16"/>
        <v>81590</v>
      </c>
      <c r="AB47" s="171">
        <f t="shared" si="16"/>
        <v>82247</v>
      </c>
      <c r="AC47" s="171">
        <f t="shared" si="16"/>
        <v>82028</v>
      </c>
      <c r="AD47" s="171">
        <f t="shared" si="16"/>
        <v>89851</v>
      </c>
      <c r="AE47" s="171">
        <f t="shared" si="16"/>
        <v>89538</v>
      </c>
      <c r="AF47" s="171">
        <f t="shared" si="16"/>
        <v>86452</v>
      </c>
      <c r="AG47" s="171">
        <f t="shared" si="16"/>
        <v>78421</v>
      </c>
      <c r="AH47" s="171">
        <f t="shared" si="16"/>
        <v>84221</v>
      </c>
      <c r="AI47" s="171">
        <f t="shared" si="16"/>
        <v>86225</v>
      </c>
      <c r="AJ47" s="171">
        <f t="shared" si="16"/>
        <v>78970</v>
      </c>
      <c r="AK47" s="171">
        <f t="shared" si="16"/>
        <v>80439</v>
      </c>
      <c r="AL47" s="171">
        <f t="shared" si="16"/>
        <v>76861</v>
      </c>
    </row>
    <row r="48" spans="3:38">
      <c r="C48" s="136" t="s">
        <v>69</v>
      </c>
      <c r="D48" s="182" t="e">
        <f>D9-D8-D25</f>
        <v>#REF!</v>
      </c>
      <c r="E48" s="137" t="e">
        <f>E9-E8-E25</f>
        <v>#REF!</v>
      </c>
      <c r="F48" s="183"/>
      <c r="G48" s="137"/>
      <c r="H48" s="138" t="e">
        <f t="shared" si="6"/>
        <v>#REF!</v>
      </c>
      <c r="I48" s="131"/>
      <c r="J48" s="173">
        <f>J9-J8-J25</f>
        <v>162252</v>
      </c>
      <c r="K48" s="173" t="e">
        <f>K9-K8-K25</f>
        <v>#VALUE!</v>
      </c>
      <c r="L48" s="182">
        <f>L9-L8-L25</f>
        <v>2086017</v>
      </c>
      <c r="M48" s="182">
        <f>M9-M8-M25</f>
        <v>2028501</v>
      </c>
    </row>
    <row r="49" spans="1:11" s="3" customFormat="1">
      <c r="A49" s="1"/>
      <c r="B49" s="1"/>
      <c r="C49" s="185"/>
      <c r="D49" s="139"/>
      <c r="I49" s="1"/>
      <c r="J49" s="1"/>
      <c r="K49" s="1"/>
    </row>
    <row r="50" spans="1:11" s="3" customFormat="1">
      <c r="A50" s="1"/>
      <c r="B50" s="1"/>
      <c r="C50" s="4"/>
      <c r="I50" s="1"/>
      <c r="J50" s="1"/>
      <c r="K50" s="1"/>
    </row>
    <row r="51" spans="1:11" s="3" customFormat="1" ht="15.75">
      <c r="A51" s="1"/>
      <c r="B51" s="1"/>
      <c r="C51" s="120" t="s">
        <v>106</v>
      </c>
      <c r="D51" s="187"/>
      <c r="I51" s="1"/>
      <c r="J51" s="1"/>
      <c r="K51" s="1"/>
    </row>
    <row r="52" spans="1:11" s="3" customFormat="1" ht="21">
      <c r="A52" s="1"/>
      <c r="B52" s="1"/>
      <c r="C52" s="186" t="s">
        <v>108</v>
      </c>
      <c r="D52" s="212" t="e">
        <f>J29</f>
        <v>#REF!</v>
      </c>
      <c r="I52" s="1"/>
      <c r="J52" s="1"/>
      <c r="K52" s="1"/>
    </row>
    <row r="53" spans="1:11" s="3" customFormat="1" ht="21">
      <c r="A53" s="1"/>
      <c r="B53" s="1"/>
      <c r="C53" s="124" t="s">
        <v>104</v>
      </c>
      <c r="D53" s="212" t="e">
        <f t="shared" ref="D53:D71" si="17">J30</f>
        <v>#REF!</v>
      </c>
      <c r="I53" s="1"/>
      <c r="J53" s="1"/>
      <c r="K53" s="1"/>
    </row>
    <row r="54" spans="1:11" s="3" customFormat="1" ht="21">
      <c r="A54" s="1"/>
      <c r="B54" s="1"/>
      <c r="C54" s="124" t="s">
        <v>114</v>
      </c>
      <c r="D54" s="212">
        <f t="shared" si="17"/>
        <v>1351987</v>
      </c>
      <c r="I54" s="1"/>
      <c r="J54" s="1"/>
      <c r="K54" s="1"/>
    </row>
    <row r="55" spans="1:11" s="3" customFormat="1" ht="21">
      <c r="A55" s="1"/>
      <c r="B55" s="1"/>
      <c r="C55" s="207" t="s">
        <v>16</v>
      </c>
      <c r="D55" s="212">
        <f t="shared" si="17"/>
        <v>912548</v>
      </c>
      <c r="I55" s="1"/>
      <c r="J55" s="1"/>
      <c r="K55" s="1"/>
    </row>
    <row r="56" spans="1:11" s="3" customFormat="1" ht="21">
      <c r="A56" s="1"/>
      <c r="B56" s="1"/>
      <c r="C56" s="176" t="s">
        <v>101</v>
      </c>
      <c r="D56" s="212">
        <f t="shared" si="17"/>
        <v>632817</v>
      </c>
      <c r="I56" s="1"/>
      <c r="J56" s="1"/>
      <c r="K56" s="1"/>
    </row>
    <row r="57" spans="1:11" s="3" customFormat="1" ht="21">
      <c r="A57" s="1"/>
      <c r="B57" s="1"/>
      <c r="C57" s="176" t="s">
        <v>63</v>
      </c>
      <c r="D57" s="212">
        <f t="shared" si="17"/>
        <v>128947</v>
      </c>
      <c r="I57" s="1"/>
      <c r="J57" s="1"/>
      <c r="K57" s="1"/>
    </row>
    <row r="58" spans="1:11" s="3" customFormat="1" ht="21">
      <c r="A58" s="1"/>
      <c r="B58" s="1"/>
      <c r="C58" s="176" t="s">
        <v>64</v>
      </c>
      <c r="D58" s="212">
        <f t="shared" si="17"/>
        <v>150058</v>
      </c>
      <c r="I58" s="1"/>
      <c r="J58" s="1"/>
      <c r="K58" s="1"/>
    </row>
    <row r="59" spans="1:11" s="3" customFormat="1" ht="21">
      <c r="A59" s="1"/>
      <c r="B59" s="1"/>
      <c r="C59" s="176" t="s">
        <v>65</v>
      </c>
      <c r="D59" s="212">
        <f t="shared" si="17"/>
        <v>424</v>
      </c>
      <c r="I59" s="1"/>
      <c r="J59" s="1"/>
      <c r="K59" s="1"/>
    </row>
    <row r="60" spans="1:11" s="3" customFormat="1" ht="21">
      <c r="A60" s="1"/>
      <c r="B60" s="1"/>
      <c r="C60" s="176" t="s">
        <v>66</v>
      </c>
      <c r="D60" s="212">
        <f t="shared" si="17"/>
        <v>302</v>
      </c>
      <c r="I60" s="1"/>
      <c r="J60" s="1"/>
      <c r="K60" s="1"/>
    </row>
    <row r="61" spans="1:11" s="3" customFormat="1" ht="21">
      <c r="A61" s="1"/>
      <c r="B61" s="1"/>
      <c r="C61" s="207" t="s">
        <v>105</v>
      </c>
      <c r="D61" s="212">
        <f t="shared" si="17"/>
        <v>216152</v>
      </c>
      <c r="I61" s="1"/>
      <c r="J61" s="1"/>
      <c r="K61" s="1"/>
    </row>
    <row r="62" spans="1:11" s="3" customFormat="1" ht="21">
      <c r="A62" s="1"/>
      <c r="B62" s="1"/>
      <c r="C62" s="177" t="s">
        <v>30</v>
      </c>
      <c r="D62" s="212">
        <f t="shared" si="17"/>
        <v>216152</v>
      </c>
      <c r="I62" s="1"/>
      <c r="J62" s="1"/>
      <c r="K62" s="1"/>
    </row>
    <row r="63" spans="1:11" s="3" customFormat="1" ht="21">
      <c r="A63" s="1"/>
      <c r="B63" s="1"/>
      <c r="C63" s="208" t="s">
        <v>71</v>
      </c>
      <c r="D63" s="212">
        <f t="shared" si="17"/>
        <v>123392</v>
      </c>
      <c r="I63" s="1"/>
      <c r="J63" s="1"/>
      <c r="K63" s="1"/>
    </row>
    <row r="64" spans="1:11" s="3" customFormat="1" ht="21">
      <c r="A64" s="1"/>
      <c r="B64" s="1"/>
      <c r="C64" s="208" t="s">
        <v>72</v>
      </c>
      <c r="D64" s="212">
        <f t="shared" si="17"/>
        <v>82035</v>
      </c>
      <c r="I64" s="1"/>
      <c r="J64" s="1"/>
      <c r="K64" s="1"/>
    </row>
    <row r="65" spans="1:11" s="3" customFormat="1" ht="21">
      <c r="A65" s="1"/>
      <c r="B65" s="1"/>
      <c r="C65" s="208" t="s">
        <v>73</v>
      </c>
      <c r="D65" s="212">
        <f t="shared" si="17"/>
        <v>10725</v>
      </c>
      <c r="I65" s="1"/>
      <c r="J65" s="1"/>
      <c r="K65" s="1"/>
    </row>
    <row r="66" spans="1:11" s="3" customFormat="1" ht="21">
      <c r="A66" s="1"/>
      <c r="B66" s="1"/>
      <c r="C66" s="209" t="s">
        <v>31</v>
      </c>
      <c r="D66" s="212">
        <f t="shared" si="17"/>
        <v>0</v>
      </c>
      <c r="I66" s="1"/>
      <c r="J66" s="1"/>
      <c r="K66" s="1"/>
    </row>
    <row r="67" spans="1:11" s="3" customFormat="1" ht="21">
      <c r="A67" s="1"/>
      <c r="B67" s="1"/>
      <c r="C67" s="208" t="s">
        <v>74</v>
      </c>
      <c r="D67" s="212">
        <f t="shared" si="17"/>
        <v>0</v>
      </c>
      <c r="I67" s="1"/>
      <c r="J67" s="1"/>
      <c r="K67" s="1"/>
    </row>
    <row r="68" spans="1:11" s="3" customFormat="1" ht="21">
      <c r="A68" s="1"/>
      <c r="B68" s="1"/>
      <c r="C68" s="208" t="s">
        <v>75</v>
      </c>
      <c r="D68" s="212">
        <f t="shared" si="17"/>
        <v>0</v>
      </c>
      <c r="I68" s="1"/>
      <c r="J68" s="1"/>
      <c r="K68" s="1"/>
    </row>
    <row r="69" spans="1:11" s="3" customFormat="1" ht="21">
      <c r="A69" s="1"/>
      <c r="B69" s="1"/>
      <c r="C69" s="207" t="s">
        <v>67</v>
      </c>
      <c r="D69" s="212">
        <f t="shared" si="17"/>
        <v>223287</v>
      </c>
      <c r="I69" s="1"/>
      <c r="J69" s="1"/>
      <c r="K69" s="1"/>
    </row>
    <row r="70" spans="1:11" s="3" customFormat="1" ht="21">
      <c r="A70" s="1"/>
      <c r="B70" s="1"/>
      <c r="C70" s="134" t="s">
        <v>68</v>
      </c>
      <c r="D70" s="212">
        <f t="shared" si="17"/>
        <v>61035</v>
      </c>
      <c r="I70" s="1"/>
      <c r="J70" s="1"/>
      <c r="K70" s="1"/>
    </row>
    <row r="71" spans="1:11" s="3" customFormat="1" ht="21">
      <c r="A71" s="1"/>
      <c r="B71" s="1"/>
      <c r="C71" s="136" t="s">
        <v>69</v>
      </c>
      <c r="D71" s="212">
        <f t="shared" si="17"/>
        <v>162252</v>
      </c>
      <c r="I71" s="1"/>
      <c r="J71" s="1"/>
      <c r="K71" s="1"/>
    </row>
    <row r="72" spans="1:11" s="3" customFormat="1">
      <c r="A72" s="1"/>
      <c r="B72" s="1"/>
      <c r="C72" s="1"/>
      <c r="D72" s="1"/>
      <c r="I72" s="1"/>
      <c r="J72" s="1"/>
      <c r="K72" s="1"/>
    </row>
    <row r="73" spans="1:11" ht="15.75">
      <c r="C73" s="120" t="s">
        <v>106</v>
      </c>
      <c r="D73" s="187"/>
    </row>
    <row r="74" spans="1:11" s="3" customFormat="1" ht="21">
      <c r="A74" s="1"/>
      <c r="B74" s="1"/>
      <c r="C74" s="186" t="s">
        <v>109</v>
      </c>
      <c r="D74" s="170" t="e">
        <f>E29</f>
        <v>#REF!</v>
      </c>
      <c r="I74" s="1"/>
      <c r="J74" s="1"/>
      <c r="K74" s="1"/>
    </row>
    <row r="75" spans="1:11" s="3" customFormat="1" ht="15.75">
      <c r="A75" s="1"/>
      <c r="B75" s="1"/>
      <c r="C75" s="124" t="s">
        <v>104</v>
      </c>
      <c r="D75" s="170" t="e">
        <f>E30</f>
        <v>#REF!</v>
      </c>
      <c r="I75" s="1"/>
      <c r="J75" s="1"/>
      <c r="K75" s="1"/>
    </row>
    <row r="76" spans="1:11" s="3" customFormat="1" ht="15.75">
      <c r="A76" s="1"/>
      <c r="B76" s="1"/>
      <c r="C76" s="124" t="s">
        <v>114</v>
      </c>
      <c r="D76" s="170" t="e">
        <f>E31</f>
        <v>#REF!</v>
      </c>
      <c r="I76" s="1"/>
      <c r="J76" s="1"/>
      <c r="K76" s="1"/>
    </row>
    <row r="77" spans="1:11" s="3" customFormat="1" ht="15.75">
      <c r="A77" s="1"/>
      <c r="B77" s="1"/>
      <c r="C77" s="207" t="s">
        <v>16</v>
      </c>
      <c r="D77" s="170" t="e">
        <f t="shared" ref="D77:D93" si="18">E32</f>
        <v>#REF!</v>
      </c>
      <c r="I77" s="1"/>
      <c r="J77" s="1"/>
      <c r="K77" s="1"/>
    </row>
    <row r="78" spans="1:11" s="3" customFormat="1">
      <c r="A78" s="1"/>
      <c r="B78" s="1"/>
      <c r="C78" s="176" t="s">
        <v>101</v>
      </c>
      <c r="D78" s="171" t="e">
        <f t="shared" si="18"/>
        <v>#REF!</v>
      </c>
      <c r="I78" s="1"/>
      <c r="J78" s="1"/>
      <c r="K78" s="1"/>
    </row>
    <row r="79" spans="1:11" s="3" customFormat="1">
      <c r="A79" s="1"/>
      <c r="B79" s="1"/>
      <c r="C79" s="176" t="s">
        <v>63</v>
      </c>
      <c r="D79" s="171" t="e">
        <f t="shared" si="18"/>
        <v>#REF!</v>
      </c>
      <c r="I79" s="1"/>
      <c r="J79" s="1"/>
      <c r="K79" s="1"/>
    </row>
    <row r="80" spans="1:11" s="3" customFormat="1">
      <c r="A80" s="1"/>
      <c r="B80" s="1"/>
      <c r="C80" s="176" t="s">
        <v>64</v>
      </c>
      <c r="D80" s="171" t="e">
        <f t="shared" si="18"/>
        <v>#REF!</v>
      </c>
      <c r="I80" s="1"/>
      <c r="J80" s="1"/>
      <c r="K80" s="1"/>
    </row>
    <row r="81" spans="1:11" s="3" customFormat="1">
      <c r="A81" s="1"/>
      <c r="B81" s="1"/>
      <c r="C81" s="176" t="s">
        <v>65</v>
      </c>
      <c r="D81" s="172" t="e">
        <f t="shared" si="18"/>
        <v>#REF!</v>
      </c>
      <c r="I81" s="1"/>
      <c r="J81" s="1"/>
      <c r="K81" s="1"/>
    </row>
    <row r="82" spans="1:11" s="3" customFormat="1">
      <c r="A82" s="1"/>
      <c r="B82" s="1"/>
      <c r="C82" s="176" t="s">
        <v>66</v>
      </c>
      <c r="D82" s="172" t="e">
        <f t="shared" si="18"/>
        <v>#REF!</v>
      </c>
      <c r="I82" s="1"/>
      <c r="J82" s="1"/>
      <c r="K82" s="1"/>
    </row>
    <row r="83" spans="1:11" s="3" customFormat="1" ht="15.75">
      <c r="A83" s="1"/>
      <c r="B83" s="1"/>
      <c r="C83" s="207" t="s">
        <v>105</v>
      </c>
      <c r="D83" s="170" t="e">
        <f t="shared" si="18"/>
        <v>#REF!</v>
      </c>
      <c r="I83" s="1"/>
      <c r="J83" s="1"/>
      <c r="K83" s="1"/>
    </row>
    <row r="84" spans="1:11" s="3" customFormat="1">
      <c r="A84" s="1"/>
      <c r="B84" s="1"/>
      <c r="C84" s="177" t="s">
        <v>30</v>
      </c>
      <c r="D84" s="170" t="e">
        <f t="shared" si="18"/>
        <v>#REF!</v>
      </c>
      <c r="I84" s="1"/>
      <c r="J84" s="1"/>
      <c r="K84" s="1"/>
    </row>
    <row r="85" spans="1:11" s="3" customFormat="1">
      <c r="A85" s="1"/>
      <c r="B85" s="1"/>
      <c r="C85" s="208" t="s">
        <v>71</v>
      </c>
      <c r="D85" s="171" t="e">
        <f t="shared" si="18"/>
        <v>#REF!</v>
      </c>
      <c r="I85" s="1"/>
      <c r="J85" s="1"/>
      <c r="K85" s="1"/>
    </row>
    <row r="86" spans="1:11" s="3" customFormat="1">
      <c r="A86" s="1"/>
      <c r="B86" s="1"/>
      <c r="C86" s="208" t="s">
        <v>72</v>
      </c>
      <c r="D86" s="171" t="e">
        <f t="shared" si="18"/>
        <v>#REF!</v>
      </c>
      <c r="I86" s="1"/>
      <c r="J86" s="1"/>
      <c r="K86" s="1"/>
    </row>
    <row r="87" spans="1:11" s="3" customFormat="1">
      <c r="A87" s="1"/>
      <c r="B87" s="1"/>
      <c r="C87" s="208" t="s">
        <v>73</v>
      </c>
      <c r="D87" s="172" t="e">
        <f t="shared" si="18"/>
        <v>#REF!</v>
      </c>
      <c r="I87" s="1"/>
      <c r="J87" s="1"/>
      <c r="K87" s="1"/>
    </row>
    <row r="88" spans="1:11" s="3" customFormat="1">
      <c r="A88" s="1"/>
      <c r="B88" s="1"/>
      <c r="C88" s="209" t="s">
        <v>31</v>
      </c>
      <c r="D88" s="170">
        <f t="shared" si="18"/>
        <v>0</v>
      </c>
      <c r="I88" s="1"/>
      <c r="J88" s="1"/>
      <c r="K88" s="1"/>
    </row>
    <row r="89" spans="1:11" s="3" customFormat="1">
      <c r="A89" s="1"/>
      <c r="B89" s="1"/>
      <c r="C89" s="208" t="s">
        <v>74</v>
      </c>
      <c r="D89" s="171">
        <f t="shared" si="18"/>
        <v>0</v>
      </c>
      <c r="I89" s="1"/>
      <c r="J89" s="1"/>
      <c r="K89" s="1"/>
    </row>
    <row r="90" spans="1:11" s="3" customFormat="1">
      <c r="A90" s="1"/>
      <c r="B90" s="1"/>
      <c r="C90" s="208" t="s">
        <v>75</v>
      </c>
      <c r="D90" s="171">
        <f t="shared" si="18"/>
        <v>0</v>
      </c>
      <c r="I90" s="1"/>
      <c r="J90" s="1"/>
      <c r="K90" s="1"/>
    </row>
    <row r="91" spans="1:11" s="3" customFormat="1" ht="15.75">
      <c r="A91" s="1"/>
      <c r="B91" s="1"/>
      <c r="C91" s="207" t="s">
        <v>67</v>
      </c>
      <c r="D91" s="170" t="e">
        <f t="shared" si="18"/>
        <v>#REF!</v>
      </c>
      <c r="I91" s="1"/>
      <c r="J91" s="1"/>
      <c r="K91" s="1"/>
    </row>
    <row r="92" spans="1:11" s="3" customFormat="1">
      <c r="A92" s="1"/>
      <c r="B92" s="1"/>
      <c r="C92" s="134" t="s">
        <v>68</v>
      </c>
      <c r="D92" s="171" t="e">
        <f t="shared" si="18"/>
        <v>#REF!</v>
      </c>
      <c r="I92" s="1"/>
      <c r="J92" s="1"/>
      <c r="K92" s="1"/>
    </row>
    <row r="93" spans="1:11" s="3" customFormat="1">
      <c r="A93" s="1"/>
      <c r="B93" s="1"/>
      <c r="C93" s="136" t="s">
        <v>69</v>
      </c>
      <c r="D93" s="173" t="e">
        <f t="shared" si="18"/>
        <v>#REF!</v>
      </c>
      <c r="I93" s="1"/>
      <c r="J93" s="1"/>
      <c r="K93" s="1"/>
    </row>
    <row r="94" spans="1:11" s="3" customFormat="1">
      <c r="A94" s="1"/>
      <c r="B94" s="1"/>
      <c r="C94" s="1"/>
      <c r="D94" s="197"/>
      <c r="I94" s="1"/>
      <c r="J94" s="1"/>
      <c r="K94" s="1"/>
    </row>
    <row r="95" spans="1:11" s="3" customFormat="1" ht="15.75">
      <c r="A95" s="1"/>
      <c r="B95" s="1"/>
      <c r="C95" s="120" t="s">
        <v>106</v>
      </c>
      <c r="D95" s="198"/>
      <c r="I95" s="1"/>
      <c r="J95" s="1"/>
      <c r="K95" s="1"/>
    </row>
    <row r="96" spans="1:11" s="3" customFormat="1" ht="21">
      <c r="A96" s="1"/>
      <c r="B96" s="1"/>
      <c r="C96" s="186" t="s">
        <v>110</v>
      </c>
      <c r="D96" s="199"/>
      <c r="I96" s="1"/>
      <c r="J96" s="1"/>
      <c r="K96" s="1"/>
    </row>
    <row r="97" spans="1:11" ht="15.75">
      <c r="C97" s="124" t="s">
        <v>104</v>
      </c>
      <c r="D97" s="200" t="e">
        <f>F30</f>
        <v>#REF!</v>
      </c>
    </row>
    <row r="98" spans="1:11" ht="15.75">
      <c r="C98" s="124" t="s">
        <v>114</v>
      </c>
      <c r="D98" s="200"/>
    </row>
    <row r="99" spans="1:11" s="3" customFormat="1" ht="15.75">
      <c r="A99" s="1"/>
      <c r="B99" s="1"/>
      <c r="C99" s="207" t="s">
        <v>16</v>
      </c>
      <c r="D99" s="200"/>
      <c r="I99" s="1"/>
      <c r="J99" s="1"/>
      <c r="K99" s="1"/>
    </row>
    <row r="100" spans="1:11" s="3" customFormat="1">
      <c r="A100" s="1"/>
      <c r="B100" s="1"/>
      <c r="C100" s="176" t="s">
        <v>101</v>
      </c>
      <c r="D100" s="200"/>
      <c r="I100" s="1"/>
      <c r="J100" s="1"/>
      <c r="K100" s="1"/>
    </row>
    <row r="101" spans="1:11" s="3" customFormat="1">
      <c r="A101" s="1"/>
      <c r="B101" s="1"/>
      <c r="C101" s="176" t="s">
        <v>63</v>
      </c>
      <c r="D101" s="200" t="e">
        <f t="shared" ref="D101:D114" si="19">F34</f>
        <v>#REF!</v>
      </c>
      <c r="I101" s="1"/>
      <c r="J101" s="1"/>
      <c r="K101" s="1"/>
    </row>
    <row r="102" spans="1:11" s="3" customFormat="1">
      <c r="A102" s="1"/>
      <c r="B102" s="1"/>
      <c r="C102" s="176" t="s">
        <v>64</v>
      </c>
      <c r="D102" s="200" t="e">
        <f t="shared" si="19"/>
        <v>#REF!</v>
      </c>
      <c r="I102" s="1"/>
      <c r="J102" s="1"/>
      <c r="K102" s="1"/>
    </row>
    <row r="103" spans="1:11" s="3" customFormat="1">
      <c r="A103" s="1"/>
      <c r="B103" s="1"/>
      <c r="C103" s="176" t="s">
        <v>65</v>
      </c>
      <c r="D103" s="200"/>
      <c r="I103" s="1"/>
      <c r="J103" s="1"/>
      <c r="K103" s="1"/>
    </row>
    <row r="104" spans="1:11" s="3" customFormat="1">
      <c r="A104" s="1"/>
      <c r="B104" s="1"/>
      <c r="C104" s="176" t="s">
        <v>66</v>
      </c>
      <c r="D104" s="200"/>
      <c r="I104" s="1"/>
      <c r="J104" s="1"/>
      <c r="K104" s="1"/>
    </row>
    <row r="105" spans="1:11" s="3" customFormat="1" ht="15.75">
      <c r="A105" s="1"/>
      <c r="B105" s="1"/>
      <c r="C105" s="207" t="s">
        <v>105</v>
      </c>
      <c r="D105" s="200"/>
      <c r="I105" s="1"/>
      <c r="J105" s="1"/>
      <c r="K105" s="1"/>
    </row>
    <row r="106" spans="1:11" s="3" customFormat="1">
      <c r="A106" s="1"/>
      <c r="B106" s="1"/>
      <c r="C106" s="177" t="s">
        <v>30</v>
      </c>
      <c r="D106" s="200"/>
      <c r="I106" s="1"/>
      <c r="J106" s="1"/>
      <c r="K106" s="1"/>
    </row>
    <row r="107" spans="1:11" s="3" customFormat="1">
      <c r="A107" s="1"/>
      <c r="B107" s="1"/>
      <c r="C107" s="208" t="s">
        <v>71</v>
      </c>
      <c r="D107" s="200"/>
      <c r="I107" s="1"/>
      <c r="J107" s="1"/>
      <c r="K107" s="1"/>
    </row>
    <row r="108" spans="1:11" s="3" customFormat="1">
      <c r="A108" s="1"/>
      <c r="B108" s="1"/>
      <c r="C108" s="208" t="s">
        <v>72</v>
      </c>
      <c r="D108" s="200"/>
      <c r="I108" s="1"/>
      <c r="J108" s="1"/>
      <c r="K108" s="1"/>
    </row>
    <row r="109" spans="1:11" s="3" customFormat="1">
      <c r="A109" s="1"/>
      <c r="B109" s="1"/>
      <c r="C109" s="208" t="s">
        <v>73</v>
      </c>
      <c r="D109" s="200"/>
      <c r="I109" s="1"/>
      <c r="J109" s="1"/>
      <c r="K109" s="1"/>
    </row>
    <row r="110" spans="1:11" s="3" customFormat="1">
      <c r="A110" s="1"/>
      <c r="B110" s="1"/>
      <c r="C110" s="209" t="s">
        <v>31</v>
      </c>
      <c r="D110" s="200"/>
      <c r="I110" s="1"/>
      <c r="J110" s="1"/>
      <c r="K110" s="1"/>
    </row>
    <row r="111" spans="1:11" s="3" customFormat="1">
      <c r="A111" s="1"/>
      <c r="B111" s="1"/>
      <c r="C111" s="208" t="s">
        <v>74</v>
      </c>
      <c r="D111" s="200"/>
      <c r="I111" s="1"/>
      <c r="J111" s="1"/>
      <c r="K111" s="1"/>
    </row>
    <row r="112" spans="1:11" s="3" customFormat="1">
      <c r="A112" s="1"/>
      <c r="B112" s="1"/>
      <c r="C112" s="208" t="s">
        <v>75</v>
      </c>
      <c r="D112" s="200"/>
      <c r="I112" s="1"/>
      <c r="J112" s="1"/>
      <c r="K112" s="1"/>
    </row>
    <row r="113" spans="1:11" s="3" customFormat="1" ht="15.75">
      <c r="A113" s="1"/>
      <c r="B113" s="1"/>
      <c r="C113" s="207" t="s">
        <v>67</v>
      </c>
      <c r="D113" s="200"/>
      <c r="I113" s="1"/>
      <c r="J113" s="1"/>
      <c r="K113" s="1"/>
    </row>
    <row r="114" spans="1:11" s="3" customFormat="1">
      <c r="A114" s="1"/>
      <c r="B114" s="1"/>
      <c r="C114" s="134" t="s">
        <v>68</v>
      </c>
      <c r="D114" s="200" t="e">
        <f t="shared" si="19"/>
        <v>#VALUE!</v>
      </c>
      <c r="I114" s="1"/>
      <c r="J114" s="1"/>
      <c r="K114" s="1"/>
    </row>
    <row r="115" spans="1:11" s="3" customFormat="1">
      <c r="A115" s="1"/>
      <c r="B115" s="1"/>
      <c r="C115" s="136" t="s">
        <v>69</v>
      </c>
      <c r="D115" s="201"/>
      <c r="I115" s="1"/>
      <c r="J115" s="1"/>
      <c r="K115" s="1"/>
    </row>
    <row r="116" spans="1:11" s="3" customFormat="1">
      <c r="A116" s="1"/>
      <c r="B116" s="1"/>
      <c r="C116" s="1"/>
      <c r="D116" s="1"/>
      <c r="I116" s="1"/>
      <c r="J116" s="1"/>
      <c r="K116" s="1"/>
    </row>
    <row r="117" spans="1:11" s="3" customFormat="1" ht="15.75">
      <c r="A117" s="1"/>
      <c r="B117" s="1"/>
      <c r="C117" s="120" t="s">
        <v>106</v>
      </c>
      <c r="D117" s="187"/>
      <c r="I117" s="1"/>
      <c r="J117" s="1"/>
      <c r="K117" s="1"/>
    </row>
    <row r="118" spans="1:11" s="3" customFormat="1" ht="21">
      <c r="A118" s="1"/>
      <c r="B118" s="1"/>
      <c r="C118" s="186" t="s">
        <v>113</v>
      </c>
      <c r="D118" s="205"/>
      <c r="I118" s="1"/>
      <c r="J118" s="1"/>
      <c r="K118" s="1"/>
    </row>
    <row r="119" spans="1:11" s="3" customFormat="1" ht="15.75">
      <c r="A119" s="1"/>
      <c r="B119" s="1"/>
      <c r="C119" s="124" t="s">
        <v>104</v>
      </c>
      <c r="D119" s="205" t="e">
        <f>I2</f>
        <v>#REF!</v>
      </c>
      <c r="I119" s="1"/>
      <c r="J119" s="1"/>
      <c r="K119" s="1"/>
    </row>
    <row r="120" spans="1:11" s="3" customFormat="1" ht="15.75">
      <c r="A120" s="1"/>
      <c r="B120" s="1"/>
      <c r="C120" s="124" t="s">
        <v>114</v>
      </c>
      <c r="D120" s="205"/>
      <c r="I120" s="1"/>
      <c r="J120" s="1"/>
      <c r="K120" s="1"/>
    </row>
    <row r="121" spans="1:11" s="3" customFormat="1" ht="15.75">
      <c r="A121" s="1"/>
      <c r="B121" s="1"/>
      <c r="C121" s="207" t="s">
        <v>16</v>
      </c>
      <c r="D121" s="205"/>
      <c r="I121" s="1"/>
      <c r="J121" s="1"/>
      <c r="K121" s="1"/>
    </row>
    <row r="122" spans="1:11" s="3" customFormat="1">
      <c r="A122" s="1"/>
      <c r="B122" s="1"/>
      <c r="C122" s="176" t="s">
        <v>101</v>
      </c>
      <c r="D122" s="205"/>
      <c r="I122" s="1"/>
      <c r="J122" s="1"/>
      <c r="K122" s="1"/>
    </row>
    <row r="123" spans="1:11" s="3" customFormat="1">
      <c r="A123" s="1"/>
      <c r="B123" s="1"/>
      <c r="C123" s="176" t="s">
        <v>63</v>
      </c>
      <c r="D123" s="205" t="e">
        <f>I17</f>
        <v>#REF!</v>
      </c>
      <c r="I123" s="1"/>
      <c r="J123" s="1"/>
      <c r="K123" s="1"/>
    </row>
    <row r="124" spans="1:11" s="3" customFormat="1">
      <c r="A124" s="1"/>
      <c r="B124" s="1"/>
      <c r="C124" s="176" t="s">
        <v>64</v>
      </c>
      <c r="D124" s="205" t="e">
        <f>I14</f>
        <v>#REF!</v>
      </c>
      <c r="I124" s="1"/>
      <c r="J124" s="1"/>
      <c r="K124" s="1"/>
    </row>
    <row r="125" spans="1:11" s="3" customFormat="1">
      <c r="A125" s="1"/>
      <c r="B125" s="1"/>
      <c r="C125" s="176" t="s">
        <v>65</v>
      </c>
      <c r="D125" s="205"/>
      <c r="I125" s="1"/>
      <c r="J125" s="1"/>
      <c r="K125" s="1"/>
    </row>
    <row r="126" spans="1:11">
      <c r="C126" s="176" t="s">
        <v>66</v>
      </c>
      <c r="D126" s="205"/>
    </row>
    <row r="127" spans="1:11" ht="15.75">
      <c r="C127" s="207" t="s">
        <v>105</v>
      </c>
      <c r="D127" s="205"/>
    </row>
    <row r="128" spans="1:11" s="3" customFormat="1">
      <c r="A128" s="1"/>
      <c r="B128" s="1"/>
      <c r="C128" s="177" t="s">
        <v>30</v>
      </c>
      <c r="D128" s="205"/>
      <c r="I128" s="1"/>
      <c r="J128" s="1"/>
      <c r="K128" s="1"/>
    </row>
    <row r="129" spans="1:11" s="3" customFormat="1">
      <c r="A129" s="1"/>
      <c r="B129" s="1"/>
      <c r="C129" s="208" t="s">
        <v>71</v>
      </c>
      <c r="D129" s="205"/>
      <c r="I129" s="1"/>
      <c r="J129" s="1"/>
      <c r="K129" s="1"/>
    </row>
    <row r="130" spans="1:11" s="3" customFormat="1">
      <c r="A130" s="1"/>
      <c r="B130" s="1"/>
      <c r="C130" s="208" t="s">
        <v>72</v>
      </c>
      <c r="D130" s="205"/>
      <c r="I130" s="1"/>
      <c r="J130" s="1"/>
      <c r="K130" s="1"/>
    </row>
    <row r="131" spans="1:11" s="3" customFormat="1">
      <c r="A131" s="1"/>
      <c r="B131" s="1"/>
      <c r="C131" s="208" t="s">
        <v>73</v>
      </c>
      <c r="D131" s="205" t="e">
        <f>I22</f>
        <v>#REF!</v>
      </c>
      <c r="I131" s="1"/>
      <c r="J131" s="1"/>
      <c r="K131" s="1"/>
    </row>
    <row r="132" spans="1:11" s="3" customFormat="1">
      <c r="A132" s="1"/>
      <c r="B132" s="1"/>
      <c r="C132" s="209" t="s">
        <v>31</v>
      </c>
      <c r="D132" s="205"/>
      <c r="I132" s="1"/>
      <c r="J132" s="1"/>
      <c r="K132" s="1"/>
    </row>
    <row r="133" spans="1:11" s="3" customFormat="1">
      <c r="A133" s="1"/>
      <c r="B133" s="1"/>
      <c r="C133" s="208" t="s">
        <v>74</v>
      </c>
      <c r="D133" s="205">
        <f>I23</f>
        <v>0</v>
      </c>
      <c r="I133" s="1"/>
      <c r="J133" s="1"/>
      <c r="K133" s="1"/>
    </row>
    <row r="134" spans="1:11" s="3" customFormat="1">
      <c r="A134" s="1"/>
      <c r="B134" s="1"/>
      <c r="C134" s="208" t="s">
        <v>75</v>
      </c>
      <c r="D134" s="205">
        <f>I24</f>
        <v>0</v>
      </c>
      <c r="I134" s="1"/>
      <c r="J134" s="1"/>
      <c r="K134" s="1"/>
    </row>
    <row r="135" spans="1:11" s="3" customFormat="1" ht="15.75">
      <c r="A135" s="1"/>
      <c r="B135" s="1"/>
      <c r="C135" s="207" t="s">
        <v>67</v>
      </c>
      <c r="D135" s="205"/>
      <c r="I135" s="1"/>
      <c r="J135" s="1"/>
      <c r="K135" s="1"/>
    </row>
    <row r="136" spans="1:11" s="3" customFormat="1">
      <c r="A136" s="1"/>
      <c r="B136" s="1"/>
      <c r="C136" s="134" t="s">
        <v>68</v>
      </c>
      <c r="D136" s="205" t="e">
        <f>I10</f>
        <v>#REF!</v>
      </c>
      <c r="I136" s="1"/>
      <c r="J136" s="1"/>
      <c r="K136" s="1"/>
    </row>
    <row r="137" spans="1:11" s="3" customFormat="1">
      <c r="A137" s="1"/>
      <c r="B137" s="1"/>
      <c r="C137" s="136" t="s">
        <v>69</v>
      </c>
      <c r="D137" s="206" t="e">
        <f>I9</f>
        <v>#VALUE!</v>
      </c>
      <c r="I137" s="1"/>
      <c r="J137" s="1"/>
      <c r="K137" s="1"/>
    </row>
    <row r="139" spans="1:11" s="3" customFormat="1" ht="15.75">
      <c r="A139" s="1"/>
      <c r="B139" s="1"/>
      <c r="C139" s="120" t="s">
        <v>106</v>
      </c>
      <c r="D139" s="187"/>
      <c r="I139" s="1"/>
      <c r="J139" s="1"/>
      <c r="K139" s="1"/>
    </row>
    <row r="140" spans="1:11" s="3" customFormat="1" ht="21">
      <c r="A140" s="1"/>
      <c r="B140" s="1"/>
      <c r="C140" s="186" t="s">
        <v>111</v>
      </c>
      <c r="D140" s="188"/>
      <c r="I140" s="1"/>
      <c r="J140" s="1"/>
      <c r="K140" s="1"/>
    </row>
    <row r="141" spans="1:11" s="3" customFormat="1" ht="15.75">
      <c r="A141" s="1"/>
      <c r="B141" s="1"/>
      <c r="C141" s="124" t="s">
        <v>104</v>
      </c>
      <c r="D141" s="189"/>
      <c r="I141" s="1"/>
      <c r="J141" s="1"/>
      <c r="K141" s="1"/>
    </row>
    <row r="142" spans="1:11" s="3" customFormat="1" ht="15.75">
      <c r="A142" s="1"/>
      <c r="B142" s="1"/>
      <c r="C142" s="124" t="s">
        <v>114</v>
      </c>
      <c r="D142" s="189"/>
      <c r="I142" s="1"/>
      <c r="J142" s="1"/>
      <c r="K142" s="1"/>
    </row>
    <row r="143" spans="1:11" s="3" customFormat="1" ht="15.75">
      <c r="A143" s="1"/>
      <c r="B143" s="1"/>
      <c r="C143" s="207" t="s">
        <v>16</v>
      </c>
      <c r="D143" s="190"/>
      <c r="I143" s="1"/>
      <c r="J143" s="1"/>
      <c r="K143" s="1"/>
    </row>
    <row r="144" spans="1:11">
      <c r="C144" s="176" t="s">
        <v>101</v>
      </c>
      <c r="D144" s="191"/>
    </row>
    <row r="145" spans="1:11" s="3" customFormat="1">
      <c r="A145" s="1"/>
      <c r="B145" s="1"/>
      <c r="C145" s="176" t="s">
        <v>63</v>
      </c>
      <c r="D145" s="191"/>
      <c r="I145" s="1"/>
      <c r="J145" s="1"/>
      <c r="K145" s="1"/>
    </row>
    <row r="146" spans="1:11" s="3" customFormat="1">
      <c r="A146" s="1"/>
      <c r="B146" s="1"/>
      <c r="C146" s="176" t="s">
        <v>64</v>
      </c>
      <c r="D146" s="191"/>
      <c r="I146" s="1"/>
      <c r="J146" s="1"/>
      <c r="K146" s="1"/>
    </row>
    <row r="147" spans="1:11" s="3" customFormat="1">
      <c r="A147" s="1"/>
      <c r="B147" s="1"/>
      <c r="C147" s="176" t="s">
        <v>65</v>
      </c>
      <c r="D147" s="191"/>
      <c r="I147" s="1"/>
      <c r="J147" s="1"/>
      <c r="K147" s="1"/>
    </row>
    <row r="148" spans="1:11" s="3" customFormat="1">
      <c r="A148" s="1"/>
      <c r="B148" s="1"/>
      <c r="C148" s="176" t="s">
        <v>66</v>
      </c>
      <c r="D148" s="191"/>
      <c r="I148" s="1"/>
      <c r="J148" s="1"/>
      <c r="K148" s="1"/>
    </row>
    <row r="149" spans="1:11" s="3" customFormat="1" ht="15.75">
      <c r="A149" s="1"/>
      <c r="B149" s="1"/>
      <c r="C149" s="207" t="s">
        <v>105</v>
      </c>
      <c r="D149" s="190"/>
      <c r="I149" s="1"/>
      <c r="J149" s="1"/>
      <c r="K149" s="1"/>
    </row>
    <row r="150" spans="1:11" s="3" customFormat="1">
      <c r="A150" s="1"/>
      <c r="B150" s="1"/>
      <c r="C150" s="177" t="s">
        <v>30</v>
      </c>
      <c r="D150" s="192"/>
      <c r="I150" s="1"/>
      <c r="J150" s="1"/>
      <c r="K150" s="1"/>
    </row>
    <row r="151" spans="1:11" s="3" customFormat="1">
      <c r="A151" s="1"/>
      <c r="B151" s="1"/>
      <c r="C151" s="208" t="s">
        <v>71</v>
      </c>
      <c r="D151" s="193"/>
      <c r="I151" s="1"/>
      <c r="J151" s="1"/>
      <c r="K151" s="1"/>
    </row>
    <row r="152" spans="1:11" s="3" customFormat="1">
      <c r="A152" s="1"/>
      <c r="B152" s="1"/>
      <c r="C152" s="208" t="s">
        <v>72</v>
      </c>
      <c r="D152" s="193"/>
      <c r="I152" s="1"/>
      <c r="J152" s="1"/>
      <c r="K152" s="1"/>
    </row>
    <row r="153" spans="1:11" s="3" customFormat="1">
      <c r="A153" s="1"/>
      <c r="B153" s="1"/>
      <c r="C153" s="208" t="s">
        <v>73</v>
      </c>
      <c r="D153" s="193"/>
      <c r="I153" s="1"/>
      <c r="J153" s="1"/>
      <c r="K153" s="1"/>
    </row>
    <row r="154" spans="1:11" s="3" customFormat="1">
      <c r="A154" s="1"/>
      <c r="B154" s="1"/>
      <c r="C154" s="209" t="s">
        <v>31</v>
      </c>
      <c r="D154" s="194"/>
      <c r="I154" s="1"/>
      <c r="J154" s="1"/>
      <c r="K154" s="1"/>
    </row>
    <row r="155" spans="1:11" s="3" customFormat="1">
      <c r="A155" s="1"/>
      <c r="B155" s="1"/>
      <c r="C155" s="208" t="s">
        <v>74</v>
      </c>
      <c r="D155" s="193"/>
      <c r="I155" s="1"/>
      <c r="J155" s="1"/>
      <c r="K155" s="1"/>
    </row>
    <row r="156" spans="1:11" s="3" customFormat="1">
      <c r="A156" s="1"/>
      <c r="B156" s="1"/>
      <c r="C156" s="208" t="s">
        <v>75</v>
      </c>
      <c r="D156" s="193"/>
      <c r="I156" s="1"/>
      <c r="J156" s="1"/>
      <c r="K156" s="1"/>
    </row>
    <row r="157" spans="1:11" s="3" customFormat="1" ht="15.75">
      <c r="A157" s="1"/>
      <c r="B157" s="1"/>
      <c r="C157" s="207" t="s">
        <v>67</v>
      </c>
      <c r="D157" s="190"/>
      <c r="I157" s="1"/>
      <c r="J157" s="1"/>
      <c r="K157" s="1"/>
    </row>
    <row r="158" spans="1:11" s="3" customFormat="1">
      <c r="A158" s="1"/>
      <c r="B158" s="1"/>
      <c r="C158" s="134" t="s">
        <v>68</v>
      </c>
      <c r="D158" s="195"/>
      <c r="I158" s="1"/>
      <c r="J158" s="1"/>
      <c r="K158" s="1"/>
    </row>
    <row r="159" spans="1:11" s="3" customFormat="1">
      <c r="A159" s="1"/>
      <c r="B159" s="1"/>
      <c r="C159" s="136" t="s">
        <v>69</v>
      </c>
      <c r="D159" s="196"/>
      <c r="I159" s="1"/>
      <c r="J159" s="1"/>
      <c r="K159" s="1"/>
    </row>
    <row r="160" spans="1:11" s="3" customFormat="1">
      <c r="A160" s="1"/>
      <c r="B160" s="1"/>
      <c r="C160" s="1"/>
      <c r="D160" s="1"/>
      <c r="I160" s="1"/>
      <c r="J160" s="1"/>
      <c r="K160" s="1"/>
    </row>
    <row r="161" spans="1:11" s="3" customFormat="1" ht="15.75">
      <c r="A161" s="1"/>
      <c r="B161" s="1"/>
      <c r="C161" s="120" t="s">
        <v>106</v>
      </c>
      <c r="D161" s="202"/>
      <c r="I161" s="1"/>
      <c r="J161" s="1"/>
      <c r="K161" s="1"/>
    </row>
    <row r="162" spans="1:11" s="3" customFormat="1" ht="21">
      <c r="A162" s="1"/>
      <c r="B162" s="1"/>
      <c r="C162" s="186" t="s">
        <v>112</v>
      </c>
      <c r="D162" s="203"/>
      <c r="I162" s="1"/>
      <c r="J162" s="1"/>
      <c r="K162" s="1"/>
    </row>
    <row r="163" spans="1:11" s="3" customFormat="1" ht="15.75">
      <c r="A163" s="1"/>
      <c r="B163" s="1"/>
      <c r="C163" s="124" t="s">
        <v>104</v>
      </c>
      <c r="D163" s="203"/>
      <c r="I163" s="1"/>
      <c r="J163" s="1"/>
      <c r="K163" s="1"/>
    </row>
    <row r="164" spans="1:11" s="3" customFormat="1" ht="15.75">
      <c r="A164" s="1"/>
      <c r="B164" s="1"/>
      <c r="C164" s="124" t="s">
        <v>114</v>
      </c>
      <c r="D164" s="203"/>
      <c r="I164" s="1"/>
      <c r="J164" s="1"/>
      <c r="K164" s="1"/>
    </row>
    <row r="165" spans="1:11" s="3" customFormat="1" ht="15.75">
      <c r="A165" s="1"/>
      <c r="B165" s="1"/>
      <c r="C165" s="207" t="s">
        <v>16</v>
      </c>
      <c r="D165" s="203"/>
      <c r="I165" s="1"/>
      <c r="J165" s="1"/>
      <c r="K165" s="1"/>
    </row>
    <row r="166" spans="1:11" s="3" customFormat="1">
      <c r="A166" s="1"/>
      <c r="B166" s="1"/>
      <c r="C166" s="176" t="s">
        <v>101</v>
      </c>
      <c r="D166" s="203"/>
      <c r="I166" s="1"/>
      <c r="J166" s="1"/>
      <c r="K166" s="1"/>
    </row>
    <row r="167" spans="1:11" s="3" customFormat="1">
      <c r="A167" s="1"/>
      <c r="B167" s="1"/>
      <c r="C167" s="176" t="s">
        <v>63</v>
      </c>
      <c r="D167" s="203"/>
      <c r="I167" s="1"/>
      <c r="J167" s="1"/>
      <c r="K167" s="1"/>
    </row>
    <row r="168" spans="1:11">
      <c r="C168" s="176" t="s">
        <v>64</v>
      </c>
      <c r="D168" s="203"/>
    </row>
    <row r="169" spans="1:11" s="3" customFormat="1">
      <c r="A169" s="1"/>
      <c r="B169" s="1"/>
      <c r="C169" s="176" t="s">
        <v>65</v>
      </c>
      <c r="D169" s="203"/>
      <c r="I169" s="1"/>
      <c r="J169" s="1"/>
      <c r="K169" s="1"/>
    </row>
    <row r="170" spans="1:11" s="3" customFormat="1">
      <c r="A170" s="1"/>
      <c r="B170" s="1"/>
      <c r="C170" s="176" t="s">
        <v>66</v>
      </c>
      <c r="D170" s="203"/>
      <c r="I170" s="1"/>
      <c r="J170" s="1"/>
      <c r="K170" s="1"/>
    </row>
    <row r="171" spans="1:11" s="3" customFormat="1" ht="15.75">
      <c r="A171" s="1"/>
      <c r="B171" s="1"/>
      <c r="C171" s="207" t="s">
        <v>105</v>
      </c>
      <c r="D171" s="203"/>
      <c r="I171" s="1"/>
      <c r="J171" s="1"/>
      <c r="K171" s="1"/>
    </row>
    <row r="172" spans="1:11" s="3" customFormat="1">
      <c r="A172" s="1"/>
      <c r="B172" s="1"/>
      <c r="C172" s="177" t="s">
        <v>30</v>
      </c>
      <c r="D172" s="203"/>
      <c r="I172" s="1"/>
      <c r="J172" s="1"/>
      <c r="K172" s="1"/>
    </row>
    <row r="173" spans="1:11" s="3" customFormat="1">
      <c r="A173" s="1"/>
      <c r="B173" s="1"/>
      <c r="C173" s="208" t="s">
        <v>71</v>
      </c>
      <c r="D173" s="203"/>
      <c r="I173" s="1"/>
      <c r="J173" s="1"/>
      <c r="K173" s="1"/>
    </row>
    <row r="174" spans="1:11" s="3" customFormat="1">
      <c r="A174" s="1"/>
      <c r="B174" s="1"/>
      <c r="C174" s="208" t="s">
        <v>72</v>
      </c>
      <c r="D174" s="203"/>
      <c r="I174" s="1"/>
      <c r="J174" s="1"/>
      <c r="K174" s="1"/>
    </row>
    <row r="175" spans="1:11" s="3" customFormat="1">
      <c r="A175" s="1"/>
      <c r="B175" s="1"/>
      <c r="C175" s="208" t="s">
        <v>73</v>
      </c>
      <c r="D175" s="203"/>
      <c r="I175" s="1"/>
      <c r="J175" s="1"/>
      <c r="K175" s="1"/>
    </row>
    <row r="176" spans="1:11" s="3" customFormat="1">
      <c r="A176" s="1"/>
      <c r="B176" s="1"/>
      <c r="C176" s="209" t="s">
        <v>31</v>
      </c>
      <c r="D176" s="203"/>
      <c r="I176" s="1"/>
      <c r="J176" s="1"/>
      <c r="K176" s="1"/>
    </row>
    <row r="177" spans="1:11" s="3" customFormat="1">
      <c r="A177" s="1"/>
      <c r="B177" s="1"/>
      <c r="C177" s="208" t="s">
        <v>74</v>
      </c>
      <c r="D177" s="203"/>
      <c r="I177" s="1"/>
      <c r="J177" s="1"/>
      <c r="K177" s="1"/>
    </row>
    <row r="178" spans="1:11" s="3" customFormat="1">
      <c r="A178" s="1"/>
      <c r="B178" s="1"/>
      <c r="C178" s="208" t="s">
        <v>75</v>
      </c>
      <c r="D178" s="203"/>
      <c r="I178" s="1"/>
      <c r="J178" s="1"/>
      <c r="K178" s="1"/>
    </row>
    <row r="179" spans="1:11" s="3" customFormat="1" ht="15.75">
      <c r="A179" s="1"/>
      <c r="B179" s="1"/>
      <c r="C179" s="207" t="s">
        <v>67</v>
      </c>
      <c r="D179" s="203"/>
      <c r="I179" s="1"/>
      <c r="J179" s="1"/>
      <c r="K179" s="1"/>
    </row>
    <row r="180" spans="1:11" s="3" customFormat="1">
      <c r="A180" s="1"/>
      <c r="B180" s="1"/>
      <c r="C180" s="134" t="s">
        <v>68</v>
      </c>
      <c r="D180" s="203"/>
      <c r="I180" s="1"/>
      <c r="J180" s="1"/>
      <c r="K180" s="1"/>
    </row>
    <row r="181" spans="1:11" s="3" customFormat="1">
      <c r="A181" s="1"/>
      <c r="B181" s="1"/>
      <c r="C181" s="136" t="s">
        <v>69</v>
      </c>
      <c r="D181" s="204"/>
      <c r="I181" s="1"/>
      <c r="J181" s="1"/>
      <c r="K181" s="1"/>
    </row>
    <row r="182" spans="1:11" s="3" customFormat="1">
      <c r="A182" s="1"/>
      <c r="B182" s="1"/>
      <c r="C182" s="1"/>
      <c r="D182" s="1"/>
      <c r="I182" s="1"/>
      <c r="J182" s="1"/>
      <c r="K182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E3"/>
  <sheetViews>
    <sheetView tabSelected="1" zoomScaleNormal="100" workbookViewId="0">
      <selection activeCell="D2" sqref="D2"/>
    </sheetView>
  </sheetViews>
  <sheetFormatPr defaultColWidth="11.42578125" defaultRowHeight="15.75"/>
  <cols>
    <col min="1" max="1" width="34.85546875" style="255" bestFit="1" customWidth="1"/>
    <col min="2" max="2" width="29.85546875" style="255" customWidth="1"/>
    <col min="3" max="3" width="17.42578125" style="255" bestFit="1" customWidth="1"/>
    <col min="4" max="4" width="15.42578125" style="258" customWidth="1"/>
    <col min="5" max="5" width="14.42578125" style="258" customWidth="1"/>
    <col min="6" max="16384" width="11.42578125" style="255"/>
  </cols>
  <sheetData>
    <row r="1" spans="1:5">
      <c r="A1" s="254" t="s">
        <v>144</v>
      </c>
      <c r="B1" s="254" t="s">
        <v>171</v>
      </c>
      <c r="C1" s="254" t="s">
        <v>191</v>
      </c>
      <c r="D1" s="254" t="s">
        <v>44</v>
      </c>
      <c r="E1" s="254" t="s">
        <v>51</v>
      </c>
    </row>
    <row r="2" spans="1:5">
      <c r="A2" s="256" t="s">
        <v>193</v>
      </c>
      <c r="B2" s="256" t="s">
        <v>172</v>
      </c>
      <c r="C2" s="256" t="s">
        <v>28</v>
      </c>
      <c r="D2" s="257">
        <f ca="1">SUMIFS(INDIRECT(A2&amp;"!E2:E7"),INDIRECT(A2&amp;"!B2:B7"),B2,INDIRECT(A2&amp;"!D2:D7"),C2)</f>
        <v>381</v>
      </c>
      <c r="E2" s="257">
        <f ca="1">SUMIFS(INDIRECT(A2&amp;"!F2:F7"),INDIRECT(A2&amp;"!B2:B7"),B2,INDIRECT(A2&amp;"!D2:D7"),C2)</f>
        <v>981</v>
      </c>
    </row>
    <row r="3" spans="1:5">
      <c r="A3" s="256" t="s">
        <v>193</v>
      </c>
      <c r="B3" s="256" t="s">
        <v>172</v>
      </c>
      <c r="C3" s="256" t="s">
        <v>192</v>
      </c>
      <c r="D3" s="257">
        <f ca="1">SUMIFS(INDIRECT(A3&amp;"!E2:E7"),INDIRECT(A3&amp;"!B2:B7"),B3,INDIRECT(A3&amp;"!D2:D7"),C3)</f>
        <v>1</v>
      </c>
      <c r="E3" s="257">
        <f ca="1">SUMIFS(INDIRECT(A3&amp;"!F2:F7"),INDIRECT(A3&amp;"!B2:B7"),B3,INDIRECT(A3&amp;"!D2:D7"),C3)</f>
        <v>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4"/>
  </sheetPr>
  <dimension ref="C1:J186"/>
  <sheetViews>
    <sheetView zoomScale="90" zoomScaleNormal="90" workbookViewId="0">
      <pane xSplit="3" ySplit="1" topLeftCell="D20" activePane="bottomRight" state="frozen"/>
      <selection pane="topRight" activeCell="D1" sqref="D1"/>
      <selection pane="bottomLeft" activeCell="A2" sqref="A2"/>
      <selection pane="bottomRight" activeCell="L12" sqref="L12"/>
    </sheetView>
  </sheetViews>
  <sheetFormatPr defaultColWidth="11.42578125" defaultRowHeight="15"/>
  <cols>
    <col min="1" max="2" width="11.42578125" style="1"/>
    <col min="3" max="3" width="44.5703125" style="1" bestFit="1" customWidth="1"/>
    <col min="4" max="5" width="12" style="3" bestFit="1" customWidth="1"/>
    <col min="6" max="6" width="19.28515625" style="3" bestFit="1" customWidth="1"/>
    <col min="7" max="7" width="21.28515625" style="3" bestFit="1" customWidth="1"/>
    <col min="8" max="8" width="11.42578125" style="3"/>
    <col min="9" max="16384" width="11.42578125" style="1"/>
  </cols>
  <sheetData>
    <row r="1" spans="3:10" ht="38.25">
      <c r="D1" s="143" t="s">
        <v>44</v>
      </c>
      <c r="E1" s="143" t="s">
        <v>51</v>
      </c>
      <c r="F1" s="143" t="s">
        <v>46</v>
      </c>
      <c r="G1" s="143" t="s">
        <v>47</v>
      </c>
      <c r="H1" s="142" t="s">
        <v>99</v>
      </c>
      <c r="I1" s="143" t="s">
        <v>100</v>
      </c>
      <c r="J1" s="143"/>
    </row>
    <row r="2" spans="3:10">
      <c r="C2" s="1" t="s">
        <v>102</v>
      </c>
      <c r="D2" s="2" t="e">
        <f>#REF!</f>
        <v>#REF!</v>
      </c>
      <c r="E2" s="2" t="e">
        <f>#REF!</f>
        <v>#REF!</v>
      </c>
      <c r="F2" s="2" t="e">
        <f>#REF!</f>
        <v>#REF!</v>
      </c>
      <c r="G2" s="2" t="e">
        <f>#REF!</f>
        <v>#REF!</v>
      </c>
      <c r="H2" s="166" t="e">
        <f>((VALUE((REPLACE(F2,SEARCH(".",F2),1,","))))/60)/1440</f>
        <v>#REF!</v>
      </c>
      <c r="I2" s="167" t="e">
        <f>VALUE(SUBSTITUTE(G2,".",","))</f>
        <v>#REF!</v>
      </c>
      <c r="J2" s="174">
        <v>9967037</v>
      </c>
    </row>
    <row r="3" spans="3:10">
      <c r="C3" s="1" t="s">
        <v>0</v>
      </c>
      <c r="D3" s="2">
        <f>webv3!B3</f>
        <v>25</v>
      </c>
      <c r="E3" s="2">
        <f>webv3!C3</f>
        <v>48</v>
      </c>
      <c r="F3" s="2">
        <f>webv3!D3</f>
        <v>428</v>
      </c>
      <c r="G3" s="2" t="str">
        <f>webv3!E3</f>
        <v>0.72</v>
      </c>
      <c r="H3" s="166" t="e">
        <f>((VALUE((REPLACE(F3,SEARCH(".",F3),1,","))))/60)/1440</f>
        <v>#VALUE!</v>
      </c>
      <c r="I3" s="167">
        <f>VALUE(SUBSTITUTE(G3,".",","))</f>
        <v>0.72</v>
      </c>
      <c r="J3" s="174">
        <v>130</v>
      </c>
    </row>
    <row r="4" spans="3:10">
      <c r="C4" s="1" t="s">
        <v>53</v>
      </c>
      <c r="D4" s="2">
        <f>'shopping web'!B3</f>
        <v>4</v>
      </c>
      <c r="E4" s="2">
        <f>'shopping web'!C3</f>
        <v>18</v>
      </c>
      <c r="F4" s="2">
        <f>'shopping web'!D3</f>
        <v>921</v>
      </c>
      <c r="G4" s="2" t="str">
        <f>'shopping web'!E3</f>
        <v>0.75</v>
      </c>
      <c r="H4" s="166" t="e">
        <f t="shared" ref="H4:H24" si="0">((VALUE((REPLACE(F4,SEARCH(".",F4),1,","))))/60)/1440</f>
        <v>#VALUE!</v>
      </c>
      <c r="I4" s="167">
        <f t="shared" ref="I4:I24" si="1">VALUE(SUBSTITUTE(G4,".",","))</f>
        <v>0.75</v>
      </c>
      <c r="J4" s="175">
        <v>52613</v>
      </c>
    </row>
    <row r="5" spans="3:10">
      <c r="C5" s="1" t="s">
        <v>78</v>
      </c>
      <c r="D5" s="2">
        <f>bkml!B3</f>
        <v>16</v>
      </c>
      <c r="E5" s="2">
        <f>bkml!C3</f>
        <v>16</v>
      </c>
      <c r="F5" s="2">
        <f>bkml!D3</f>
        <v>0</v>
      </c>
      <c r="G5" s="2">
        <f>bkml!E3</f>
        <v>1</v>
      </c>
      <c r="H5" s="166" t="e">
        <f t="shared" si="0"/>
        <v>#VALUE!</v>
      </c>
      <c r="I5" s="167">
        <f t="shared" si="1"/>
        <v>1</v>
      </c>
      <c r="J5" s="174">
        <v>81075</v>
      </c>
    </row>
    <row r="6" spans="3:10">
      <c r="C6" s="1" t="s">
        <v>79</v>
      </c>
      <c r="D6" s="2">
        <f>fwb!B3</f>
        <v>0</v>
      </c>
      <c r="E6" s="2">
        <f>fwb!C3</f>
        <v>0</v>
      </c>
      <c r="F6" s="2">
        <f>fwb!D3</f>
        <v>0</v>
      </c>
      <c r="G6" s="2">
        <f>fwb!E3</f>
        <v>0</v>
      </c>
      <c r="H6" s="166" t="e">
        <f t="shared" si="0"/>
        <v>#VALUE!</v>
      </c>
      <c r="I6" s="167">
        <f t="shared" si="1"/>
        <v>0</v>
      </c>
      <c r="J6" s="174">
        <v>10</v>
      </c>
    </row>
    <row r="7" spans="3:10">
      <c r="C7" s="1" t="s">
        <v>90</v>
      </c>
      <c r="D7" s="2" t="e">
        <f>#REF!</f>
        <v>#REF!</v>
      </c>
      <c r="E7" s="2" t="e">
        <f>#REF!</f>
        <v>#REF!</v>
      </c>
      <c r="F7" s="2" t="e">
        <f>#REF!</f>
        <v>#REF!</v>
      </c>
      <c r="G7" s="2" t="e">
        <f>#REF!</f>
        <v>#REF!</v>
      </c>
      <c r="H7" s="166" t="e">
        <f t="shared" si="0"/>
        <v>#REF!</v>
      </c>
      <c r="I7" s="167" t="e">
        <f t="shared" si="1"/>
        <v>#REF!</v>
      </c>
      <c r="J7" s="174">
        <v>2648499</v>
      </c>
    </row>
    <row r="8" spans="3:10">
      <c r="C8" s="1" t="s">
        <v>89</v>
      </c>
      <c r="D8" s="2">
        <f>'ipad webmobile'!C2</f>
        <v>1</v>
      </c>
      <c r="E8" s="2">
        <f>'ipad webmobile'!D2</f>
        <v>7</v>
      </c>
      <c r="F8" s="2">
        <f>'ipad webmobile'!F2</f>
        <v>58</v>
      </c>
      <c r="G8" s="2">
        <f>'ipad webmobile'!G2</f>
        <v>0</v>
      </c>
      <c r="H8" s="166" t="e">
        <f t="shared" si="0"/>
        <v>#VALUE!</v>
      </c>
      <c r="I8" s="167">
        <f t="shared" si="1"/>
        <v>0</v>
      </c>
      <c r="J8" s="175">
        <v>159792</v>
      </c>
    </row>
    <row r="9" spans="3:10">
      <c r="C9" s="1" t="s">
        <v>80</v>
      </c>
      <c r="D9" s="2" t="e">
        <f>#REF!</f>
        <v>#REF!</v>
      </c>
      <c r="E9" s="2" t="e">
        <f>#REF!</f>
        <v>#REF!</v>
      </c>
      <c r="F9" s="2" t="e">
        <f>#REF!</f>
        <v>#REF!</v>
      </c>
      <c r="G9" s="2"/>
      <c r="H9" s="166" t="e">
        <f t="shared" si="0"/>
        <v>#REF!</v>
      </c>
      <c r="I9" s="167" t="e">
        <f t="shared" si="1"/>
        <v>#VALUE!</v>
      </c>
      <c r="J9" s="175">
        <v>1075998</v>
      </c>
    </row>
    <row r="10" spans="3:10">
      <c r="C10" s="1" t="s">
        <v>81</v>
      </c>
      <c r="D10" s="2" t="e">
        <f>#REF!</f>
        <v>#REF!</v>
      </c>
      <c r="E10" s="2" t="e">
        <f>#REF!</f>
        <v>#REF!</v>
      </c>
      <c r="F10" s="2" t="e">
        <f>#REF!</f>
        <v>#REF!</v>
      </c>
      <c r="G10" s="2" t="e">
        <f>#REF!</f>
        <v>#REF!</v>
      </c>
      <c r="H10" s="166" t="e">
        <f t="shared" si="0"/>
        <v>#REF!</v>
      </c>
      <c r="I10" s="167" t="e">
        <f t="shared" si="1"/>
        <v>#REF!</v>
      </c>
      <c r="J10" s="175">
        <v>69958</v>
      </c>
    </row>
    <row r="11" spans="3:10">
      <c r="C11" s="1" t="s">
        <v>82</v>
      </c>
      <c r="D11" s="2">
        <f>mapsipadold!B3</f>
        <v>0</v>
      </c>
      <c r="E11" s="2">
        <f>mapsipadold!C3</f>
        <v>0</v>
      </c>
      <c r="F11" s="2">
        <f>mapsipadold!D3</f>
        <v>0</v>
      </c>
      <c r="G11" s="2">
        <f>mapsipadold!E3</f>
        <v>0</v>
      </c>
      <c r="H11" s="166" t="e">
        <f t="shared" si="0"/>
        <v>#VALUE!</v>
      </c>
      <c r="I11" s="167">
        <f t="shared" si="1"/>
        <v>0</v>
      </c>
      <c r="J11" s="174">
        <v>417</v>
      </c>
    </row>
    <row r="12" spans="3:10">
      <c r="C12" s="1" t="s">
        <v>83</v>
      </c>
      <c r="D12" s="2" t="e">
        <f>#REF!</f>
        <v>#REF!</v>
      </c>
      <c r="E12" s="2" t="e">
        <f>#REF!</f>
        <v>#REF!</v>
      </c>
      <c r="F12" s="2" t="e">
        <f>#REF!</f>
        <v>#REF!</v>
      </c>
      <c r="G12" s="2" t="e">
        <f>#REF!</f>
        <v>#REF!</v>
      </c>
      <c r="H12" s="166" t="e">
        <f t="shared" si="0"/>
        <v>#REF!</v>
      </c>
      <c r="I12" s="167" t="e">
        <f t="shared" si="1"/>
        <v>#REF!</v>
      </c>
      <c r="J12" s="175">
        <v>1565</v>
      </c>
    </row>
    <row r="13" spans="3:10">
      <c r="C13" s="1" t="s">
        <v>84</v>
      </c>
      <c r="D13" s="2">
        <f>mapsandroidold!B3</f>
        <v>0</v>
      </c>
      <c r="E13" s="2">
        <f>mapsandroidold!C3</f>
        <v>0</v>
      </c>
      <c r="F13" s="2">
        <f>mapsandroidold!D3</f>
        <v>0</v>
      </c>
      <c r="G13" s="2">
        <f>mapsandroidold!E3</f>
        <v>0</v>
      </c>
      <c r="H13" s="166" t="e">
        <f t="shared" si="0"/>
        <v>#VALUE!</v>
      </c>
      <c r="I13" s="167">
        <f t="shared" si="1"/>
        <v>0</v>
      </c>
      <c r="J13" s="174">
        <v>182</v>
      </c>
    </row>
    <row r="14" spans="3:10">
      <c r="C14" s="1" t="s">
        <v>85</v>
      </c>
      <c r="D14" s="2" t="e">
        <f>#REF!</f>
        <v>#REF!</v>
      </c>
      <c r="E14" s="2" t="e">
        <f>#REF!</f>
        <v>#REF!</v>
      </c>
      <c r="F14" s="2" t="e">
        <f>#REF!</f>
        <v>#REF!</v>
      </c>
      <c r="G14" s="2" t="e">
        <f>#REF!</f>
        <v>#REF!</v>
      </c>
      <c r="H14" s="166" t="e">
        <f t="shared" si="0"/>
        <v>#REF!</v>
      </c>
      <c r="I14" s="167" t="e">
        <f t="shared" si="1"/>
        <v>#REF!</v>
      </c>
      <c r="J14" s="175">
        <v>401112</v>
      </c>
    </row>
    <row r="15" spans="3:10">
      <c r="C15" s="1" t="s">
        <v>86</v>
      </c>
      <c r="D15" s="2" t="e">
        <f>#REF!</f>
        <v>#REF!</v>
      </c>
      <c r="E15" s="2" t="e">
        <f>#REF!</f>
        <v>#REF!</v>
      </c>
      <c r="F15" s="2" t="e">
        <f>#REF!</f>
        <v>#REF!</v>
      </c>
      <c r="G15" s="2" t="e">
        <f>#REF!</f>
        <v>#REF!</v>
      </c>
      <c r="H15" s="166" t="e">
        <f t="shared" si="0"/>
        <v>#REF!</v>
      </c>
      <c r="I15" s="167" t="e">
        <f t="shared" si="1"/>
        <v>#REF!</v>
      </c>
      <c r="J15" s="175">
        <v>4665</v>
      </c>
    </row>
    <row r="16" spans="3:10">
      <c r="C16" s="1" t="s">
        <v>87</v>
      </c>
      <c r="D16" s="2">
        <f>mapsiphoneold!B3</f>
        <v>0</v>
      </c>
      <c r="E16" s="2">
        <f>mapsiphoneold!C3</f>
        <v>0</v>
      </c>
      <c r="F16" s="2">
        <f>mapsiphoneold!D3</f>
        <v>0</v>
      </c>
      <c r="G16" s="2">
        <f>mapsiphoneold!E3</f>
        <v>0</v>
      </c>
      <c r="H16" s="166" t="e">
        <f t="shared" si="0"/>
        <v>#VALUE!</v>
      </c>
      <c r="I16" s="167">
        <f t="shared" si="1"/>
        <v>0</v>
      </c>
      <c r="J16" s="174">
        <v>1871</v>
      </c>
    </row>
    <row r="17" spans="3:10">
      <c r="C17" s="1" t="s">
        <v>88</v>
      </c>
      <c r="D17" s="2" t="e">
        <f>#REF!</f>
        <v>#REF!</v>
      </c>
      <c r="E17" s="2" t="e">
        <f>#REF!</f>
        <v>#REF!</v>
      </c>
      <c r="F17" s="2" t="e">
        <f>#REF!</f>
        <v>#REF!</v>
      </c>
      <c r="G17" s="2" t="e">
        <f>#REF!</f>
        <v>#REF!</v>
      </c>
      <c r="H17" s="166" t="e">
        <f t="shared" si="0"/>
        <v>#REF!</v>
      </c>
      <c r="I17" s="167" t="e">
        <f t="shared" si="1"/>
        <v>#REF!</v>
      </c>
      <c r="J17" s="175">
        <v>458193</v>
      </c>
    </row>
    <row r="18" spans="3:10">
      <c r="C18" s="1" t="s">
        <v>97</v>
      </c>
      <c r="D18" s="2"/>
      <c r="E18" s="2"/>
      <c r="F18" s="2"/>
      <c r="G18" s="2"/>
      <c r="H18" s="166" t="e">
        <f t="shared" si="0"/>
        <v>#VALUE!</v>
      </c>
      <c r="I18" s="167" t="e">
        <f t="shared" si="1"/>
        <v>#VALUE!</v>
      </c>
      <c r="J18" s="174"/>
    </row>
    <row r="19" spans="3:10">
      <c r="C19" s="1" t="s">
        <v>98</v>
      </c>
      <c r="D19" s="2"/>
      <c r="E19" s="2"/>
      <c r="F19" s="2"/>
      <c r="G19" s="2"/>
      <c r="H19" s="166" t="e">
        <f t="shared" si="0"/>
        <v>#VALUE!</v>
      </c>
      <c r="I19" s="167" t="e">
        <f t="shared" si="1"/>
        <v>#VALUE!</v>
      </c>
      <c r="J19" s="174"/>
    </row>
    <row r="20" spans="3:10">
      <c r="C20" s="1" t="s">
        <v>91</v>
      </c>
      <c r="D20" s="2" t="e">
        <f>#REF!</f>
        <v>#REF!</v>
      </c>
      <c r="E20" s="2" t="e">
        <f>#REF!</f>
        <v>#REF!</v>
      </c>
      <c r="F20" s="2"/>
      <c r="G20" s="2"/>
      <c r="H20" s="166" t="e">
        <f t="shared" si="0"/>
        <v>#VALUE!</v>
      </c>
      <c r="I20" s="167" t="e">
        <f t="shared" si="1"/>
        <v>#VALUE!</v>
      </c>
      <c r="J20" s="175">
        <v>477170</v>
      </c>
    </row>
    <row r="21" spans="3:10">
      <c r="C21" s="1" t="s">
        <v>92</v>
      </c>
      <c r="D21" s="2" t="e">
        <f>#REF!</f>
        <v>#REF!</v>
      </c>
      <c r="E21" s="2" t="e">
        <f>#REF!</f>
        <v>#REF!</v>
      </c>
      <c r="F21" s="2"/>
      <c r="G21" s="2"/>
      <c r="H21" s="166" t="e">
        <f t="shared" si="0"/>
        <v>#VALUE!</v>
      </c>
      <c r="I21" s="167" t="e">
        <f t="shared" si="1"/>
        <v>#VALUE!</v>
      </c>
      <c r="J21" s="175">
        <v>280173</v>
      </c>
    </row>
    <row r="22" spans="3:10">
      <c r="C22" s="1" t="s">
        <v>93</v>
      </c>
      <c r="D22" s="2" t="e">
        <f>#REF!</f>
        <v>#REF!</v>
      </c>
      <c r="E22" s="2" t="e">
        <f>#REF!</f>
        <v>#REF!</v>
      </c>
      <c r="F22" s="2" t="e">
        <f>#REF!</f>
        <v>#REF!</v>
      </c>
      <c r="G22" s="2" t="e">
        <f>#REF!</f>
        <v>#REF!</v>
      </c>
      <c r="H22" s="166" t="e">
        <f t="shared" si="0"/>
        <v>#REF!</v>
      </c>
      <c r="I22" s="167" t="e">
        <f t="shared" si="1"/>
        <v>#REF!</v>
      </c>
      <c r="J22" s="175">
        <v>4142</v>
      </c>
    </row>
    <row r="23" spans="3:10">
      <c r="C23" s="1" t="s">
        <v>94</v>
      </c>
      <c r="D23" s="2">
        <f>gpsiphone!B3</f>
        <v>0</v>
      </c>
      <c r="E23" s="2">
        <f>gpsiphone!C3</f>
        <v>0</v>
      </c>
      <c r="F23" s="2">
        <f>gpsiphone!D3</f>
        <v>0</v>
      </c>
      <c r="G23" s="2">
        <f>gpsiphone!E3</f>
        <v>0</v>
      </c>
      <c r="H23" s="166" t="e">
        <f t="shared" si="0"/>
        <v>#VALUE!</v>
      </c>
      <c r="I23" s="167">
        <f t="shared" si="1"/>
        <v>0</v>
      </c>
      <c r="J23" s="175">
        <v>14939</v>
      </c>
    </row>
    <row r="24" spans="3:10">
      <c r="C24" s="1" t="s">
        <v>95</v>
      </c>
      <c r="D24" s="2">
        <f>gpsandroid!B3</f>
        <v>0</v>
      </c>
      <c r="E24" s="2">
        <f>gpsandroid!C3</f>
        <v>0</v>
      </c>
      <c r="F24" s="2">
        <f>gpsandroid!D3</f>
        <v>0</v>
      </c>
      <c r="G24" s="2">
        <f>gpsandroid!E3</f>
        <v>0</v>
      </c>
      <c r="H24" s="166" t="e">
        <f t="shared" si="0"/>
        <v>#VALUE!</v>
      </c>
      <c r="I24" s="167">
        <f t="shared" si="1"/>
        <v>0</v>
      </c>
      <c r="J24" s="174">
        <v>6</v>
      </c>
    </row>
    <row r="27" spans="3:10" ht="15.75">
      <c r="C27" s="120" t="s">
        <v>59</v>
      </c>
      <c r="D27" s="140" t="s">
        <v>96</v>
      </c>
      <c r="E27" s="140" t="s">
        <v>36</v>
      </c>
      <c r="F27" s="140" t="s">
        <v>38</v>
      </c>
      <c r="G27" s="140" t="s">
        <v>47</v>
      </c>
      <c r="H27" s="141" t="s">
        <v>77</v>
      </c>
      <c r="I27" s="148"/>
      <c r="J27" s="169" t="s">
        <v>103</v>
      </c>
    </row>
    <row r="28" spans="3:10" ht="18.75">
      <c r="C28" s="121" t="s">
        <v>60</v>
      </c>
      <c r="D28" s="122" t="e">
        <f t="shared" ref="D28:E28" si="2">D29+D30</f>
        <v>#REF!</v>
      </c>
      <c r="E28" s="122" t="e">
        <f t="shared" si="2"/>
        <v>#REF!</v>
      </c>
      <c r="F28" s="4"/>
      <c r="G28" s="122"/>
      <c r="H28" s="123" t="e">
        <f>E28/D28</f>
        <v>#REF!</v>
      </c>
      <c r="I28" s="122"/>
      <c r="J28" s="170">
        <f t="shared" ref="J28" si="3">J29+J30</f>
        <v>14457067</v>
      </c>
    </row>
    <row r="29" spans="3:10" ht="15.75">
      <c r="C29" s="124" t="s">
        <v>8</v>
      </c>
      <c r="D29" s="122" t="e">
        <f>D2+D4+D3</f>
        <v>#REF!</v>
      </c>
      <c r="E29" s="122" t="e">
        <f>E2+E4+E3</f>
        <v>#REF!</v>
      </c>
      <c r="F29" s="144" t="e">
        <f>(H2*D2+H4*D4)/SUM(D2:D4)</f>
        <v>#REF!</v>
      </c>
      <c r="G29" s="149" t="e">
        <f>I2</f>
        <v>#REF!</v>
      </c>
      <c r="H29" s="123" t="e">
        <f t="shared" ref="H29:H48" si="4">E29/D29</f>
        <v>#REF!</v>
      </c>
      <c r="I29" s="122"/>
      <c r="J29" s="170">
        <v>10013090</v>
      </c>
    </row>
    <row r="30" spans="3:10" ht="15.75">
      <c r="C30" s="125" t="s">
        <v>16</v>
      </c>
      <c r="D30" s="122" t="e">
        <f>D31+D41</f>
        <v>#REF!</v>
      </c>
      <c r="E30" s="122" t="e">
        <f>E31+E41</f>
        <v>#REF!</v>
      </c>
      <c r="F30" s="122"/>
      <c r="G30" s="122"/>
      <c r="H30" s="123" t="e">
        <f t="shared" si="4"/>
        <v>#REF!</v>
      </c>
      <c r="I30" s="122"/>
      <c r="J30" s="170">
        <f>J31+J41</f>
        <v>4443977</v>
      </c>
    </row>
    <row r="31" spans="3:10">
      <c r="C31" s="126" t="s">
        <v>17</v>
      </c>
      <c r="D31" s="122" t="e">
        <f>D32+D38</f>
        <v>#REF!</v>
      </c>
      <c r="E31" s="122" t="e">
        <f>E32+E38</f>
        <v>#REF!</v>
      </c>
      <c r="F31" s="122"/>
      <c r="G31" s="122"/>
      <c r="H31" s="123" t="e">
        <f t="shared" si="4"/>
        <v>#REF!</v>
      </c>
      <c r="I31" s="122"/>
      <c r="J31" s="170">
        <f>J32+J38</f>
        <v>3667547</v>
      </c>
    </row>
    <row r="32" spans="3:10">
      <c r="C32" s="127" t="s">
        <v>61</v>
      </c>
      <c r="D32" s="122" t="e">
        <f>SUM(D33:D37)</f>
        <v>#REF!</v>
      </c>
      <c r="E32" s="122" t="e">
        <f>SUM(E33:E37)</f>
        <v>#REF!</v>
      </c>
      <c r="F32" s="122"/>
      <c r="G32" s="122"/>
      <c r="H32" s="123" t="e">
        <f t="shared" si="4"/>
        <v>#REF!</v>
      </c>
      <c r="I32" s="122"/>
      <c r="J32" s="170">
        <f>SUM(J33:J37)</f>
        <v>2521174</v>
      </c>
    </row>
    <row r="33" spans="3:10">
      <c r="C33" s="128" t="s">
        <v>101</v>
      </c>
      <c r="D33" s="131" t="e">
        <f>D5+D6+D7-D9</f>
        <v>#REF!</v>
      </c>
      <c r="E33" s="131" t="e">
        <f>E5+E6+E7-E9</f>
        <v>#REF!</v>
      </c>
      <c r="F33" s="145"/>
      <c r="G33" s="131"/>
      <c r="H33" s="132" t="e">
        <f t="shared" si="4"/>
        <v>#REF!</v>
      </c>
      <c r="I33" s="131"/>
      <c r="J33" s="171">
        <f>J5+J6+J7-J9</f>
        <v>1653586</v>
      </c>
    </row>
    <row r="34" spans="3:10">
      <c r="C34" s="128" t="s">
        <v>63</v>
      </c>
      <c r="D34" s="131" t="e">
        <f>SUM(D15:D17)</f>
        <v>#REF!</v>
      </c>
      <c r="E34" s="131" t="e">
        <f>SUM(E15:E17)</f>
        <v>#REF!</v>
      </c>
      <c r="F34" s="146" t="e">
        <f>H17</f>
        <v>#REF!</v>
      </c>
      <c r="G34" s="149" t="e">
        <f>I17</f>
        <v>#REF!</v>
      </c>
      <c r="H34" s="132" t="e">
        <f t="shared" si="4"/>
        <v>#REF!</v>
      </c>
      <c r="I34" s="131"/>
      <c r="J34" s="171">
        <f>SUM(J15:J17)</f>
        <v>464729</v>
      </c>
    </row>
    <row r="35" spans="3:10">
      <c r="C35" s="128" t="s">
        <v>64</v>
      </c>
      <c r="D35" s="131" t="e">
        <f>SUM(D12:D14)</f>
        <v>#REF!</v>
      </c>
      <c r="E35" s="131" t="e">
        <f>SUM(E12:E14)</f>
        <v>#REF!</v>
      </c>
      <c r="F35" s="146" t="e">
        <f>H14</f>
        <v>#REF!</v>
      </c>
      <c r="G35" s="149" t="e">
        <f>I14</f>
        <v>#REF!</v>
      </c>
      <c r="H35" s="132" t="e">
        <f t="shared" si="4"/>
        <v>#REF!</v>
      </c>
      <c r="I35" s="131"/>
      <c r="J35" s="171">
        <f>SUM(J12:J14)</f>
        <v>402859</v>
      </c>
    </row>
    <row r="36" spans="3:10">
      <c r="C36" s="128" t="s">
        <v>65</v>
      </c>
      <c r="D36" s="129"/>
      <c r="E36" s="129"/>
      <c r="F36" s="129"/>
      <c r="G36" s="129"/>
      <c r="H36" s="130" t="e">
        <f t="shared" si="4"/>
        <v>#DIV/0!</v>
      </c>
      <c r="I36" s="131"/>
      <c r="J36" s="172"/>
    </row>
    <row r="37" spans="3:10">
      <c r="C37" s="128" t="s">
        <v>66</v>
      </c>
      <c r="D37" s="129"/>
      <c r="E37" s="129"/>
      <c r="F37" s="129"/>
      <c r="G37" s="129"/>
      <c r="H37" s="130" t="e">
        <f t="shared" si="4"/>
        <v>#DIV/0!</v>
      </c>
      <c r="I37" s="131"/>
      <c r="J37" s="172"/>
    </row>
    <row r="38" spans="3:10">
      <c r="C38" s="127" t="s">
        <v>67</v>
      </c>
      <c r="D38" s="122" t="e">
        <f>SUM(D39:D40)</f>
        <v>#REF!</v>
      </c>
      <c r="E38" s="122" t="e">
        <f>SUM(E39:E40)</f>
        <v>#REF!</v>
      </c>
      <c r="F38" s="122"/>
      <c r="G38" s="122"/>
      <c r="H38" s="123" t="e">
        <f t="shared" si="4"/>
        <v>#REF!</v>
      </c>
      <c r="I38" s="122"/>
      <c r="J38" s="170">
        <f>SUM(J39:J40)</f>
        <v>1146373</v>
      </c>
    </row>
    <row r="39" spans="3:10">
      <c r="C39" s="128" t="s">
        <v>68</v>
      </c>
      <c r="D39" s="131" t="e">
        <f>SUM(D10,D11,D8)</f>
        <v>#REF!</v>
      </c>
      <c r="E39" s="131" t="e">
        <f>SUM(E10,E11,E8)</f>
        <v>#REF!</v>
      </c>
      <c r="F39" s="146" t="e">
        <f>H8</f>
        <v>#VALUE!</v>
      </c>
      <c r="G39" s="149">
        <f>I8</f>
        <v>0</v>
      </c>
      <c r="H39" s="132" t="e">
        <f t="shared" si="4"/>
        <v>#REF!</v>
      </c>
      <c r="I39" s="131"/>
      <c r="J39" s="171">
        <f>SUM(J10,J11,J8)</f>
        <v>230167</v>
      </c>
    </row>
    <row r="40" spans="3:10">
      <c r="C40" s="128" t="s">
        <v>69</v>
      </c>
      <c r="D40" s="131" t="e">
        <f>D9-D8</f>
        <v>#REF!</v>
      </c>
      <c r="E40" s="131" t="e">
        <f>E9-E8</f>
        <v>#REF!</v>
      </c>
      <c r="F40" s="147"/>
      <c r="G40" s="131"/>
      <c r="H40" s="132" t="e">
        <f t="shared" si="4"/>
        <v>#REF!</v>
      </c>
      <c r="I40" s="131"/>
      <c r="J40" s="171">
        <f>J9-J8</f>
        <v>916206</v>
      </c>
    </row>
    <row r="41" spans="3:10">
      <c r="C41" s="126" t="s">
        <v>70</v>
      </c>
      <c r="D41" s="122" t="e">
        <f>D42+D46</f>
        <v>#REF!</v>
      </c>
      <c r="E41" s="122" t="e">
        <f>E42+E46</f>
        <v>#REF!</v>
      </c>
      <c r="F41" s="122"/>
      <c r="G41" s="122"/>
      <c r="H41" s="123" t="e">
        <f t="shared" si="4"/>
        <v>#REF!</v>
      </c>
      <c r="I41" s="122"/>
      <c r="J41" s="170">
        <f>J42+J46</f>
        <v>776430</v>
      </c>
    </row>
    <row r="42" spans="3:10">
      <c r="C42" s="133" t="s">
        <v>30</v>
      </c>
      <c r="D42" s="122" t="e">
        <f>SUM(D43:D45)</f>
        <v>#REF!</v>
      </c>
      <c r="E42" s="122" t="e">
        <f>SUM(E43:E45)</f>
        <v>#REF!</v>
      </c>
      <c r="F42" s="122"/>
      <c r="G42" s="122"/>
      <c r="H42" s="123" t="e">
        <f t="shared" si="4"/>
        <v>#REF!</v>
      </c>
      <c r="I42" s="122"/>
      <c r="J42" s="170">
        <f>SUM(J43:J45)</f>
        <v>761485</v>
      </c>
    </row>
    <row r="43" spans="3:10">
      <c r="C43" s="134" t="s">
        <v>71</v>
      </c>
      <c r="D43" s="131" t="e">
        <f>D20</f>
        <v>#REF!</v>
      </c>
      <c r="E43" s="131" t="e">
        <f>E20</f>
        <v>#REF!</v>
      </c>
      <c r="F43" s="131"/>
      <c r="G43" s="131"/>
      <c r="H43" s="132" t="e">
        <f t="shared" si="4"/>
        <v>#REF!</v>
      </c>
      <c r="I43" s="131"/>
      <c r="J43" s="171">
        <f>J20</f>
        <v>477170</v>
      </c>
    </row>
    <row r="44" spans="3:10">
      <c r="C44" s="134" t="s">
        <v>72</v>
      </c>
      <c r="D44" s="131" t="e">
        <f t="shared" ref="D44" si="5">D21</f>
        <v>#REF!</v>
      </c>
      <c r="E44" s="131" t="e">
        <f t="shared" ref="E44:E45" si="6">E21</f>
        <v>#REF!</v>
      </c>
      <c r="F44" s="131"/>
      <c r="G44" s="131"/>
      <c r="H44" s="132" t="e">
        <f t="shared" si="4"/>
        <v>#REF!</v>
      </c>
      <c r="I44" s="131"/>
      <c r="J44" s="171">
        <f t="shared" ref="J44:J45" si="7">J21</f>
        <v>280173</v>
      </c>
    </row>
    <row r="45" spans="3:10">
      <c r="C45" s="134" t="s">
        <v>73</v>
      </c>
      <c r="D45" s="129" t="e">
        <f t="shared" ref="D45" si="8">D22</f>
        <v>#REF!</v>
      </c>
      <c r="E45" s="129" t="e">
        <f t="shared" si="6"/>
        <v>#REF!</v>
      </c>
      <c r="F45" s="129"/>
      <c r="G45" s="150" t="e">
        <f>I22</f>
        <v>#REF!</v>
      </c>
      <c r="H45" s="130" t="e">
        <f t="shared" si="4"/>
        <v>#REF!</v>
      </c>
      <c r="I45" s="131"/>
      <c r="J45" s="172">
        <f t="shared" si="7"/>
        <v>4142</v>
      </c>
    </row>
    <row r="46" spans="3:10">
      <c r="C46" s="135" t="s">
        <v>31</v>
      </c>
      <c r="D46" s="122">
        <f>SUM(D47:D48)</f>
        <v>0</v>
      </c>
      <c r="E46" s="122">
        <f>SUM(E47:E48)</f>
        <v>0</v>
      </c>
      <c r="F46" s="122"/>
      <c r="G46" s="122"/>
      <c r="H46" s="123" t="e">
        <f t="shared" si="4"/>
        <v>#DIV/0!</v>
      </c>
      <c r="I46" s="122"/>
      <c r="J46" s="170">
        <f>SUM(J47:J48)</f>
        <v>14945</v>
      </c>
    </row>
    <row r="47" spans="3:10">
      <c r="C47" s="134" t="s">
        <v>74</v>
      </c>
      <c r="D47" s="131">
        <f>D23</f>
        <v>0</v>
      </c>
      <c r="E47" s="131">
        <f>E23</f>
        <v>0</v>
      </c>
      <c r="F47" s="131"/>
      <c r="G47" s="151">
        <f>I23</f>
        <v>0</v>
      </c>
      <c r="H47" s="132" t="e">
        <f t="shared" si="4"/>
        <v>#DIV/0!</v>
      </c>
      <c r="I47" s="131"/>
      <c r="J47" s="171">
        <f>J23</f>
        <v>14939</v>
      </c>
    </row>
    <row r="48" spans="3:10">
      <c r="C48" s="136" t="s">
        <v>75</v>
      </c>
      <c r="D48" s="137">
        <f>D24</f>
        <v>0</v>
      </c>
      <c r="E48" s="137">
        <f>E24</f>
        <v>0</v>
      </c>
      <c r="F48" s="137"/>
      <c r="G48" s="152">
        <f>I24</f>
        <v>0</v>
      </c>
      <c r="H48" s="138" t="e">
        <f t="shared" si="4"/>
        <v>#DIV/0!</v>
      </c>
      <c r="I48" s="131"/>
      <c r="J48" s="173">
        <f>J24</f>
        <v>6</v>
      </c>
    </row>
    <row r="49" spans="3:4">
      <c r="D49" s="139"/>
    </row>
    <row r="50" spans="3:4" ht="15.75">
      <c r="C50" s="120"/>
      <c r="D50" s="168"/>
    </row>
    <row r="51" spans="3:4" ht="18.75">
      <c r="C51" s="121" t="s">
        <v>76</v>
      </c>
      <c r="D51" s="156"/>
    </row>
    <row r="52" spans="3:4" ht="15.75">
      <c r="C52" s="124" t="s">
        <v>8</v>
      </c>
      <c r="D52" s="156"/>
    </row>
    <row r="53" spans="3:4" ht="15.75">
      <c r="C53" s="125" t="s">
        <v>16</v>
      </c>
      <c r="D53" s="156"/>
    </row>
    <row r="54" spans="3:4">
      <c r="C54" s="126" t="s">
        <v>17</v>
      </c>
      <c r="D54" s="156"/>
    </row>
    <row r="55" spans="3:4">
      <c r="C55" s="127" t="s">
        <v>61</v>
      </c>
      <c r="D55" s="156"/>
    </row>
    <row r="56" spans="3:4">
      <c r="C56" s="128" t="s">
        <v>62</v>
      </c>
      <c r="D56" s="156"/>
    </row>
    <row r="57" spans="3:4">
      <c r="C57" s="128" t="s">
        <v>63</v>
      </c>
      <c r="D57" s="156"/>
    </row>
    <row r="58" spans="3:4">
      <c r="C58" s="128" t="s">
        <v>64</v>
      </c>
      <c r="D58" s="156"/>
    </row>
    <row r="59" spans="3:4">
      <c r="C59" s="128" t="s">
        <v>65</v>
      </c>
      <c r="D59" s="156"/>
    </row>
    <row r="60" spans="3:4">
      <c r="C60" s="128" t="s">
        <v>66</v>
      </c>
      <c r="D60" s="156"/>
    </row>
    <row r="61" spans="3:4">
      <c r="C61" s="127" t="s">
        <v>67</v>
      </c>
      <c r="D61" s="156"/>
    </row>
    <row r="62" spans="3:4">
      <c r="C62" s="128" t="s">
        <v>68</v>
      </c>
      <c r="D62" s="156"/>
    </row>
    <row r="63" spans="3:4">
      <c r="C63" s="128" t="s">
        <v>69</v>
      </c>
      <c r="D63" s="156"/>
    </row>
    <row r="64" spans="3:4">
      <c r="C64" s="126" t="s">
        <v>70</v>
      </c>
      <c r="D64" s="156"/>
    </row>
    <row r="65" spans="3:4">
      <c r="C65" s="133" t="s">
        <v>30</v>
      </c>
      <c r="D65" s="156"/>
    </row>
    <row r="66" spans="3:4">
      <c r="C66" s="134" t="s">
        <v>71</v>
      </c>
      <c r="D66" s="156"/>
    </row>
    <row r="67" spans="3:4">
      <c r="C67" s="134" t="s">
        <v>72</v>
      </c>
      <c r="D67" s="156"/>
    </row>
    <row r="68" spans="3:4">
      <c r="C68" s="134" t="s">
        <v>73</v>
      </c>
      <c r="D68" s="156"/>
    </row>
    <row r="69" spans="3:4">
      <c r="C69" s="135" t="s">
        <v>31</v>
      </c>
      <c r="D69" s="156"/>
    </row>
    <row r="70" spans="3:4">
      <c r="C70" s="134" t="s">
        <v>74</v>
      </c>
      <c r="D70" s="156"/>
    </row>
    <row r="71" spans="3:4">
      <c r="C71" s="136" t="s">
        <v>75</v>
      </c>
      <c r="D71" s="157"/>
    </row>
    <row r="73" spans="3:4" ht="15.75">
      <c r="C73" s="120"/>
      <c r="D73" s="153"/>
    </row>
    <row r="74" spans="3:4" ht="18.75">
      <c r="C74" s="121" t="s">
        <v>36</v>
      </c>
      <c r="D74" s="160" t="e">
        <f>E28</f>
        <v>#REF!</v>
      </c>
    </row>
    <row r="75" spans="3:4" ht="15.75">
      <c r="C75" s="124" t="s">
        <v>8</v>
      </c>
      <c r="D75" s="160" t="e">
        <f t="shared" ref="D75:D94" si="9">E29</f>
        <v>#REF!</v>
      </c>
    </row>
    <row r="76" spans="3:4" ht="15.75">
      <c r="C76" s="125" t="s">
        <v>16</v>
      </c>
      <c r="D76" s="160" t="e">
        <f t="shared" si="9"/>
        <v>#REF!</v>
      </c>
    </row>
    <row r="77" spans="3:4">
      <c r="C77" s="126" t="s">
        <v>17</v>
      </c>
      <c r="D77" s="160" t="e">
        <f t="shared" si="9"/>
        <v>#REF!</v>
      </c>
    </row>
    <row r="78" spans="3:4">
      <c r="C78" s="127" t="s">
        <v>61</v>
      </c>
      <c r="D78" s="160" t="e">
        <f t="shared" si="9"/>
        <v>#REF!</v>
      </c>
    </row>
    <row r="79" spans="3:4">
      <c r="C79" s="128" t="s">
        <v>62</v>
      </c>
      <c r="D79" s="160" t="e">
        <f t="shared" si="9"/>
        <v>#REF!</v>
      </c>
    </row>
    <row r="80" spans="3:4">
      <c r="C80" s="128" t="s">
        <v>63</v>
      </c>
      <c r="D80" s="160" t="e">
        <f t="shared" si="9"/>
        <v>#REF!</v>
      </c>
    </row>
    <row r="81" spans="3:4">
      <c r="C81" s="128" t="s">
        <v>64</v>
      </c>
      <c r="D81" s="160" t="e">
        <f t="shared" si="9"/>
        <v>#REF!</v>
      </c>
    </row>
    <row r="82" spans="3:4">
      <c r="C82" s="128" t="s">
        <v>65</v>
      </c>
      <c r="D82" s="160">
        <f t="shared" si="9"/>
        <v>0</v>
      </c>
    </row>
    <row r="83" spans="3:4">
      <c r="C83" s="128" t="s">
        <v>66</v>
      </c>
      <c r="D83" s="160">
        <f t="shared" si="9"/>
        <v>0</v>
      </c>
    </row>
    <row r="84" spans="3:4">
      <c r="C84" s="127" t="s">
        <v>67</v>
      </c>
      <c r="D84" s="160" t="e">
        <f t="shared" si="9"/>
        <v>#REF!</v>
      </c>
    </row>
    <row r="85" spans="3:4">
      <c r="C85" s="128" t="s">
        <v>68</v>
      </c>
      <c r="D85" s="160" t="e">
        <f t="shared" si="9"/>
        <v>#REF!</v>
      </c>
    </row>
    <row r="86" spans="3:4">
      <c r="C86" s="128" t="s">
        <v>69</v>
      </c>
      <c r="D86" s="160" t="e">
        <f t="shared" si="9"/>
        <v>#REF!</v>
      </c>
    </row>
    <row r="87" spans="3:4">
      <c r="C87" s="126" t="s">
        <v>70</v>
      </c>
      <c r="D87" s="160" t="e">
        <f t="shared" si="9"/>
        <v>#REF!</v>
      </c>
    </row>
    <row r="88" spans="3:4">
      <c r="C88" s="133" t="s">
        <v>30</v>
      </c>
      <c r="D88" s="160" t="e">
        <f t="shared" si="9"/>
        <v>#REF!</v>
      </c>
    </row>
    <row r="89" spans="3:4">
      <c r="C89" s="134" t="s">
        <v>71</v>
      </c>
      <c r="D89" s="160" t="e">
        <f t="shared" si="9"/>
        <v>#REF!</v>
      </c>
    </row>
    <row r="90" spans="3:4">
      <c r="C90" s="134" t="s">
        <v>72</v>
      </c>
      <c r="D90" s="160" t="e">
        <f t="shared" si="9"/>
        <v>#REF!</v>
      </c>
    </row>
    <row r="91" spans="3:4">
      <c r="C91" s="134" t="s">
        <v>73</v>
      </c>
      <c r="D91" s="160" t="e">
        <f t="shared" si="9"/>
        <v>#REF!</v>
      </c>
    </row>
    <row r="92" spans="3:4">
      <c r="C92" s="135" t="s">
        <v>31</v>
      </c>
      <c r="D92" s="160">
        <f t="shared" si="9"/>
        <v>0</v>
      </c>
    </row>
    <row r="93" spans="3:4">
      <c r="C93" s="134" t="s">
        <v>74</v>
      </c>
      <c r="D93" s="160">
        <f t="shared" si="9"/>
        <v>0</v>
      </c>
    </row>
    <row r="94" spans="3:4">
      <c r="C94" s="136" t="s">
        <v>75</v>
      </c>
      <c r="D94" s="161">
        <f t="shared" si="9"/>
        <v>0</v>
      </c>
    </row>
    <row r="96" spans="3:4" ht="15.75">
      <c r="C96" s="120"/>
      <c r="D96" s="153"/>
    </row>
    <row r="97" spans="3:4" ht="18.75">
      <c r="C97" s="121" t="s">
        <v>38</v>
      </c>
      <c r="D97" s="158"/>
    </row>
    <row r="98" spans="3:4" ht="15.75">
      <c r="C98" s="124" t="s">
        <v>8</v>
      </c>
      <c r="D98" s="158" t="e">
        <f t="shared" ref="D98:D108" si="10">F29</f>
        <v>#REF!</v>
      </c>
    </row>
    <row r="99" spans="3:4" ht="15.75">
      <c r="C99" s="125" t="s">
        <v>16</v>
      </c>
      <c r="D99" s="158"/>
    </row>
    <row r="100" spans="3:4">
      <c r="C100" s="126" t="s">
        <v>17</v>
      </c>
      <c r="D100" s="158"/>
    </row>
    <row r="101" spans="3:4">
      <c r="C101" s="127" t="s">
        <v>61</v>
      </c>
      <c r="D101" s="158"/>
    </row>
    <row r="102" spans="3:4">
      <c r="C102" s="128" t="s">
        <v>62</v>
      </c>
      <c r="D102" s="158"/>
    </row>
    <row r="103" spans="3:4">
      <c r="C103" s="128" t="s">
        <v>63</v>
      </c>
      <c r="D103" s="158" t="e">
        <f t="shared" si="10"/>
        <v>#REF!</v>
      </c>
    </row>
    <row r="104" spans="3:4">
      <c r="C104" s="128" t="s">
        <v>64</v>
      </c>
      <c r="D104" s="158" t="e">
        <f t="shared" si="10"/>
        <v>#REF!</v>
      </c>
    </row>
    <row r="105" spans="3:4">
      <c r="C105" s="128" t="s">
        <v>65</v>
      </c>
      <c r="D105" s="158"/>
    </row>
    <row r="106" spans="3:4">
      <c r="C106" s="128" t="s">
        <v>66</v>
      </c>
      <c r="D106" s="158"/>
    </row>
    <row r="107" spans="3:4">
      <c r="C107" s="127" t="s">
        <v>67</v>
      </c>
      <c r="D107" s="158"/>
    </row>
    <row r="108" spans="3:4">
      <c r="C108" s="128" t="s">
        <v>68</v>
      </c>
      <c r="D108" s="158" t="e">
        <f t="shared" si="10"/>
        <v>#VALUE!</v>
      </c>
    </row>
    <row r="109" spans="3:4">
      <c r="C109" s="128" t="s">
        <v>69</v>
      </c>
      <c r="D109" s="158"/>
    </row>
    <row r="110" spans="3:4">
      <c r="C110" s="126" t="s">
        <v>70</v>
      </c>
      <c r="D110" s="158"/>
    </row>
    <row r="111" spans="3:4">
      <c r="C111" s="133" t="s">
        <v>30</v>
      </c>
      <c r="D111" s="158"/>
    </row>
    <row r="112" spans="3:4">
      <c r="C112" s="134" t="s">
        <v>71</v>
      </c>
      <c r="D112" s="158"/>
    </row>
    <row r="113" spans="3:4">
      <c r="C113" s="134" t="s">
        <v>72</v>
      </c>
      <c r="D113" s="158"/>
    </row>
    <row r="114" spans="3:4">
      <c r="C114" s="134" t="s">
        <v>73</v>
      </c>
      <c r="D114" s="158"/>
    </row>
    <row r="115" spans="3:4">
      <c r="C115" s="135" t="s">
        <v>31</v>
      </c>
      <c r="D115" s="158"/>
    </row>
    <row r="116" spans="3:4">
      <c r="C116" s="134" t="s">
        <v>74</v>
      </c>
      <c r="D116" s="158"/>
    </row>
    <row r="117" spans="3:4">
      <c r="C117" s="136" t="s">
        <v>75</v>
      </c>
      <c r="D117" s="159"/>
    </row>
    <row r="119" spans="3:4" ht="15.75">
      <c r="C119" s="120"/>
      <c r="D119" s="153"/>
    </row>
    <row r="120" spans="3:4" ht="18.75">
      <c r="C120" s="121" t="s">
        <v>41</v>
      </c>
      <c r="D120" s="156"/>
    </row>
    <row r="121" spans="3:4" ht="15.75">
      <c r="C121" s="124" t="s">
        <v>8</v>
      </c>
      <c r="D121" s="156"/>
    </row>
    <row r="122" spans="3:4" ht="15.75">
      <c r="C122" s="125" t="s">
        <v>16</v>
      </c>
      <c r="D122" s="156"/>
    </row>
    <row r="123" spans="3:4">
      <c r="C123" s="126" t="s">
        <v>17</v>
      </c>
      <c r="D123" s="156"/>
    </row>
    <row r="124" spans="3:4">
      <c r="C124" s="127" t="s">
        <v>61</v>
      </c>
      <c r="D124" s="156"/>
    </row>
    <row r="125" spans="3:4">
      <c r="C125" s="128" t="s">
        <v>62</v>
      </c>
      <c r="D125" s="156"/>
    </row>
    <row r="126" spans="3:4">
      <c r="C126" s="128" t="s">
        <v>63</v>
      </c>
      <c r="D126" s="156"/>
    </row>
    <row r="127" spans="3:4">
      <c r="C127" s="128" t="s">
        <v>64</v>
      </c>
      <c r="D127" s="156"/>
    </row>
    <row r="128" spans="3:4">
      <c r="C128" s="128" t="s">
        <v>65</v>
      </c>
      <c r="D128" s="156"/>
    </row>
    <row r="129" spans="3:4">
      <c r="C129" s="128" t="s">
        <v>66</v>
      </c>
      <c r="D129" s="156"/>
    </row>
    <row r="130" spans="3:4">
      <c r="C130" s="127" t="s">
        <v>67</v>
      </c>
      <c r="D130" s="156"/>
    </row>
    <row r="131" spans="3:4">
      <c r="C131" s="128" t="s">
        <v>68</v>
      </c>
      <c r="D131" s="156"/>
    </row>
    <row r="132" spans="3:4">
      <c r="C132" s="128" t="s">
        <v>69</v>
      </c>
      <c r="D132" s="156"/>
    </row>
    <row r="133" spans="3:4">
      <c r="C133" s="126" t="s">
        <v>70</v>
      </c>
      <c r="D133" s="156"/>
    </row>
    <row r="134" spans="3:4">
      <c r="C134" s="133" t="s">
        <v>30</v>
      </c>
      <c r="D134" s="156"/>
    </row>
    <row r="135" spans="3:4">
      <c r="C135" s="134" t="s">
        <v>71</v>
      </c>
      <c r="D135" s="156"/>
    </row>
    <row r="136" spans="3:4">
      <c r="C136" s="134" t="s">
        <v>72</v>
      </c>
      <c r="D136" s="156"/>
    </row>
    <row r="137" spans="3:4">
      <c r="C137" s="134" t="s">
        <v>73</v>
      </c>
      <c r="D137" s="156"/>
    </row>
    <row r="138" spans="3:4">
      <c r="C138" s="135" t="s">
        <v>31</v>
      </c>
      <c r="D138" s="156"/>
    </row>
    <row r="139" spans="3:4">
      <c r="C139" s="134" t="s">
        <v>74</v>
      </c>
      <c r="D139" s="156"/>
    </row>
    <row r="140" spans="3:4">
      <c r="C140" s="136" t="s">
        <v>75</v>
      </c>
      <c r="D140" s="157"/>
    </row>
    <row r="142" spans="3:4" ht="15.75">
      <c r="C142" s="120"/>
      <c r="D142" s="153"/>
    </row>
    <row r="143" spans="3:4" ht="18.75">
      <c r="C143" s="121" t="s">
        <v>77</v>
      </c>
      <c r="D143" s="154" t="e">
        <f>H28</f>
        <v>#REF!</v>
      </c>
    </row>
    <row r="144" spans="3:4" ht="15.75">
      <c r="C144" s="124" t="s">
        <v>8</v>
      </c>
      <c r="D144" s="154" t="e">
        <f t="shared" ref="D144:D163" si="11">H29</f>
        <v>#REF!</v>
      </c>
    </row>
    <row r="145" spans="3:4" ht="15.75">
      <c r="C145" s="125" t="s">
        <v>16</v>
      </c>
      <c r="D145" s="154" t="e">
        <f t="shared" si="11"/>
        <v>#REF!</v>
      </c>
    </row>
    <row r="146" spans="3:4">
      <c r="C146" s="126" t="s">
        <v>17</v>
      </c>
      <c r="D146" s="154" t="e">
        <f t="shared" si="11"/>
        <v>#REF!</v>
      </c>
    </row>
    <row r="147" spans="3:4">
      <c r="C147" s="127" t="s">
        <v>61</v>
      </c>
      <c r="D147" s="154" t="e">
        <f t="shared" si="11"/>
        <v>#REF!</v>
      </c>
    </row>
    <row r="148" spans="3:4">
      <c r="C148" s="128" t="s">
        <v>62</v>
      </c>
      <c r="D148" s="154" t="e">
        <f t="shared" si="11"/>
        <v>#REF!</v>
      </c>
    </row>
    <row r="149" spans="3:4">
      <c r="C149" s="128" t="s">
        <v>63</v>
      </c>
      <c r="D149" s="154" t="e">
        <f t="shared" si="11"/>
        <v>#REF!</v>
      </c>
    </row>
    <row r="150" spans="3:4">
      <c r="C150" s="128" t="s">
        <v>64</v>
      </c>
      <c r="D150" s="154" t="e">
        <f t="shared" si="11"/>
        <v>#REF!</v>
      </c>
    </row>
    <row r="151" spans="3:4">
      <c r="C151" s="128" t="s">
        <v>65</v>
      </c>
      <c r="D151" s="154" t="e">
        <f t="shared" si="11"/>
        <v>#DIV/0!</v>
      </c>
    </row>
    <row r="152" spans="3:4">
      <c r="C152" s="128" t="s">
        <v>66</v>
      </c>
      <c r="D152" s="154" t="e">
        <f t="shared" si="11"/>
        <v>#DIV/0!</v>
      </c>
    </row>
    <row r="153" spans="3:4">
      <c r="C153" s="127" t="s">
        <v>67</v>
      </c>
      <c r="D153" s="154" t="e">
        <f t="shared" si="11"/>
        <v>#REF!</v>
      </c>
    </row>
    <row r="154" spans="3:4">
      <c r="C154" s="128" t="s">
        <v>68</v>
      </c>
      <c r="D154" s="154" t="e">
        <f t="shared" si="11"/>
        <v>#REF!</v>
      </c>
    </row>
    <row r="155" spans="3:4">
      <c r="C155" s="128" t="s">
        <v>69</v>
      </c>
      <c r="D155" s="154" t="e">
        <f t="shared" si="11"/>
        <v>#REF!</v>
      </c>
    </row>
    <row r="156" spans="3:4">
      <c r="C156" s="126" t="s">
        <v>70</v>
      </c>
      <c r="D156" s="154" t="e">
        <f t="shared" si="11"/>
        <v>#REF!</v>
      </c>
    </row>
    <row r="157" spans="3:4">
      <c r="C157" s="133" t="s">
        <v>30</v>
      </c>
      <c r="D157" s="154" t="e">
        <f t="shared" si="11"/>
        <v>#REF!</v>
      </c>
    </row>
    <row r="158" spans="3:4">
      <c r="C158" s="134" t="s">
        <v>71</v>
      </c>
      <c r="D158" s="154" t="e">
        <f t="shared" si="11"/>
        <v>#REF!</v>
      </c>
    </row>
    <row r="159" spans="3:4">
      <c r="C159" s="134" t="s">
        <v>72</v>
      </c>
      <c r="D159" s="154" t="e">
        <f t="shared" si="11"/>
        <v>#REF!</v>
      </c>
    </row>
    <row r="160" spans="3:4">
      <c r="C160" s="134" t="s">
        <v>73</v>
      </c>
      <c r="D160" s="154" t="e">
        <f t="shared" si="11"/>
        <v>#REF!</v>
      </c>
    </row>
    <row r="161" spans="3:4">
      <c r="C161" s="135" t="s">
        <v>31</v>
      </c>
      <c r="D161" s="154" t="e">
        <f t="shared" si="11"/>
        <v>#DIV/0!</v>
      </c>
    </row>
    <row r="162" spans="3:4">
      <c r="C162" s="134" t="s">
        <v>74</v>
      </c>
      <c r="D162" s="154" t="e">
        <f t="shared" si="11"/>
        <v>#DIV/0!</v>
      </c>
    </row>
    <row r="163" spans="3:4">
      <c r="C163" s="136" t="s">
        <v>75</v>
      </c>
      <c r="D163" s="155" t="e">
        <f t="shared" si="11"/>
        <v>#DIV/0!</v>
      </c>
    </row>
    <row r="166" spans="3:4" ht="18.75">
      <c r="C166" s="162" t="s">
        <v>47</v>
      </c>
      <c r="D166" s="163"/>
    </row>
    <row r="167" spans="3:4" ht="15.75">
      <c r="C167" s="124" t="s">
        <v>8</v>
      </c>
      <c r="D167" s="164" t="e">
        <f>G29</f>
        <v>#REF!</v>
      </c>
    </row>
    <row r="168" spans="3:4" ht="15.75">
      <c r="C168" s="125" t="s">
        <v>16</v>
      </c>
      <c r="D168" s="164"/>
    </row>
    <row r="169" spans="3:4">
      <c r="C169" s="126" t="s">
        <v>17</v>
      </c>
      <c r="D169" s="164"/>
    </row>
    <row r="170" spans="3:4">
      <c r="C170" s="127" t="s">
        <v>61</v>
      </c>
      <c r="D170" s="164"/>
    </row>
    <row r="171" spans="3:4">
      <c r="C171" s="128" t="s">
        <v>62</v>
      </c>
      <c r="D171" s="164"/>
    </row>
    <row r="172" spans="3:4">
      <c r="C172" s="128" t="s">
        <v>63</v>
      </c>
      <c r="D172" s="164" t="e">
        <f>G34</f>
        <v>#REF!</v>
      </c>
    </row>
    <row r="173" spans="3:4">
      <c r="C173" s="128" t="s">
        <v>64</v>
      </c>
      <c r="D173" s="164" t="e">
        <f>G35</f>
        <v>#REF!</v>
      </c>
    </row>
    <row r="174" spans="3:4">
      <c r="C174" s="128" t="s">
        <v>65</v>
      </c>
      <c r="D174" s="164">
        <f>G36</f>
        <v>0</v>
      </c>
    </row>
    <row r="175" spans="3:4">
      <c r="C175" s="128" t="s">
        <v>66</v>
      </c>
      <c r="D175" s="164">
        <f>G37</f>
        <v>0</v>
      </c>
    </row>
    <row r="176" spans="3:4">
      <c r="C176" s="127" t="s">
        <v>67</v>
      </c>
      <c r="D176" s="164"/>
    </row>
    <row r="177" spans="3:4">
      <c r="C177" s="128" t="s">
        <v>68</v>
      </c>
      <c r="D177" s="164">
        <f>G39</f>
        <v>0</v>
      </c>
    </row>
    <row r="178" spans="3:4">
      <c r="C178" s="128" t="s">
        <v>69</v>
      </c>
      <c r="D178" s="164"/>
    </row>
    <row r="179" spans="3:4">
      <c r="C179" s="126" t="s">
        <v>70</v>
      </c>
      <c r="D179" s="164"/>
    </row>
    <row r="180" spans="3:4">
      <c r="C180" s="133" t="s">
        <v>30</v>
      </c>
      <c r="D180" s="164"/>
    </row>
    <row r="181" spans="3:4">
      <c r="C181" s="134" t="s">
        <v>71</v>
      </c>
      <c r="D181" s="164"/>
    </row>
    <row r="182" spans="3:4">
      <c r="C182" s="134" t="s">
        <v>72</v>
      </c>
      <c r="D182" s="164"/>
    </row>
    <row r="183" spans="3:4">
      <c r="C183" s="134" t="s">
        <v>73</v>
      </c>
      <c r="D183" s="164" t="e">
        <f>G45</f>
        <v>#REF!</v>
      </c>
    </row>
    <row r="184" spans="3:4">
      <c r="C184" s="135" t="s">
        <v>31</v>
      </c>
      <c r="D184" s="164"/>
    </row>
    <row r="185" spans="3:4">
      <c r="C185" s="134" t="s">
        <v>74</v>
      </c>
      <c r="D185" s="164">
        <f>G47</f>
        <v>0</v>
      </c>
    </row>
    <row r="186" spans="3:4">
      <c r="C186" s="136" t="s">
        <v>75</v>
      </c>
      <c r="D186" s="165">
        <f>G48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6"/>
  </sheetPr>
  <dimension ref="A1:E6"/>
  <sheetViews>
    <sheetView workbookViewId="0">
      <selection activeCell="D4" sqref="D4"/>
    </sheetView>
  </sheetViews>
  <sheetFormatPr defaultColWidth="11.42578125" defaultRowHeight="15"/>
  <cols>
    <col min="1" max="1" width="12.140625" bestFit="1" customWidth="1"/>
    <col min="2" max="2" width="6.28515625" customWidth="1"/>
    <col min="3" max="3" width="11.140625" bestFit="1" customWidth="1"/>
    <col min="4" max="4" width="17.85546875" bestFit="1" customWidth="1"/>
    <col min="5" max="5" width="17.5703125" bestFit="1" customWidth="1"/>
  </cols>
  <sheetData>
    <row r="1" spans="1:5" ht="25.5">
      <c r="A1" s="227" t="s">
        <v>43</v>
      </c>
      <c r="B1" s="227" t="s">
        <v>44</v>
      </c>
      <c r="C1" s="227" t="s">
        <v>45</v>
      </c>
      <c r="D1" s="227" t="s">
        <v>46</v>
      </c>
      <c r="E1" s="227" t="s">
        <v>47</v>
      </c>
    </row>
    <row r="2" spans="1:5">
      <c r="A2" s="227" t="s">
        <v>52</v>
      </c>
      <c r="B2" s="227">
        <v>0</v>
      </c>
      <c r="C2" s="227">
        <v>0</v>
      </c>
      <c r="D2" s="227">
        <v>0</v>
      </c>
      <c r="E2" s="227">
        <v>0</v>
      </c>
    </row>
    <row r="3" spans="1:5">
      <c r="A3" s="227" t="s">
        <v>179</v>
      </c>
      <c r="B3" s="227">
        <v>1</v>
      </c>
      <c r="C3" s="227">
        <v>1</v>
      </c>
      <c r="D3" s="227">
        <v>0</v>
      </c>
      <c r="E3" s="227">
        <v>1</v>
      </c>
    </row>
    <row r="4" spans="1:5" ht="25.5">
      <c r="A4" s="227" t="s">
        <v>48</v>
      </c>
      <c r="B4" s="227">
        <v>12</v>
      </c>
      <c r="C4" s="227">
        <v>18</v>
      </c>
      <c r="D4" s="227" t="s">
        <v>185</v>
      </c>
      <c r="E4" s="227" t="s">
        <v>180</v>
      </c>
    </row>
    <row r="5" spans="1:5">
      <c r="A5" s="227" t="s">
        <v>11</v>
      </c>
      <c r="B5" s="227">
        <v>2</v>
      </c>
      <c r="C5" s="227">
        <v>2</v>
      </c>
      <c r="D5" s="227">
        <v>0</v>
      </c>
      <c r="E5" s="227">
        <v>1</v>
      </c>
    </row>
    <row r="6" spans="1:5" ht="25.5">
      <c r="A6" s="227" t="s">
        <v>49</v>
      </c>
      <c r="B6" s="227">
        <v>13</v>
      </c>
      <c r="C6" s="227">
        <v>27</v>
      </c>
      <c r="D6" s="227">
        <v>473</v>
      </c>
      <c r="E6" s="227" t="s">
        <v>186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6"/>
  </sheetPr>
  <dimension ref="A2:E3"/>
  <sheetViews>
    <sheetView workbookViewId="0">
      <selection activeCell="D3" sqref="D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11.140625" bestFit="1" customWidth="1"/>
    <col min="4" max="4" width="17.85546875" bestFit="1" customWidth="1"/>
    <col min="5" max="5" width="17.5703125" bestFit="1" customWidth="1"/>
  </cols>
  <sheetData>
    <row r="2" spans="1:5" ht="25.5">
      <c r="A2" s="227" t="s">
        <v>50</v>
      </c>
      <c r="B2" s="227" t="s">
        <v>44</v>
      </c>
      <c r="C2" s="227" t="s">
        <v>45</v>
      </c>
      <c r="D2" s="227" t="s">
        <v>46</v>
      </c>
      <c r="E2" s="227" t="s">
        <v>47</v>
      </c>
    </row>
    <row r="3" spans="1:5" ht="25.5">
      <c r="A3" s="227">
        <v>2015</v>
      </c>
      <c r="B3" s="227">
        <v>22</v>
      </c>
      <c r="C3" s="227">
        <v>45</v>
      </c>
      <c r="D3" s="227">
        <v>428</v>
      </c>
      <c r="E3" s="227" t="s">
        <v>187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D7" sqref="D7"/>
    </sheetView>
  </sheetViews>
  <sheetFormatPr defaultColWidth="11.42578125" defaultRowHeight="15"/>
  <cols>
    <col min="1" max="1" width="30.28515625" customWidth="1"/>
    <col min="2" max="2" width="14.42578125" customWidth="1"/>
    <col min="3" max="3" width="22.85546875" customWidth="1"/>
    <col min="4" max="4" width="18.85546875" customWidth="1"/>
    <col min="7" max="7" width="20.28515625" customWidth="1"/>
    <col min="8" max="8" width="15.5703125" customWidth="1"/>
  </cols>
  <sheetData>
    <row r="1" spans="1:8">
      <c r="A1" t="s">
        <v>18</v>
      </c>
      <c r="B1" t="s">
        <v>171</v>
      </c>
      <c r="C1" t="s">
        <v>190</v>
      </c>
      <c r="D1" t="s">
        <v>191</v>
      </c>
      <c r="E1" t="s">
        <v>44</v>
      </c>
      <c r="F1" t="s">
        <v>51</v>
      </c>
      <c r="G1" t="s">
        <v>46</v>
      </c>
      <c r="H1" t="s">
        <v>47</v>
      </c>
    </row>
    <row r="2" spans="1:8">
      <c r="A2" t="s">
        <v>193</v>
      </c>
      <c r="B2" t="s">
        <v>172</v>
      </c>
      <c r="C2" t="s">
        <v>194</v>
      </c>
      <c r="D2" t="s">
        <v>28</v>
      </c>
      <c r="E2">
        <v>290</v>
      </c>
      <c r="F2">
        <v>353</v>
      </c>
      <c r="G2">
        <v>241.5</v>
      </c>
      <c r="H2">
        <v>0.8827586207</v>
      </c>
    </row>
    <row r="3" spans="1:8">
      <c r="A3" t="s">
        <v>193</v>
      </c>
      <c r="B3" t="s">
        <v>61</v>
      </c>
      <c r="C3" t="s">
        <v>194</v>
      </c>
      <c r="E3">
        <v>238</v>
      </c>
      <c r="F3">
        <v>299</v>
      </c>
      <c r="G3">
        <v>216.32142857139999</v>
      </c>
      <c r="H3">
        <v>0.88235294119999996</v>
      </c>
    </row>
    <row r="4" spans="1:8">
      <c r="A4" t="s">
        <v>193</v>
      </c>
      <c r="B4" t="s">
        <v>172</v>
      </c>
      <c r="C4" t="s">
        <v>194</v>
      </c>
      <c r="D4" t="s">
        <v>28</v>
      </c>
      <c r="E4">
        <v>91</v>
      </c>
      <c r="F4">
        <v>628</v>
      </c>
      <c r="G4">
        <v>286.52727272729999</v>
      </c>
      <c r="H4">
        <v>0.39560439559999999</v>
      </c>
    </row>
    <row r="5" spans="1:8">
      <c r="A5" t="s">
        <v>193</v>
      </c>
      <c r="B5" t="s">
        <v>61</v>
      </c>
      <c r="C5" t="s">
        <v>194</v>
      </c>
      <c r="D5" t="s">
        <v>26</v>
      </c>
      <c r="E5">
        <v>27</v>
      </c>
      <c r="F5">
        <v>29</v>
      </c>
      <c r="G5">
        <v>43</v>
      </c>
      <c r="H5">
        <v>0.96296296299999995</v>
      </c>
    </row>
    <row r="6" spans="1:8">
      <c r="A6" t="s">
        <v>193</v>
      </c>
      <c r="B6" t="s">
        <v>61</v>
      </c>
      <c r="C6" t="s">
        <v>194</v>
      </c>
      <c r="D6" t="s">
        <v>192</v>
      </c>
      <c r="E6">
        <v>5</v>
      </c>
      <c r="F6">
        <v>31</v>
      </c>
      <c r="G6">
        <v>191</v>
      </c>
      <c r="H6">
        <v>0.4</v>
      </c>
    </row>
    <row r="7" spans="1:8">
      <c r="A7" t="s">
        <v>193</v>
      </c>
      <c r="B7" t="s">
        <v>172</v>
      </c>
      <c r="C7" t="s">
        <v>194</v>
      </c>
      <c r="D7" t="s">
        <v>192</v>
      </c>
      <c r="E7">
        <v>1</v>
      </c>
      <c r="F7">
        <v>9</v>
      </c>
      <c r="G7">
        <v>183</v>
      </c>
      <c r="H7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6"/>
  </sheetPr>
  <dimension ref="A2:E6"/>
  <sheetViews>
    <sheetView workbookViewId="0">
      <selection activeCell="D11" sqref="D11"/>
    </sheetView>
  </sheetViews>
  <sheetFormatPr defaultColWidth="11.42578125" defaultRowHeight="15"/>
  <cols>
    <col min="1" max="1" width="6.5703125" customWidth="1"/>
    <col min="2" max="2" width="6.28515625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  <row r="3" spans="1:5">
      <c r="A3" s="227">
        <v>2015</v>
      </c>
      <c r="B3" s="227">
        <v>25</v>
      </c>
      <c r="C3" s="227">
        <v>48</v>
      </c>
      <c r="D3" s="227">
        <v>428</v>
      </c>
      <c r="E3" s="227" t="s">
        <v>181</v>
      </c>
    </row>
    <row r="5" spans="1:5" ht="102">
      <c r="A5" s="227" t="s">
        <v>18</v>
      </c>
      <c r="B5" s="227" t="s">
        <v>173</v>
      </c>
      <c r="C5" t="s">
        <v>177</v>
      </c>
    </row>
    <row r="6" spans="1:5" ht="38.25">
      <c r="A6" s="227" t="s">
        <v>146</v>
      </c>
      <c r="B6" s="227">
        <v>10</v>
      </c>
      <c r="C6">
        <f>ROUNDDOWN(B6,0)</f>
        <v>10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theme="7"/>
  </sheetPr>
  <dimension ref="A2:E3"/>
  <sheetViews>
    <sheetView workbookViewId="0">
      <selection activeCell="C3" sqref="C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bestFit="1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  <row r="3" spans="1:5">
      <c r="A3" s="227">
        <v>2015</v>
      </c>
      <c r="B3" s="227">
        <v>4</v>
      </c>
      <c r="C3" s="227">
        <v>18</v>
      </c>
      <c r="D3" s="227">
        <v>921</v>
      </c>
      <c r="E3" s="227" t="s">
        <v>182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theme="5"/>
  </sheetPr>
  <dimension ref="A1:F2"/>
  <sheetViews>
    <sheetView workbookViewId="0">
      <selection activeCell="C2" sqref="C2"/>
    </sheetView>
  </sheetViews>
  <sheetFormatPr defaultColWidth="11.42578125" defaultRowHeight="15"/>
  <cols>
    <col min="1" max="1" width="6.5703125" bestFit="1" customWidth="1"/>
    <col min="2" max="2" width="8" bestFit="1" customWidth="1"/>
    <col min="3" max="3" width="9.5703125" bestFit="1" customWidth="1"/>
    <col min="4" max="4" width="11.140625" bestFit="1" customWidth="1"/>
    <col min="5" max="5" width="17.85546875" bestFit="1" customWidth="1"/>
    <col min="6" max="6" width="17.5703125" bestFit="1" customWidth="1"/>
  </cols>
  <sheetData>
    <row r="1" spans="1:6" ht="25.5">
      <c r="A1" s="227" t="s">
        <v>50</v>
      </c>
      <c r="B1" s="227" t="s">
        <v>44</v>
      </c>
      <c r="C1" s="227" t="s">
        <v>51</v>
      </c>
      <c r="D1" s="227" t="s">
        <v>45</v>
      </c>
      <c r="E1" s="227" t="s">
        <v>46</v>
      </c>
      <c r="F1" s="227" t="s">
        <v>47</v>
      </c>
    </row>
    <row r="2" spans="1:6" ht="25.5">
      <c r="A2" s="227">
        <v>2015</v>
      </c>
      <c r="B2" s="227">
        <v>3111875</v>
      </c>
      <c r="C2" s="227">
        <v>11401324</v>
      </c>
      <c r="D2" s="227">
        <v>11401324</v>
      </c>
      <c r="E2" s="227" t="s">
        <v>183</v>
      </c>
      <c r="F2" s="227" t="s">
        <v>184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0">
    <tabColor theme="4"/>
  </sheetPr>
  <dimension ref="A2:E6"/>
  <sheetViews>
    <sheetView workbookViewId="0">
      <selection activeCell="B3" sqref="B3"/>
    </sheetView>
  </sheetViews>
  <sheetFormatPr defaultColWidth="11.42578125" defaultRowHeight="15"/>
  <cols>
    <col min="1" max="1" width="6.5703125" customWidth="1"/>
    <col min="2" max="2" width="6.28515625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  <row r="3" spans="1:5">
      <c r="A3" s="227">
        <v>2015</v>
      </c>
      <c r="B3" s="227">
        <v>16</v>
      </c>
      <c r="C3" s="227">
        <v>16</v>
      </c>
      <c r="D3" s="227">
        <v>0</v>
      </c>
      <c r="E3" s="227">
        <v>1</v>
      </c>
    </row>
    <row r="5" spans="1:5" ht="102">
      <c r="A5" s="227" t="s">
        <v>18</v>
      </c>
      <c r="B5" s="227" t="s">
        <v>173</v>
      </c>
      <c r="C5" t="s">
        <v>176</v>
      </c>
    </row>
    <row r="6" spans="1:5" ht="25.5">
      <c r="A6" s="227" t="s">
        <v>149</v>
      </c>
      <c r="B6" s="227">
        <v>5</v>
      </c>
      <c r="C6">
        <f>ROUNDDOWN(B6,0)</f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>
    <tabColor theme="5"/>
  </sheetPr>
  <dimension ref="B1:N2"/>
  <sheetViews>
    <sheetView workbookViewId="0">
      <selection activeCell="B2" sqref="B2"/>
    </sheetView>
  </sheetViews>
  <sheetFormatPr defaultColWidth="11.42578125" defaultRowHeight="15"/>
  <cols>
    <col min="2" max="2" width="6.5703125" bestFit="1" customWidth="1"/>
    <col min="3" max="3" width="6.28515625" bestFit="1" customWidth="1"/>
    <col min="4" max="4" width="9.5703125" bestFit="1" customWidth="1"/>
    <col min="5" max="5" width="11.140625" bestFit="1" customWidth="1"/>
    <col min="6" max="6" width="17.85546875" bestFit="1" customWidth="1"/>
    <col min="7" max="7" width="13" bestFit="1" customWidth="1"/>
    <col min="13" max="13" width="30" bestFit="1" customWidth="1"/>
    <col min="14" max="14" width="33.28515625" bestFit="1" customWidth="1"/>
  </cols>
  <sheetData>
    <row r="1" spans="2:14" ht="25.5">
      <c r="B1" s="227" t="s">
        <v>50</v>
      </c>
      <c r="C1" s="227" t="s">
        <v>44</v>
      </c>
      <c r="D1" s="227" t="s">
        <v>51</v>
      </c>
      <c r="E1" s="227" t="s">
        <v>45</v>
      </c>
      <c r="F1" s="227" t="s">
        <v>46</v>
      </c>
      <c r="G1" s="227" t="s">
        <v>47</v>
      </c>
      <c r="M1" s="227" t="s">
        <v>18</v>
      </c>
      <c r="N1" s="227" t="s">
        <v>178</v>
      </c>
    </row>
    <row r="2" spans="2:14" ht="25.5">
      <c r="B2" s="227">
        <v>2015</v>
      </c>
      <c r="C2" s="227">
        <v>1</v>
      </c>
      <c r="D2" s="227">
        <v>7</v>
      </c>
      <c r="E2" s="227">
        <v>7</v>
      </c>
      <c r="F2" s="227">
        <v>58</v>
      </c>
      <c r="G2" s="227">
        <v>0</v>
      </c>
      <c r="M2" s="227" t="s">
        <v>140</v>
      </c>
      <c r="N2" s="227">
        <v>4383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5">
    <tabColor theme="8"/>
  </sheetPr>
  <dimension ref="A2:E2"/>
  <sheetViews>
    <sheetView workbookViewId="0">
      <selection activeCell="B3" sqref="B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9">
    <tabColor theme="4"/>
  </sheetPr>
  <dimension ref="A2:E6"/>
  <sheetViews>
    <sheetView workbookViewId="0">
      <selection activeCell="C7" sqref="C7"/>
    </sheetView>
  </sheetViews>
  <sheetFormatPr defaultColWidth="11.42578125" defaultRowHeight="15"/>
  <cols>
    <col min="1" max="1" width="6.5703125" customWidth="1"/>
    <col min="2" max="2" width="6.28515625" customWidth="1"/>
    <col min="3" max="3" width="9.5703125" bestFit="1" customWidth="1"/>
    <col min="4" max="4" width="17.85546875" bestFit="1" customWidth="1"/>
    <col min="5" max="5" width="13" bestFit="1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  <row r="5" spans="1:5" ht="102">
      <c r="A5" s="227" t="s">
        <v>18</v>
      </c>
      <c r="B5" s="227" t="s">
        <v>173</v>
      </c>
      <c r="C5" t="s">
        <v>177</v>
      </c>
    </row>
    <row r="6" spans="1:5">
      <c r="C6">
        <f>ROUNDDOWN(B6,0)</f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1">
    <tabColor theme="3"/>
  </sheetPr>
  <dimension ref="A2:E2"/>
  <sheetViews>
    <sheetView workbookViewId="0">
      <selection activeCell="E3" sqref="E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4">
    <tabColor theme="3" tint="0.39997558519241921"/>
  </sheetPr>
  <dimension ref="A2:E2"/>
  <sheetViews>
    <sheetView workbookViewId="0">
      <selection activeCell="D3" sqref="D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8">
    <tabColor theme="9"/>
  </sheetPr>
  <dimension ref="A2:E2"/>
  <sheetViews>
    <sheetView workbookViewId="0">
      <selection activeCell="D3" sqref="D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9">
    <tabColor theme="9"/>
  </sheetPr>
  <dimension ref="A2:E2"/>
  <sheetViews>
    <sheetView workbookViewId="0">
      <selection activeCell="D2" sqref="D2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34"/>
  <dimension ref="A2:E2"/>
  <sheetViews>
    <sheetView workbookViewId="0">
      <selection activeCell="D3" sqref="D3"/>
    </sheetView>
  </sheetViews>
  <sheetFormatPr defaultColWidth="11.42578125" defaultRowHeight="15"/>
  <cols>
    <col min="1" max="1" width="6.5703125" bestFit="1" customWidth="1"/>
    <col min="2" max="2" width="6.28515625" bestFit="1" customWidth="1"/>
    <col min="3" max="3" width="9.5703125" bestFit="1" customWidth="1"/>
    <col min="4" max="4" width="17.85546875" bestFit="1" customWidth="1"/>
    <col min="5" max="5" width="13" bestFit="1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35"/>
  <dimension ref="A2:E3"/>
  <sheetViews>
    <sheetView workbookViewId="0">
      <selection activeCell="D3" sqref="D3"/>
    </sheetView>
  </sheetViews>
  <sheetFormatPr defaultColWidth="11.42578125" defaultRowHeight="15"/>
  <cols>
    <col min="1" max="1" width="6.5703125" bestFit="1" customWidth="1"/>
    <col min="2" max="2" width="7" bestFit="1" customWidth="1"/>
    <col min="3" max="3" width="9.5703125" bestFit="1" customWidth="1"/>
    <col min="4" max="4" width="17.85546875" bestFit="1" customWidth="1"/>
    <col min="5" max="5" width="17.5703125" bestFit="1" customWidth="1"/>
  </cols>
  <sheetData>
    <row r="2" spans="1:5" ht="25.5">
      <c r="A2" s="227" t="s">
        <v>50</v>
      </c>
      <c r="B2" s="227" t="s">
        <v>44</v>
      </c>
      <c r="C2" s="227" t="s">
        <v>51</v>
      </c>
      <c r="D2" s="227" t="s">
        <v>46</v>
      </c>
      <c r="E2" s="227" t="s">
        <v>47</v>
      </c>
    </row>
    <row r="3" spans="1:5" ht="25.5">
      <c r="A3" s="227">
        <v>2015</v>
      </c>
      <c r="B3" s="227">
        <v>186349</v>
      </c>
      <c r="C3" s="227">
        <v>237650</v>
      </c>
      <c r="D3" s="227" t="s">
        <v>188</v>
      </c>
      <c r="E3" s="227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19</vt:i4>
      </vt:variant>
    </vt:vector>
  </HeadingPairs>
  <TitlesOfParts>
    <vt:vector size="39" baseType="lpstr">
      <vt:lpstr>transi</vt:lpstr>
      <vt:lpstr>synthese_b</vt:lpstr>
      <vt:lpstr>Synthèse</vt:lpstr>
      <vt:lpstr>synthese</vt:lpstr>
      <vt:lpstr>web_s2</vt:lpstr>
      <vt:lpstr>web france</vt:lpstr>
      <vt:lpstr>WEB</vt:lpstr>
      <vt:lpstr>webv3</vt:lpstr>
      <vt:lpstr>shopping web</vt:lpstr>
      <vt:lpstr>Webmobile sans ipad</vt:lpstr>
      <vt:lpstr>bkml</vt:lpstr>
      <vt:lpstr>ipad webmobile</vt:lpstr>
      <vt:lpstr>mapsipadold</vt:lpstr>
      <vt:lpstr>fwb</vt:lpstr>
      <vt:lpstr>mapsiphoneold</vt:lpstr>
      <vt:lpstr>mapsandroidold</vt:lpstr>
      <vt:lpstr>gpsiphone</vt:lpstr>
      <vt:lpstr>gpsandroid</vt:lpstr>
      <vt:lpstr>ud deport mappy</vt:lpstr>
      <vt:lpstr>ud deport pj</vt:lpstr>
      <vt:lpstr>bkml!Audience_hebdo</vt:lpstr>
      <vt:lpstr>fwb!Audience_hebdo</vt:lpstr>
      <vt:lpstr>gpsandroid!Audience_hebdo</vt:lpstr>
      <vt:lpstr>gpsiphone!Audience_hebdo</vt:lpstr>
      <vt:lpstr>mapsandroidold!Audience_hebdo</vt:lpstr>
      <vt:lpstr>mapsipadold!Audience_hebdo</vt:lpstr>
      <vt:lpstr>mapsiphoneold!Audience_hebdo</vt:lpstr>
      <vt:lpstr>'shopping web'!Audience_hebdo</vt:lpstr>
      <vt:lpstr>'ud deport mappy'!Audience_hebdo</vt:lpstr>
      <vt:lpstr>'ud deport pj'!Audience_hebdo</vt:lpstr>
      <vt:lpstr>webv3!Audience_hebdo</vt:lpstr>
      <vt:lpstr>'web france'!Audience_hebdo_France</vt:lpstr>
      <vt:lpstr>web_s2!Audience_Hebdo_s2</vt:lpstr>
      <vt:lpstr>'ipad webmobile'!ipad_webmobile</vt:lpstr>
      <vt:lpstr>bkml!TEMPLATE_VU_MP__BKML</vt:lpstr>
      <vt:lpstr>fwb!TEMPLATE_VU_MP__FWB_1</vt:lpstr>
      <vt:lpstr>'ipad webmobile'!TEMPLATE_VU_MP__SHOPPING_MOBILE_IPAD_WEBMO_ENCAPSULE</vt:lpstr>
      <vt:lpstr>webv3!Template_VU_MP__WEB_FR_V3_1</vt:lpstr>
      <vt:lpstr>'Webmobile sans ipad'!webmobile_sans_ipad__1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houda</dc:creator>
  <cp:lastModifiedBy>mduquesn</cp:lastModifiedBy>
  <dcterms:created xsi:type="dcterms:W3CDTF">2013-01-29T23:15:08Z</dcterms:created>
  <dcterms:modified xsi:type="dcterms:W3CDTF">2015-05-21T17:28:47Z</dcterms:modified>
</cp:coreProperties>
</file>