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0" yWindow="0" windowWidth="19200" windowHeight="6945" tabRatio="767" activeTab="1"/>
  </bookViews>
  <sheets>
    <sheet name="Récaptitulatif Loyer PARIS 2018" sheetId="6" r:id="rId1"/>
    <sheet name="Récaptitulatif Résa PARIS 2018" sheetId="8" r:id="rId2"/>
    <sheet name="Comptabilité PARIS 2018" sheetId="10" r:id="rId3"/>
    <sheet name="Analyse Globale PARIS 2018 " sheetId="11" r:id="rId4"/>
    <sheet name="Analyse par appartement" sheetId="12" r:id="rId5"/>
    <sheet name="Pending" sheetId="13" r:id="rId6"/>
  </sheets>
  <functionGroups/>
  <definedNames>
    <definedName name="_xlnm._FilterDatabase" localSheetId="0" hidden="1">'Récaptitulatif Loyer PARIS 2018'!$A$1:$Y$6</definedName>
    <definedName name="_xlnm._FilterDatabase" localSheetId="1" hidden="1">'Récaptitulatif Résa PARIS 2018'!$A$1:$J$62</definedName>
    <definedName name="Appartements">OFFSET('Récaptitulatif Loyer PARIS 2018'!$A$4,0,0,COUNTA('Récaptitulatif Loyer PARIS 2018'!$A:$A)-3,1)</definedName>
    <definedName name="LastR1">ROW(OFFSET('Récaptitulatif Loyer PARIS 2018'!$A$1,0,0,COUNTA('Récaptitulatif Loyer PARIS 2018'!$A:$A),1))+ROWS(OFFSET('Récaptitulatif Loyer PARIS 2018'!$A$1,0,0,COUNTA('Récaptitulatif Loyer PARIS 2018'!$A:$A),1))-1</definedName>
    <definedName name="LastR2">ROW(OFFSET('Récaptitulatif Résa PARIS 2018'!$A$1,0,0,COUNTA('Récaptitulatif Résa PARIS 2018'!$A:$A),1))+ROWS(OFFSET('Récaptitulatif Résa PARIS 2018'!$A$1,0,0,COUNTA('Récaptitulatif Résa PARIS 2018'!$A:$A),1))-1</definedName>
    <definedName name="Mois">'Analyse Globale PARIS 2018 '!$B$1:$M$1</definedName>
    <definedName name="Types">'Analyse Globale PARIS 2018 '!$A$7:$A$10</definedName>
  </definedNames>
  <calcPr calcId="125725"/>
  <fileRecoveryPr autoRecover="0"/>
  <extLst xmlns:x15="http://schemas.microsoft.com/office/spreadsheetml/2010/11/main">
    <ext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3" i="6"/>
  <c r="V3"/>
  <c r="T3"/>
  <c r="R3"/>
  <c r="P3"/>
  <c r="N3"/>
  <c r="L3"/>
  <c r="J3"/>
  <c r="H3"/>
  <c r="F3"/>
  <c r="D3"/>
  <c r="B3"/>
  <c r="F3" i="8"/>
  <c r="F2"/>
  <c r="H2"/>
  <c r="G2"/>
  <c r="M22" i="11" l="1"/>
  <c r="L22"/>
  <c r="K22"/>
  <c r="J22"/>
  <c r="I22"/>
  <c r="H22"/>
  <c r="G22"/>
  <c r="F22"/>
  <c r="E22"/>
  <c r="D22"/>
  <c r="C22"/>
  <c r="B22"/>
  <c r="N22" s="1"/>
  <c r="F62" i="8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I3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2"/>
  <c r="M5" i="11"/>
  <c r="D5"/>
  <c r="F5"/>
  <c r="G5"/>
  <c r="C5"/>
  <c r="H5"/>
  <c r="L5"/>
  <c r="K5"/>
  <c r="B5"/>
  <c r="E5"/>
  <c r="J5"/>
  <c r="I5"/>
  <c r="G6" l="1"/>
  <c r="I6"/>
  <c r="K6"/>
  <c r="M6"/>
  <c r="C6"/>
  <c r="E6"/>
  <c r="D6"/>
  <c r="F6"/>
  <c r="H6"/>
  <c r="J6"/>
  <c r="L6"/>
  <c r="N5"/>
  <c r="B6"/>
  <c r="L12"/>
  <c r="L16" s="1"/>
  <c r="I12"/>
  <c r="I16" s="1"/>
  <c r="C12"/>
  <c r="C16" s="1"/>
  <c r="F12"/>
  <c r="F16" s="1"/>
  <c r="E12"/>
  <c r="E16" s="1"/>
  <c r="G12"/>
  <c r="G16" s="1"/>
  <c r="J12"/>
  <c r="J16" s="1"/>
  <c r="D12"/>
  <c r="D16" s="1"/>
  <c r="H12"/>
  <c r="H16" s="1"/>
  <c r="K12"/>
  <c r="K16" s="1"/>
  <c r="M12"/>
  <c r="M16" s="1"/>
  <c r="B12"/>
  <c r="B16" s="1"/>
  <c r="N6" l="1"/>
  <c r="M4"/>
  <c r="K4"/>
  <c r="I4"/>
  <c r="G4"/>
  <c r="E4"/>
  <c r="C4"/>
  <c r="M3"/>
  <c r="M19" s="1"/>
  <c r="K3"/>
  <c r="K19" s="1"/>
  <c r="I3"/>
  <c r="I19" s="1"/>
  <c r="G3"/>
  <c r="G19" s="1"/>
  <c r="E3"/>
  <c r="E19" s="1"/>
  <c r="C3"/>
  <c r="C19" s="1"/>
  <c r="M2"/>
  <c r="M18" s="1"/>
  <c r="K2"/>
  <c r="K18" s="1"/>
  <c r="I2"/>
  <c r="I18" s="1"/>
  <c r="G2"/>
  <c r="G18" s="1"/>
  <c r="E2"/>
  <c r="E18" s="1"/>
  <c r="C2"/>
  <c r="C18" s="1"/>
  <c r="L10"/>
  <c r="J10"/>
  <c r="H10"/>
  <c r="F10"/>
  <c r="D10"/>
  <c r="B10"/>
  <c r="L9"/>
  <c r="J9"/>
  <c r="H9"/>
  <c r="F9"/>
  <c r="D9"/>
  <c r="B9"/>
  <c r="L8"/>
  <c r="J8"/>
  <c r="H8"/>
  <c r="F8"/>
  <c r="D8"/>
  <c r="B8"/>
  <c r="L7"/>
  <c r="J7"/>
  <c r="H7"/>
  <c r="F7"/>
  <c r="D7"/>
  <c r="B7"/>
  <c r="C7"/>
  <c r="L4"/>
  <c r="J4"/>
  <c r="H4"/>
  <c r="F4"/>
  <c r="D4"/>
  <c r="B4"/>
  <c r="L3"/>
  <c r="L19" s="1"/>
  <c r="J3"/>
  <c r="J19" s="1"/>
  <c r="H3"/>
  <c r="H19" s="1"/>
  <c r="F3"/>
  <c r="F19" s="1"/>
  <c r="D3"/>
  <c r="D19" s="1"/>
  <c r="B3"/>
  <c r="L2"/>
  <c r="L18" s="1"/>
  <c r="J2"/>
  <c r="J18" s="1"/>
  <c r="H2"/>
  <c r="H18" s="1"/>
  <c r="F2"/>
  <c r="F18" s="1"/>
  <c r="D2"/>
  <c r="D18" s="1"/>
  <c r="B2"/>
  <c r="M10"/>
  <c r="K10"/>
  <c r="I10"/>
  <c r="G10"/>
  <c r="E10"/>
  <c r="C10"/>
  <c r="M9"/>
  <c r="K9"/>
  <c r="I9"/>
  <c r="G9"/>
  <c r="E9"/>
  <c r="C9"/>
  <c r="M8"/>
  <c r="K8"/>
  <c r="I8"/>
  <c r="G8"/>
  <c r="E8"/>
  <c r="C8"/>
  <c r="M7"/>
  <c r="K7"/>
  <c r="I7"/>
  <c r="G7"/>
  <c r="E7"/>
  <c r="A3" i="12" a="1"/>
  <c r="A3" s="1"/>
  <c r="G3" s="1"/>
  <c r="N12" i="11"/>
  <c r="N16" s="1"/>
  <c r="H3" i="12" l="1"/>
  <c r="F3"/>
  <c r="D3"/>
  <c r="B3"/>
  <c r="E3"/>
  <c r="C3"/>
  <c r="N2" i="11"/>
  <c r="N18" s="1"/>
  <c r="B18"/>
  <c r="N3"/>
  <c r="N19" s="1"/>
  <c r="B19"/>
  <c r="N4"/>
  <c r="B21"/>
  <c r="B20"/>
  <c r="F21"/>
  <c r="F20"/>
  <c r="J21"/>
  <c r="J20"/>
  <c r="E21"/>
  <c r="E20"/>
  <c r="I21"/>
  <c r="I20"/>
  <c r="M21"/>
  <c r="M20"/>
  <c r="D21"/>
  <c r="D20"/>
  <c r="H21"/>
  <c r="H20"/>
  <c r="L21"/>
  <c r="L20"/>
  <c r="C21"/>
  <c r="C20"/>
  <c r="G21"/>
  <c r="G20"/>
  <c r="K21"/>
  <c r="K20"/>
  <c r="H11"/>
  <c r="H15" s="1"/>
  <c r="H17" s="1"/>
  <c r="G11"/>
  <c r="H13"/>
  <c r="H14" s="1"/>
  <c r="M11"/>
  <c r="M15" s="1"/>
  <c r="D11"/>
  <c r="D15" s="1"/>
  <c r="K11"/>
  <c r="K15" s="1"/>
  <c r="E11"/>
  <c r="E15" s="1"/>
  <c r="F11"/>
  <c r="F15" s="1"/>
  <c r="N10"/>
  <c r="L11"/>
  <c r="L15" s="1"/>
  <c r="J11"/>
  <c r="J15" s="1"/>
  <c r="N9"/>
  <c r="B11"/>
  <c r="B15" s="1"/>
  <c r="I11"/>
  <c r="I15" s="1"/>
  <c r="N8"/>
  <c r="N7"/>
  <c r="C11"/>
  <c r="A4" i="12" a="1"/>
  <c r="A4" s="1"/>
  <c r="C15" i="11" l="1"/>
  <c r="C17" s="1"/>
  <c r="G13"/>
  <c r="G14" s="1"/>
  <c r="G15"/>
  <c r="E4" i="12"/>
  <c r="C4"/>
  <c r="F4"/>
  <c r="D4"/>
  <c r="B4"/>
  <c r="N21" i="11"/>
  <c r="N20"/>
  <c r="H4" i="12"/>
  <c r="G4"/>
  <c r="G17" i="11"/>
  <c r="I13"/>
  <c r="I14" s="1"/>
  <c r="I17"/>
  <c r="L13"/>
  <c r="L14" s="1"/>
  <c r="L17"/>
  <c r="F13"/>
  <c r="F14" s="1"/>
  <c r="F17"/>
  <c r="K13"/>
  <c r="K14" s="1"/>
  <c r="K17"/>
  <c r="M13"/>
  <c r="M14" s="1"/>
  <c r="M17"/>
  <c r="B13"/>
  <c r="B14" s="1"/>
  <c r="B17"/>
  <c r="J13"/>
  <c r="J14" s="1"/>
  <c r="J17"/>
  <c r="E13"/>
  <c r="E14" s="1"/>
  <c r="E17"/>
  <c r="D13"/>
  <c r="D14" s="1"/>
  <c r="D17"/>
  <c r="C13"/>
  <c r="C14" s="1"/>
  <c r="N11"/>
  <c r="N15" s="1"/>
  <c r="I3" i="12"/>
  <c r="J3" s="1"/>
  <c r="K3"/>
  <c r="A5" a="1"/>
  <c r="A5" s="1"/>
  <c r="G5" l="1"/>
  <c r="F5"/>
  <c r="D5"/>
  <c r="B5"/>
  <c r="E5"/>
  <c r="C5"/>
  <c r="H5"/>
  <c r="N13" i="11"/>
  <c r="N14" s="1"/>
  <c r="N17"/>
  <c r="I4" i="12"/>
  <c r="J4" s="1"/>
  <c r="K4"/>
  <c r="A6" a="1"/>
  <c r="A6" s="1"/>
  <c r="G6" l="1"/>
  <c r="E6"/>
  <c r="C6"/>
  <c r="F6"/>
  <c r="D6"/>
  <c r="B6"/>
  <c r="H6"/>
  <c r="A7" a="1"/>
  <c r="A7" s="1"/>
  <c r="G7" s="1"/>
  <c r="K5"/>
  <c r="I5"/>
  <c r="J5" s="1"/>
  <c r="H7" l="1"/>
  <c r="F7"/>
  <c r="D7"/>
  <c r="B7"/>
  <c r="E7"/>
  <c r="C7"/>
  <c r="A8" a="1"/>
  <c r="A8" s="1"/>
  <c r="I7"/>
  <c r="J7" s="1"/>
  <c r="I6"/>
  <c r="J6" s="1"/>
  <c r="K6"/>
  <c r="K7" l="1"/>
  <c r="H8"/>
  <c r="E8"/>
  <c r="C8"/>
  <c r="F8"/>
  <c r="D8"/>
  <c r="B8"/>
  <c r="A9" a="1"/>
  <c r="A9" s="1"/>
  <c r="H9" s="1"/>
  <c r="G8"/>
  <c r="I8" s="1"/>
  <c r="J8" s="1"/>
  <c r="K8" l="1"/>
  <c r="G9"/>
  <c r="F9"/>
  <c r="K9" s="1"/>
  <c r="D9"/>
  <c r="B9"/>
  <c r="E9"/>
  <c r="C9"/>
  <c r="A10" a="1"/>
  <c r="A10" s="1"/>
  <c r="I9" l="1"/>
  <c r="J9" s="1"/>
  <c r="E10"/>
  <c r="C10"/>
  <c r="F10"/>
  <c r="D10"/>
  <c r="B10"/>
  <c r="H10"/>
  <c r="G10"/>
  <c r="I10" s="1"/>
  <c r="J10" s="1"/>
  <c r="A11" a="1"/>
  <c r="A11" s="1"/>
  <c r="K10" l="1"/>
  <c r="H11"/>
  <c r="F11"/>
  <c r="D11"/>
  <c r="B11"/>
  <c r="E11"/>
  <c r="C11"/>
  <c r="A12" a="1"/>
  <c r="A12" s="1"/>
  <c r="G11"/>
  <c r="I11" s="1"/>
  <c r="J11" s="1"/>
  <c r="K11" l="1"/>
  <c r="H12"/>
  <c r="E12"/>
  <c r="C12"/>
  <c r="F12"/>
  <c r="D12"/>
  <c r="B12"/>
  <c r="A13" a="1"/>
  <c r="A13" s="1"/>
  <c r="G12"/>
  <c r="I12" s="1"/>
  <c r="J12" s="1"/>
  <c r="K12" l="1"/>
  <c r="G13"/>
  <c r="F13"/>
  <c r="D13"/>
  <c r="B13"/>
  <c r="E13"/>
  <c r="C13"/>
  <c r="A14" a="1"/>
  <c r="A14" s="1"/>
  <c r="H13"/>
  <c r="I13" l="1"/>
  <c r="J13" s="1"/>
  <c r="K13"/>
  <c r="E14"/>
  <c r="C14"/>
  <c r="F14"/>
  <c r="D14"/>
  <c r="B14"/>
  <c r="G14"/>
  <c r="H14"/>
  <c r="A15" a="1"/>
  <c r="A15" s="1"/>
  <c r="I14" l="1"/>
  <c r="J14" s="1"/>
  <c r="K14"/>
  <c r="G15"/>
  <c r="G2" s="1"/>
  <c r="F15"/>
  <c r="F2" s="1"/>
  <c r="D15"/>
  <c r="D2" s="1"/>
  <c r="B15"/>
  <c r="E15"/>
  <c r="E2" s="1"/>
  <c r="C15"/>
  <c r="C2" s="1"/>
  <c r="H15"/>
  <c r="H2" s="1"/>
  <c r="B2"/>
  <c r="I2" l="1"/>
  <c r="J2" s="1"/>
  <c r="I15"/>
  <c r="J15" s="1"/>
  <c r="K2"/>
  <c r="K15"/>
</calcChain>
</file>

<file path=xl/sharedStrings.xml><?xml version="1.0" encoding="utf-8"?>
<sst xmlns="http://schemas.openxmlformats.org/spreadsheetml/2006/main" count="195" uniqueCount="131">
  <si>
    <t>RICHARD LENOIR</t>
  </si>
  <si>
    <t>BATIGNOLLES</t>
  </si>
  <si>
    <t>ECOLES</t>
  </si>
  <si>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</si>
  <si>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</si>
  <si>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</si>
  <si>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</si>
  <si>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</si>
  <si>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</si>
  <si>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</si>
  <si>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</si>
  <si>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</si>
  <si>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</si>
  <si>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</si>
  <si>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</si>
  <si>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MONTMARTRE 2</t>
  </si>
  <si>
    <t>COLISEE</t>
  </si>
  <si>
    <t>VAUGIRARD</t>
  </si>
  <si>
    <t>Code appartement</t>
  </si>
  <si>
    <t>TOTAL</t>
  </si>
  <si>
    <t>Loyer</t>
  </si>
  <si>
    <t>Date d'arrivée</t>
  </si>
  <si>
    <t>Date de départ</t>
  </si>
  <si>
    <t>Nombre de nuits</t>
  </si>
  <si>
    <t>Prestations de services</t>
  </si>
  <si>
    <t>Plateforme</t>
  </si>
  <si>
    <t>Réservation</t>
  </si>
  <si>
    <t>Caution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</si>
  <si>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</si>
  <si>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</si>
  <si>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</si>
  <si>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</si>
  <si>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</si>
  <si>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</si>
  <si>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</si>
  <si>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</si>
  <si>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CA TOTAL</t>
  </si>
  <si>
    <t>MARGE OPERATIONNELLE</t>
  </si>
  <si>
    <t>Taux de marge</t>
  </si>
  <si>
    <t>Nuit</t>
  </si>
  <si>
    <t>Loyer reversé</t>
  </si>
  <si>
    <t>Nombre de nuits possibles</t>
  </si>
  <si>
    <t>Résultat brut 
(CA - Loyers)</t>
  </si>
  <si>
    <t>Taux de remplissage</t>
  </si>
  <si>
    <t>Total</t>
  </si>
  <si>
    <t>ASSAS</t>
  </si>
  <si>
    <t>CROIX ROUSSE</t>
  </si>
  <si>
    <t>FRANKLIN</t>
  </si>
  <si>
    <t>Nombre voyageurs</t>
  </si>
  <si>
    <t>Nombre de réservations</t>
  </si>
  <si>
    <t>Nombre de mois de gestion</t>
  </si>
  <si>
    <t>Nb de voyageurs moyen</t>
  </si>
  <si>
    <t>CA Moyen</t>
  </si>
  <si>
    <t>Loyer moyen</t>
  </si>
  <si>
    <t>Marge moyen</t>
  </si>
  <si>
    <t>Nb résa moyen</t>
  </si>
  <si>
    <t>Nb nuit moyen</t>
  </si>
  <si>
    <t>Taux de remplissage moyen</t>
  </si>
  <si>
    <t>Exemple : </t>
  </si>
  <si>
    <t>Après : </t>
  </si>
  <si>
    <t>Compléter le fichier de l'onglet 4 :</t>
  </si>
  <si>
    <t>Nombre de nuits possibles : Faire la somme du nombre de nuit possibles par mois selon l'onglet 1</t>
  </si>
  <si>
    <t>J'ai 4 demandes, je vais essayer de bien expliquer cette fois-ci :</t>
  </si>
  <si>
    <r>
      <rPr>
        <b/>
        <sz val="18"/>
        <color rgb="FF333333"/>
        <rFont val="Arial"/>
        <family val="2"/>
      </rPr>
      <t>3ème</t>
    </r>
    <r>
      <rPr>
        <sz val="18"/>
        <color rgb="FF333333"/>
        <rFont val="Arial"/>
        <family val="2"/>
      </rPr>
      <t xml:space="preserve"> : </t>
    </r>
  </si>
  <si>
    <r>
      <rPr>
        <b/>
        <sz val="18"/>
        <color rgb="FF333333"/>
        <rFont val="Arial"/>
        <family val="2"/>
      </rPr>
      <t>4ème</t>
    </r>
    <r>
      <rPr>
        <sz val="18"/>
        <color rgb="FF333333"/>
        <rFont val="Arial"/>
        <family val="2"/>
      </rPr>
      <t xml:space="preserve"> : la macro de l'onglet 5 ne va chercher les lignes de l'onglet 2 dans la limite de 59 lignes, est-il possible de mettre en illimité ? ou du moins un chiffre qui évite de se retrouver en situation de difficulté !</t>
    </r>
  </si>
  <si>
    <t>AMSTERDAM</t>
  </si>
  <si>
    <t>ASILE</t>
  </si>
  <si>
    <t>BERNARDINS</t>
  </si>
  <si>
    <t>BONNET</t>
  </si>
  <si>
    <t>BROCHANT</t>
  </si>
  <si>
    <t>CHARENTON</t>
  </si>
  <si>
    <t>CHRISTIANI</t>
  </si>
  <si>
    <t>CONFORT</t>
  </si>
  <si>
    <t>CONVENTION</t>
  </si>
  <si>
    <t>COURRIER</t>
  </si>
  <si>
    <t>DESIREE</t>
  </si>
  <si>
    <t>D'ORSEL 2</t>
  </si>
  <si>
    <t>FRIEDLAND</t>
  </si>
  <si>
    <t>GRAVILLIERS</t>
  </si>
  <si>
    <t>INVALIDES</t>
  </si>
  <si>
    <t>JUGE</t>
  </si>
  <si>
    <t>LAFAYETTE</t>
  </si>
  <si>
    <t>LAURENCIN</t>
  </si>
  <si>
    <t>LEPIC</t>
  </si>
  <si>
    <t>LERICHE</t>
  </si>
  <si>
    <t>LETALLE</t>
  </si>
  <si>
    <t>LEVIS</t>
  </si>
  <si>
    <t>LOBLIGEOIS</t>
  </si>
  <si>
    <t>LORD BYRON</t>
  </si>
  <si>
    <t>LORETTE</t>
  </si>
  <si>
    <t xml:space="preserve">Luxembourg </t>
  </si>
  <si>
    <t>MALESHERBES</t>
  </si>
  <si>
    <t>MONCEAU</t>
  </si>
  <si>
    <t>MOUFFETARD</t>
  </si>
  <si>
    <t>NAVARIN</t>
  </si>
  <si>
    <t>NAZARETH</t>
  </si>
  <si>
    <t>ORFILA</t>
  </si>
  <si>
    <t>PETITS CARREAUX</t>
  </si>
  <si>
    <t>POINCARE</t>
  </si>
  <si>
    <t>QUENU</t>
  </si>
  <si>
    <t>REAUMUR</t>
  </si>
  <si>
    <t>SAINT SAUVEUR</t>
  </si>
  <si>
    <t>SUFFREN</t>
  </si>
  <si>
    <t>SULTAN</t>
  </si>
  <si>
    <t>KPI</t>
  </si>
  <si>
    <r>
      <rPr>
        <b/>
        <sz val="18"/>
        <color rgb="FF333333"/>
        <rFont val="Arial"/>
        <family val="2"/>
      </rPr>
      <t>1er</t>
    </r>
    <r>
      <rPr>
        <sz val="18"/>
        <color rgb="FF333333"/>
        <rFont val="Arial"/>
        <family val="2"/>
      </rPr>
      <t xml:space="preserve"> : Rajouter la colonne "Nombre de touristes" dans l'onglet 2 entre la colonne D et E sans casser toutes les formules et macros....</t>
    </r>
  </si>
  <si>
    <t>Même chose pour les appartements de l'onglet 1 si une macro va chercher ces données il faudrait qu'il n'y est pas de limite en nombre de lignes possible en appartement …</t>
  </si>
  <si>
    <t>Code</t>
  </si>
  <si>
    <t>appartement</t>
  </si>
  <si>
    <t>ü</t>
  </si>
  <si>
    <t>Montant Net de la réservation</t>
  </si>
  <si>
    <t>Récaptitulatif Loyer PARIS 2018</t>
  </si>
  <si>
    <t>Récaptitulatif Résa PARIS 2018</t>
  </si>
  <si>
    <t>Comptabilité PARIS 2018</t>
  </si>
  <si>
    <t xml:space="preserve">Analyse Globale PARIS 2018 </t>
  </si>
  <si>
    <t>Analyse par appartement</t>
  </si>
  <si>
    <t>Nombre de réservations : Faire la somme du nombre de réservations par mois selon l'onglet 2</t>
  </si>
  <si>
    <t>Nombre voyageurs : Faire la somme du nombre de voyageurs par mois selon l'onglet 2 "Nombre de Touristes" - Nouvelle colonne</t>
  </si>
  <si>
    <t>Nombre de nuits passées</t>
  </si>
  <si>
    <t>Nombre de nuits passées : Faire la somme du nombre de nuits passées par mois selon l'onglet 2</t>
  </si>
  <si>
    <t>Nombre de touristes</t>
  </si>
  <si>
    <t>Nombre de mois de gestion : Faire la division du nombre possible de nuits de l'onglet 1 par le nombre de jours dans le mois (Janvier 31, Février 28, Mars 31, Avril 30 etc...)</t>
  </si>
  <si>
    <t>Nb jours</t>
  </si>
  <si>
    <t xml:space="preserve">Avant : </t>
  </si>
  <si>
    <t>- CROIX ROUSSE Réservation A Kai Otani MAI 01/05/2017 03/05/2017 2'102,67 € </t>
  </si>
  <si>
    <t>- CROIX ROUSSE Réservation A Kai Otani MAI 30/04/2017 03/05/2017 3'154,00 € </t>
  </si>
  <si>
    <t>A</t>
  </si>
  <si>
    <t>Kai Otani</t>
  </si>
  <si>
    <r>
      <rPr>
        <b/>
        <sz val="18"/>
        <color rgb="FF333333"/>
        <rFont val="Arial"/>
        <family val="2"/>
      </rPr>
      <t>2ème</t>
    </r>
    <r>
      <rPr>
        <sz val="18"/>
        <color rgb="FF333333"/>
        <rFont val="Arial"/>
        <family val="2"/>
      </rPr>
      <t xml:space="preserve"> : Rajouter une 2ième macro </t>
    </r>
    <r>
      <rPr>
        <b/>
        <u/>
        <sz val="18"/>
        <color rgb="FF333333"/>
        <rFont val="Arial"/>
        <family val="2"/>
      </rPr>
      <t xml:space="preserve">avant </t>
    </r>
    <r>
      <rPr>
        <sz val="18"/>
        <color rgb="FF333333"/>
        <rFont val="Arial"/>
        <family val="2"/>
      </rPr>
      <t xml:space="preserve">d'activer celle "réservation" qui va "couper" en deux </t>
    </r>
    <r>
      <rPr>
        <b/>
        <u/>
        <sz val="18"/>
        <color rgb="FF333333"/>
        <rFont val="Arial"/>
        <family val="2"/>
      </rPr>
      <t>les réservations à cheval entre deux mois</t>
    </r>
    <r>
      <rPr>
        <sz val="18"/>
        <color rgb="FF333333"/>
        <rFont val="Arial"/>
        <family val="2"/>
      </rPr>
      <t xml:space="preserve"> en rajoutant une ligne en dessous afin de séparer la réservation en deux : </t>
    </r>
  </si>
  <si>
    <t>????????</t>
  </si>
  <si>
    <r>
      <t xml:space="preserve">- CROIX ROUSSE Réservation A Kai Otani AVRIL 30/04/2017 </t>
    </r>
    <r>
      <rPr>
        <b/>
        <i/>
        <sz val="18"/>
        <color rgb="FFFF0000"/>
        <rFont val="Arial"/>
        <family val="2"/>
      </rPr>
      <t>31/04/2017</t>
    </r>
    <r>
      <rPr>
        <i/>
        <sz val="18"/>
        <color rgb="FF333333"/>
        <rFont val="Arial"/>
        <family val="2"/>
      </rPr>
      <t xml:space="preserve"> 1'051,33 €</t>
    </r>
  </si>
</sst>
</file>

<file path=xl/styles.xml><?xml version="1.0" encoding="utf-8"?>
<styleSheet xmlns="http://schemas.openxmlformats.org/spreadsheetml/2006/main">
  <numFmts count="4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6" formatCode="#,##0\ &quot;€&quot;"/>
    <numFmt numFmtId="167" formatCode="#,##0.0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Verdana"/>
      <family val="2"/>
    </font>
    <font>
      <sz val="9"/>
      <color theme="0"/>
      <name val="Verdana"/>
      <family val="2"/>
    </font>
    <font>
      <b/>
      <sz val="9"/>
      <color rgb="FFFFFF00"/>
      <name val="Verdana"/>
      <family val="2"/>
    </font>
    <font>
      <sz val="9"/>
      <color theme="1"/>
      <name val="Verdana"/>
      <family val="2"/>
    </font>
    <font>
      <b/>
      <sz val="10"/>
      <color theme="1"/>
      <name val="Verdana"/>
      <family val="2"/>
    </font>
    <font>
      <sz val="12"/>
      <color theme="0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2"/>
      <color theme="0"/>
      <name val="Calibri"/>
      <family val="2"/>
      <scheme val="minor"/>
    </font>
    <font>
      <sz val="18"/>
      <color rgb="FF333333"/>
      <name val="Arial"/>
      <family val="2"/>
    </font>
    <font>
      <sz val="18"/>
      <color theme="1"/>
      <name val="Calibri"/>
      <family val="2"/>
      <scheme val="minor"/>
    </font>
    <font>
      <b/>
      <sz val="18"/>
      <color rgb="FF333333"/>
      <name val="Arial"/>
      <family val="2"/>
    </font>
    <font>
      <b/>
      <sz val="16"/>
      <color theme="1"/>
      <name val="Verdana"/>
      <family val="2"/>
    </font>
    <font>
      <sz val="9"/>
      <color theme="1"/>
      <name val="Wingdings"/>
      <charset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9" tint="-0.249977111117893"/>
      <name val="Wingdings"/>
      <charset val="2"/>
    </font>
    <font>
      <b/>
      <u/>
      <sz val="18"/>
      <color rgb="FF333333"/>
      <name val="Arial"/>
      <family val="2"/>
    </font>
    <font>
      <i/>
      <sz val="18"/>
      <color rgb="FF333333"/>
      <name val="Arial"/>
      <family val="2"/>
    </font>
    <font>
      <b/>
      <sz val="12"/>
      <color rgb="FFFF0000"/>
      <name val="Calibri"/>
      <family val="2"/>
      <scheme val="minor"/>
    </font>
    <font>
      <b/>
      <i/>
      <sz val="1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920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0" borderId="0"/>
  </cellStyleXfs>
  <cellXfs count="115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 vertical="center" wrapText="1"/>
    </xf>
    <xf numFmtId="0" fontId="2" fillId="0" borderId="3" xfId="0" applyFont="1" applyBorder="1"/>
    <xf numFmtId="0" fontId="2" fillId="0" borderId="0" xfId="0" applyFont="1" applyBorder="1"/>
    <xf numFmtId="0" fontId="4" fillId="2" borderId="4" xfId="0" applyFont="1" applyFill="1" applyBorder="1" applyAlignment="1">
      <alignment horizontal="center" vertical="center"/>
    </xf>
    <xf numFmtId="0" fontId="2" fillId="0" borderId="8" xfId="0" applyFont="1" applyFill="1" applyBorder="1"/>
    <xf numFmtId="165" fontId="2" fillId="0" borderId="8" xfId="1" applyNumberFormat="1" applyFont="1" applyFill="1" applyBorder="1"/>
    <xf numFmtId="0" fontId="2" fillId="0" borderId="9" xfId="0" applyFont="1" applyFill="1" applyBorder="1"/>
    <xf numFmtId="165" fontId="2" fillId="0" borderId="9" xfId="1" applyNumberFormat="1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164" fontId="7" fillId="3" borderId="4" xfId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0" xfId="0" applyFont="1"/>
    <xf numFmtId="14" fontId="7" fillId="3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/>
    <xf numFmtId="165" fontId="6" fillId="0" borderId="5" xfId="0" applyNumberFormat="1" applyFont="1" applyBorder="1" applyAlignment="1">
      <alignment vertical="center"/>
    </xf>
    <xf numFmtId="165" fontId="5" fillId="3" borderId="4" xfId="0" applyNumberFormat="1" applyFont="1" applyFill="1" applyBorder="1" applyAlignment="1">
      <alignment horizontal="left" vertical="center" wrapText="1"/>
    </xf>
    <xf numFmtId="165" fontId="5" fillId="2" borderId="4" xfId="0" applyNumberFormat="1" applyFont="1" applyFill="1" applyBorder="1" applyAlignment="1">
      <alignment horizontal="center" vertical="center" wrapText="1"/>
    </xf>
    <xf numFmtId="165" fontId="6" fillId="0" borderId="6" xfId="0" applyNumberFormat="1" applyFont="1" applyBorder="1" applyAlignment="1">
      <alignment vertical="center"/>
    </xf>
    <xf numFmtId="9" fontId="6" fillId="0" borderId="4" xfId="2" applyFont="1" applyBorder="1" applyAlignment="1">
      <alignment horizontal="center" vertical="center"/>
    </xf>
    <xf numFmtId="9" fontId="6" fillId="0" borderId="7" xfId="2" applyFont="1" applyBorder="1" applyAlignment="1">
      <alignment horizontal="center" vertical="center"/>
    </xf>
    <xf numFmtId="9" fontId="5" fillId="3" borderId="4" xfId="2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65" fontId="6" fillId="4" borderId="16" xfId="1" applyNumberFormat="1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65" fontId="10" fillId="0" borderId="14" xfId="1" applyNumberFormat="1" applyFont="1" applyBorder="1" applyAlignment="1">
      <alignment horizontal="center" vertical="center"/>
    </xf>
    <xf numFmtId="164" fontId="10" fillId="0" borderId="14" xfId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9" fontId="6" fillId="0" borderId="14" xfId="2" applyFont="1" applyBorder="1" applyAlignment="1">
      <alignment horizontal="center" vertical="center"/>
    </xf>
    <xf numFmtId="9" fontId="10" fillId="0" borderId="14" xfId="2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5" fontId="6" fillId="0" borderId="15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6" fillId="0" borderId="15" xfId="2" applyFont="1" applyBorder="1" applyAlignment="1">
      <alignment horizontal="center" vertical="center"/>
    </xf>
    <xf numFmtId="9" fontId="10" fillId="0" borderId="15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1" applyNumberFormat="1" applyFont="1" applyAlignment="1">
      <alignment horizontal="center" vertical="center"/>
    </xf>
    <xf numFmtId="164" fontId="6" fillId="0" borderId="0" xfId="1" applyFont="1" applyAlignment="1">
      <alignment horizontal="center" vertical="center"/>
    </xf>
    <xf numFmtId="165" fontId="6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164" fontId="12" fillId="0" borderId="4" xfId="1" applyFont="1" applyBorder="1" applyAlignment="1">
      <alignment horizontal="right" vertical="center"/>
    </xf>
    <xf numFmtId="164" fontId="12" fillId="0" borderId="4" xfId="1" applyFont="1" applyBorder="1" applyAlignment="1">
      <alignment horizontal="center" vertical="center"/>
    </xf>
    <xf numFmtId="164" fontId="12" fillId="0" borderId="4" xfId="3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4" fontId="12" fillId="0" borderId="4" xfId="0" applyNumberFormat="1" applyFont="1" applyFill="1" applyBorder="1" applyAlignment="1">
      <alignment horizontal="center" vertical="center"/>
    </xf>
    <xf numFmtId="14" fontId="13" fillId="0" borderId="4" xfId="0" applyNumberFormat="1" applyFont="1" applyBorder="1" applyAlignment="1">
      <alignment horizontal="center" vertical="center"/>
    </xf>
    <xf numFmtId="164" fontId="12" fillId="0" borderId="4" xfId="1" applyFont="1" applyFill="1" applyBorder="1" applyAlignment="1">
      <alignment horizontal="center" vertical="center"/>
    </xf>
    <xf numFmtId="164" fontId="13" fillId="0" borderId="4" xfId="1" applyFont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15" fillId="5" borderId="4" xfId="4" applyFont="1" applyFill="1" applyBorder="1" applyAlignment="1">
      <alignment horizontal="left" vertical="center"/>
    </xf>
    <xf numFmtId="164" fontId="6" fillId="0" borderId="4" xfId="0" applyNumberFormat="1" applyFont="1" applyBorder="1" applyAlignment="1">
      <alignment horizontal="left" vertical="center"/>
    </xf>
    <xf numFmtId="0" fontId="15" fillId="6" borderId="4" xfId="4" applyFont="1" applyFill="1" applyBorder="1" applyAlignment="1">
      <alignment horizontal="left" vertical="center"/>
    </xf>
    <xf numFmtId="0" fontId="5" fillId="6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6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164" fontId="7" fillId="2" borderId="5" xfId="1" applyFont="1" applyFill="1" applyBorder="1" applyAlignment="1">
      <alignment horizontal="center" vertical="center"/>
    </xf>
    <xf numFmtId="164" fontId="7" fillId="2" borderId="5" xfId="1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1" fillId="0" borderId="19" xfId="0" applyFont="1" applyBorder="1" applyAlignment="1">
      <alignment horizontal="left" vertical="center"/>
    </xf>
    <xf numFmtId="0" fontId="21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21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21" fillId="0" borderId="22" xfId="0" applyFont="1" applyBorder="1" applyAlignment="1">
      <alignment vertical="center"/>
    </xf>
    <xf numFmtId="0" fontId="21" fillId="0" borderId="23" xfId="0" applyFont="1" applyBorder="1" applyAlignment="1">
      <alignment horizontal="center" vertical="center"/>
    </xf>
    <xf numFmtId="3" fontId="5" fillId="5" borderId="4" xfId="0" applyNumberFormat="1" applyFont="1" applyFill="1" applyBorder="1" applyAlignment="1">
      <alignment horizontal="center" vertical="center" wrapText="1"/>
    </xf>
    <xf numFmtId="3" fontId="14" fillId="0" borderId="5" xfId="0" applyNumberFormat="1" applyFont="1" applyFill="1" applyBorder="1" applyAlignment="1">
      <alignment horizontal="center" vertical="center"/>
    </xf>
    <xf numFmtId="4" fontId="14" fillId="0" borderId="5" xfId="0" applyNumberFormat="1" applyFont="1" applyFill="1" applyBorder="1" applyAlignment="1">
      <alignment horizontal="center" vertical="center"/>
    </xf>
    <xf numFmtId="4" fontId="5" fillId="5" borderId="4" xfId="0" applyNumberFormat="1" applyFont="1" applyFill="1" applyBorder="1" applyAlignment="1">
      <alignment horizontal="center" vertical="center" wrapText="1"/>
    </xf>
    <xf numFmtId="164" fontId="5" fillId="7" borderId="4" xfId="0" applyNumberFormat="1" applyFont="1" applyFill="1" applyBorder="1" applyAlignment="1">
      <alignment horizontal="left" vertical="center"/>
    </xf>
    <xf numFmtId="167" fontId="5" fillId="6" borderId="4" xfId="0" applyNumberFormat="1" applyFont="1" applyFill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0" fontId="25" fillId="0" borderId="0" xfId="0" applyFont="1" applyAlignment="1">
      <alignment horizontal="right" wrapText="1"/>
    </xf>
    <xf numFmtId="0" fontId="25" fillId="0" borderId="0" xfId="0" quotePrefix="1" applyFont="1" applyAlignment="1">
      <alignment horizontal="right" wrapText="1"/>
    </xf>
    <xf numFmtId="0" fontId="16" fillId="8" borderId="0" xfId="0" applyFont="1" applyFill="1" applyAlignment="1">
      <alignment wrapText="1"/>
    </xf>
    <xf numFmtId="14" fontId="0" fillId="0" borderId="0" xfId="0" applyNumberFormat="1"/>
    <xf numFmtId="4" fontId="0" fillId="0" borderId="0" xfId="0" applyNumberFormat="1"/>
    <xf numFmtId="2" fontId="9" fillId="0" borderId="0" xfId="0" applyNumberFormat="1" applyFont="1" applyAlignment="1">
      <alignment horizontal="center"/>
    </xf>
    <xf numFmtId="10" fontId="6" fillId="0" borderId="4" xfId="0" applyNumberFormat="1" applyFont="1" applyBorder="1" applyAlignment="1">
      <alignment horizontal="center" vertical="center"/>
    </xf>
    <xf numFmtId="10" fontId="5" fillId="6" borderId="4" xfId="0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Continuous" vertical="center"/>
    </xf>
    <xf numFmtId="0" fontId="4" fillId="3" borderId="11" xfId="0" applyFont="1" applyFill="1" applyBorder="1" applyAlignment="1">
      <alignment horizontal="centerContinuous" vertical="center"/>
    </xf>
    <xf numFmtId="0" fontId="4" fillId="3" borderId="7" xfId="0" applyFont="1" applyFill="1" applyBorder="1" applyAlignment="1">
      <alignment horizontal="centerContinuous" vertical="center"/>
    </xf>
    <xf numFmtId="0" fontId="26" fillId="8" borderId="0" xfId="0" applyFont="1" applyFill="1" applyAlignment="1">
      <alignment horizontal="center" vertical="center"/>
    </xf>
    <xf numFmtId="166" fontId="4" fillId="2" borderId="12" xfId="0" applyNumberFormat="1" applyFont="1" applyFill="1" applyBorder="1" applyAlignment="1">
      <alignment horizontal="center" vertical="center"/>
    </xf>
    <xf numFmtId="166" fontId="4" fillId="2" borderId="13" xfId="0" applyNumberFormat="1" applyFont="1" applyFill="1" applyBorder="1" applyAlignment="1">
      <alignment horizontal="center" vertical="center"/>
    </xf>
  </cellXfs>
  <cellStyles count="5">
    <cellStyle name="Currency" xfId="1" builtinId="4"/>
    <cellStyle name="Monétaire 2" xfId="3"/>
    <cellStyle name="Normal" xfId="0" builtinId="0"/>
    <cellStyle name="Normal 5" xfId="4"/>
    <cellStyle name="Percent" xfId="2" builtinId="5"/>
  </cellStyles>
  <dxfs count="7"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C09200"/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114300</xdr:colOff>
      <xdr:row>0</xdr:row>
      <xdr:rowOff>219075</xdr:rowOff>
    </xdr:from>
    <xdr:to>
      <xdr:col>11</xdr:col>
      <xdr:colOff>723900</xdr:colOff>
      <xdr:row>2</xdr:row>
      <xdr:rowOff>142875</xdr:rowOff>
    </xdr:to>
    <xdr:pic macro="[0]!Résa">
      <xdr:nvPicPr>
        <xdr:cNvPr id="2" name="Picture 1" descr="Log_Smart.GIF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2296775" y="219075"/>
          <a:ext cx="609600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22</xdr:row>
      <xdr:rowOff>133350</xdr:rowOff>
    </xdr:from>
    <xdr:to>
      <xdr:col>9</xdr:col>
      <xdr:colOff>618554</xdr:colOff>
      <xdr:row>27</xdr:row>
      <xdr:rowOff>136423</xdr:rowOff>
    </xdr:to>
    <xdr:pic>
      <xdr:nvPicPr>
        <xdr:cNvPr id="2" name="Picture 1" descr="logo_smartrenting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" y="5010150"/>
          <a:ext cx="4571429" cy="81269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123825</xdr:colOff>
      <xdr:row>0</xdr:row>
      <xdr:rowOff>38100</xdr:rowOff>
    </xdr:from>
    <xdr:to>
      <xdr:col>11</xdr:col>
      <xdr:colOff>733425</xdr:colOff>
      <xdr:row>0</xdr:row>
      <xdr:rowOff>647700</xdr:rowOff>
    </xdr:to>
    <xdr:pic>
      <xdr:nvPicPr>
        <xdr:cNvPr id="2" name="Picture 1" descr="Log_Smart.GIF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515725" y="38100"/>
          <a:ext cx="60960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L51"/>
  <sheetViews>
    <sheetView showGridLines="0" showZeros="0" zoomScaleNormal="100" zoomScalePageLayoutView="80" workbookViewId="0">
      <pane xSplit="1" ySplit="2" topLeftCell="B3" activePane="bottomRight" state="frozen"/>
      <selection pane="topRight" activeCell="D1" sqref="D1"/>
      <selection pane="bottomLeft" activeCell="A4" sqref="A4"/>
      <selection pane="bottomRight" activeCell="A3" sqref="A3"/>
    </sheetView>
  </sheetViews>
  <sheetFormatPr defaultColWidth="11.42578125" defaultRowHeight="15"/>
  <cols>
    <col min="1" max="1" width="20.28515625" style="1" customWidth="1"/>
    <col min="2" max="25" width="11.42578125" style="1"/>
    <col min="26" max="38" width="11.42578125" style="4"/>
    <col min="39" max="16384" width="11.42578125" style="1"/>
  </cols>
  <sheetData>
    <row r="1" spans="1:38" ht="18.75" customHeight="1">
      <c r="A1" s="74" t="s">
        <v>107</v>
      </c>
      <c r="B1" s="109" t="s">
        <v>14</v>
      </c>
      <c r="C1" s="110"/>
      <c r="D1" s="111" t="s">
        <v>13</v>
      </c>
      <c r="E1" s="110"/>
      <c r="F1" s="111" t="s">
        <v>12</v>
      </c>
      <c r="G1" s="110"/>
      <c r="H1" s="111" t="s">
        <v>11</v>
      </c>
      <c r="I1" s="110"/>
      <c r="J1" s="111" t="s">
        <v>10</v>
      </c>
      <c r="K1" s="110"/>
      <c r="L1" s="111" t="s">
        <v>9</v>
      </c>
      <c r="M1" s="110"/>
      <c r="N1" s="111" t="s">
        <v>8</v>
      </c>
      <c r="O1" s="110"/>
      <c r="P1" s="111" t="s">
        <v>7</v>
      </c>
      <c r="Q1" s="110"/>
      <c r="R1" s="111" t="s">
        <v>6</v>
      </c>
      <c r="S1" s="110"/>
      <c r="T1" s="111" t="s">
        <v>5</v>
      </c>
      <c r="U1" s="110"/>
      <c r="V1" s="111" t="s">
        <v>4</v>
      </c>
      <c r="W1" s="110"/>
      <c r="X1" s="111" t="s">
        <v>3</v>
      </c>
      <c r="Y1" s="110"/>
    </row>
    <row r="2" spans="1:38" s="2" customFormat="1" ht="14.45" customHeight="1">
      <c r="A2" s="75" t="s">
        <v>108</v>
      </c>
      <c r="B2" s="83" t="s">
        <v>39</v>
      </c>
      <c r="C2" s="11" t="s">
        <v>20</v>
      </c>
      <c r="D2" s="11" t="s">
        <v>39</v>
      </c>
      <c r="E2" s="11" t="s">
        <v>20</v>
      </c>
      <c r="F2" s="11" t="s">
        <v>39</v>
      </c>
      <c r="G2" s="11" t="s">
        <v>20</v>
      </c>
      <c r="H2" s="11" t="s">
        <v>39</v>
      </c>
      <c r="I2" s="11" t="s">
        <v>20</v>
      </c>
      <c r="J2" s="11" t="s">
        <v>39</v>
      </c>
      <c r="K2" s="11" t="s">
        <v>20</v>
      </c>
      <c r="L2" s="11" t="s">
        <v>39</v>
      </c>
      <c r="M2" s="11" t="s">
        <v>20</v>
      </c>
      <c r="N2" s="11" t="s">
        <v>39</v>
      </c>
      <c r="O2" s="11" t="s">
        <v>20</v>
      </c>
      <c r="P2" s="11" t="s">
        <v>39</v>
      </c>
      <c r="Q2" s="11" t="s">
        <v>20</v>
      </c>
      <c r="R2" s="11" t="s">
        <v>39</v>
      </c>
      <c r="S2" s="11" t="s">
        <v>20</v>
      </c>
      <c r="T2" s="11" t="s">
        <v>39</v>
      </c>
      <c r="U2" s="11" t="s">
        <v>20</v>
      </c>
      <c r="V2" s="11" t="s">
        <v>39</v>
      </c>
      <c r="W2" s="11" t="s">
        <v>20</v>
      </c>
      <c r="X2" s="11" t="s">
        <v>39</v>
      </c>
      <c r="Y2" s="11" t="s">
        <v>20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</row>
    <row r="3" spans="1:38" s="2" customFormat="1" ht="26.1" customHeight="1" thickBot="1">
      <c r="A3" s="5" t="s">
        <v>19</v>
      </c>
      <c r="B3" s="113">
        <f ca="1">SUM(C4:OFFSET(C4,LastR1-5,0))</f>
        <v>0</v>
      </c>
      <c r="C3" s="114"/>
      <c r="D3" s="113">
        <f ca="1">SUM(E4:OFFSET(E4,LastR1-5,0))</f>
        <v>0</v>
      </c>
      <c r="E3" s="114"/>
      <c r="F3" s="113">
        <f ca="1">SUM(G4:OFFSET(G4,LastR1-5,0))</f>
        <v>0</v>
      </c>
      <c r="G3" s="114"/>
      <c r="H3" s="113">
        <f ca="1">SUM(I4:OFFSET(I4,LastR1-5,0))</f>
        <v>1500</v>
      </c>
      <c r="I3" s="114"/>
      <c r="J3" s="113">
        <f ca="1">SUM(K4:OFFSET(K4,LastR1-5,0))</f>
        <v>3178</v>
      </c>
      <c r="K3" s="114"/>
      <c r="L3" s="113">
        <f ca="1">SUM(M4:OFFSET(M4,LastR1-5,0))</f>
        <v>9793</v>
      </c>
      <c r="M3" s="114"/>
      <c r="N3" s="113">
        <f ca="1">SUM(O4:OFFSET(O4,LastR1-5,0))</f>
        <v>10378</v>
      </c>
      <c r="O3" s="114"/>
      <c r="P3" s="113">
        <f ca="1">SUM(Q4:OFFSET(Q4,LastR1-5,0))</f>
        <v>9873</v>
      </c>
      <c r="Q3" s="114"/>
      <c r="R3" s="113">
        <f ca="1">SUM(S4:OFFSET(S4,LastR1-5,0))</f>
        <v>9600</v>
      </c>
      <c r="S3" s="114"/>
      <c r="T3" s="113">
        <f ca="1">SUM(U4:OFFSET(U4,LastR1-5,0))</f>
        <v>9600</v>
      </c>
      <c r="U3" s="114"/>
      <c r="V3" s="113">
        <f ca="1">SUM(W4:OFFSET(W4,LastR1-5,0))</f>
        <v>9600</v>
      </c>
      <c r="W3" s="114"/>
      <c r="X3" s="113">
        <f ca="1">SUM(Y4:OFFSET(Y4,LastR1-5,0))</f>
        <v>9600</v>
      </c>
      <c r="Y3" s="114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s="3" customFormat="1" ht="17.25" customHeight="1">
      <c r="A4" s="12" t="s">
        <v>65</v>
      </c>
      <c r="B4" s="6">
        <v>0</v>
      </c>
      <c r="C4" s="7">
        <v>0</v>
      </c>
      <c r="D4" s="6">
        <v>0</v>
      </c>
      <c r="E4" s="7">
        <v>0</v>
      </c>
      <c r="F4" s="6">
        <v>0</v>
      </c>
      <c r="G4" s="7">
        <v>0</v>
      </c>
      <c r="H4" s="6">
        <v>30</v>
      </c>
      <c r="I4" s="7">
        <v>750</v>
      </c>
      <c r="J4" s="6">
        <v>31</v>
      </c>
      <c r="K4" s="7">
        <v>750</v>
      </c>
      <c r="L4" s="6">
        <v>30</v>
      </c>
      <c r="M4" s="7">
        <v>750</v>
      </c>
      <c r="N4" s="6">
        <v>15</v>
      </c>
      <c r="O4" s="7">
        <v>375</v>
      </c>
      <c r="P4" s="6">
        <v>0</v>
      </c>
      <c r="Q4" s="7">
        <v>0</v>
      </c>
      <c r="R4" s="6">
        <v>0</v>
      </c>
      <c r="S4" s="7">
        <v>0</v>
      </c>
      <c r="T4" s="6">
        <v>0</v>
      </c>
      <c r="U4" s="7">
        <v>0</v>
      </c>
      <c r="V4" s="6">
        <v>0</v>
      </c>
      <c r="W4" s="7">
        <v>0</v>
      </c>
      <c r="X4" s="6">
        <v>0</v>
      </c>
      <c r="Y4" s="7">
        <v>0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3" customFormat="1" ht="17.25" customHeight="1">
      <c r="A5" s="12" t="s">
        <v>66</v>
      </c>
      <c r="B5" s="8">
        <v>0</v>
      </c>
      <c r="C5" s="9">
        <v>0</v>
      </c>
      <c r="D5" s="8">
        <v>0</v>
      </c>
      <c r="E5" s="9">
        <v>0</v>
      </c>
      <c r="F5" s="8">
        <v>0</v>
      </c>
      <c r="G5" s="9">
        <v>0</v>
      </c>
      <c r="H5" s="8">
        <v>0</v>
      </c>
      <c r="I5" s="9">
        <v>0</v>
      </c>
      <c r="J5" s="8">
        <v>7</v>
      </c>
      <c r="K5" s="9">
        <v>94</v>
      </c>
      <c r="L5" s="8">
        <v>30</v>
      </c>
      <c r="M5" s="9">
        <v>403</v>
      </c>
      <c r="N5" s="8">
        <v>31</v>
      </c>
      <c r="O5" s="9">
        <v>403</v>
      </c>
      <c r="P5" s="8">
        <v>21</v>
      </c>
      <c r="Q5" s="9">
        <v>273</v>
      </c>
      <c r="R5" s="8">
        <v>0</v>
      </c>
      <c r="S5" s="9">
        <v>0</v>
      </c>
      <c r="T5" s="8">
        <v>0</v>
      </c>
      <c r="U5" s="9">
        <v>0</v>
      </c>
      <c r="V5" s="8">
        <v>0</v>
      </c>
      <c r="W5" s="9">
        <v>0</v>
      </c>
      <c r="X5" s="8">
        <v>0</v>
      </c>
      <c r="Y5" s="9">
        <v>0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3" customFormat="1" ht="17.25" customHeight="1">
      <c r="A6" s="12" t="s">
        <v>45</v>
      </c>
      <c r="B6" s="8">
        <v>0</v>
      </c>
      <c r="C6" s="9">
        <v>0</v>
      </c>
      <c r="D6" s="8">
        <v>0</v>
      </c>
      <c r="E6" s="9">
        <v>0</v>
      </c>
      <c r="F6" s="8">
        <v>0</v>
      </c>
      <c r="G6" s="9">
        <v>0</v>
      </c>
      <c r="H6" s="8">
        <v>0</v>
      </c>
      <c r="I6" s="9">
        <v>0</v>
      </c>
      <c r="J6" s="8">
        <v>22</v>
      </c>
      <c r="K6" s="9">
        <v>144</v>
      </c>
      <c r="L6" s="8">
        <v>30</v>
      </c>
      <c r="M6" s="9">
        <v>720</v>
      </c>
      <c r="N6" s="8">
        <v>31</v>
      </c>
      <c r="O6" s="9">
        <v>800</v>
      </c>
      <c r="P6" s="8">
        <v>31</v>
      </c>
      <c r="Q6" s="9">
        <v>800</v>
      </c>
      <c r="R6" s="8">
        <v>30</v>
      </c>
      <c r="S6" s="9">
        <v>800</v>
      </c>
      <c r="T6" s="8">
        <v>31</v>
      </c>
      <c r="U6" s="9">
        <v>800</v>
      </c>
      <c r="V6" s="8">
        <v>30</v>
      </c>
      <c r="W6" s="9">
        <v>800</v>
      </c>
      <c r="X6" s="8">
        <v>31</v>
      </c>
      <c r="Y6" s="9">
        <v>800</v>
      </c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>
      <c r="A7" s="12" t="s">
        <v>1</v>
      </c>
      <c r="B7" s="8">
        <v>0</v>
      </c>
      <c r="C7" s="9">
        <v>0</v>
      </c>
      <c r="D7" s="8">
        <v>0</v>
      </c>
      <c r="E7" s="9">
        <v>0</v>
      </c>
      <c r="F7" s="8">
        <v>0</v>
      </c>
      <c r="G7" s="9">
        <v>0</v>
      </c>
      <c r="H7" s="8">
        <v>0</v>
      </c>
      <c r="I7" s="9">
        <v>0</v>
      </c>
      <c r="J7" s="8">
        <v>22</v>
      </c>
      <c r="K7" s="9">
        <v>144</v>
      </c>
      <c r="L7" s="8">
        <v>30</v>
      </c>
      <c r="M7" s="9">
        <v>720</v>
      </c>
      <c r="N7" s="8">
        <v>31</v>
      </c>
      <c r="O7" s="9">
        <v>800</v>
      </c>
      <c r="P7" s="8">
        <v>31</v>
      </c>
      <c r="Q7" s="9">
        <v>800</v>
      </c>
      <c r="R7" s="8">
        <v>30</v>
      </c>
      <c r="S7" s="9">
        <v>800</v>
      </c>
      <c r="T7" s="8">
        <v>31</v>
      </c>
      <c r="U7" s="9">
        <v>800</v>
      </c>
      <c r="V7" s="8">
        <v>30</v>
      </c>
      <c r="W7" s="9">
        <v>800</v>
      </c>
      <c r="X7" s="8">
        <v>31</v>
      </c>
      <c r="Y7" s="9">
        <v>800</v>
      </c>
    </row>
    <row r="8" spans="1:38">
      <c r="A8" s="12" t="s">
        <v>67</v>
      </c>
      <c r="B8" s="8">
        <v>0</v>
      </c>
      <c r="C8" s="9">
        <v>0</v>
      </c>
      <c r="D8" s="8">
        <v>0</v>
      </c>
      <c r="E8" s="9">
        <v>0</v>
      </c>
      <c r="F8" s="8">
        <v>0</v>
      </c>
      <c r="G8" s="9">
        <v>0</v>
      </c>
      <c r="H8" s="8">
        <v>0</v>
      </c>
      <c r="I8" s="9">
        <v>0</v>
      </c>
      <c r="J8" s="8">
        <v>22</v>
      </c>
      <c r="K8" s="9">
        <v>144</v>
      </c>
      <c r="L8" s="8">
        <v>30</v>
      </c>
      <c r="M8" s="9">
        <v>720</v>
      </c>
      <c r="N8" s="8">
        <v>31</v>
      </c>
      <c r="O8" s="9">
        <v>800</v>
      </c>
      <c r="P8" s="8">
        <v>31</v>
      </c>
      <c r="Q8" s="9">
        <v>800</v>
      </c>
      <c r="R8" s="8">
        <v>30</v>
      </c>
      <c r="S8" s="9">
        <v>800</v>
      </c>
      <c r="T8" s="8">
        <v>31</v>
      </c>
      <c r="U8" s="9">
        <v>800</v>
      </c>
      <c r="V8" s="8">
        <v>30</v>
      </c>
      <c r="W8" s="9">
        <v>800</v>
      </c>
      <c r="X8" s="8">
        <v>31</v>
      </c>
      <c r="Y8" s="9">
        <v>800</v>
      </c>
    </row>
    <row r="9" spans="1:38">
      <c r="A9" s="12" t="s">
        <v>68</v>
      </c>
      <c r="B9" s="8">
        <v>0</v>
      </c>
      <c r="C9" s="9">
        <v>0</v>
      </c>
      <c r="D9" s="8">
        <v>0</v>
      </c>
      <c r="E9" s="9">
        <v>0</v>
      </c>
      <c r="F9" s="8">
        <v>0</v>
      </c>
      <c r="G9" s="9">
        <v>0</v>
      </c>
      <c r="H9" s="8">
        <v>0</v>
      </c>
      <c r="I9" s="9">
        <v>0</v>
      </c>
      <c r="J9" s="8">
        <v>22</v>
      </c>
      <c r="K9" s="9">
        <v>144</v>
      </c>
      <c r="L9" s="8">
        <v>30</v>
      </c>
      <c r="M9" s="9">
        <v>720</v>
      </c>
      <c r="N9" s="8">
        <v>31</v>
      </c>
      <c r="O9" s="9">
        <v>800</v>
      </c>
      <c r="P9" s="8">
        <v>31</v>
      </c>
      <c r="Q9" s="9">
        <v>800</v>
      </c>
      <c r="R9" s="8">
        <v>30</v>
      </c>
      <c r="S9" s="9">
        <v>800</v>
      </c>
      <c r="T9" s="8">
        <v>31</v>
      </c>
      <c r="U9" s="9">
        <v>800</v>
      </c>
      <c r="V9" s="8">
        <v>30</v>
      </c>
      <c r="W9" s="9">
        <v>800</v>
      </c>
      <c r="X9" s="8">
        <v>31</v>
      </c>
      <c r="Y9" s="9">
        <v>800</v>
      </c>
    </row>
    <row r="10" spans="1:38">
      <c r="A10" s="12" t="s">
        <v>69</v>
      </c>
      <c r="B10" s="8">
        <v>0</v>
      </c>
      <c r="C10" s="9">
        <v>0</v>
      </c>
      <c r="D10" s="8">
        <v>0</v>
      </c>
      <c r="E10" s="9">
        <v>0</v>
      </c>
      <c r="F10" s="8">
        <v>0</v>
      </c>
      <c r="G10" s="9">
        <v>0</v>
      </c>
      <c r="H10" s="8">
        <v>0</v>
      </c>
      <c r="I10" s="9">
        <v>0</v>
      </c>
      <c r="J10" s="8">
        <v>22</v>
      </c>
      <c r="K10" s="9">
        <v>144</v>
      </c>
      <c r="L10" s="8">
        <v>30</v>
      </c>
      <c r="M10" s="9">
        <v>720</v>
      </c>
      <c r="N10" s="8">
        <v>31</v>
      </c>
      <c r="O10" s="9">
        <v>800</v>
      </c>
      <c r="P10" s="8">
        <v>31</v>
      </c>
      <c r="Q10" s="9">
        <v>800</v>
      </c>
      <c r="R10" s="8">
        <v>30</v>
      </c>
      <c r="S10" s="9">
        <v>800</v>
      </c>
      <c r="T10" s="8">
        <v>31</v>
      </c>
      <c r="U10" s="9">
        <v>800</v>
      </c>
      <c r="V10" s="8">
        <v>30</v>
      </c>
      <c r="W10" s="9">
        <v>800</v>
      </c>
      <c r="X10" s="8">
        <v>31</v>
      </c>
      <c r="Y10" s="9">
        <v>800</v>
      </c>
    </row>
    <row r="11" spans="1:38">
      <c r="A11" s="12" t="s">
        <v>70</v>
      </c>
      <c r="B11" s="8">
        <v>0</v>
      </c>
      <c r="C11" s="9">
        <v>0</v>
      </c>
      <c r="D11" s="8">
        <v>0</v>
      </c>
      <c r="E11" s="9">
        <v>0</v>
      </c>
      <c r="F11" s="8">
        <v>0</v>
      </c>
      <c r="G11" s="9">
        <v>0</v>
      </c>
      <c r="H11" s="8">
        <v>0</v>
      </c>
      <c r="I11" s="9">
        <v>0</v>
      </c>
      <c r="J11" s="8">
        <v>22</v>
      </c>
      <c r="K11" s="9">
        <v>144</v>
      </c>
      <c r="L11" s="8">
        <v>30</v>
      </c>
      <c r="M11" s="9">
        <v>720</v>
      </c>
      <c r="N11" s="8">
        <v>31</v>
      </c>
      <c r="O11" s="9">
        <v>800</v>
      </c>
      <c r="P11" s="8">
        <v>31</v>
      </c>
      <c r="Q11" s="9">
        <v>800</v>
      </c>
      <c r="R11" s="8">
        <v>30</v>
      </c>
      <c r="S11" s="9">
        <v>800</v>
      </c>
      <c r="T11" s="8">
        <v>31</v>
      </c>
      <c r="U11" s="9">
        <v>800</v>
      </c>
      <c r="V11" s="8">
        <v>30</v>
      </c>
      <c r="W11" s="9">
        <v>800</v>
      </c>
      <c r="X11" s="8">
        <v>31</v>
      </c>
      <c r="Y11" s="9">
        <v>800</v>
      </c>
    </row>
    <row r="12" spans="1:38">
      <c r="A12" s="12" t="s">
        <v>71</v>
      </c>
      <c r="B12" s="8">
        <v>0</v>
      </c>
      <c r="C12" s="9">
        <v>0</v>
      </c>
      <c r="D12" s="8">
        <v>0</v>
      </c>
      <c r="E12" s="9">
        <v>0</v>
      </c>
      <c r="F12" s="8">
        <v>0</v>
      </c>
      <c r="G12" s="9">
        <v>0</v>
      </c>
      <c r="H12" s="8">
        <v>0</v>
      </c>
      <c r="I12" s="9">
        <v>0</v>
      </c>
      <c r="J12" s="8">
        <v>22</v>
      </c>
      <c r="K12" s="9">
        <v>144</v>
      </c>
      <c r="L12" s="8">
        <v>30</v>
      </c>
      <c r="M12" s="9">
        <v>720</v>
      </c>
      <c r="N12" s="8">
        <v>31</v>
      </c>
      <c r="O12" s="9">
        <v>800</v>
      </c>
      <c r="P12" s="8">
        <v>31</v>
      </c>
      <c r="Q12" s="9">
        <v>800</v>
      </c>
      <c r="R12" s="8">
        <v>30</v>
      </c>
      <c r="S12" s="9">
        <v>800</v>
      </c>
      <c r="T12" s="8">
        <v>31</v>
      </c>
      <c r="U12" s="9">
        <v>800</v>
      </c>
      <c r="V12" s="8">
        <v>30</v>
      </c>
      <c r="W12" s="9">
        <v>800</v>
      </c>
      <c r="X12" s="8">
        <v>31</v>
      </c>
      <c r="Y12" s="9">
        <v>800</v>
      </c>
    </row>
    <row r="13" spans="1:38">
      <c r="A13" s="12" t="s">
        <v>16</v>
      </c>
      <c r="B13" s="8">
        <v>0</v>
      </c>
      <c r="C13" s="9">
        <v>0</v>
      </c>
      <c r="D13" s="8">
        <v>0</v>
      </c>
      <c r="E13" s="9">
        <v>0</v>
      </c>
      <c r="F13" s="8">
        <v>0</v>
      </c>
      <c r="G13" s="9">
        <v>0</v>
      </c>
      <c r="H13" s="8">
        <v>0</v>
      </c>
      <c r="I13" s="9">
        <v>0</v>
      </c>
      <c r="J13" s="8">
        <v>22</v>
      </c>
      <c r="K13" s="9">
        <v>144</v>
      </c>
      <c r="L13" s="8">
        <v>30</v>
      </c>
      <c r="M13" s="9">
        <v>720</v>
      </c>
      <c r="N13" s="8">
        <v>31</v>
      </c>
      <c r="O13" s="9">
        <v>800</v>
      </c>
      <c r="P13" s="8">
        <v>31</v>
      </c>
      <c r="Q13" s="9">
        <v>800</v>
      </c>
      <c r="R13" s="8">
        <v>30</v>
      </c>
      <c r="S13" s="9">
        <v>800</v>
      </c>
      <c r="T13" s="8">
        <v>31</v>
      </c>
      <c r="U13" s="9">
        <v>800</v>
      </c>
      <c r="V13" s="8">
        <v>30</v>
      </c>
      <c r="W13" s="9">
        <v>800</v>
      </c>
      <c r="X13" s="8">
        <v>31</v>
      </c>
      <c r="Y13" s="9">
        <v>800</v>
      </c>
    </row>
    <row r="14" spans="1:38">
      <c r="A14" s="12" t="s">
        <v>72</v>
      </c>
      <c r="B14" s="8">
        <v>0</v>
      </c>
      <c r="C14" s="9">
        <v>0</v>
      </c>
      <c r="D14" s="8">
        <v>0</v>
      </c>
      <c r="E14" s="9">
        <v>0</v>
      </c>
      <c r="F14" s="8">
        <v>0</v>
      </c>
      <c r="G14" s="9">
        <v>0</v>
      </c>
      <c r="H14" s="8">
        <v>0</v>
      </c>
      <c r="I14" s="9">
        <v>0</v>
      </c>
      <c r="J14" s="8">
        <v>22</v>
      </c>
      <c r="K14" s="9">
        <v>144</v>
      </c>
      <c r="L14" s="8">
        <v>30</v>
      </c>
      <c r="M14" s="9">
        <v>720</v>
      </c>
      <c r="N14" s="8">
        <v>31</v>
      </c>
      <c r="O14" s="9">
        <v>800</v>
      </c>
      <c r="P14" s="8">
        <v>31</v>
      </c>
      <c r="Q14" s="9">
        <v>800</v>
      </c>
      <c r="R14" s="8">
        <v>30</v>
      </c>
      <c r="S14" s="9">
        <v>800</v>
      </c>
      <c r="T14" s="8">
        <v>31</v>
      </c>
      <c r="U14" s="9">
        <v>800</v>
      </c>
      <c r="V14" s="8">
        <v>30</v>
      </c>
      <c r="W14" s="9">
        <v>800</v>
      </c>
      <c r="X14" s="8">
        <v>31</v>
      </c>
      <c r="Y14" s="9">
        <v>800</v>
      </c>
    </row>
    <row r="15" spans="1:38">
      <c r="A15" s="12" t="s">
        <v>73</v>
      </c>
      <c r="B15" s="8">
        <v>0</v>
      </c>
      <c r="C15" s="9">
        <v>0</v>
      </c>
      <c r="D15" s="8">
        <v>0</v>
      </c>
      <c r="E15" s="9">
        <v>0</v>
      </c>
      <c r="F15" s="8">
        <v>0</v>
      </c>
      <c r="G15" s="9">
        <v>0</v>
      </c>
      <c r="H15" s="8">
        <v>0</v>
      </c>
      <c r="I15" s="9">
        <v>0</v>
      </c>
      <c r="J15" s="8">
        <v>22</v>
      </c>
      <c r="K15" s="9">
        <v>144</v>
      </c>
      <c r="L15" s="8">
        <v>30</v>
      </c>
      <c r="M15" s="9">
        <v>720</v>
      </c>
      <c r="N15" s="8">
        <v>31</v>
      </c>
      <c r="O15" s="9">
        <v>800</v>
      </c>
      <c r="P15" s="8">
        <v>31</v>
      </c>
      <c r="Q15" s="9">
        <v>800</v>
      </c>
      <c r="R15" s="8">
        <v>30</v>
      </c>
      <c r="S15" s="9">
        <v>800</v>
      </c>
      <c r="T15" s="8">
        <v>31</v>
      </c>
      <c r="U15" s="9">
        <v>800</v>
      </c>
      <c r="V15" s="8">
        <v>30</v>
      </c>
      <c r="W15" s="9">
        <v>800</v>
      </c>
      <c r="X15" s="8">
        <v>31</v>
      </c>
      <c r="Y15" s="9">
        <v>800</v>
      </c>
    </row>
    <row r="16" spans="1:38">
      <c r="A16" s="12" t="s">
        <v>74</v>
      </c>
      <c r="B16" s="8">
        <v>0</v>
      </c>
      <c r="C16" s="9">
        <v>0</v>
      </c>
      <c r="D16" s="8">
        <v>0</v>
      </c>
      <c r="E16" s="9">
        <v>0</v>
      </c>
      <c r="F16" s="8">
        <v>0</v>
      </c>
      <c r="G16" s="9">
        <v>0</v>
      </c>
      <c r="H16" s="8">
        <v>0</v>
      </c>
      <c r="I16" s="9">
        <v>0</v>
      </c>
      <c r="J16" s="8">
        <v>22</v>
      </c>
      <c r="K16" s="9">
        <v>144</v>
      </c>
      <c r="L16" s="8">
        <v>30</v>
      </c>
      <c r="M16" s="9">
        <v>720</v>
      </c>
      <c r="N16" s="8">
        <v>31</v>
      </c>
      <c r="O16" s="9">
        <v>800</v>
      </c>
      <c r="P16" s="8">
        <v>31</v>
      </c>
      <c r="Q16" s="9">
        <v>800</v>
      </c>
      <c r="R16" s="8">
        <v>30</v>
      </c>
      <c r="S16" s="9">
        <v>800</v>
      </c>
      <c r="T16" s="8">
        <v>31</v>
      </c>
      <c r="U16" s="9">
        <v>800</v>
      </c>
      <c r="V16" s="8">
        <v>30</v>
      </c>
      <c r="W16" s="9">
        <v>800</v>
      </c>
      <c r="X16" s="8">
        <v>31</v>
      </c>
      <c r="Y16" s="9">
        <v>800</v>
      </c>
    </row>
    <row r="17" spans="1:25">
      <c r="A17" s="12" t="s">
        <v>46</v>
      </c>
      <c r="B17" s="8">
        <v>0</v>
      </c>
      <c r="C17" s="9">
        <v>0</v>
      </c>
      <c r="D17" s="8">
        <v>0</v>
      </c>
      <c r="E17" s="9">
        <v>0</v>
      </c>
      <c r="F17" s="8">
        <v>0</v>
      </c>
      <c r="G17" s="9">
        <v>0</v>
      </c>
      <c r="H17" s="8">
        <v>30</v>
      </c>
      <c r="I17" s="9">
        <v>750</v>
      </c>
      <c r="J17" s="8">
        <v>31</v>
      </c>
      <c r="K17" s="9">
        <v>750</v>
      </c>
      <c r="L17" s="8">
        <v>30</v>
      </c>
      <c r="M17" s="9">
        <v>720</v>
      </c>
      <c r="N17" s="8">
        <v>31</v>
      </c>
      <c r="O17" s="9">
        <v>800</v>
      </c>
      <c r="P17" s="8">
        <v>31</v>
      </c>
      <c r="Q17" s="9">
        <v>800</v>
      </c>
      <c r="R17" s="8">
        <v>30</v>
      </c>
      <c r="S17" s="9">
        <v>800</v>
      </c>
      <c r="T17" s="8">
        <v>31</v>
      </c>
      <c r="U17" s="9">
        <v>800</v>
      </c>
      <c r="V17" s="8">
        <v>30</v>
      </c>
      <c r="W17" s="9">
        <v>800</v>
      </c>
      <c r="X17" s="8">
        <v>31</v>
      </c>
      <c r="Y17" s="9">
        <v>800</v>
      </c>
    </row>
    <row r="18" spans="1:25">
      <c r="A18" s="12" t="s">
        <v>75</v>
      </c>
    </row>
    <row r="19" spans="1:25">
      <c r="A19" s="12" t="s">
        <v>76</v>
      </c>
    </row>
    <row r="20" spans="1:25">
      <c r="A20" s="12" t="s">
        <v>2</v>
      </c>
    </row>
    <row r="21" spans="1:25">
      <c r="A21" s="12" t="s">
        <v>47</v>
      </c>
    </row>
    <row r="22" spans="1:25">
      <c r="A22" s="12" t="s">
        <v>77</v>
      </c>
    </row>
    <row r="23" spans="1:25">
      <c r="A23" s="12" t="s">
        <v>78</v>
      </c>
    </row>
    <row r="24" spans="1:25">
      <c r="A24" s="12" t="s">
        <v>79</v>
      </c>
    </row>
    <row r="25" spans="1:25">
      <c r="A25" s="12" t="s">
        <v>80</v>
      </c>
    </row>
    <row r="26" spans="1:25">
      <c r="A26" s="12" t="s">
        <v>81</v>
      </c>
    </row>
    <row r="27" spans="1:25">
      <c r="A27" s="12" t="s">
        <v>82</v>
      </c>
    </row>
    <row r="28" spans="1:25">
      <c r="A28" s="12" t="s">
        <v>83</v>
      </c>
    </row>
    <row r="29" spans="1:25">
      <c r="A29" s="12" t="s">
        <v>84</v>
      </c>
    </row>
    <row r="30" spans="1:25">
      <c r="A30" s="12" t="s">
        <v>85</v>
      </c>
    </row>
    <row r="31" spans="1:25">
      <c r="A31" s="12" t="s">
        <v>86</v>
      </c>
    </row>
    <row r="32" spans="1:25">
      <c r="A32" s="12" t="s">
        <v>87</v>
      </c>
    </row>
    <row r="33" spans="1:1">
      <c r="A33" s="12" t="s">
        <v>88</v>
      </c>
    </row>
    <row r="34" spans="1:1">
      <c r="A34" s="12" t="s">
        <v>89</v>
      </c>
    </row>
    <row r="35" spans="1:1">
      <c r="A35" s="12" t="s">
        <v>90</v>
      </c>
    </row>
    <row r="36" spans="1:1">
      <c r="A36" s="12" t="s">
        <v>91</v>
      </c>
    </row>
    <row r="37" spans="1:1">
      <c r="A37" s="12" t="s">
        <v>92</v>
      </c>
    </row>
    <row r="38" spans="1:1">
      <c r="A38" s="12" t="s">
        <v>15</v>
      </c>
    </row>
    <row r="39" spans="1:1">
      <c r="A39" s="12" t="s">
        <v>93</v>
      </c>
    </row>
    <row r="40" spans="1:1">
      <c r="A40" s="12" t="s">
        <v>94</v>
      </c>
    </row>
    <row r="41" spans="1:1">
      <c r="A41" s="12" t="s">
        <v>95</v>
      </c>
    </row>
    <row r="42" spans="1:1">
      <c r="A42" s="12" t="s">
        <v>96</v>
      </c>
    </row>
    <row r="43" spans="1:1">
      <c r="A43" s="12" t="s">
        <v>97</v>
      </c>
    </row>
    <row r="44" spans="1:1">
      <c r="A44" s="12" t="s">
        <v>98</v>
      </c>
    </row>
    <row r="45" spans="1:1">
      <c r="A45" s="12" t="s">
        <v>99</v>
      </c>
    </row>
    <row r="46" spans="1:1">
      <c r="A46" s="12" t="s">
        <v>100</v>
      </c>
    </row>
    <row r="47" spans="1:1">
      <c r="A47" s="12" t="s">
        <v>0</v>
      </c>
    </row>
    <row r="48" spans="1:1">
      <c r="A48" s="12" t="s">
        <v>101</v>
      </c>
    </row>
    <row r="49" spans="1:1">
      <c r="A49" s="12" t="s">
        <v>102</v>
      </c>
    </row>
    <row r="50" spans="1:1">
      <c r="A50" s="12" t="s">
        <v>103</v>
      </c>
    </row>
    <row r="51" spans="1:1">
      <c r="A51" s="12" t="s">
        <v>17</v>
      </c>
    </row>
  </sheetData>
  <autoFilter ref="A1:Y6">
    <filterColumn colId="1" showButton="0"/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</autoFilter>
  <mergeCells count="12">
    <mergeCell ref="B3:C3"/>
    <mergeCell ref="D3:E3"/>
    <mergeCell ref="F3:G3"/>
    <mergeCell ref="H3:I3"/>
    <mergeCell ref="T3:U3"/>
    <mergeCell ref="V3:W3"/>
    <mergeCell ref="X3:Y3"/>
    <mergeCell ref="J3:K3"/>
    <mergeCell ref="L3:M3"/>
    <mergeCell ref="N3:O3"/>
    <mergeCell ref="P3:Q3"/>
    <mergeCell ref="R3:S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62"/>
  <sheetViews>
    <sheetView showGridLines="0" showZeros="0" tabSelected="1" zoomScaleNormal="100" workbookViewId="0"/>
  </sheetViews>
  <sheetFormatPr defaultColWidth="12.28515625" defaultRowHeight="12"/>
  <cols>
    <col min="1" max="1" width="20.5703125" style="23" customWidth="1"/>
    <col min="2" max="2" width="17.5703125" style="23" bestFit="1" customWidth="1"/>
    <col min="3" max="3" width="11" style="23" customWidth="1"/>
    <col min="4" max="4" width="29" style="23" customWidth="1"/>
    <col min="5" max="5" width="21" style="23" customWidth="1"/>
    <col min="6" max="6" width="10.7109375" style="23" bestFit="1" customWidth="1"/>
    <col min="7" max="7" width="14.28515625" style="23" customWidth="1"/>
    <col min="8" max="8" width="19.42578125" style="23" bestFit="1" customWidth="1"/>
    <col min="9" max="9" width="17.140625" style="23" customWidth="1"/>
    <col min="10" max="10" width="17.7109375" style="23" customWidth="1"/>
    <col min="11" max="11" width="4.28515625" style="79" customWidth="1"/>
    <col min="12" max="16384" width="12.28515625" style="23"/>
  </cols>
  <sheetData>
    <row r="1" spans="1:12" ht="42" customHeight="1">
      <c r="A1" s="17" t="s">
        <v>18</v>
      </c>
      <c r="B1" s="17" t="s">
        <v>29</v>
      </c>
      <c r="C1" s="17" t="s">
        <v>25</v>
      </c>
      <c r="D1" s="17" t="s">
        <v>30</v>
      </c>
      <c r="E1" s="17" t="s">
        <v>120</v>
      </c>
      <c r="F1" s="18" t="s">
        <v>35</v>
      </c>
      <c r="G1" s="17" t="s">
        <v>21</v>
      </c>
      <c r="H1" s="24" t="s">
        <v>22</v>
      </c>
      <c r="I1" s="18" t="s">
        <v>23</v>
      </c>
      <c r="J1" s="21" t="s">
        <v>110</v>
      </c>
    </row>
    <row r="2" spans="1:12">
      <c r="A2" s="12" t="s">
        <v>45</v>
      </c>
      <c r="B2" s="22" t="s">
        <v>26</v>
      </c>
      <c r="C2" s="56"/>
      <c r="D2" s="55"/>
      <c r="E2" s="55">
        <v>1</v>
      </c>
      <c r="F2" s="22" t="str">
        <f>IF(G2="","",CHOOSE(MONTH(G2),"JANVIER","FEVRIER","MARS","AVRIL","MAI","JUIN","JUILLET","AOUT","SEPTEMBRE","OCTOBRE","NOVEMBRE","DECEMBRE"))</f>
        <v>DECEMBRE</v>
      </c>
      <c r="G2" s="58">
        <f>DATE(2018,12,1)</f>
        <v>43435</v>
      </c>
      <c r="H2" s="58">
        <f>DATE(2018,12,3)</f>
        <v>43437</v>
      </c>
      <c r="I2" s="22">
        <f>IF(G2=0,0,H2-G2)</f>
        <v>2</v>
      </c>
      <c r="J2" s="59">
        <v>1000</v>
      </c>
    </row>
    <row r="3" spans="1:12">
      <c r="A3" s="12" t="s">
        <v>46</v>
      </c>
      <c r="B3" s="22" t="s">
        <v>26</v>
      </c>
      <c r="C3" s="56" t="s">
        <v>126</v>
      </c>
      <c r="D3" s="57" t="s">
        <v>127</v>
      </c>
      <c r="E3" s="57">
        <v>2</v>
      </c>
      <c r="F3" s="22" t="str">
        <f t="shared" ref="F3" si="0">IF(G3="","",CHOOSE(MONTH(G3),"JANVIER","FEVRIER","MARS","AVRIL","MAI","JUIN","JUILLET","AOUT","SEPTEMBRE","OCTOBRE","NOVEMBRE","DECEMBRE"))</f>
        <v>AVRIL</v>
      </c>
      <c r="G3" s="58">
        <v>42855</v>
      </c>
      <c r="H3" s="58">
        <v>42858</v>
      </c>
      <c r="I3" s="22">
        <f t="shared" ref="I3:I62" si="1">IF(G3=0,0,H3-G3)</f>
        <v>3</v>
      </c>
      <c r="J3" s="60">
        <v>3153</v>
      </c>
    </row>
    <row r="4" spans="1:12">
      <c r="A4" s="12"/>
      <c r="B4" s="22"/>
      <c r="C4" s="56"/>
      <c r="D4" s="57"/>
      <c r="E4" s="57"/>
      <c r="F4" s="22"/>
      <c r="G4" s="58"/>
      <c r="H4" s="58"/>
      <c r="I4" s="22"/>
      <c r="J4" s="60"/>
    </row>
    <row r="5" spans="1:12">
      <c r="A5" s="12"/>
      <c r="B5" s="22"/>
      <c r="C5" s="56"/>
      <c r="D5" s="57"/>
      <c r="E5" s="57"/>
      <c r="F5" s="22"/>
      <c r="G5" s="58"/>
      <c r="H5" s="58"/>
      <c r="I5" s="22"/>
      <c r="J5" s="60"/>
    </row>
    <row r="6" spans="1:12">
      <c r="A6" s="12"/>
      <c r="B6" s="22"/>
      <c r="C6" s="56"/>
      <c r="D6" s="57"/>
      <c r="E6" s="57"/>
      <c r="F6" s="22"/>
      <c r="G6" s="58"/>
      <c r="H6" s="58"/>
      <c r="I6" s="22"/>
      <c r="J6" s="60"/>
    </row>
    <row r="7" spans="1:12">
      <c r="A7" s="12"/>
      <c r="B7" s="22"/>
      <c r="C7" s="56"/>
      <c r="D7" s="57"/>
      <c r="E7" s="57"/>
      <c r="F7" s="22" t="str">
        <f t="shared" ref="F7:F62" si="2">IF(H7="","",CHOOSE(MONTH(H7),"JANVIER","FEVRIER","MARS","AVRIL","MAI","JUIN","JUILLET","AOUT","SEPTEMBRE","OCTOBRE","NOVEMBRE","DECEMBRE"))</f>
        <v/>
      </c>
      <c r="G7" s="58"/>
      <c r="H7" s="58"/>
      <c r="I7" s="22">
        <f t="shared" si="1"/>
        <v>0</v>
      </c>
      <c r="J7" s="60"/>
    </row>
    <row r="8" spans="1:12">
      <c r="A8" s="12"/>
      <c r="B8" s="22"/>
      <c r="C8" s="56"/>
      <c r="D8" s="57"/>
      <c r="E8" s="57"/>
      <c r="F8" s="22" t="str">
        <f t="shared" si="2"/>
        <v/>
      </c>
      <c r="G8" s="58"/>
      <c r="H8" s="58"/>
      <c r="I8" s="22">
        <f t="shared" si="1"/>
        <v>0</v>
      </c>
      <c r="J8" s="60"/>
      <c r="L8" s="25"/>
    </row>
    <row r="9" spans="1:12">
      <c r="A9" s="12"/>
      <c r="B9" s="22"/>
      <c r="C9" s="56"/>
      <c r="D9" s="57"/>
      <c r="E9" s="57"/>
      <c r="F9" s="22" t="str">
        <f t="shared" si="2"/>
        <v/>
      </c>
      <c r="G9" s="58"/>
      <c r="H9" s="58"/>
      <c r="I9" s="22">
        <f t="shared" si="1"/>
        <v>0</v>
      </c>
      <c r="J9" s="60"/>
      <c r="L9" s="25"/>
    </row>
    <row r="10" spans="1:12">
      <c r="A10" s="12"/>
      <c r="B10" s="22"/>
      <c r="C10" s="56"/>
      <c r="D10" s="57"/>
      <c r="E10" s="57"/>
      <c r="F10" s="22" t="str">
        <f t="shared" si="2"/>
        <v/>
      </c>
      <c r="G10" s="58"/>
      <c r="H10" s="58"/>
      <c r="I10" s="22">
        <f t="shared" si="1"/>
        <v>0</v>
      </c>
      <c r="J10" s="60"/>
    </row>
    <row r="11" spans="1:12" ht="13.5" customHeight="1">
      <c r="A11" s="12"/>
      <c r="B11" s="22"/>
      <c r="C11" s="56"/>
      <c r="D11" s="57"/>
      <c r="E11" s="57"/>
      <c r="F11" s="22" t="str">
        <f t="shared" si="2"/>
        <v/>
      </c>
      <c r="G11" s="58"/>
      <c r="H11" s="58"/>
      <c r="I11" s="22">
        <f t="shared" si="1"/>
        <v>0</v>
      </c>
      <c r="J11" s="60"/>
    </row>
    <row r="12" spans="1:12">
      <c r="A12" s="12"/>
      <c r="B12" s="22"/>
      <c r="C12" s="56"/>
      <c r="D12" s="57"/>
      <c r="E12" s="57"/>
      <c r="F12" s="22" t="str">
        <f t="shared" si="2"/>
        <v/>
      </c>
      <c r="G12" s="58"/>
      <c r="H12" s="58"/>
      <c r="I12" s="22">
        <f t="shared" si="1"/>
        <v>0</v>
      </c>
      <c r="J12" s="60"/>
    </row>
    <row r="13" spans="1:12">
      <c r="A13" s="12"/>
      <c r="B13" s="22"/>
      <c r="C13" s="56"/>
      <c r="D13" s="57"/>
      <c r="E13" s="57"/>
      <c r="F13" s="22" t="str">
        <f t="shared" si="2"/>
        <v/>
      </c>
      <c r="G13" s="58"/>
      <c r="H13" s="58"/>
      <c r="I13" s="22">
        <f t="shared" si="1"/>
        <v>0</v>
      </c>
      <c r="J13" s="61"/>
    </row>
    <row r="14" spans="1:12">
      <c r="A14" s="12"/>
      <c r="B14" s="22"/>
      <c r="C14" s="56"/>
      <c r="D14" s="57"/>
      <c r="E14" s="57"/>
      <c r="F14" s="22" t="str">
        <f t="shared" si="2"/>
        <v/>
      </c>
      <c r="G14" s="58"/>
      <c r="H14" s="58"/>
      <c r="I14" s="22">
        <f t="shared" si="1"/>
        <v>0</v>
      </c>
      <c r="J14" s="60"/>
    </row>
    <row r="15" spans="1:12">
      <c r="A15" s="12"/>
      <c r="B15" s="22"/>
      <c r="C15" s="56"/>
      <c r="D15" s="57"/>
      <c r="E15" s="57"/>
      <c r="F15" s="22" t="str">
        <f t="shared" si="2"/>
        <v/>
      </c>
      <c r="G15" s="58"/>
      <c r="H15" s="58"/>
      <c r="I15" s="22">
        <f t="shared" si="1"/>
        <v>0</v>
      </c>
      <c r="J15" s="61"/>
    </row>
    <row r="16" spans="1:12">
      <c r="A16" s="12"/>
      <c r="B16" s="22"/>
      <c r="C16" s="56"/>
      <c r="D16" s="57"/>
      <c r="E16" s="57"/>
      <c r="F16" s="22" t="str">
        <f t="shared" si="2"/>
        <v/>
      </c>
      <c r="G16" s="58"/>
      <c r="H16" s="58"/>
      <c r="I16" s="22">
        <f t="shared" si="1"/>
        <v>0</v>
      </c>
      <c r="J16" s="60"/>
    </row>
    <row r="17" spans="1:10">
      <c r="A17" s="12"/>
      <c r="B17" s="22"/>
      <c r="C17" s="56"/>
      <c r="D17" s="57"/>
      <c r="E17" s="57"/>
      <c r="F17" s="22" t="str">
        <f t="shared" si="2"/>
        <v/>
      </c>
      <c r="G17" s="58"/>
      <c r="H17" s="58"/>
      <c r="I17" s="22">
        <f t="shared" si="1"/>
        <v>0</v>
      </c>
      <c r="J17" s="61"/>
    </row>
    <row r="18" spans="1:10">
      <c r="A18" s="12"/>
      <c r="B18" s="22"/>
      <c r="C18" s="56"/>
      <c r="D18" s="57"/>
      <c r="E18" s="57"/>
      <c r="F18" s="22" t="str">
        <f t="shared" si="2"/>
        <v/>
      </c>
      <c r="G18" s="58"/>
      <c r="H18" s="58"/>
      <c r="I18" s="22">
        <f t="shared" si="1"/>
        <v>0</v>
      </c>
      <c r="J18" s="60"/>
    </row>
    <row r="19" spans="1:10">
      <c r="A19" s="12"/>
      <c r="B19" s="22"/>
      <c r="C19" s="56"/>
      <c r="D19" s="57"/>
      <c r="E19" s="57"/>
      <c r="F19" s="22" t="str">
        <f t="shared" si="2"/>
        <v/>
      </c>
      <c r="G19" s="58"/>
      <c r="H19" s="58"/>
      <c r="I19" s="22">
        <f t="shared" si="1"/>
        <v>0</v>
      </c>
      <c r="J19" s="61"/>
    </row>
    <row r="20" spans="1:10">
      <c r="A20" s="12"/>
      <c r="B20" s="22"/>
      <c r="C20" s="56"/>
      <c r="D20" s="57"/>
      <c r="E20" s="57"/>
      <c r="F20" s="22" t="str">
        <f t="shared" si="2"/>
        <v/>
      </c>
      <c r="G20" s="58"/>
      <c r="H20" s="58"/>
      <c r="I20" s="22">
        <f t="shared" si="1"/>
        <v>0</v>
      </c>
      <c r="J20" s="60"/>
    </row>
    <row r="21" spans="1:10">
      <c r="A21" s="12"/>
      <c r="B21" s="22"/>
      <c r="C21" s="56"/>
      <c r="D21" s="57"/>
      <c r="E21" s="57"/>
      <c r="F21" s="22" t="str">
        <f t="shared" si="2"/>
        <v/>
      </c>
      <c r="G21" s="58"/>
      <c r="H21" s="58"/>
      <c r="I21" s="22">
        <f t="shared" si="1"/>
        <v>0</v>
      </c>
      <c r="J21" s="60"/>
    </row>
    <row r="22" spans="1:10">
      <c r="A22" s="12"/>
      <c r="B22" s="22"/>
      <c r="C22" s="56"/>
      <c r="D22" s="57"/>
      <c r="E22" s="57"/>
      <c r="F22" s="22" t="str">
        <f t="shared" si="2"/>
        <v/>
      </c>
      <c r="G22" s="58"/>
      <c r="H22" s="58"/>
      <c r="I22" s="22">
        <f t="shared" si="1"/>
        <v>0</v>
      </c>
      <c r="J22" s="60"/>
    </row>
    <row r="23" spans="1:10">
      <c r="A23" s="12"/>
      <c r="B23" s="22"/>
      <c r="C23" s="56"/>
      <c r="D23" s="57"/>
      <c r="E23" s="57"/>
      <c r="F23" s="22" t="str">
        <f t="shared" si="2"/>
        <v/>
      </c>
      <c r="G23" s="58"/>
      <c r="H23" s="58"/>
      <c r="I23" s="22">
        <f t="shared" si="1"/>
        <v>0</v>
      </c>
      <c r="J23" s="61"/>
    </row>
    <row r="24" spans="1:10">
      <c r="A24" s="12"/>
      <c r="B24" s="22"/>
      <c r="C24" s="56"/>
      <c r="D24" s="57"/>
      <c r="E24" s="57"/>
      <c r="F24" s="22" t="str">
        <f t="shared" si="2"/>
        <v/>
      </c>
      <c r="G24" s="58"/>
      <c r="H24" s="58"/>
      <c r="I24" s="22">
        <f t="shared" si="1"/>
        <v>0</v>
      </c>
      <c r="J24" s="60"/>
    </row>
    <row r="25" spans="1:10">
      <c r="A25" s="12"/>
      <c r="B25" s="22"/>
      <c r="C25" s="56"/>
      <c r="D25" s="57"/>
      <c r="E25" s="57"/>
      <c r="F25" s="22" t="str">
        <f t="shared" si="2"/>
        <v/>
      </c>
      <c r="G25" s="58"/>
      <c r="H25" s="58"/>
      <c r="I25" s="22">
        <f t="shared" si="1"/>
        <v>0</v>
      </c>
      <c r="J25" s="61"/>
    </row>
    <row r="26" spans="1:10">
      <c r="A26" s="12"/>
      <c r="B26" s="22"/>
      <c r="C26" s="56"/>
      <c r="D26" s="57"/>
      <c r="E26" s="57"/>
      <c r="F26" s="22" t="str">
        <f t="shared" si="2"/>
        <v/>
      </c>
      <c r="G26" s="58"/>
      <c r="H26" s="58"/>
      <c r="I26" s="22">
        <f t="shared" si="1"/>
        <v>0</v>
      </c>
      <c r="J26" s="60"/>
    </row>
    <row r="27" spans="1:10">
      <c r="A27" s="12"/>
      <c r="B27" s="22"/>
      <c r="C27" s="56"/>
      <c r="D27" s="57"/>
      <c r="E27" s="57"/>
      <c r="F27" s="22" t="str">
        <f t="shared" si="2"/>
        <v/>
      </c>
      <c r="G27" s="58"/>
      <c r="H27" s="58"/>
      <c r="I27" s="22">
        <f t="shared" si="1"/>
        <v>0</v>
      </c>
      <c r="J27" s="61"/>
    </row>
    <row r="28" spans="1:10">
      <c r="A28" s="12"/>
      <c r="B28" s="22"/>
      <c r="C28" s="56"/>
      <c r="D28" s="57"/>
      <c r="E28" s="57"/>
      <c r="F28" s="22" t="str">
        <f t="shared" si="2"/>
        <v/>
      </c>
      <c r="G28" s="58"/>
      <c r="H28" s="58"/>
      <c r="I28" s="22">
        <f t="shared" si="1"/>
        <v>0</v>
      </c>
      <c r="J28" s="60"/>
    </row>
    <row r="29" spans="1:10">
      <c r="A29" s="12"/>
      <c r="B29" s="22"/>
      <c r="C29" s="56"/>
      <c r="D29" s="57"/>
      <c r="E29" s="57"/>
      <c r="F29" s="22" t="str">
        <f t="shared" si="2"/>
        <v/>
      </c>
      <c r="G29" s="58"/>
      <c r="H29" s="58"/>
      <c r="I29" s="22">
        <f t="shared" si="1"/>
        <v>0</v>
      </c>
      <c r="J29" s="61"/>
    </row>
    <row r="30" spans="1:10">
      <c r="A30" s="12"/>
      <c r="B30" s="22"/>
      <c r="C30" s="56"/>
      <c r="D30" s="62"/>
      <c r="E30" s="62"/>
      <c r="F30" s="22" t="str">
        <f t="shared" si="2"/>
        <v/>
      </c>
      <c r="G30" s="63"/>
      <c r="H30" s="58"/>
      <c r="I30" s="22">
        <f t="shared" si="1"/>
        <v>0</v>
      </c>
      <c r="J30" s="65"/>
    </row>
    <row r="31" spans="1:10">
      <c r="A31" s="12"/>
      <c r="B31" s="22"/>
      <c r="C31" s="56"/>
      <c r="D31" s="62"/>
      <c r="E31" s="62"/>
      <c r="F31" s="22" t="str">
        <f t="shared" si="2"/>
        <v/>
      </c>
      <c r="G31" s="63"/>
      <c r="H31" s="58"/>
      <c r="I31" s="22">
        <f t="shared" si="1"/>
        <v>0</v>
      </c>
      <c r="J31" s="65"/>
    </row>
    <row r="32" spans="1:10">
      <c r="A32" s="12"/>
      <c r="B32" s="22"/>
      <c r="C32" s="56"/>
      <c r="D32" s="57"/>
      <c r="E32" s="57"/>
      <c r="F32" s="22" t="str">
        <f t="shared" si="2"/>
        <v/>
      </c>
      <c r="G32" s="58"/>
      <c r="H32" s="58"/>
      <c r="I32" s="22">
        <f t="shared" si="1"/>
        <v>0</v>
      </c>
      <c r="J32" s="60"/>
    </row>
    <row r="33" spans="1:10">
      <c r="A33" s="12"/>
      <c r="B33" s="22"/>
      <c r="C33" s="56"/>
      <c r="D33" s="56"/>
      <c r="E33" s="56"/>
      <c r="F33" s="22" t="str">
        <f t="shared" si="2"/>
        <v/>
      </c>
      <c r="G33" s="64"/>
      <c r="H33" s="58"/>
      <c r="I33" s="22">
        <f t="shared" si="1"/>
        <v>0</v>
      </c>
      <c r="J33" s="66"/>
    </row>
    <row r="34" spans="1:10">
      <c r="A34" s="12"/>
      <c r="B34" s="22"/>
      <c r="C34" s="56"/>
      <c r="D34" s="62"/>
      <c r="E34" s="62"/>
      <c r="F34" s="22" t="str">
        <f t="shared" si="2"/>
        <v/>
      </c>
      <c r="G34" s="63"/>
      <c r="H34" s="58"/>
      <c r="I34" s="22">
        <f t="shared" si="1"/>
        <v>0</v>
      </c>
      <c r="J34" s="65"/>
    </row>
    <row r="35" spans="1:10">
      <c r="A35" s="12"/>
      <c r="B35" s="22"/>
      <c r="C35" s="56"/>
      <c r="D35" s="56"/>
      <c r="E35" s="56"/>
      <c r="F35" s="22" t="str">
        <f t="shared" si="2"/>
        <v/>
      </c>
      <c r="G35" s="64"/>
      <c r="H35" s="58"/>
      <c r="I35" s="22">
        <f t="shared" si="1"/>
        <v>0</v>
      </c>
      <c r="J35" s="66"/>
    </row>
    <row r="36" spans="1:10">
      <c r="A36" s="12"/>
      <c r="B36" s="22"/>
      <c r="C36" s="56"/>
      <c r="D36" s="62"/>
      <c r="E36" s="62"/>
      <c r="F36" s="22" t="str">
        <f t="shared" si="2"/>
        <v/>
      </c>
      <c r="G36" s="63"/>
      <c r="H36" s="58"/>
      <c r="I36" s="22">
        <f t="shared" si="1"/>
        <v>0</v>
      </c>
      <c r="J36" s="65"/>
    </row>
    <row r="37" spans="1:10">
      <c r="A37" s="12"/>
      <c r="B37" s="22"/>
      <c r="C37" s="56"/>
      <c r="D37" s="62"/>
      <c r="E37" s="62"/>
      <c r="F37" s="22" t="str">
        <f t="shared" si="2"/>
        <v/>
      </c>
      <c r="G37" s="63"/>
      <c r="H37" s="58"/>
      <c r="I37" s="22">
        <f t="shared" si="1"/>
        <v>0</v>
      </c>
      <c r="J37" s="65"/>
    </row>
    <row r="38" spans="1:10">
      <c r="A38" s="12"/>
      <c r="B38" s="22"/>
      <c r="C38" s="56"/>
      <c r="D38" s="62"/>
      <c r="E38" s="62"/>
      <c r="F38" s="22" t="str">
        <f t="shared" si="2"/>
        <v/>
      </c>
      <c r="G38" s="63"/>
      <c r="H38" s="58"/>
      <c r="I38" s="22">
        <f t="shared" si="1"/>
        <v>0</v>
      </c>
      <c r="J38" s="65"/>
    </row>
    <row r="39" spans="1:10">
      <c r="A39" s="12"/>
      <c r="B39" s="22"/>
      <c r="C39" s="56"/>
      <c r="D39" s="62"/>
      <c r="E39" s="62"/>
      <c r="F39" s="22" t="str">
        <f t="shared" si="2"/>
        <v/>
      </c>
      <c r="G39" s="63"/>
      <c r="H39" s="58"/>
      <c r="I39" s="22">
        <f t="shared" si="1"/>
        <v>0</v>
      </c>
      <c r="J39" s="65"/>
    </row>
    <row r="40" spans="1:10">
      <c r="A40" s="12"/>
      <c r="B40" s="22"/>
      <c r="C40" s="56"/>
      <c r="D40" s="56"/>
      <c r="E40" s="56"/>
      <c r="F40" s="22" t="str">
        <f t="shared" si="2"/>
        <v/>
      </c>
      <c r="G40" s="64"/>
      <c r="H40" s="64"/>
      <c r="I40" s="22">
        <f t="shared" si="1"/>
        <v>0</v>
      </c>
      <c r="J40" s="66"/>
    </row>
    <row r="41" spans="1:10">
      <c r="A41" s="12"/>
      <c r="B41" s="22"/>
      <c r="C41" s="56"/>
      <c r="D41" s="57"/>
      <c r="E41" s="57"/>
      <c r="F41" s="22" t="str">
        <f t="shared" si="2"/>
        <v/>
      </c>
      <c r="G41" s="58"/>
      <c r="H41" s="58"/>
      <c r="I41" s="22">
        <f t="shared" si="1"/>
        <v>0</v>
      </c>
      <c r="J41" s="60"/>
    </row>
    <row r="42" spans="1:10">
      <c r="A42" s="12"/>
      <c r="B42" s="22"/>
      <c r="C42" s="56"/>
      <c r="D42" s="62"/>
      <c r="E42" s="62"/>
      <c r="F42" s="22" t="str">
        <f t="shared" si="2"/>
        <v/>
      </c>
      <c r="G42" s="63"/>
      <c r="H42" s="58"/>
      <c r="I42" s="22">
        <f t="shared" si="1"/>
        <v>0</v>
      </c>
      <c r="J42" s="65"/>
    </row>
    <row r="43" spans="1:10">
      <c r="A43" s="12"/>
      <c r="B43" s="22"/>
      <c r="C43" s="56"/>
      <c r="D43" s="62"/>
      <c r="E43" s="62"/>
      <c r="F43" s="22" t="str">
        <f t="shared" si="2"/>
        <v/>
      </c>
      <c r="G43" s="63"/>
      <c r="H43" s="58"/>
      <c r="I43" s="22">
        <f t="shared" si="1"/>
        <v>0</v>
      </c>
      <c r="J43" s="65"/>
    </row>
    <row r="44" spans="1:10">
      <c r="A44" s="12"/>
      <c r="B44" s="22"/>
      <c r="C44" s="56"/>
      <c r="D44" s="62"/>
      <c r="E44" s="62"/>
      <c r="F44" s="22" t="str">
        <f t="shared" si="2"/>
        <v/>
      </c>
      <c r="G44" s="63"/>
      <c r="H44" s="58"/>
      <c r="I44" s="22">
        <f t="shared" si="1"/>
        <v>0</v>
      </c>
      <c r="J44" s="65"/>
    </row>
    <row r="45" spans="1:10">
      <c r="A45" s="12"/>
      <c r="B45" s="22"/>
      <c r="C45" s="56"/>
      <c r="D45" s="56"/>
      <c r="E45" s="56"/>
      <c r="F45" s="22" t="str">
        <f t="shared" si="2"/>
        <v/>
      </c>
      <c r="G45" s="64"/>
      <c r="H45" s="64"/>
      <c r="I45" s="22">
        <f t="shared" si="1"/>
        <v>0</v>
      </c>
      <c r="J45" s="66"/>
    </row>
    <row r="46" spans="1:10">
      <c r="A46" s="12"/>
      <c r="B46" s="22"/>
      <c r="C46" s="56"/>
      <c r="D46" s="57"/>
      <c r="E46" s="57"/>
      <c r="F46" s="22" t="str">
        <f t="shared" si="2"/>
        <v/>
      </c>
      <c r="G46" s="58"/>
      <c r="H46" s="58"/>
      <c r="I46" s="22">
        <f t="shared" si="1"/>
        <v>0</v>
      </c>
      <c r="J46" s="60"/>
    </row>
    <row r="47" spans="1:10">
      <c r="A47" s="12"/>
      <c r="B47" s="22"/>
      <c r="C47" s="56"/>
      <c r="D47" s="62"/>
      <c r="E47" s="62"/>
      <c r="F47" s="22" t="str">
        <f t="shared" si="2"/>
        <v/>
      </c>
      <c r="G47" s="63"/>
      <c r="H47" s="58"/>
      <c r="I47" s="22">
        <f t="shared" si="1"/>
        <v>0</v>
      </c>
      <c r="J47" s="65"/>
    </row>
    <row r="48" spans="1:10">
      <c r="A48" s="12"/>
      <c r="B48" s="22"/>
      <c r="C48" s="56"/>
      <c r="D48" s="57"/>
      <c r="E48" s="57"/>
      <c r="F48" s="22" t="str">
        <f t="shared" si="2"/>
        <v/>
      </c>
      <c r="G48" s="58"/>
      <c r="H48" s="58"/>
      <c r="I48" s="22">
        <f t="shared" si="1"/>
        <v>0</v>
      </c>
      <c r="J48" s="60"/>
    </row>
    <row r="49" spans="1:10">
      <c r="A49" s="12"/>
      <c r="B49" s="22"/>
      <c r="C49" s="56"/>
      <c r="D49" s="62"/>
      <c r="E49" s="62"/>
      <c r="F49" s="22" t="str">
        <f t="shared" si="2"/>
        <v/>
      </c>
      <c r="G49" s="63"/>
      <c r="H49" s="58"/>
      <c r="I49" s="22">
        <f t="shared" si="1"/>
        <v>0</v>
      </c>
      <c r="J49" s="65"/>
    </row>
    <row r="50" spans="1:10">
      <c r="A50" s="12"/>
      <c r="B50" s="22"/>
      <c r="C50" s="56"/>
      <c r="D50" s="62"/>
      <c r="E50" s="62"/>
      <c r="F50" s="22" t="str">
        <f t="shared" si="2"/>
        <v/>
      </c>
      <c r="G50" s="63"/>
      <c r="H50" s="58"/>
      <c r="I50" s="22">
        <f t="shared" si="1"/>
        <v>0</v>
      </c>
      <c r="J50" s="65"/>
    </row>
    <row r="51" spans="1:10">
      <c r="A51" s="12"/>
      <c r="B51" s="22"/>
      <c r="C51" s="56"/>
      <c r="D51" s="62"/>
      <c r="E51" s="62"/>
      <c r="F51" s="22" t="str">
        <f t="shared" si="2"/>
        <v/>
      </c>
      <c r="G51" s="63"/>
      <c r="H51" s="58"/>
      <c r="I51" s="22">
        <f t="shared" si="1"/>
        <v>0</v>
      </c>
      <c r="J51" s="65"/>
    </row>
    <row r="52" spans="1:10">
      <c r="A52" s="12"/>
      <c r="B52" s="22"/>
      <c r="C52" s="56"/>
      <c r="D52" s="62"/>
      <c r="E52" s="62"/>
      <c r="F52" s="22" t="str">
        <f t="shared" si="2"/>
        <v/>
      </c>
      <c r="G52" s="63"/>
      <c r="H52" s="58"/>
      <c r="I52" s="22">
        <f t="shared" si="1"/>
        <v>0</v>
      </c>
      <c r="J52" s="65"/>
    </row>
    <row r="53" spans="1:10">
      <c r="A53" s="12"/>
      <c r="B53" s="22"/>
      <c r="C53" s="56"/>
      <c r="D53" s="56"/>
      <c r="E53" s="56"/>
      <c r="F53" s="22" t="str">
        <f t="shared" si="2"/>
        <v/>
      </c>
      <c r="G53" s="64"/>
      <c r="H53" s="58"/>
      <c r="I53" s="22">
        <f t="shared" si="1"/>
        <v>0</v>
      </c>
      <c r="J53" s="66"/>
    </row>
    <row r="54" spans="1:10">
      <c r="A54" s="12"/>
      <c r="B54" s="22"/>
      <c r="C54" s="56"/>
      <c r="D54" s="56"/>
      <c r="E54" s="56"/>
      <c r="F54" s="22" t="str">
        <f t="shared" si="2"/>
        <v/>
      </c>
      <c r="G54" s="64"/>
      <c r="H54" s="58"/>
      <c r="I54" s="22">
        <f t="shared" si="1"/>
        <v>0</v>
      </c>
      <c r="J54" s="66"/>
    </row>
    <row r="55" spans="1:10">
      <c r="A55" s="12"/>
      <c r="B55" s="22"/>
      <c r="C55" s="56"/>
      <c r="D55" s="57"/>
      <c r="E55" s="57"/>
      <c r="F55" s="22" t="str">
        <f t="shared" si="2"/>
        <v/>
      </c>
      <c r="G55" s="58"/>
      <c r="H55" s="58"/>
      <c r="I55" s="22">
        <f t="shared" si="1"/>
        <v>0</v>
      </c>
      <c r="J55" s="60"/>
    </row>
    <row r="56" spans="1:10">
      <c r="A56" s="12"/>
      <c r="B56" s="22"/>
      <c r="C56" s="56"/>
      <c r="D56" s="57"/>
      <c r="E56" s="57"/>
      <c r="F56" s="22" t="str">
        <f t="shared" si="2"/>
        <v/>
      </c>
      <c r="G56" s="58"/>
      <c r="H56" s="58"/>
      <c r="I56" s="22">
        <f t="shared" si="1"/>
        <v>0</v>
      </c>
      <c r="J56" s="60"/>
    </row>
    <row r="57" spans="1:10">
      <c r="A57" s="12"/>
      <c r="B57" s="22"/>
      <c r="C57" s="56"/>
      <c r="D57" s="57"/>
      <c r="E57" s="57"/>
      <c r="F57" s="22" t="str">
        <f t="shared" si="2"/>
        <v/>
      </c>
      <c r="G57" s="58"/>
      <c r="H57" s="58"/>
      <c r="I57" s="22">
        <f t="shared" si="1"/>
        <v>0</v>
      </c>
      <c r="J57" s="60"/>
    </row>
    <row r="58" spans="1:10">
      <c r="A58" s="12"/>
      <c r="B58" s="22"/>
      <c r="C58" s="56"/>
      <c r="D58" s="62"/>
      <c r="E58" s="62"/>
      <c r="F58" s="22" t="str">
        <f t="shared" si="2"/>
        <v/>
      </c>
      <c r="G58" s="63"/>
      <c r="H58" s="58"/>
      <c r="I58" s="22">
        <f t="shared" si="1"/>
        <v>0</v>
      </c>
      <c r="J58" s="65"/>
    </row>
    <row r="59" spans="1:10">
      <c r="A59" s="12"/>
      <c r="B59" s="22"/>
      <c r="C59" s="56"/>
      <c r="D59" s="62"/>
      <c r="E59" s="62"/>
      <c r="F59" s="22" t="str">
        <f t="shared" si="2"/>
        <v/>
      </c>
      <c r="G59" s="63"/>
      <c r="H59" s="58"/>
      <c r="I59" s="22">
        <f t="shared" si="1"/>
        <v>0</v>
      </c>
      <c r="J59" s="65"/>
    </row>
    <row r="60" spans="1:10">
      <c r="A60" s="12"/>
      <c r="B60" s="22"/>
      <c r="C60" s="56"/>
      <c r="D60" s="56"/>
      <c r="E60" s="56"/>
      <c r="F60" s="22" t="str">
        <f t="shared" si="2"/>
        <v/>
      </c>
      <c r="G60" s="64"/>
      <c r="H60" s="58"/>
      <c r="I60" s="22">
        <f t="shared" si="1"/>
        <v>0</v>
      </c>
      <c r="J60" s="66"/>
    </row>
    <row r="61" spans="1:10">
      <c r="A61" s="12"/>
      <c r="B61" s="22"/>
      <c r="C61" s="56"/>
      <c r="D61" s="57"/>
      <c r="E61" s="57"/>
      <c r="F61" s="22" t="str">
        <f t="shared" si="2"/>
        <v/>
      </c>
      <c r="G61" s="58"/>
      <c r="H61" s="58"/>
      <c r="I61" s="22">
        <f t="shared" si="1"/>
        <v>0</v>
      </c>
      <c r="J61" s="60"/>
    </row>
    <row r="62" spans="1:10">
      <c r="A62" s="12"/>
      <c r="B62" s="22"/>
      <c r="C62" s="56"/>
      <c r="D62" s="56"/>
      <c r="E62" s="56"/>
      <c r="F62" s="22" t="str">
        <f t="shared" si="2"/>
        <v/>
      </c>
      <c r="G62" s="64"/>
      <c r="H62" s="58"/>
      <c r="I62" s="22">
        <f t="shared" si="1"/>
        <v>0</v>
      </c>
      <c r="J62" s="66"/>
    </row>
  </sheetData>
  <autoFilter ref="A1:J62">
    <filterColumn colId="4"/>
    <sortState ref="A9:J26">
      <sortCondition ref="J1:J59"/>
    </sortState>
  </autoFilter>
  <dataValidations count="2">
    <dataValidation type="list" allowBlank="1" showInputMessage="1" showErrorMessage="1" sqref="B2:B62">
      <formula1>Types</formula1>
    </dataValidation>
    <dataValidation type="list" allowBlank="1" showInputMessage="1" showErrorMessage="1" sqref="A2:A62">
      <formula1>Appartements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70"/>
  <sheetViews>
    <sheetView showGridLines="0" showZeros="0" zoomScaleNormal="100" workbookViewId="0"/>
  </sheetViews>
  <sheetFormatPr defaultColWidth="11.42578125" defaultRowHeight="11.25"/>
  <cols>
    <col min="1" max="1" width="16.7109375" style="23" bestFit="1" customWidth="1"/>
    <col min="2" max="2" width="17.5703125" style="23" customWidth="1"/>
    <col min="3" max="3" width="13.42578125" style="23" customWidth="1"/>
    <col min="4" max="4" width="34.5703125" style="23" bestFit="1" customWidth="1"/>
    <col min="5" max="8" width="11.42578125" style="23"/>
    <col min="9" max="9" width="12.5703125" style="23" bestFit="1" customWidth="1"/>
    <col min="10" max="11" width="11.42578125" style="23"/>
    <col min="12" max="12" width="12.42578125" style="23" customWidth="1"/>
    <col min="13" max="13" width="17.7109375" style="23" customWidth="1"/>
    <col min="14" max="14" width="11.42578125" style="23"/>
    <col min="15" max="17" width="3" style="23" bestFit="1" customWidth="1"/>
    <col min="18" max="16384" width="11.42578125" style="23"/>
  </cols>
  <sheetData>
    <row r="1" spans="1:13" ht="26.25" customHeight="1">
      <c r="A1" s="19" t="s">
        <v>18</v>
      </c>
      <c r="B1" s="17" t="s">
        <v>29</v>
      </c>
      <c r="C1" s="17" t="s">
        <v>25</v>
      </c>
      <c r="D1" s="17" t="s">
        <v>30</v>
      </c>
      <c r="E1" s="18" t="s">
        <v>35</v>
      </c>
      <c r="F1" s="19" t="s">
        <v>21</v>
      </c>
      <c r="G1" s="20" t="s">
        <v>22</v>
      </c>
      <c r="H1" s="16" t="s">
        <v>23</v>
      </c>
      <c r="I1" s="80" t="s">
        <v>33</v>
      </c>
      <c r="J1" s="81" t="s">
        <v>32</v>
      </c>
      <c r="K1" s="81" t="s">
        <v>31</v>
      </c>
      <c r="L1" s="82" t="s">
        <v>24</v>
      </c>
      <c r="M1" s="21" t="s">
        <v>110</v>
      </c>
    </row>
    <row r="2" spans="1:13">
      <c r="I2" s="106"/>
    </row>
    <row r="3" spans="1:13">
      <c r="I3" s="106"/>
    </row>
    <row r="4" spans="1:13">
      <c r="I4" s="106"/>
    </row>
    <row r="5" spans="1:13">
      <c r="I5" s="106"/>
    </row>
    <row r="6" spans="1:13">
      <c r="I6" s="106"/>
    </row>
    <row r="7" spans="1:13">
      <c r="I7" s="106"/>
    </row>
    <row r="8" spans="1:13">
      <c r="I8" s="106"/>
    </row>
    <row r="9" spans="1:13">
      <c r="I9" s="106"/>
    </row>
    <row r="10" spans="1:13">
      <c r="I10" s="106"/>
    </row>
    <row r="11" spans="1:13">
      <c r="I11" s="106"/>
    </row>
    <row r="12" spans="1:13">
      <c r="I12" s="106"/>
    </row>
    <row r="13" spans="1:13">
      <c r="I13" s="106"/>
    </row>
    <row r="14" spans="1:13">
      <c r="I14" s="106"/>
    </row>
    <row r="15" spans="1:13">
      <c r="I15" s="106"/>
    </row>
    <row r="16" spans="1:13">
      <c r="I16" s="106"/>
    </row>
    <row r="17" spans="9:9">
      <c r="I17" s="106"/>
    </row>
    <row r="18" spans="9:9">
      <c r="I18" s="106"/>
    </row>
    <row r="19" spans="9:9">
      <c r="I19" s="106"/>
    </row>
    <row r="20" spans="9:9">
      <c r="I20" s="106"/>
    </row>
    <row r="21" spans="9:9">
      <c r="I21" s="106"/>
    </row>
    <row r="22" spans="9:9">
      <c r="I22" s="106"/>
    </row>
    <row r="23" spans="9:9">
      <c r="I23" s="106"/>
    </row>
    <row r="24" spans="9:9">
      <c r="I24" s="106"/>
    </row>
    <row r="25" spans="9:9">
      <c r="I25" s="106"/>
    </row>
    <row r="26" spans="9:9">
      <c r="I26" s="106"/>
    </row>
    <row r="27" spans="9:9">
      <c r="I27" s="106"/>
    </row>
    <row r="28" spans="9:9">
      <c r="I28" s="106"/>
    </row>
    <row r="29" spans="9:9">
      <c r="I29" s="106"/>
    </row>
    <row r="30" spans="9:9">
      <c r="I30" s="106"/>
    </row>
    <row r="31" spans="9:9">
      <c r="I31" s="106"/>
    </row>
    <row r="32" spans="9:9">
      <c r="I32" s="106"/>
    </row>
    <row r="33" spans="9:9">
      <c r="I33" s="106"/>
    </row>
    <row r="34" spans="9:9">
      <c r="I34" s="106"/>
    </row>
    <row r="35" spans="9:9">
      <c r="I35" s="106"/>
    </row>
    <row r="36" spans="9:9">
      <c r="I36" s="106"/>
    </row>
    <row r="37" spans="9:9">
      <c r="I37" s="106"/>
    </row>
    <row r="38" spans="9:9">
      <c r="I38" s="106"/>
    </row>
    <row r="39" spans="9:9">
      <c r="I39" s="106"/>
    </row>
    <row r="40" spans="9:9">
      <c r="I40" s="106"/>
    </row>
    <row r="41" spans="9:9">
      <c r="I41" s="106"/>
    </row>
    <row r="42" spans="9:9">
      <c r="I42" s="106"/>
    </row>
    <row r="43" spans="9:9">
      <c r="I43" s="106"/>
    </row>
    <row r="44" spans="9:9">
      <c r="I44" s="106"/>
    </row>
    <row r="45" spans="9:9">
      <c r="I45" s="106"/>
    </row>
    <row r="46" spans="9:9">
      <c r="I46" s="106"/>
    </row>
    <row r="47" spans="9:9">
      <c r="I47" s="106"/>
    </row>
    <row r="48" spans="9:9">
      <c r="I48" s="106"/>
    </row>
    <row r="49" spans="9:9">
      <c r="I49" s="106"/>
    </row>
    <row r="50" spans="9:9">
      <c r="I50" s="106"/>
    </row>
    <row r="51" spans="9:9">
      <c r="I51" s="106"/>
    </row>
    <row r="52" spans="9:9">
      <c r="I52" s="106"/>
    </row>
    <row r="53" spans="9:9">
      <c r="I53" s="106"/>
    </row>
    <row r="54" spans="9:9">
      <c r="I54" s="106"/>
    </row>
    <row r="55" spans="9:9">
      <c r="I55" s="106"/>
    </row>
    <row r="56" spans="9:9">
      <c r="I56" s="106"/>
    </row>
    <row r="57" spans="9:9">
      <c r="I57" s="106"/>
    </row>
    <row r="58" spans="9:9">
      <c r="I58" s="106"/>
    </row>
    <row r="59" spans="9:9">
      <c r="I59" s="106"/>
    </row>
    <row r="60" spans="9:9">
      <c r="I60" s="106"/>
    </row>
    <row r="61" spans="9:9">
      <c r="I61" s="106"/>
    </row>
    <row r="62" spans="9:9">
      <c r="I62" s="106"/>
    </row>
    <row r="63" spans="9:9">
      <c r="I63" s="106"/>
    </row>
    <row r="64" spans="9:9">
      <c r="I64" s="106"/>
    </row>
    <row r="65" spans="9:9">
      <c r="I65" s="106"/>
    </row>
    <row r="66" spans="9:9">
      <c r="I66" s="106"/>
    </row>
    <row r="67" spans="9:9">
      <c r="I67" s="106"/>
    </row>
    <row r="68" spans="9:9">
      <c r="I68" s="106"/>
    </row>
    <row r="69" spans="9:9">
      <c r="I69" s="106"/>
    </row>
    <row r="70" spans="9:9">
      <c r="I70" s="106"/>
    </row>
  </sheetData>
  <dataValidations count="2">
    <dataValidation type="list" allowBlank="1" showInputMessage="1" showErrorMessage="1" sqref="A2:A500">
      <formula1>Appartements</formula1>
    </dataValidation>
    <dataValidation type="list" allowBlank="1" showInputMessage="1" showErrorMessage="1" sqref="B2:B500">
      <formula1>Types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N22"/>
  <sheetViews>
    <sheetView showGridLines="0" showZero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1.42578125" defaultRowHeight="12.75"/>
  <cols>
    <col min="1" max="1" width="27.5703125" style="26" customWidth="1"/>
    <col min="2" max="13" width="12.5703125" style="26" customWidth="1"/>
    <col min="14" max="14" width="13.7109375" style="26" customWidth="1"/>
    <col min="15" max="16384" width="11.42578125" style="26"/>
  </cols>
  <sheetData>
    <row r="1" spans="1:14" ht="23.25" customHeight="1">
      <c r="A1" s="78" t="s">
        <v>104</v>
      </c>
      <c r="B1" s="14" t="s">
        <v>14</v>
      </c>
      <c r="C1" s="14" t="s">
        <v>13</v>
      </c>
      <c r="D1" s="14" t="s">
        <v>12</v>
      </c>
      <c r="E1" s="14" t="s">
        <v>11</v>
      </c>
      <c r="F1" s="14" t="s">
        <v>10</v>
      </c>
      <c r="G1" s="14" t="s">
        <v>9</v>
      </c>
      <c r="H1" s="14" t="s">
        <v>8</v>
      </c>
      <c r="I1" s="14" t="s">
        <v>7</v>
      </c>
      <c r="J1" s="14" t="s">
        <v>6</v>
      </c>
      <c r="K1" s="14" t="s">
        <v>5</v>
      </c>
      <c r="L1" s="14" t="s">
        <v>4</v>
      </c>
      <c r="M1" s="14" t="s">
        <v>3</v>
      </c>
      <c r="N1" s="13" t="s">
        <v>19</v>
      </c>
    </row>
    <row r="2" spans="1:14" ht="17.45" customHeight="1">
      <c r="A2" s="69" t="s">
        <v>48</v>
      </c>
      <c r="B2" s="95">
        <f>SUMPRODUCT(('Récaptitulatif Résa PARIS 2018'!$F$2:$F$513=B$1)*('Récaptitulatif Résa PARIS 2018'!$E$2:$E$513))</f>
        <v>0</v>
      </c>
      <c r="C2" s="95">
        <f>SUMPRODUCT(('Récaptitulatif Résa PARIS 2018'!$F$2:$F$513=C$1)*('Récaptitulatif Résa PARIS 2018'!$E$2:$E$513))</f>
        <v>0</v>
      </c>
      <c r="D2" s="95">
        <f>SUMPRODUCT(('Récaptitulatif Résa PARIS 2018'!$F$2:$F$513=D$1)*('Récaptitulatif Résa PARIS 2018'!$E$2:$E$513))</f>
        <v>0</v>
      </c>
      <c r="E2" s="95">
        <f>SUMPRODUCT(('Récaptitulatif Résa PARIS 2018'!$F$2:$F$513=E$1)*('Récaptitulatif Résa PARIS 2018'!$E$2:$E$513))</f>
        <v>2</v>
      </c>
      <c r="F2" s="95">
        <f>SUMPRODUCT(('Récaptitulatif Résa PARIS 2018'!$F$2:$F$513=F$1)*('Récaptitulatif Résa PARIS 2018'!$E$2:$E$513))</f>
        <v>0</v>
      </c>
      <c r="G2" s="95">
        <f>SUMPRODUCT(('Récaptitulatif Résa PARIS 2018'!$F$2:$F$513=G$1)*('Récaptitulatif Résa PARIS 2018'!$E$2:$E$513))</f>
        <v>0</v>
      </c>
      <c r="H2" s="95">
        <f>SUMPRODUCT(('Récaptitulatif Résa PARIS 2018'!$F$2:$F$513=H$1)*('Récaptitulatif Résa PARIS 2018'!$E$2:$E$513))</f>
        <v>0</v>
      </c>
      <c r="I2" s="95">
        <f>SUMPRODUCT(('Récaptitulatif Résa PARIS 2018'!$F$2:$F$513=I$1)*('Récaptitulatif Résa PARIS 2018'!$E$2:$E$513))</f>
        <v>0</v>
      </c>
      <c r="J2" s="95">
        <f>SUMPRODUCT(('Récaptitulatif Résa PARIS 2018'!$F$2:$F$513=J$1)*('Récaptitulatif Résa PARIS 2018'!$E$2:$E$513))</f>
        <v>0</v>
      </c>
      <c r="K2" s="95">
        <f>SUMPRODUCT(('Récaptitulatif Résa PARIS 2018'!$F$2:$F$513=K$1)*('Récaptitulatif Résa PARIS 2018'!$E$2:$E$513))</f>
        <v>0</v>
      </c>
      <c r="L2" s="95">
        <f>SUMPRODUCT(('Récaptitulatif Résa PARIS 2018'!$F$2:$F$513=L$1)*('Récaptitulatif Résa PARIS 2018'!$E$2:$E$513))</f>
        <v>0</v>
      </c>
      <c r="M2" s="95">
        <f>SUMPRODUCT(('Récaptitulatif Résa PARIS 2018'!$F$2:$F$513=M$1)*('Récaptitulatif Résa PARIS 2018'!$E$2:$E$513))</f>
        <v>1</v>
      </c>
      <c r="N2" s="94">
        <f>SUM(B2:M2)</f>
        <v>3</v>
      </c>
    </row>
    <row r="3" spans="1:14" ht="17.45" customHeight="1">
      <c r="A3" s="69" t="s">
        <v>49</v>
      </c>
      <c r="B3" s="95">
        <f>SUMPRODUCT(('Récaptitulatif Résa PARIS 2018'!$F$2:$F$513=B$1)*('Récaptitulatif Résa PARIS 2018'!$B$2:$B$513="Réservation"))</f>
        <v>0</v>
      </c>
      <c r="C3" s="95">
        <f>SUMPRODUCT(('Récaptitulatif Résa PARIS 2018'!$F$2:$F$513=C$1)*('Récaptitulatif Résa PARIS 2018'!$B$2:$B$513="Réservation"))</f>
        <v>0</v>
      </c>
      <c r="D3" s="95">
        <f>SUMPRODUCT(('Récaptitulatif Résa PARIS 2018'!$F$2:$F$513=D$1)*('Récaptitulatif Résa PARIS 2018'!$B$2:$B$513="Réservation"))</f>
        <v>0</v>
      </c>
      <c r="E3" s="95">
        <f>SUMPRODUCT(('Récaptitulatif Résa PARIS 2018'!$F$2:$F$513=E$1)*('Récaptitulatif Résa PARIS 2018'!$B$2:$B$513="Réservation"))</f>
        <v>1</v>
      </c>
      <c r="F3" s="95">
        <f>SUMPRODUCT(('Récaptitulatif Résa PARIS 2018'!$F$2:$F$513=F$1)*('Récaptitulatif Résa PARIS 2018'!$B$2:$B$513="Réservation"))</f>
        <v>0</v>
      </c>
      <c r="G3" s="95">
        <f>SUMPRODUCT(('Récaptitulatif Résa PARIS 2018'!$F$2:$F$513=G$1)*('Récaptitulatif Résa PARIS 2018'!$B$2:$B$513="Réservation"))</f>
        <v>0</v>
      </c>
      <c r="H3" s="95">
        <f>SUMPRODUCT(('Récaptitulatif Résa PARIS 2018'!$F$2:$F$513=H$1)*('Récaptitulatif Résa PARIS 2018'!$B$2:$B$513="Réservation"))</f>
        <v>0</v>
      </c>
      <c r="I3" s="95">
        <f>SUMPRODUCT(('Récaptitulatif Résa PARIS 2018'!$F$2:$F$513=I$1)*('Récaptitulatif Résa PARIS 2018'!$B$2:$B$513="Réservation"))</f>
        <v>0</v>
      </c>
      <c r="J3" s="95">
        <f>SUMPRODUCT(('Récaptitulatif Résa PARIS 2018'!$F$2:$F$513=J$1)*('Récaptitulatif Résa PARIS 2018'!$B$2:$B$513="Réservation"))</f>
        <v>0</v>
      </c>
      <c r="K3" s="95">
        <f>SUMPRODUCT(('Récaptitulatif Résa PARIS 2018'!$F$2:$F$513=K$1)*('Récaptitulatif Résa PARIS 2018'!$B$2:$B$513="Réservation"))</f>
        <v>0</v>
      </c>
      <c r="L3" s="95">
        <f>SUMPRODUCT(('Récaptitulatif Résa PARIS 2018'!$F$2:$F$513=L$1)*('Récaptitulatif Résa PARIS 2018'!$B$2:$B$513="Réservation"))</f>
        <v>0</v>
      </c>
      <c r="M3" s="95">
        <f>SUMPRODUCT(('Récaptitulatif Résa PARIS 2018'!$F$2:$F$513=M$1)*('Récaptitulatif Résa PARIS 2018'!$B$2:$B$513="Réservation"))</f>
        <v>1</v>
      </c>
      <c r="N3" s="94">
        <f t="shared" ref="N3:N5" si="0">SUM(B3:M3)</f>
        <v>2</v>
      </c>
    </row>
    <row r="4" spans="1:14" ht="17.45" customHeight="1">
      <c r="A4" s="69" t="s">
        <v>118</v>
      </c>
      <c r="B4" s="95">
        <f>SUMPRODUCT(('Récaptitulatif Résa PARIS 2018'!$F$2:$F$513=B$1)*('Récaptitulatif Résa PARIS 2018'!$I$2:$I$513))</f>
        <v>0</v>
      </c>
      <c r="C4" s="95">
        <f>SUMPRODUCT(('Récaptitulatif Résa PARIS 2018'!$F$2:$F$513=C$1)*('Récaptitulatif Résa PARIS 2018'!$I$2:$I$513))</f>
        <v>0</v>
      </c>
      <c r="D4" s="95">
        <f>SUMPRODUCT(('Récaptitulatif Résa PARIS 2018'!$F$2:$F$513=D$1)*('Récaptitulatif Résa PARIS 2018'!$I$2:$I$513))</f>
        <v>0</v>
      </c>
      <c r="E4" s="95">
        <f>SUMPRODUCT(('Récaptitulatif Résa PARIS 2018'!$F$2:$F$513=E$1)*('Récaptitulatif Résa PARIS 2018'!$I$2:$I$513))</f>
        <v>3</v>
      </c>
      <c r="F4" s="95">
        <f>SUMPRODUCT(('Récaptitulatif Résa PARIS 2018'!$F$2:$F$513=F$1)*('Récaptitulatif Résa PARIS 2018'!$I$2:$I$513))</f>
        <v>0</v>
      </c>
      <c r="G4" s="95">
        <f>SUMPRODUCT(('Récaptitulatif Résa PARIS 2018'!$F$2:$F$513=G$1)*('Récaptitulatif Résa PARIS 2018'!$I$2:$I$513))</f>
        <v>0</v>
      </c>
      <c r="H4" s="95">
        <f>SUMPRODUCT(('Récaptitulatif Résa PARIS 2018'!$F$2:$F$513=H$1)*('Récaptitulatif Résa PARIS 2018'!$I$2:$I$513))</f>
        <v>0</v>
      </c>
      <c r="I4" s="95">
        <f>SUMPRODUCT(('Récaptitulatif Résa PARIS 2018'!$F$2:$F$513=I$1)*('Récaptitulatif Résa PARIS 2018'!$I$2:$I$513))</f>
        <v>0</v>
      </c>
      <c r="J4" s="95">
        <f>SUMPRODUCT(('Récaptitulatif Résa PARIS 2018'!$F$2:$F$513=J$1)*('Récaptitulatif Résa PARIS 2018'!$I$2:$I$513))</f>
        <v>0</v>
      </c>
      <c r="K4" s="95">
        <f>SUMPRODUCT(('Récaptitulatif Résa PARIS 2018'!$F$2:$F$513=K$1)*('Récaptitulatif Résa PARIS 2018'!$I$2:$I$513))</f>
        <v>0</v>
      </c>
      <c r="L4" s="95">
        <f>SUMPRODUCT(('Récaptitulatif Résa PARIS 2018'!$F$2:$F$513=L$1)*('Récaptitulatif Résa PARIS 2018'!$I$2:$I$513))</f>
        <v>0</v>
      </c>
      <c r="M4" s="95">
        <f>SUMPRODUCT(('Récaptitulatif Résa PARIS 2018'!$F$2:$F$513=M$1)*('Récaptitulatif Résa PARIS 2018'!$I$2:$I$513))</f>
        <v>2</v>
      </c>
      <c r="N4" s="94">
        <f t="shared" si="0"/>
        <v>5</v>
      </c>
    </row>
    <row r="5" spans="1:14" ht="17.45" customHeight="1">
      <c r="A5" s="69" t="s">
        <v>41</v>
      </c>
      <c r="B5" s="95">
        <f ca="1">SUM(INDIRECT("'Récaptitulatif Loyer PARIS 2018'!"&amp;ADDRESS(4,(COLUMN()-1)*2,4)&amp;":"&amp;ADDRESS(LastR1,(COLUMN()-1)*2,4)))</f>
        <v>0</v>
      </c>
      <c r="C5" s="95">
        <f ca="1">SUM(INDIRECT("'Récaptitulatif Loyer PARIS 2018'!"&amp;ADDRESS(4,(COLUMN()-1)*2,4)&amp;":"&amp;ADDRESS(LastR1,(COLUMN()-1)*2,4)))</f>
        <v>0</v>
      </c>
      <c r="D5" s="95">
        <f ca="1">SUM(INDIRECT("'Récaptitulatif Loyer PARIS 2018'!"&amp;ADDRESS(4,(COLUMN()-1)*2,4)&amp;":"&amp;ADDRESS(LastR1,(COLUMN()-1)*2,4)))</f>
        <v>0</v>
      </c>
      <c r="E5" s="95">
        <f ca="1">SUM(INDIRECT("'Récaptitulatif Loyer PARIS 2018'!"&amp;ADDRESS(4,(COLUMN()-1)*2,4)&amp;":"&amp;ADDRESS(LastR1,(COLUMN()-1)*2,4)))</f>
        <v>60</v>
      </c>
      <c r="F5" s="95">
        <f ca="1">SUM(INDIRECT("'Récaptitulatif Loyer PARIS 2018'!"&amp;ADDRESS(4,(COLUMN()-1)*2,4)&amp;":"&amp;ADDRESS(LastR1,(COLUMN()-1)*2,4)))</f>
        <v>311</v>
      </c>
      <c r="G5" s="95">
        <f ca="1">SUM(INDIRECT("'Récaptitulatif Loyer PARIS 2018'!"&amp;ADDRESS(4,(COLUMN()-1)*2,4)&amp;":"&amp;ADDRESS(LastR1,(COLUMN()-1)*2,4)))</f>
        <v>420</v>
      </c>
      <c r="H5" s="95">
        <f ca="1">SUM(INDIRECT("'Récaptitulatif Loyer PARIS 2018'!"&amp;ADDRESS(4,(COLUMN()-1)*2,4)&amp;":"&amp;ADDRESS(LastR1,(COLUMN()-1)*2,4)))</f>
        <v>418</v>
      </c>
      <c r="I5" s="95">
        <f ca="1">SUM(INDIRECT("'Récaptitulatif Loyer PARIS 2018'!"&amp;ADDRESS(4,(COLUMN()-1)*2,4)&amp;":"&amp;ADDRESS(LastR1,(COLUMN()-1)*2,4)))</f>
        <v>393</v>
      </c>
      <c r="J5" s="95">
        <f ca="1">SUM(INDIRECT("'Récaptitulatif Loyer PARIS 2018'!"&amp;ADDRESS(4,(COLUMN()-1)*2,4)&amp;":"&amp;ADDRESS(LastR1,(COLUMN()-1)*2,4)))</f>
        <v>360</v>
      </c>
      <c r="K5" s="95">
        <f ca="1">SUM(INDIRECT("'Récaptitulatif Loyer PARIS 2018'!"&amp;ADDRESS(4,(COLUMN()-1)*2,4)&amp;":"&amp;ADDRESS(LastR1,(COLUMN()-1)*2,4)))</f>
        <v>372</v>
      </c>
      <c r="L5" s="95">
        <f ca="1">SUM(INDIRECT("'Récaptitulatif Loyer PARIS 2018'!"&amp;ADDRESS(4,(COLUMN()-1)*2,4)&amp;":"&amp;ADDRESS(LastR1,(COLUMN()-1)*2,4)))</f>
        <v>360</v>
      </c>
      <c r="M5" s="95">
        <f ca="1">SUM(INDIRECT("'Récaptitulatif Loyer PARIS 2018'!"&amp;ADDRESS(4,(COLUMN()-1)*2,4)&amp;":"&amp;ADDRESS(LastR1,(COLUMN()-1)*2,4)))</f>
        <v>372</v>
      </c>
      <c r="N5" s="94">
        <f t="shared" ca="1" si="0"/>
        <v>3066</v>
      </c>
    </row>
    <row r="6" spans="1:14" ht="17.45" customHeight="1">
      <c r="A6" s="69" t="s">
        <v>50</v>
      </c>
      <c r="B6" s="96">
        <f ca="1">B5/B22</f>
        <v>0</v>
      </c>
      <c r="C6" s="96">
        <f t="shared" ref="C6:M6" ca="1" si="1">C5/C22</f>
        <v>0</v>
      </c>
      <c r="D6" s="96">
        <f t="shared" ca="1" si="1"/>
        <v>0</v>
      </c>
      <c r="E6" s="96">
        <f t="shared" ca="1" si="1"/>
        <v>2</v>
      </c>
      <c r="F6" s="96">
        <f t="shared" ca="1" si="1"/>
        <v>10.03225806451613</v>
      </c>
      <c r="G6" s="96">
        <f t="shared" ca="1" si="1"/>
        <v>14</v>
      </c>
      <c r="H6" s="96">
        <f t="shared" ca="1" si="1"/>
        <v>13.483870967741936</v>
      </c>
      <c r="I6" s="96">
        <f t="shared" ca="1" si="1"/>
        <v>12.67741935483871</v>
      </c>
      <c r="J6" s="96">
        <f t="shared" ca="1" si="1"/>
        <v>12</v>
      </c>
      <c r="K6" s="96">
        <f t="shared" ca="1" si="1"/>
        <v>12</v>
      </c>
      <c r="L6" s="96">
        <f t="shared" ca="1" si="1"/>
        <v>12</v>
      </c>
      <c r="M6" s="96">
        <f t="shared" ca="1" si="1"/>
        <v>12</v>
      </c>
      <c r="N6" s="97">
        <f ca="1">N5/N22</f>
        <v>8.4</v>
      </c>
    </row>
    <row r="7" spans="1:14" ht="17.45" customHeight="1">
      <c r="A7" s="67" t="s">
        <v>26</v>
      </c>
      <c r="B7" s="27">
        <f>SUMPRODUCT(('Récaptitulatif Résa PARIS 2018'!$F$2:$F$513=B$1)*('Récaptitulatif Résa PARIS 2018'!$B$2:$B$513='Analyse Globale PARIS 2018 '!$A7)*('Récaptitulatif Résa PARIS 2018'!$J$2:$J$513))</f>
        <v>0</v>
      </c>
      <c r="C7" s="27">
        <f>SUMPRODUCT(('Récaptitulatif Résa PARIS 2018'!$F$2:$F$513=C$1)*('Récaptitulatif Résa PARIS 2018'!$B$2:$B$513='Analyse Globale PARIS 2018 '!$A7)*('Récaptitulatif Résa PARIS 2018'!$J$2:$J$513))</f>
        <v>0</v>
      </c>
      <c r="D7" s="27">
        <f>SUMPRODUCT(('Récaptitulatif Résa PARIS 2018'!$F$2:$F$513=D$1)*('Récaptitulatif Résa PARIS 2018'!$B$2:$B$513='Analyse Globale PARIS 2018 '!$A7)*('Récaptitulatif Résa PARIS 2018'!$J$2:$J$513))</f>
        <v>0</v>
      </c>
      <c r="E7" s="27">
        <f>SUMPRODUCT(('Récaptitulatif Résa PARIS 2018'!$F$2:$F$513=E$1)*('Récaptitulatif Résa PARIS 2018'!$B$2:$B$513='Analyse Globale PARIS 2018 '!$A7)*('Récaptitulatif Résa PARIS 2018'!$J$2:$J$513))</f>
        <v>3153</v>
      </c>
      <c r="F7" s="27">
        <f>SUMPRODUCT(('Récaptitulatif Résa PARIS 2018'!$F$2:$F$513=F$1)*('Récaptitulatif Résa PARIS 2018'!$B$2:$B$513='Analyse Globale PARIS 2018 '!$A7)*('Récaptitulatif Résa PARIS 2018'!$J$2:$J$513))</f>
        <v>0</v>
      </c>
      <c r="G7" s="27">
        <f>SUMPRODUCT(('Récaptitulatif Résa PARIS 2018'!$F$2:$F$513=G$1)*('Récaptitulatif Résa PARIS 2018'!$B$2:$B$513='Analyse Globale PARIS 2018 '!$A7)*('Récaptitulatif Résa PARIS 2018'!$J$2:$J$513))</f>
        <v>0</v>
      </c>
      <c r="H7" s="27">
        <f>SUMPRODUCT(('Récaptitulatif Résa PARIS 2018'!$F$2:$F$513=H$1)*('Récaptitulatif Résa PARIS 2018'!$B$2:$B$513='Analyse Globale PARIS 2018 '!$A7)*('Récaptitulatif Résa PARIS 2018'!$J$2:$J$513))</f>
        <v>0</v>
      </c>
      <c r="I7" s="27">
        <f>SUMPRODUCT(('Récaptitulatif Résa PARIS 2018'!$F$2:$F$513=I$1)*('Récaptitulatif Résa PARIS 2018'!$B$2:$B$513='Analyse Globale PARIS 2018 '!$A7)*('Récaptitulatif Résa PARIS 2018'!$J$2:$J$513))</f>
        <v>0</v>
      </c>
      <c r="J7" s="27">
        <f>SUMPRODUCT(('Récaptitulatif Résa PARIS 2018'!$F$2:$F$513=J$1)*('Récaptitulatif Résa PARIS 2018'!$B$2:$B$513='Analyse Globale PARIS 2018 '!$A7)*('Récaptitulatif Résa PARIS 2018'!$J$2:$J$513))</f>
        <v>0</v>
      </c>
      <c r="K7" s="27">
        <f>SUMPRODUCT(('Récaptitulatif Résa PARIS 2018'!$F$2:$F$513=K$1)*('Récaptitulatif Résa PARIS 2018'!$B$2:$B$513='Analyse Globale PARIS 2018 '!$A7)*('Récaptitulatif Résa PARIS 2018'!$J$2:$J$513))</f>
        <v>0</v>
      </c>
      <c r="L7" s="27">
        <f>SUMPRODUCT(('Récaptitulatif Résa PARIS 2018'!$F$2:$F$513=L$1)*('Récaptitulatif Résa PARIS 2018'!$B$2:$B$513='Analyse Globale PARIS 2018 '!$A7)*('Récaptitulatif Résa PARIS 2018'!$J$2:$J$513))</f>
        <v>0</v>
      </c>
      <c r="M7" s="27">
        <f>SUMPRODUCT(('Récaptitulatif Résa PARIS 2018'!$F$2:$F$513=M$1)*('Récaptitulatif Résa PARIS 2018'!$B$2:$B$513='Analyse Globale PARIS 2018 '!$A7)*('Récaptitulatif Résa PARIS 2018'!$J$2:$J$513))</f>
        <v>1000</v>
      </c>
      <c r="N7" s="28">
        <f>SUM(B7:M7)</f>
        <v>4153</v>
      </c>
    </row>
    <row r="8" spans="1:14" ht="17.45" customHeight="1">
      <c r="A8" s="67" t="s">
        <v>28</v>
      </c>
      <c r="B8" s="27">
        <f>SUMPRODUCT(('Récaptitulatif Résa PARIS 2018'!$F$2:$F$513=B$1)*('Récaptitulatif Résa PARIS 2018'!$B$2:$B$513='Analyse Globale PARIS 2018 '!$A8)*('Récaptitulatif Résa PARIS 2018'!$J$2:$J$513))</f>
        <v>0</v>
      </c>
      <c r="C8" s="27">
        <f>SUMPRODUCT(('Récaptitulatif Résa PARIS 2018'!$F$2:$F$513=C$1)*('Récaptitulatif Résa PARIS 2018'!$B$2:$B$513='Analyse Globale PARIS 2018 '!$A8)*('Récaptitulatif Résa PARIS 2018'!$J$2:$J$513))</f>
        <v>0</v>
      </c>
      <c r="D8" s="27">
        <f>SUMPRODUCT(('Récaptitulatif Résa PARIS 2018'!$F$2:$F$513=D$1)*('Récaptitulatif Résa PARIS 2018'!$B$2:$B$513='Analyse Globale PARIS 2018 '!$A8)*('Récaptitulatif Résa PARIS 2018'!$J$2:$J$513))</f>
        <v>0</v>
      </c>
      <c r="E8" s="27">
        <f>SUMPRODUCT(('Récaptitulatif Résa PARIS 2018'!$F$2:$F$513=E$1)*('Récaptitulatif Résa PARIS 2018'!$B$2:$B$513='Analyse Globale PARIS 2018 '!$A8)*('Récaptitulatif Résa PARIS 2018'!$J$2:$J$513))</f>
        <v>0</v>
      </c>
      <c r="F8" s="27">
        <f>SUMPRODUCT(('Récaptitulatif Résa PARIS 2018'!$F$2:$F$513=F$1)*('Récaptitulatif Résa PARIS 2018'!$B$2:$B$513='Analyse Globale PARIS 2018 '!$A8)*('Récaptitulatif Résa PARIS 2018'!$J$2:$J$513))</f>
        <v>0</v>
      </c>
      <c r="G8" s="27">
        <f>SUMPRODUCT(('Récaptitulatif Résa PARIS 2018'!$F$2:$F$513=G$1)*('Récaptitulatif Résa PARIS 2018'!$B$2:$B$513='Analyse Globale PARIS 2018 '!$A8)*('Récaptitulatif Résa PARIS 2018'!$J$2:$J$513))</f>
        <v>0</v>
      </c>
      <c r="H8" s="27">
        <f>SUMPRODUCT(('Récaptitulatif Résa PARIS 2018'!$F$2:$F$513=H$1)*('Récaptitulatif Résa PARIS 2018'!$B$2:$B$513='Analyse Globale PARIS 2018 '!$A8)*('Récaptitulatif Résa PARIS 2018'!$J$2:$J$513))</f>
        <v>0</v>
      </c>
      <c r="I8" s="27">
        <f>SUMPRODUCT(('Récaptitulatif Résa PARIS 2018'!$F$2:$F$513=I$1)*('Récaptitulatif Résa PARIS 2018'!$B$2:$B$513='Analyse Globale PARIS 2018 '!$A8)*('Récaptitulatif Résa PARIS 2018'!$J$2:$J$513))</f>
        <v>0</v>
      </c>
      <c r="J8" s="27">
        <f>SUMPRODUCT(('Récaptitulatif Résa PARIS 2018'!$F$2:$F$513=J$1)*('Récaptitulatif Résa PARIS 2018'!$B$2:$B$513='Analyse Globale PARIS 2018 '!$A8)*('Récaptitulatif Résa PARIS 2018'!$J$2:$J$513))</f>
        <v>0</v>
      </c>
      <c r="K8" s="27">
        <f>SUMPRODUCT(('Récaptitulatif Résa PARIS 2018'!$F$2:$F$513=K$1)*('Récaptitulatif Résa PARIS 2018'!$B$2:$B$513='Analyse Globale PARIS 2018 '!$A8)*('Récaptitulatif Résa PARIS 2018'!$J$2:$J$513))</f>
        <v>0</v>
      </c>
      <c r="L8" s="27">
        <f>SUMPRODUCT(('Récaptitulatif Résa PARIS 2018'!$F$2:$F$513=L$1)*('Récaptitulatif Résa PARIS 2018'!$B$2:$B$513='Analyse Globale PARIS 2018 '!$A8)*('Récaptitulatif Résa PARIS 2018'!$J$2:$J$513))</f>
        <v>0</v>
      </c>
      <c r="M8" s="27">
        <f>SUMPRODUCT(('Récaptitulatif Résa PARIS 2018'!$F$2:$F$513=M$1)*('Récaptitulatif Résa PARIS 2018'!$B$2:$B$513='Analyse Globale PARIS 2018 '!$A8)*('Récaptitulatif Résa PARIS 2018'!$J$2:$J$513))</f>
        <v>0</v>
      </c>
      <c r="N8" s="28">
        <f t="shared" ref="N8:N10" si="2">SUM(B8:M8)</f>
        <v>0</v>
      </c>
    </row>
    <row r="9" spans="1:14" ht="17.45" customHeight="1">
      <c r="A9" s="67" t="s">
        <v>27</v>
      </c>
      <c r="B9" s="27">
        <f>SUMPRODUCT(('Récaptitulatif Résa PARIS 2018'!$F$2:$F$513=B$1)*('Récaptitulatif Résa PARIS 2018'!$B$2:$B$513='Analyse Globale PARIS 2018 '!$A9)*('Récaptitulatif Résa PARIS 2018'!$J$2:$J$513))</f>
        <v>0</v>
      </c>
      <c r="C9" s="27">
        <f>SUMPRODUCT(('Récaptitulatif Résa PARIS 2018'!$F$2:$F$513=C$1)*('Récaptitulatif Résa PARIS 2018'!$B$2:$B$513='Analyse Globale PARIS 2018 '!$A9)*('Récaptitulatif Résa PARIS 2018'!$J$2:$J$513))</f>
        <v>0</v>
      </c>
      <c r="D9" s="27">
        <f>SUMPRODUCT(('Récaptitulatif Résa PARIS 2018'!$F$2:$F$513=D$1)*('Récaptitulatif Résa PARIS 2018'!$B$2:$B$513='Analyse Globale PARIS 2018 '!$A9)*('Récaptitulatif Résa PARIS 2018'!$J$2:$J$513))</f>
        <v>0</v>
      </c>
      <c r="E9" s="27">
        <f>SUMPRODUCT(('Récaptitulatif Résa PARIS 2018'!$F$2:$F$513=E$1)*('Récaptitulatif Résa PARIS 2018'!$B$2:$B$513='Analyse Globale PARIS 2018 '!$A9)*('Récaptitulatif Résa PARIS 2018'!$J$2:$J$513))</f>
        <v>0</v>
      </c>
      <c r="F9" s="27">
        <f>SUMPRODUCT(('Récaptitulatif Résa PARIS 2018'!$F$2:$F$513=F$1)*('Récaptitulatif Résa PARIS 2018'!$B$2:$B$513='Analyse Globale PARIS 2018 '!$A9)*('Récaptitulatif Résa PARIS 2018'!$J$2:$J$513))</f>
        <v>0</v>
      </c>
      <c r="G9" s="27">
        <f>SUMPRODUCT(('Récaptitulatif Résa PARIS 2018'!$F$2:$F$513=G$1)*('Récaptitulatif Résa PARIS 2018'!$B$2:$B$513='Analyse Globale PARIS 2018 '!$A9)*('Récaptitulatif Résa PARIS 2018'!$J$2:$J$513))</f>
        <v>0</v>
      </c>
      <c r="H9" s="27">
        <f>SUMPRODUCT(('Récaptitulatif Résa PARIS 2018'!$F$2:$F$513=H$1)*('Récaptitulatif Résa PARIS 2018'!$B$2:$B$513='Analyse Globale PARIS 2018 '!$A9)*('Récaptitulatif Résa PARIS 2018'!$J$2:$J$513))</f>
        <v>0</v>
      </c>
      <c r="I9" s="27">
        <f>SUMPRODUCT(('Récaptitulatif Résa PARIS 2018'!$F$2:$F$513=I$1)*('Récaptitulatif Résa PARIS 2018'!$B$2:$B$513='Analyse Globale PARIS 2018 '!$A9)*('Récaptitulatif Résa PARIS 2018'!$J$2:$J$513))</f>
        <v>0</v>
      </c>
      <c r="J9" s="27">
        <f>SUMPRODUCT(('Récaptitulatif Résa PARIS 2018'!$F$2:$F$513=J$1)*('Récaptitulatif Résa PARIS 2018'!$B$2:$B$513='Analyse Globale PARIS 2018 '!$A9)*('Récaptitulatif Résa PARIS 2018'!$J$2:$J$513))</f>
        <v>0</v>
      </c>
      <c r="K9" s="27">
        <f>SUMPRODUCT(('Récaptitulatif Résa PARIS 2018'!$F$2:$F$513=K$1)*('Récaptitulatif Résa PARIS 2018'!$B$2:$B$513='Analyse Globale PARIS 2018 '!$A9)*('Récaptitulatif Résa PARIS 2018'!$J$2:$J$513))</f>
        <v>0</v>
      </c>
      <c r="L9" s="27">
        <f>SUMPRODUCT(('Récaptitulatif Résa PARIS 2018'!$F$2:$F$513=L$1)*('Récaptitulatif Résa PARIS 2018'!$B$2:$B$513='Analyse Globale PARIS 2018 '!$A9)*('Récaptitulatif Résa PARIS 2018'!$J$2:$J$513))</f>
        <v>0</v>
      </c>
      <c r="M9" s="27">
        <f>SUMPRODUCT(('Récaptitulatif Résa PARIS 2018'!$F$2:$F$513=M$1)*('Récaptitulatif Résa PARIS 2018'!$B$2:$B$513='Analyse Globale PARIS 2018 '!$A9)*('Récaptitulatif Résa PARIS 2018'!$J$2:$J$513))</f>
        <v>0</v>
      </c>
      <c r="N9" s="28">
        <f t="shared" si="2"/>
        <v>0</v>
      </c>
    </row>
    <row r="10" spans="1:14" ht="17.45" customHeight="1">
      <c r="A10" s="67" t="s">
        <v>34</v>
      </c>
      <c r="B10" s="27">
        <f>SUMPRODUCT(('Récaptitulatif Résa PARIS 2018'!$F$2:$F$513=B$1)*('Récaptitulatif Résa PARIS 2018'!$B$2:$B$513='Analyse Globale PARIS 2018 '!$A10)*('Récaptitulatif Résa PARIS 2018'!$J$2:$J$513))</f>
        <v>0</v>
      </c>
      <c r="C10" s="27">
        <f>SUMPRODUCT(('Récaptitulatif Résa PARIS 2018'!$F$2:$F$513=C$1)*('Récaptitulatif Résa PARIS 2018'!$B$2:$B$513='Analyse Globale PARIS 2018 '!$A10)*('Récaptitulatif Résa PARIS 2018'!$J$2:$J$513))</f>
        <v>0</v>
      </c>
      <c r="D10" s="27">
        <f>SUMPRODUCT(('Récaptitulatif Résa PARIS 2018'!$F$2:$F$513=D$1)*('Récaptitulatif Résa PARIS 2018'!$B$2:$B$513='Analyse Globale PARIS 2018 '!$A10)*('Récaptitulatif Résa PARIS 2018'!$J$2:$J$513))</f>
        <v>0</v>
      </c>
      <c r="E10" s="27">
        <f>SUMPRODUCT(('Récaptitulatif Résa PARIS 2018'!$F$2:$F$513=E$1)*('Récaptitulatif Résa PARIS 2018'!$B$2:$B$513='Analyse Globale PARIS 2018 '!$A10)*('Récaptitulatif Résa PARIS 2018'!$J$2:$J$513))</f>
        <v>0</v>
      </c>
      <c r="F10" s="27">
        <f>SUMPRODUCT(('Récaptitulatif Résa PARIS 2018'!$F$2:$F$513=F$1)*('Récaptitulatif Résa PARIS 2018'!$B$2:$B$513='Analyse Globale PARIS 2018 '!$A10)*('Récaptitulatif Résa PARIS 2018'!$J$2:$J$513))</f>
        <v>0</v>
      </c>
      <c r="G10" s="27">
        <f>SUMPRODUCT(('Récaptitulatif Résa PARIS 2018'!$F$2:$F$513=G$1)*('Récaptitulatif Résa PARIS 2018'!$B$2:$B$513='Analyse Globale PARIS 2018 '!$A10)*('Récaptitulatif Résa PARIS 2018'!$J$2:$J$513))</f>
        <v>0</v>
      </c>
      <c r="H10" s="27">
        <f>SUMPRODUCT(('Récaptitulatif Résa PARIS 2018'!$F$2:$F$513=H$1)*('Récaptitulatif Résa PARIS 2018'!$B$2:$B$513='Analyse Globale PARIS 2018 '!$A10)*('Récaptitulatif Résa PARIS 2018'!$J$2:$J$513))</f>
        <v>0</v>
      </c>
      <c r="I10" s="27">
        <f>SUMPRODUCT(('Récaptitulatif Résa PARIS 2018'!$F$2:$F$513=I$1)*('Récaptitulatif Résa PARIS 2018'!$B$2:$B$513='Analyse Globale PARIS 2018 '!$A10)*('Récaptitulatif Résa PARIS 2018'!$J$2:$J$513))</f>
        <v>0</v>
      </c>
      <c r="J10" s="27">
        <f>SUMPRODUCT(('Récaptitulatif Résa PARIS 2018'!$F$2:$F$513=J$1)*('Récaptitulatif Résa PARIS 2018'!$B$2:$B$513='Analyse Globale PARIS 2018 '!$A10)*('Récaptitulatif Résa PARIS 2018'!$J$2:$J$513))</f>
        <v>0</v>
      </c>
      <c r="K10" s="27">
        <f>SUMPRODUCT(('Récaptitulatif Résa PARIS 2018'!$F$2:$F$513=K$1)*('Récaptitulatif Résa PARIS 2018'!$B$2:$B$513='Analyse Globale PARIS 2018 '!$A10)*('Récaptitulatif Résa PARIS 2018'!$J$2:$J$513))</f>
        <v>0</v>
      </c>
      <c r="L10" s="27">
        <f>SUMPRODUCT(('Récaptitulatif Résa PARIS 2018'!$F$2:$F$513=L$1)*('Récaptitulatif Résa PARIS 2018'!$B$2:$B$513='Analyse Globale PARIS 2018 '!$A10)*('Récaptitulatif Résa PARIS 2018'!$J$2:$J$513))</f>
        <v>0</v>
      </c>
      <c r="M10" s="27">
        <f>SUMPRODUCT(('Récaptitulatif Résa PARIS 2018'!$F$2:$F$513=M$1)*('Récaptitulatif Résa PARIS 2018'!$B$2:$B$513='Analyse Globale PARIS 2018 '!$A10)*('Récaptitulatif Résa PARIS 2018'!$J$2:$J$513))</f>
        <v>0</v>
      </c>
      <c r="N10" s="28">
        <f t="shared" si="2"/>
        <v>0</v>
      </c>
    </row>
    <row r="11" spans="1:14" ht="17.45" customHeight="1">
      <c r="A11" s="13" t="s">
        <v>36</v>
      </c>
      <c r="B11" s="29">
        <f>SUM(B7:B10)</f>
        <v>0</v>
      </c>
      <c r="C11" s="29">
        <f t="shared" ref="C11:M11" si="3">SUM(C7:C10)</f>
        <v>0</v>
      </c>
      <c r="D11" s="29">
        <f t="shared" si="3"/>
        <v>0</v>
      </c>
      <c r="E11" s="29">
        <f t="shared" si="3"/>
        <v>3153</v>
      </c>
      <c r="F11" s="29">
        <f t="shared" si="3"/>
        <v>0</v>
      </c>
      <c r="G11" s="29">
        <f t="shared" si="3"/>
        <v>0</v>
      </c>
      <c r="H11" s="29">
        <f t="shared" si="3"/>
        <v>0</v>
      </c>
      <c r="I11" s="29">
        <f t="shared" si="3"/>
        <v>0</v>
      </c>
      <c r="J11" s="29">
        <f t="shared" si="3"/>
        <v>0</v>
      </c>
      <c r="K11" s="29">
        <f t="shared" si="3"/>
        <v>0</v>
      </c>
      <c r="L11" s="29">
        <f t="shared" si="3"/>
        <v>0</v>
      </c>
      <c r="M11" s="29">
        <f t="shared" si="3"/>
        <v>1000</v>
      </c>
      <c r="N11" s="29">
        <f>SUM(B11:M11)</f>
        <v>4153</v>
      </c>
    </row>
    <row r="12" spans="1:14" ht="17.45" customHeight="1">
      <c r="A12" s="67" t="s">
        <v>20</v>
      </c>
      <c r="B12" s="30">
        <f ca="1">HLOOKUP(B1,'Récaptitulatif Loyer PARIS 2018'!$B$1:$Y$6,3,FALSE)</f>
        <v>0</v>
      </c>
      <c r="C12" s="30">
        <f ca="1">HLOOKUP(C1,'Récaptitulatif Loyer PARIS 2018'!$B$1:$Y$6,3,FALSE)</f>
        <v>0</v>
      </c>
      <c r="D12" s="30">
        <f ca="1">HLOOKUP(D1,'Récaptitulatif Loyer PARIS 2018'!$B$1:$Y$6,3,FALSE)</f>
        <v>0</v>
      </c>
      <c r="E12" s="30">
        <f ca="1">HLOOKUP(E1,'Récaptitulatif Loyer PARIS 2018'!$B$1:$Y$6,3,FALSE)</f>
        <v>1500</v>
      </c>
      <c r="F12" s="30">
        <f ca="1">HLOOKUP(F1,'Récaptitulatif Loyer PARIS 2018'!$B$1:$Y$6,3,FALSE)</f>
        <v>3178</v>
      </c>
      <c r="G12" s="30">
        <f ca="1">HLOOKUP(G1,'Récaptitulatif Loyer PARIS 2018'!$B$1:$Y$6,3,FALSE)</f>
        <v>9793</v>
      </c>
      <c r="H12" s="30">
        <f ca="1">HLOOKUP(H1,'Récaptitulatif Loyer PARIS 2018'!$B$1:$Y$6,3,FALSE)</f>
        <v>10378</v>
      </c>
      <c r="I12" s="30">
        <f ca="1">HLOOKUP(I1,'Récaptitulatif Loyer PARIS 2018'!$B$1:$Y$6,3,FALSE)</f>
        <v>9873</v>
      </c>
      <c r="J12" s="30">
        <f ca="1">HLOOKUP(J1,'Récaptitulatif Loyer PARIS 2018'!$B$1:$Y$6,3,FALSE)</f>
        <v>9600</v>
      </c>
      <c r="K12" s="30">
        <f ca="1">HLOOKUP(K1,'Récaptitulatif Loyer PARIS 2018'!$B$1:$Y$6,3,FALSE)</f>
        <v>9600</v>
      </c>
      <c r="L12" s="30">
        <f ca="1">HLOOKUP(L1,'Récaptitulatif Loyer PARIS 2018'!$B$1:$Y$6,3,FALSE)</f>
        <v>9600</v>
      </c>
      <c r="M12" s="30">
        <f ca="1">HLOOKUP(M1,'Récaptitulatif Loyer PARIS 2018'!$B$1:$Y$6,3,FALSE)</f>
        <v>9600</v>
      </c>
      <c r="N12" s="28">
        <f t="shared" ref="N12" ca="1" si="4">SUM(B12:M12)</f>
        <v>73122</v>
      </c>
    </row>
    <row r="13" spans="1:14" ht="17.45" customHeight="1">
      <c r="A13" s="13" t="s">
        <v>37</v>
      </c>
      <c r="B13" s="29">
        <f ca="1">B11-B12</f>
        <v>0</v>
      </c>
      <c r="C13" s="29">
        <f t="shared" ref="C13:N13" ca="1" si="5">C11-C12</f>
        <v>0</v>
      </c>
      <c r="D13" s="29">
        <f t="shared" ca="1" si="5"/>
        <v>0</v>
      </c>
      <c r="E13" s="29">
        <f t="shared" ca="1" si="5"/>
        <v>1653</v>
      </c>
      <c r="F13" s="29">
        <f t="shared" ca="1" si="5"/>
        <v>-3178</v>
      </c>
      <c r="G13" s="29">
        <f t="shared" ca="1" si="5"/>
        <v>-9793</v>
      </c>
      <c r="H13" s="29">
        <f t="shared" ca="1" si="5"/>
        <v>-10378</v>
      </c>
      <c r="I13" s="29">
        <f t="shared" ca="1" si="5"/>
        <v>-9873</v>
      </c>
      <c r="J13" s="29">
        <f t="shared" ca="1" si="5"/>
        <v>-9600</v>
      </c>
      <c r="K13" s="29">
        <f t="shared" ca="1" si="5"/>
        <v>-9600</v>
      </c>
      <c r="L13" s="29">
        <f t="shared" ca="1" si="5"/>
        <v>-9600</v>
      </c>
      <c r="M13" s="29">
        <f t="shared" ca="1" si="5"/>
        <v>-8600</v>
      </c>
      <c r="N13" s="29">
        <f t="shared" ca="1" si="5"/>
        <v>-68969</v>
      </c>
    </row>
    <row r="14" spans="1:14" ht="17.45" customHeight="1">
      <c r="A14" s="67" t="s">
        <v>38</v>
      </c>
      <c r="B14" s="31">
        <f ca="1">IFERROR(B13/B11,0)</f>
        <v>0</v>
      </c>
      <c r="C14" s="31">
        <f t="shared" ref="C14:M14" ca="1" si="6">IFERROR(C13/C11,0)</f>
        <v>0</v>
      </c>
      <c r="D14" s="31">
        <f t="shared" ca="1" si="6"/>
        <v>0</v>
      </c>
      <c r="E14" s="31">
        <f t="shared" ca="1" si="6"/>
        <v>0.52426260704091343</v>
      </c>
      <c r="F14" s="31">
        <f t="shared" ca="1" si="6"/>
        <v>0</v>
      </c>
      <c r="G14" s="31">
        <f t="shared" ca="1" si="6"/>
        <v>0</v>
      </c>
      <c r="H14" s="31">
        <f t="shared" ca="1" si="6"/>
        <v>0</v>
      </c>
      <c r="I14" s="31">
        <f t="shared" ca="1" si="6"/>
        <v>0</v>
      </c>
      <c r="J14" s="31">
        <f t="shared" ca="1" si="6"/>
        <v>0</v>
      </c>
      <c r="K14" s="31">
        <f t="shared" ca="1" si="6"/>
        <v>0</v>
      </c>
      <c r="L14" s="31">
        <f t="shared" ca="1" si="6"/>
        <v>0</v>
      </c>
      <c r="M14" s="32">
        <f t="shared" ca="1" si="6"/>
        <v>-8.6</v>
      </c>
      <c r="N14" s="33">
        <f ca="1">IFERROR(N13/N11,0)</f>
        <v>-16.607031061882974</v>
      </c>
    </row>
    <row r="15" spans="1:14" ht="17.45" customHeight="1">
      <c r="A15" s="68" t="s">
        <v>52</v>
      </c>
      <c r="B15" s="70">
        <f t="shared" ref="B15:D15" ca="1" si="7">IFERROR(B11/B5,0)</f>
        <v>0</v>
      </c>
      <c r="C15" s="70">
        <f t="shared" ca="1" si="7"/>
        <v>0</v>
      </c>
      <c r="D15" s="70">
        <f t="shared" ca="1" si="7"/>
        <v>0</v>
      </c>
      <c r="E15" s="70">
        <f ca="1">IFERROR(E11/E5,0)</f>
        <v>52.55</v>
      </c>
      <c r="F15" s="70">
        <f t="shared" ref="F15:M15" ca="1" si="8">IFERROR(F11/F5,0)</f>
        <v>0</v>
      </c>
      <c r="G15" s="70">
        <f t="shared" ca="1" si="8"/>
        <v>0</v>
      </c>
      <c r="H15" s="70">
        <f t="shared" ca="1" si="8"/>
        <v>0</v>
      </c>
      <c r="I15" s="70">
        <f t="shared" ca="1" si="8"/>
        <v>0</v>
      </c>
      <c r="J15" s="70">
        <f t="shared" ca="1" si="8"/>
        <v>0</v>
      </c>
      <c r="K15" s="70">
        <f t="shared" ca="1" si="8"/>
        <v>0</v>
      </c>
      <c r="L15" s="70">
        <f t="shared" ca="1" si="8"/>
        <v>0</v>
      </c>
      <c r="M15" s="70">
        <f t="shared" ca="1" si="8"/>
        <v>2.6881720430107525</v>
      </c>
      <c r="N15" s="98">
        <f ca="1">IFERROR(N11/N5,0)</f>
        <v>1.3545335942596217</v>
      </c>
    </row>
    <row r="16" spans="1:14" ht="17.45" customHeight="1">
      <c r="A16" s="68" t="s">
        <v>53</v>
      </c>
      <c r="B16" s="70">
        <f t="shared" ref="B16:D16" ca="1" si="9">IFERROR(B12/B5,0)</f>
        <v>0</v>
      </c>
      <c r="C16" s="70">
        <f t="shared" ca="1" si="9"/>
        <v>0</v>
      </c>
      <c r="D16" s="70">
        <f t="shared" ca="1" si="9"/>
        <v>0</v>
      </c>
      <c r="E16" s="70">
        <f ca="1">IFERROR(E12/E5,0)</f>
        <v>25</v>
      </c>
      <c r="F16" s="70">
        <f t="shared" ref="F16:M16" ca="1" si="10">IFERROR(F12/F5,0)</f>
        <v>10.218649517684888</v>
      </c>
      <c r="G16" s="70">
        <f t="shared" ca="1" si="10"/>
        <v>23.316666666666666</v>
      </c>
      <c r="H16" s="70">
        <f t="shared" ca="1" si="10"/>
        <v>24.827751196172247</v>
      </c>
      <c r="I16" s="70">
        <f t="shared" ca="1" si="10"/>
        <v>25.122137404580151</v>
      </c>
      <c r="J16" s="70">
        <f t="shared" ca="1" si="10"/>
        <v>26.666666666666668</v>
      </c>
      <c r="K16" s="70">
        <f t="shared" ca="1" si="10"/>
        <v>25.806451612903224</v>
      </c>
      <c r="L16" s="70">
        <f t="shared" ca="1" si="10"/>
        <v>26.666666666666668</v>
      </c>
      <c r="M16" s="70">
        <f t="shared" ca="1" si="10"/>
        <v>25.806451612903224</v>
      </c>
      <c r="N16" s="98">
        <f ca="1">IFERROR(N12/N5,0)</f>
        <v>23.849315068493151</v>
      </c>
    </row>
    <row r="17" spans="1:14" ht="17.45" customHeight="1">
      <c r="A17" s="71" t="s">
        <v>54</v>
      </c>
      <c r="B17" s="70">
        <f ca="1">B15-B16</f>
        <v>0</v>
      </c>
      <c r="C17" s="70">
        <f t="shared" ref="C17:N17" ca="1" si="11">C15-C16</f>
        <v>0</v>
      </c>
      <c r="D17" s="70">
        <f t="shared" ca="1" si="11"/>
        <v>0</v>
      </c>
      <c r="E17" s="70">
        <f t="shared" ca="1" si="11"/>
        <v>27.549999999999997</v>
      </c>
      <c r="F17" s="70">
        <f t="shared" ca="1" si="11"/>
        <v>-10.218649517684888</v>
      </c>
      <c r="G17" s="70">
        <f t="shared" ca="1" si="11"/>
        <v>-23.316666666666666</v>
      </c>
      <c r="H17" s="70">
        <f t="shared" ca="1" si="11"/>
        <v>-24.827751196172247</v>
      </c>
      <c r="I17" s="70">
        <f t="shared" ca="1" si="11"/>
        <v>-25.122137404580151</v>
      </c>
      <c r="J17" s="70">
        <f t="shared" ca="1" si="11"/>
        <v>-26.666666666666668</v>
      </c>
      <c r="K17" s="70">
        <f t="shared" ca="1" si="11"/>
        <v>-25.806451612903224</v>
      </c>
      <c r="L17" s="70">
        <f t="shared" ca="1" si="11"/>
        <v>-26.666666666666668</v>
      </c>
      <c r="M17" s="70">
        <f t="shared" ca="1" si="11"/>
        <v>-23.118279569892472</v>
      </c>
      <c r="N17" s="98">
        <f t="shared" ca="1" si="11"/>
        <v>-22.49478147423353</v>
      </c>
    </row>
    <row r="18" spans="1:14" ht="17.45" customHeight="1">
      <c r="A18" s="71" t="s">
        <v>51</v>
      </c>
      <c r="B18" s="100">
        <f t="shared" ref="B18:N18" ca="1" si="12">IFERROR(B2/B6,0)</f>
        <v>0</v>
      </c>
      <c r="C18" s="100">
        <f t="shared" ca="1" si="12"/>
        <v>0</v>
      </c>
      <c r="D18" s="100">
        <f t="shared" ca="1" si="12"/>
        <v>0</v>
      </c>
      <c r="E18" s="100">
        <f t="shared" ca="1" si="12"/>
        <v>1</v>
      </c>
      <c r="F18" s="100">
        <f t="shared" ca="1" si="12"/>
        <v>0</v>
      </c>
      <c r="G18" s="100">
        <f t="shared" ca="1" si="12"/>
        <v>0</v>
      </c>
      <c r="H18" s="100">
        <f t="shared" ca="1" si="12"/>
        <v>0</v>
      </c>
      <c r="I18" s="100">
        <f t="shared" ca="1" si="12"/>
        <v>0</v>
      </c>
      <c r="J18" s="100">
        <f t="shared" ca="1" si="12"/>
        <v>0</v>
      </c>
      <c r="K18" s="100">
        <f t="shared" ca="1" si="12"/>
        <v>0</v>
      </c>
      <c r="L18" s="100">
        <f t="shared" ca="1" si="12"/>
        <v>0</v>
      </c>
      <c r="M18" s="100">
        <f t="shared" ca="1" si="12"/>
        <v>8.3333333333333329E-2</v>
      </c>
      <c r="N18" s="99">
        <f t="shared" ca="1" si="12"/>
        <v>0.35714285714285715</v>
      </c>
    </row>
    <row r="19" spans="1:14" ht="17.45" customHeight="1">
      <c r="A19" s="71" t="s">
        <v>55</v>
      </c>
      <c r="B19" s="100">
        <f t="shared" ref="B19:N19" ca="1" si="13">IFERROR(B3/B6,0)</f>
        <v>0</v>
      </c>
      <c r="C19" s="100">
        <f t="shared" ca="1" si="13"/>
        <v>0</v>
      </c>
      <c r="D19" s="100">
        <f t="shared" ca="1" si="13"/>
        <v>0</v>
      </c>
      <c r="E19" s="100">
        <f t="shared" ca="1" si="13"/>
        <v>0.5</v>
      </c>
      <c r="F19" s="100">
        <f t="shared" ca="1" si="13"/>
        <v>0</v>
      </c>
      <c r="G19" s="100">
        <f t="shared" ca="1" si="13"/>
        <v>0</v>
      </c>
      <c r="H19" s="100">
        <f t="shared" ca="1" si="13"/>
        <v>0</v>
      </c>
      <c r="I19" s="100">
        <f t="shared" ca="1" si="13"/>
        <v>0</v>
      </c>
      <c r="J19" s="100">
        <f t="shared" ca="1" si="13"/>
        <v>0</v>
      </c>
      <c r="K19" s="100">
        <f t="shared" ca="1" si="13"/>
        <v>0</v>
      </c>
      <c r="L19" s="100">
        <f t="shared" ca="1" si="13"/>
        <v>0</v>
      </c>
      <c r="M19" s="100">
        <f t="shared" ca="1" si="13"/>
        <v>8.3333333333333329E-2</v>
      </c>
      <c r="N19" s="99">
        <f t="shared" ca="1" si="13"/>
        <v>0.23809523809523808</v>
      </c>
    </row>
    <row r="20" spans="1:14" ht="17.45" customHeight="1">
      <c r="A20" s="71" t="s">
        <v>56</v>
      </c>
      <c r="B20" s="100">
        <f t="shared" ref="B20:N20" ca="1" si="14">IFERROR(B4/B6,0)</f>
        <v>0</v>
      </c>
      <c r="C20" s="100">
        <f t="shared" ca="1" si="14"/>
        <v>0</v>
      </c>
      <c r="D20" s="100">
        <f t="shared" ca="1" si="14"/>
        <v>0</v>
      </c>
      <c r="E20" s="100">
        <f t="shared" ca="1" si="14"/>
        <v>1.5</v>
      </c>
      <c r="F20" s="100">
        <f t="shared" ca="1" si="14"/>
        <v>0</v>
      </c>
      <c r="G20" s="100">
        <f t="shared" ca="1" si="14"/>
        <v>0</v>
      </c>
      <c r="H20" s="100">
        <f t="shared" ca="1" si="14"/>
        <v>0</v>
      </c>
      <c r="I20" s="100">
        <f t="shared" ca="1" si="14"/>
        <v>0</v>
      </c>
      <c r="J20" s="100">
        <f t="shared" ca="1" si="14"/>
        <v>0</v>
      </c>
      <c r="K20" s="100">
        <f t="shared" ca="1" si="14"/>
        <v>0</v>
      </c>
      <c r="L20" s="100">
        <f t="shared" ca="1" si="14"/>
        <v>0</v>
      </c>
      <c r="M20" s="100">
        <f t="shared" ca="1" si="14"/>
        <v>0.16666666666666666</v>
      </c>
      <c r="N20" s="99">
        <f t="shared" ca="1" si="14"/>
        <v>0.59523809523809523</v>
      </c>
    </row>
    <row r="21" spans="1:14" ht="17.45" customHeight="1">
      <c r="A21" s="71" t="s">
        <v>57</v>
      </c>
      <c r="B21" s="107">
        <f t="shared" ref="B21:N21" ca="1" si="15">IFERROR(B4/B5,0)</f>
        <v>0</v>
      </c>
      <c r="C21" s="107">
        <f t="shared" ca="1" si="15"/>
        <v>0</v>
      </c>
      <c r="D21" s="107">
        <f t="shared" ca="1" si="15"/>
        <v>0</v>
      </c>
      <c r="E21" s="107">
        <f t="shared" ca="1" si="15"/>
        <v>0.05</v>
      </c>
      <c r="F21" s="107">
        <f t="shared" ca="1" si="15"/>
        <v>0</v>
      </c>
      <c r="G21" s="107">
        <f t="shared" ca="1" si="15"/>
        <v>0</v>
      </c>
      <c r="H21" s="107">
        <f t="shared" ca="1" si="15"/>
        <v>0</v>
      </c>
      <c r="I21" s="107">
        <f t="shared" ca="1" si="15"/>
        <v>0</v>
      </c>
      <c r="J21" s="107">
        <f t="shared" ca="1" si="15"/>
        <v>0</v>
      </c>
      <c r="K21" s="107">
        <f t="shared" ca="1" si="15"/>
        <v>0</v>
      </c>
      <c r="L21" s="107">
        <f t="shared" ca="1" si="15"/>
        <v>0</v>
      </c>
      <c r="M21" s="107">
        <f t="shared" ca="1" si="15"/>
        <v>5.3763440860215058E-3</v>
      </c>
      <c r="N21" s="108">
        <f t="shared" ca="1" si="15"/>
        <v>1.6307893020221786E-3</v>
      </c>
    </row>
    <row r="22" spans="1:14" ht="15.75">
      <c r="A22" s="71" t="s">
        <v>122</v>
      </c>
      <c r="B22" s="73">
        <f>DAY(EOMONTH(DATE(2018,COLUMN()-1,1),0))</f>
        <v>31</v>
      </c>
      <c r="C22" s="73">
        <f t="shared" ref="C22:M22" si="16">DAY(EOMONTH(DATE(2018,COLUMN()-1,1),0))</f>
        <v>28</v>
      </c>
      <c r="D22" s="73">
        <f t="shared" si="16"/>
        <v>31</v>
      </c>
      <c r="E22" s="73">
        <f t="shared" si="16"/>
        <v>30</v>
      </c>
      <c r="F22" s="73">
        <f t="shared" si="16"/>
        <v>31</v>
      </c>
      <c r="G22" s="73">
        <f t="shared" si="16"/>
        <v>30</v>
      </c>
      <c r="H22" s="73">
        <f t="shared" si="16"/>
        <v>31</v>
      </c>
      <c r="I22" s="73">
        <f t="shared" si="16"/>
        <v>31</v>
      </c>
      <c r="J22" s="73">
        <f t="shared" si="16"/>
        <v>30</v>
      </c>
      <c r="K22" s="73">
        <f t="shared" si="16"/>
        <v>31</v>
      </c>
      <c r="L22" s="73">
        <f t="shared" si="16"/>
        <v>30</v>
      </c>
      <c r="M22" s="73">
        <f t="shared" si="16"/>
        <v>31</v>
      </c>
      <c r="N22" s="72">
        <f>SUM(B22:M22)</f>
        <v>365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K30"/>
  <sheetViews>
    <sheetView showGridLines="0" showZeros="0" zoomScaleNormal="100" workbookViewId="0"/>
  </sheetViews>
  <sheetFormatPr defaultColWidth="9" defaultRowHeight="12.75"/>
  <cols>
    <col min="1" max="1" width="20.42578125" style="49" customWidth="1"/>
    <col min="2" max="2" width="12.28515625" style="50" bestFit="1" customWidth="1"/>
    <col min="3" max="3" width="12.85546875" style="51" customWidth="1"/>
    <col min="4" max="4" width="12.28515625" style="51" customWidth="1"/>
    <col min="5" max="5" width="20.28515625" style="51" bestFit="1" customWidth="1"/>
    <col min="6" max="6" width="17.42578125" style="49" customWidth="1"/>
    <col min="7" max="7" width="13.140625" style="50" bestFit="1" customWidth="1"/>
    <col min="8" max="8" width="19" style="49" customWidth="1"/>
    <col min="9" max="9" width="17.42578125" style="52" customWidth="1"/>
    <col min="10" max="10" width="14" style="53" bestFit="1" customWidth="1"/>
    <col min="11" max="11" width="11.7109375" style="53" bestFit="1" customWidth="1"/>
    <col min="12" max="12" width="12.28515625" style="49" customWidth="1"/>
    <col min="13" max="16384" width="9" style="49"/>
  </cols>
  <sheetData>
    <row r="1" spans="1:11" s="34" customFormat="1" ht="56.25" customHeight="1" thickBot="1">
      <c r="A1" s="54" t="s">
        <v>14</v>
      </c>
      <c r="B1" s="14" t="s">
        <v>26</v>
      </c>
      <c r="C1" s="14" t="s">
        <v>28</v>
      </c>
      <c r="D1" s="14" t="s">
        <v>27</v>
      </c>
      <c r="E1" s="14" t="s">
        <v>34</v>
      </c>
      <c r="F1" s="14" t="s">
        <v>23</v>
      </c>
      <c r="G1" s="15" t="s">
        <v>40</v>
      </c>
      <c r="H1" s="35" t="s">
        <v>41</v>
      </c>
      <c r="I1" s="36" t="s">
        <v>42</v>
      </c>
      <c r="J1" s="37" t="s">
        <v>38</v>
      </c>
      <c r="K1" s="37" t="s">
        <v>43</v>
      </c>
    </row>
    <row r="2" spans="1:11" s="44" customFormat="1" ht="28.15" customHeight="1" thickBot="1">
      <c r="A2" s="38" t="s">
        <v>44</v>
      </c>
      <c r="B2" s="39">
        <f t="shared" ref="B2:H2" si="0">SUM(B3:B26)</f>
        <v>0</v>
      </c>
      <c r="C2" s="40">
        <f t="shared" si="0"/>
        <v>0</v>
      </c>
      <c r="D2" s="40">
        <f t="shared" si="0"/>
        <v>0</v>
      </c>
      <c r="E2" s="40">
        <f t="shared" si="0"/>
        <v>0</v>
      </c>
      <c r="F2" s="41">
        <f t="shared" si="0"/>
        <v>0</v>
      </c>
      <c r="G2" s="39">
        <f t="shared" ca="1" si="0"/>
        <v>0</v>
      </c>
      <c r="H2" s="38">
        <f t="shared" ca="1" si="0"/>
        <v>0</v>
      </c>
      <c r="I2" s="39">
        <f t="shared" ref="I2:I3" ca="1" si="1">B2-G2</f>
        <v>0</v>
      </c>
      <c r="J2" s="42" t="str">
        <f t="shared" ref="J2:J3" ca="1" si="2">IFERROR(I2/B2,"")</f>
        <v/>
      </c>
      <c r="K2" s="43" t="str">
        <f ca="1">IFERROR(F2/H2,"")</f>
        <v/>
      </c>
    </row>
    <row r="3" spans="1:11" ht="20.100000000000001" customHeight="1">
      <c r="A3" s="12" t="str">
        <f t="array" ref="A3">IFERROR(INDEX('Récaptitulatif Résa PARIS 2018'!$A$2:$A$62, MATCH(0, IF($A$1='Récaptitulatif Résa PARIS 2018'!$F$2:$F$62, COUNTIF($A$2:$A2, 'Récaptitulatif Résa PARIS 2018'!$A$2:$A$62), ""), 0)),"")</f>
        <v/>
      </c>
      <c r="B3" s="45">
        <f>IF(OR(A3="",A3=0),0,SUMPRODUCT(('Récaptitulatif Résa PARIS 2018'!$A$2:$A$513='Analyse par appartement'!$A3)*('Récaptitulatif Résa PARIS 2018'!$F$2:$F$513='Analyse par appartement'!$A$1)*('Récaptitulatif Résa PARIS 2018'!$B$2:$B$513='Analyse par appartement'!B$1)*('Récaptitulatif Résa PARIS 2018'!$J$2:$J$513)))</f>
        <v>0</v>
      </c>
      <c r="C3" s="45">
        <f>SUMPRODUCT(('Récaptitulatif Résa PARIS 2018'!$A$2:$A$513='Analyse par appartement'!$A3)*('Récaptitulatif Résa PARIS 2018'!$F$2:$F$513='Analyse par appartement'!$A$1)*('Récaptitulatif Résa PARIS 2018'!$B$2:$B$513='Analyse par appartement'!C$1)*('Récaptitulatif Résa PARIS 2018'!$J$2:$J$513))</f>
        <v>0</v>
      </c>
      <c r="D3" s="45">
        <f>SUMPRODUCT(('Récaptitulatif Résa PARIS 2018'!$A$2:$A$513='Analyse par appartement'!$A3)*('Récaptitulatif Résa PARIS 2018'!$F$2:$F$513='Analyse par appartement'!$A$1)*('Récaptitulatif Résa PARIS 2018'!$B$2:$B$513='Analyse par appartement'!D$1)*('Récaptitulatif Résa PARIS 2018'!$J$2:$J$513))</f>
        <v>0</v>
      </c>
      <c r="E3" s="45">
        <f>SUMPRODUCT(('Récaptitulatif Résa PARIS 2018'!$A$2:$A$513='Analyse par appartement'!$A3)*('Récaptitulatif Résa PARIS 2018'!$F$2:$F$513='Analyse par appartement'!$A$1)*('Récaptitulatif Résa PARIS 2018'!$B$2:$B$513='Analyse par appartement'!E$1)*('Récaptitulatif Résa PARIS 2018'!$J$2:$J$513))</f>
        <v>0</v>
      </c>
      <c r="F3" s="46">
        <f>SUMPRODUCT(('Récaptitulatif Résa PARIS 2018'!$A$2:$A$513='Analyse par appartement'!$A3)*('Récaptitulatif Résa PARIS 2018'!$F$2:$F$513='Analyse par appartement'!$A$1)*('Récaptitulatif Résa PARIS 2018'!$I$2:$I$513))</f>
        <v>0</v>
      </c>
      <c r="G3" s="45">
        <f ca="1">IFERROR(IF(A3="",0,INDIRECT("'Récaptitulatif Loyer Paris'!"&amp;ADDRESS(MATCH(A3,'Récaptitulatif Loyer PARIS 2018'!$A:$A,0),MATCH($A$1,'Récaptitulatif Loyer PARIS 2018'!$1:$1,0)+1,4))),0)</f>
        <v>0</v>
      </c>
      <c r="H3" s="46">
        <f ca="1">IFERROR(IF(A3="",0,INDIRECT("'Récaptitulatif Loyer Paris'!"&amp;ADDRESS(MATCH(A3,'Récaptitulatif Loyer PARIS 2018'!$A:$A,0),MATCH($A$1,'Récaptitulatif Loyer PARIS 2018'!$1:$1,0),4))),0)</f>
        <v>0</v>
      </c>
      <c r="I3" s="45">
        <f t="shared" ca="1" si="1"/>
        <v>0</v>
      </c>
      <c r="J3" s="47" t="str">
        <f t="shared" ca="1" si="2"/>
        <v/>
      </c>
      <c r="K3" s="48" t="str">
        <f t="shared" ref="K3" ca="1" si="3">IFERROR(F3/H3,"")</f>
        <v/>
      </c>
    </row>
    <row r="4" spans="1:11" ht="20.100000000000001" customHeight="1">
      <c r="A4" s="12" t="str">
        <f t="array" ref="A4">IFERROR(INDEX('Récaptitulatif Résa PARIS 2018'!$A$2:$A$62, MATCH(0, IF($A$1='Récaptitulatif Résa PARIS 2018'!$F$2:$F$62, COUNTIF($A$2:$A3, 'Récaptitulatif Résa PARIS 2018'!$A$2:$A$62), ""), 0)),"")</f>
        <v/>
      </c>
      <c r="B4" s="45">
        <f>IF(A4="",0,SUMPRODUCT(('Récaptitulatif Résa PARIS 2018'!$A$2:$A$513='Analyse par appartement'!$A4)*('Récaptitulatif Résa PARIS 2018'!$F$2:$F$513='Analyse par appartement'!$A$1)*('Récaptitulatif Résa PARIS 2018'!$B$2:$B$513='Analyse par appartement'!B$1)*('Récaptitulatif Résa PARIS 2018'!$J$2:$J$513)))</f>
        <v>0</v>
      </c>
      <c r="C4" s="45">
        <f>SUMPRODUCT(('Récaptitulatif Résa PARIS 2018'!$A$2:$A$513='Analyse par appartement'!$A4)*('Récaptitulatif Résa PARIS 2018'!$F$2:$F$513='Analyse par appartement'!$A$1)*('Récaptitulatif Résa PARIS 2018'!$B$2:$B$513='Analyse par appartement'!C$1)*('Récaptitulatif Résa PARIS 2018'!$J$2:$J$513))</f>
        <v>0</v>
      </c>
      <c r="D4" s="45">
        <f>SUMPRODUCT(('Récaptitulatif Résa PARIS 2018'!$A$2:$A$513='Analyse par appartement'!$A4)*('Récaptitulatif Résa PARIS 2018'!$F$2:$F$513='Analyse par appartement'!$A$1)*('Récaptitulatif Résa PARIS 2018'!$B$2:$B$513='Analyse par appartement'!D$1)*('Récaptitulatif Résa PARIS 2018'!$J$2:$J$513))</f>
        <v>0</v>
      </c>
      <c r="E4" s="45">
        <f>SUMPRODUCT(('Récaptitulatif Résa PARIS 2018'!$A$2:$A$513='Analyse par appartement'!$A4)*('Récaptitulatif Résa PARIS 2018'!$F$2:$F$513='Analyse par appartement'!$A$1)*('Récaptitulatif Résa PARIS 2018'!$B$2:$B$513='Analyse par appartement'!E$1)*('Récaptitulatif Résa PARIS 2018'!$J$2:$J$513))</f>
        <v>0</v>
      </c>
      <c r="F4" s="46">
        <f>SUMPRODUCT(('Récaptitulatif Résa PARIS 2018'!$A$2:$A$513='Analyse par appartement'!$A4)*('Récaptitulatif Résa PARIS 2018'!$F$2:$F$513='Analyse par appartement'!$A$1)*('Récaptitulatif Résa PARIS 2018'!$I$2:$I$513))</f>
        <v>0</v>
      </c>
      <c r="G4" s="45">
        <f ca="1">IFERROR(IF(A4="",0,INDIRECT("'Récaptitulatif Loyer Paris'!"&amp;ADDRESS(MATCH(A4,'Récaptitulatif Loyer PARIS 2018'!$A:$A,0),MATCH($A$1,'Récaptitulatif Loyer PARIS 2018'!$1:$1,0)+1,4))),0)</f>
        <v>0</v>
      </c>
      <c r="H4" s="46">
        <f ca="1">IFERROR(IF(A4="",0,INDIRECT("'Récaptitulatif Loyer Paris'!"&amp;ADDRESS(MATCH(A4,'Récaptitulatif Loyer PARIS 2018'!$A:$A,0),MATCH($A$1,'Récaptitulatif Loyer PARIS 2018'!$1:$1,0),4))),0)</f>
        <v>0</v>
      </c>
      <c r="I4" s="45">
        <f t="shared" ref="I4:I6" ca="1" si="4">B4-G4</f>
        <v>0</v>
      </c>
      <c r="J4" s="47" t="str">
        <f t="shared" ref="J4:J6" ca="1" si="5">IFERROR(I4/B4,"")</f>
        <v/>
      </c>
      <c r="K4" s="48" t="str">
        <f t="shared" ref="K4:K6" ca="1" si="6">IFERROR(F4/H4,"")</f>
        <v/>
      </c>
    </row>
    <row r="5" spans="1:11" ht="20.100000000000001" customHeight="1">
      <c r="A5" s="12" t="str">
        <f t="array" ref="A5">IFERROR(INDEX('Récaptitulatif Résa PARIS 2018'!$A$2:$A$62, MATCH(0, IF($A$1='Récaptitulatif Résa PARIS 2018'!$F$2:$F$62, COUNTIF($A$2:$A4, 'Récaptitulatif Résa PARIS 2018'!$A$2:$A$62), ""), 0)),"")</f>
        <v/>
      </c>
      <c r="B5" s="45">
        <f>IF(A5="",0,SUMPRODUCT(('Récaptitulatif Résa PARIS 2018'!$A$2:$A$513='Analyse par appartement'!$A5)*('Récaptitulatif Résa PARIS 2018'!$F$2:$F$513='Analyse par appartement'!$A$1)*('Récaptitulatif Résa PARIS 2018'!$B$2:$B$513='Analyse par appartement'!B$1)*('Récaptitulatif Résa PARIS 2018'!$J$2:$J$513)))</f>
        <v>0</v>
      </c>
      <c r="C5" s="45">
        <f>SUMPRODUCT(('Récaptitulatif Résa PARIS 2018'!$A$2:$A$513='Analyse par appartement'!$A5)*('Récaptitulatif Résa PARIS 2018'!$F$2:$F$513='Analyse par appartement'!$A$1)*('Récaptitulatif Résa PARIS 2018'!$B$2:$B$513='Analyse par appartement'!C$1)*('Récaptitulatif Résa PARIS 2018'!$J$2:$J$513))</f>
        <v>0</v>
      </c>
      <c r="D5" s="45">
        <f>SUMPRODUCT(('Récaptitulatif Résa PARIS 2018'!$A$2:$A$513='Analyse par appartement'!$A5)*('Récaptitulatif Résa PARIS 2018'!$F$2:$F$513='Analyse par appartement'!$A$1)*('Récaptitulatif Résa PARIS 2018'!$B$2:$B$513='Analyse par appartement'!D$1)*('Récaptitulatif Résa PARIS 2018'!$J$2:$J$513))</f>
        <v>0</v>
      </c>
      <c r="E5" s="45">
        <f>SUMPRODUCT(('Récaptitulatif Résa PARIS 2018'!$A$2:$A$513='Analyse par appartement'!$A5)*('Récaptitulatif Résa PARIS 2018'!$F$2:$F$513='Analyse par appartement'!$A$1)*('Récaptitulatif Résa PARIS 2018'!$B$2:$B$513='Analyse par appartement'!E$1)*('Récaptitulatif Résa PARIS 2018'!$J$2:$J$513))</f>
        <v>0</v>
      </c>
      <c r="F5" s="46">
        <f>SUMPRODUCT(('Récaptitulatif Résa PARIS 2018'!$A$2:$A$513='Analyse par appartement'!$A5)*('Récaptitulatif Résa PARIS 2018'!$F$2:$F$513='Analyse par appartement'!$A$1)*('Récaptitulatif Résa PARIS 2018'!$I$2:$I$513))</f>
        <v>0</v>
      </c>
      <c r="G5" s="45">
        <f ca="1">IFERROR(IF(A5="",0,INDIRECT("'Récaptitulatif Loyer Paris'!"&amp;ADDRESS(MATCH(A5,'Récaptitulatif Loyer PARIS 2018'!$A:$A,0),MATCH($A$1,'Récaptitulatif Loyer PARIS 2018'!$1:$1,0)+1,4))),0)</f>
        <v>0</v>
      </c>
      <c r="H5" s="46">
        <f ca="1">IFERROR(IF(A5="",0,INDIRECT("'Récaptitulatif Loyer Paris'!"&amp;ADDRESS(MATCH(A5,'Récaptitulatif Loyer PARIS 2018'!$A:$A,0),MATCH($A$1,'Récaptitulatif Loyer PARIS 2018'!$1:$1,0),4))),0)</f>
        <v>0</v>
      </c>
      <c r="I5" s="45">
        <f t="shared" ca="1" si="4"/>
        <v>0</v>
      </c>
      <c r="J5" s="47" t="str">
        <f t="shared" ca="1" si="5"/>
        <v/>
      </c>
      <c r="K5" s="48" t="str">
        <f t="shared" ca="1" si="6"/>
        <v/>
      </c>
    </row>
    <row r="6" spans="1:11" ht="20.100000000000001" customHeight="1">
      <c r="A6" s="12" t="str">
        <f t="array" ref="A6">IFERROR(INDEX('Récaptitulatif Résa PARIS 2018'!$A$2:$A$62, MATCH(0, IF($A$1='Récaptitulatif Résa PARIS 2018'!$F$2:$F$62, COUNTIF($A$2:$A5, 'Récaptitulatif Résa PARIS 2018'!$A$2:$A$62), ""), 0)),"")</f>
        <v/>
      </c>
      <c r="B6" s="45">
        <f>IF(A6="",0,SUMPRODUCT(('Récaptitulatif Résa PARIS 2018'!$A$2:$A$513='Analyse par appartement'!$A6)*('Récaptitulatif Résa PARIS 2018'!$F$2:$F$513='Analyse par appartement'!$A$1)*('Récaptitulatif Résa PARIS 2018'!$B$2:$B$513='Analyse par appartement'!B$1)*('Récaptitulatif Résa PARIS 2018'!$J$2:$J$513)))</f>
        <v>0</v>
      </c>
      <c r="C6" s="45">
        <f>SUMPRODUCT(('Récaptitulatif Résa PARIS 2018'!$A$2:$A$513='Analyse par appartement'!$A6)*('Récaptitulatif Résa PARIS 2018'!$F$2:$F$513='Analyse par appartement'!$A$1)*('Récaptitulatif Résa PARIS 2018'!$B$2:$B$513='Analyse par appartement'!C$1)*('Récaptitulatif Résa PARIS 2018'!$J$2:$J$513))</f>
        <v>0</v>
      </c>
      <c r="D6" s="45">
        <f>SUMPRODUCT(('Récaptitulatif Résa PARIS 2018'!$A$2:$A$513='Analyse par appartement'!$A6)*('Récaptitulatif Résa PARIS 2018'!$F$2:$F$513='Analyse par appartement'!$A$1)*('Récaptitulatif Résa PARIS 2018'!$B$2:$B$513='Analyse par appartement'!D$1)*('Récaptitulatif Résa PARIS 2018'!$J$2:$J$513))</f>
        <v>0</v>
      </c>
      <c r="E6" s="45">
        <f>SUMPRODUCT(('Récaptitulatif Résa PARIS 2018'!$A$2:$A$513='Analyse par appartement'!$A6)*('Récaptitulatif Résa PARIS 2018'!$F$2:$F$513='Analyse par appartement'!$A$1)*('Récaptitulatif Résa PARIS 2018'!$B$2:$B$513='Analyse par appartement'!E$1)*('Récaptitulatif Résa PARIS 2018'!$J$2:$J$513))</f>
        <v>0</v>
      </c>
      <c r="F6" s="46">
        <f>SUMPRODUCT(('Récaptitulatif Résa PARIS 2018'!$A$2:$A$513='Analyse par appartement'!$A6)*('Récaptitulatif Résa PARIS 2018'!$F$2:$F$513='Analyse par appartement'!$A$1)*('Récaptitulatif Résa PARIS 2018'!$I$2:$I$513))</f>
        <v>0</v>
      </c>
      <c r="G6" s="45">
        <f ca="1">IFERROR(IF(A6="",0,INDIRECT("'Récaptitulatif Loyer Paris'!"&amp;ADDRESS(MATCH(A6,'Récaptitulatif Loyer PARIS 2018'!$A:$A,0),MATCH($A$1,'Récaptitulatif Loyer PARIS 2018'!$1:$1,0)+1,4))),0)</f>
        <v>0</v>
      </c>
      <c r="H6" s="46">
        <f ca="1">IFERROR(IF(A6="",0,INDIRECT("'Récaptitulatif Loyer Paris'!"&amp;ADDRESS(MATCH(A6,'Récaptitulatif Loyer PARIS 2018'!$A:$A,0),MATCH($A$1,'Récaptitulatif Loyer PARIS 2018'!$1:$1,0),4))),0)</f>
        <v>0</v>
      </c>
      <c r="I6" s="45">
        <f t="shared" ca="1" si="4"/>
        <v>0</v>
      </c>
      <c r="J6" s="47" t="str">
        <f t="shared" ca="1" si="5"/>
        <v/>
      </c>
      <c r="K6" s="48" t="str">
        <f t="shared" ca="1" si="6"/>
        <v/>
      </c>
    </row>
    <row r="7" spans="1:11" ht="20.100000000000001" customHeight="1">
      <c r="A7" s="12" t="str">
        <f t="array" ref="A7">IFERROR(INDEX('Récaptitulatif Résa PARIS 2018'!$A$2:$A$62, MATCH(0, IF($A$1='Récaptitulatif Résa PARIS 2018'!$F$2:$F$62, COUNTIF($A$2:$A6, 'Récaptitulatif Résa PARIS 2018'!$A$2:$A$62), ""), 0)),"")</f>
        <v/>
      </c>
      <c r="B7" s="45">
        <f>IF(A7="",0,SUMPRODUCT(('Récaptitulatif Résa PARIS 2018'!$A$2:$A$513='Analyse par appartement'!$A7)*('Récaptitulatif Résa PARIS 2018'!$F$2:$F$513='Analyse par appartement'!$A$1)*('Récaptitulatif Résa PARIS 2018'!$B$2:$B$513='Analyse par appartement'!B$1)*('Récaptitulatif Résa PARIS 2018'!$J$2:$J$513)))</f>
        <v>0</v>
      </c>
      <c r="C7" s="45">
        <f>SUMPRODUCT(('Récaptitulatif Résa PARIS 2018'!$A$2:$A$513='Analyse par appartement'!$A7)*('Récaptitulatif Résa PARIS 2018'!$F$2:$F$513='Analyse par appartement'!$A$1)*('Récaptitulatif Résa PARIS 2018'!$B$2:$B$513='Analyse par appartement'!C$1)*('Récaptitulatif Résa PARIS 2018'!$J$2:$J$513))</f>
        <v>0</v>
      </c>
      <c r="D7" s="45">
        <f>SUMPRODUCT(('Récaptitulatif Résa PARIS 2018'!$A$2:$A$513='Analyse par appartement'!$A7)*('Récaptitulatif Résa PARIS 2018'!$F$2:$F$513='Analyse par appartement'!$A$1)*('Récaptitulatif Résa PARIS 2018'!$B$2:$B$513='Analyse par appartement'!D$1)*('Récaptitulatif Résa PARIS 2018'!$J$2:$J$513))</f>
        <v>0</v>
      </c>
      <c r="E7" s="45">
        <f>SUMPRODUCT(('Récaptitulatif Résa PARIS 2018'!$A$2:$A$513='Analyse par appartement'!$A7)*('Récaptitulatif Résa PARIS 2018'!$F$2:$F$513='Analyse par appartement'!$A$1)*('Récaptitulatif Résa PARIS 2018'!$B$2:$B$513='Analyse par appartement'!E$1)*('Récaptitulatif Résa PARIS 2018'!$J$2:$J$513))</f>
        <v>0</v>
      </c>
      <c r="F7" s="46">
        <f>SUMPRODUCT(('Récaptitulatif Résa PARIS 2018'!$A$2:$A$513='Analyse par appartement'!$A7)*('Récaptitulatif Résa PARIS 2018'!$F$2:$F$513='Analyse par appartement'!$A$1)*('Récaptitulatif Résa PARIS 2018'!$I$2:$I$513))</f>
        <v>0</v>
      </c>
      <c r="G7" s="45">
        <f ca="1">IFERROR(IF(A7="",0,INDIRECT("'Récaptitulatif Loyer Paris'!"&amp;ADDRESS(MATCH(A7,'Récaptitulatif Loyer PARIS 2018'!$A:$A,0),MATCH($A$1,'Récaptitulatif Loyer PARIS 2018'!$1:$1,0)+1,4))),0)</f>
        <v>0</v>
      </c>
      <c r="H7" s="46">
        <f ca="1">IFERROR(IF(A7="",0,INDIRECT("'Récaptitulatif Loyer Paris'!"&amp;ADDRESS(MATCH(A7,'Récaptitulatif Loyer PARIS 2018'!$A:$A,0),MATCH($A$1,'Récaptitulatif Loyer PARIS 2018'!$1:$1,0),4))),0)</f>
        <v>0</v>
      </c>
      <c r="I7" s="45">
        <f t="shared" ref="I7:I15" ca="1" si="7">B7-G7</f>
        <v>0</v>
      </c>
      <c r="J7" s="47" t="str">
        <f t="shared" ref="J7:J15" ca="1" si="8">IFERROR(I7/B7,"")</f>
        <v/>
      </c>
      <c r="K7" s="48" t="str">
        <f t="shared" ref="K7:K15" ca="1" si="9">IFERROR(F7/H7,"")</f>
        <v/>
      </c>
    </row>
    <row r="8" spans="1:11" ht="20.100000000000001" customHeight="1">
      <c r="A8" s="12" t="str">
        <f t="array" ref="A8">IFERROR(INDEX('Récaptitulatif Résa PARIS 2018'!$A$2:$A$62, MATCH(0, IF($A$1='Récaptitulatif Résa PARIS 2018'!$F$2:$F$62, COUNTIF($A$2:$A7, 'Récaptitulatif Résa PARIS 2018'!$A$2:$A$62), ""), 0)),"")</f>
        <v/>
      </c>
      <c r="B8" s="45">
        <f>IF(A8="",0,SUMPRODUCT(('Récaptitulatif Résa PARIS 2018'!$A$2:$A$513='Analyse par appartement'!$A8)*('Récaptitulatif Résa PARIS 2018'!$F$2:$F$513='Analyse par appartement'!$A$1)*('Récaptitulatif Résa PARIS 2018'!$B$2:$B$513='Analyse par appartement'!B$1)*('Récaptitulatif Résa PARIS 2018'!$J$2:$J$513)))</f>
        <v>0</v>
      </c>
      <c r="C8" s="45">
        <f>SUMPRODUCT(('Récaptitulatif Résa PARIS 2018'!$A$2:$A$513='Analyse par appartement'!$A8)*('Récaptitulatif Résa PARIS 2018'!$F$2:$F$513='Analyse par appartement'!$A$1)*('Récaptitulatif Résa PARIS 2018'!$B$2:$B$513='Analyse par appartement'!C$1)*('Récaptitulatif Résa PARIS 2018'!$J$2:$J$513))</f>
        <v>0</v>
      </c>
      <c r="D8" s="45">
        <f>SUMPRODUCT(('Récaptitulatif Résa PARIS 2018'!$A$2:$A$513='Analyse par appartement'!$A8)*('Récaptitulatif Résa PARIS 2018'!$F$2:$F$513='Analyse par appartement'!$A$1)*('Récaptitulatif Résa PARIS 2018'!$B$2:$B$513='Analyse par appartement'!D$1)*('Récaptitulatif Résa PARIS 2018'!$J$2:$J$513))</f>
        <v>0</v>
      </c>
      <c r="E8" s="45">
        <f>SUMPRODUCT(('Récaptitulatif Résa PARIS 2018'!$A$2:$A$513='Analyse par appartement'!$A8)*('Récaptitulatif Résa PARIS 2018'!$F$2:$F$513='Analyse par appartement'!$A$1)*('Récaptitulatif Résa PARIS 2018'!$B$2:$B$513='Analyse par appartement'!E$1)*('Récaptitulatif Résa PARIS 2018'!$J$2:$J$513))</f>
        <v>0</v>
      </c>
      <c r="F8" s="46">
        <f>SUMPRODUCT(('Récaptitulatif Résa PARIS 2018'!$A$2:$A$513='Analyse par appartement'!$A8)*('Récaptitulatif Résa PARIS 2018'!$F$2:$F$513='Analyse par appartement'!$A$1)*('Récaptitulatif Résa PARIS 2018'!$I$2:$I$513))</f>
        <v>0</v>
      </c>
      <c r="G8" s="45">
        <f ca="1">IFERROR(IF(A8="",0,INDIRECT("'Récaptitulatif Loyer Paris'!"&amp;ADDRESS(MATCH(A8,'Récaptitulatif Loyer PARIS 2018'!$A:$A,0),MATCH($A$1,'Récaptitulatif Loyer PARIS 2018'!$1:$1,0)+1,4))),0)</f>
        <v>0</v>
      </c>
      <c r="H8" s="46">
        <f ca="1">IFERROR(IF(A8="",0,INDIRECT("'Récaptitulatif Loyer Paris'!"&amp;ADDRESS(MATCH(A8,'Récaptitulatif Loyer PARIS 2018'!$A:$A,0),MATCH($A$1,'Récaptitulatif Loyer PARIS 2018'!$1:$1,0),4))),0)</f>
        <v>0</v>
      </c>
      <c r="I8" s="45">
        <f t="shared" ca="1" si="7"/>
        <v>0</v>
      </c>
      <c r="J8" s="47" t="str">
        <f t="shared" ca="1" si="8"/>
        <v/>
      </c>
      <c r="K8" s="48" t="str">
        <f t="shared" ca="1" si="9"/>
        <v/>
      </c>
    </row>
    <row r="9" spans="1:11" ht="20.100000000000001" customHeight="1">
      <c r="A9" s="12" t="str">
        <f t="array" ref="A9">IFERROR(INDEX('Récaptitulatif Résa PARIS 2018'!$A$2:$A$62, MATCH(0, IF($A$1='Récaptitulatif Résa PARIS 2018'!$F$2:$F$62, COUNTIF($A$2:$A8, 'Récaptitulatif Résa PARIS 2018'!$A$2:$A$62), ""), 0)),"")</f>
        <v/>
      </c>
      <c r="B9" s="45">
        <f>IF(A9="",0,SUMPRODUCT(('Récaptitulatif Résa PARIS 2018'!$A$2:$A$513='Analyse par appartement'!$A9)*('Récaptitulatif Résa PARIS 2018'!$F$2:$F$513='Analyse par appartement'!$A$1)*('Récaptitulatif Résa PARIS 2018'!$B$2:$B$513='Analyse par appartement'!B$1)*('Récaptitulatif Résa PARIS 2018'!$J$2:$J$513)))</f>
        <v>0</v>
      </c>
      <c r="C9" s="45">
        <f>SUMPRODUCT(('Récaptitulatif Résa PARIS 2018'!$A$2:$A$513='Analyse par appartement'!$A9)*('Récaptitulatif Résa PARIS 2018'!$F$2:$F$513='Analyse par appartement'!$A$1)*('Récaptitulatif Résa PARIS 2018'!$B$2:$B$513='Analyse par appartement'!C$1)*('Récaptitulatif Résa PARIS 2018'!$J$2:$J$513))</f>
        <v>0</v>
      </c>
      <c r="D9" s="45">
        <f>SUMPRODUCT(('Récaptitulatif Résa PARIS 2018'!$A$2:$A$513='Analyse par appartement'!$A9)*('Récaptitulatif Résa PARIS 2018'!$F$2:$F$513='Analyse par appartement'!$A$1)*('Récaptitulatif Résa PARIS 2018'!$B$2:$B$513='Analyse par appartement'!D$1)*('Récaptitulatif Résa PARIS 2018'!$J$2:$J$513))</f>
        <v>0</v>
      </c>
      <c r="E9" s="45">
        <f>SUMPRODUCT(('Récaptitulatif Résa PARIS 2018'!$A$2:$A$513='Analyse par appartement'!$A9)*('Récaptitulatif Résa PARIS 2018'!$F$2:$F$513='Analyse par appartement'!$A$1)*('Récaptitulatif Résa PARIS 2018'!$B$2:$B$513='Analyse par appartement'!E$1)*('Récaptitulatif Résa PARIS 2018'!$J$2:$J$513))</f>
        <v>0</v>
      </c>
      <c r="F9" s="46">
        <f>SUMPRODUCT(('Récaptitulatif Résa PARIS 2018'!$A$2:$A$513='Analyse par appartement'!$A9)*('Récaptitulatif Résa PARIS 2018'!$F$2:$F$513='Analyse par appartement'!$A$1)*('Récaptitulatif Résa PARIS 2018'!$I$2:$I$513))</f>
        <v>0</v>
      </c>
      <c r="G9" s="45">
        <f ca="1">IFERROR(IF(A9="",0,INDIRECT("'Récaptitulatif Loyer Paris'!"&amp;ADDRESS(MATCH(A9,'Récaptitulatif Loyer PARIS 2018'!$A:$A,0),MATCH($A$1,'Récaptitulatif Loyer PARIS 2018'!$1:$1,0)+1,4))),0)</f>
        <v>0</v>
      </c>
      <c r="H9" s="46">
        <f ca="1">IFERROR(IF(A9="",0,INDIRECT("'Récaptitulatif Loyer Paris'!"&amp;ADDRESS(MATCH(A9,'Récaptitulatif Loyer PARIS 2018'!$A:$A,0),MATCH($A$1,'Récaptitulatif Loyer PARIS 2018'!$1:$1,0),4))),0)</f>
        <v>0</v>
      </c>
      <c r="I9" s="45">
        <f t="shared" ca="1" si="7"/>
        <v>0</v>
      </c>
      <c r="J9" s="47" t="str">
        <f t="shared" ca="1" si="8"/>
        <v/>
      </c>
      <c r="K9" s="48" t="str">
        <f t="shared" ca="1" si="9"/>
        <v/>
      </c>
    </row>
    <row r="10" spans="1:11" ht="20.100000000000001" customHeight="1">
      <c r="A10" s="12" t="str">
        <f t="array" ref="A10">IFERROR(INDEX('Récaptitulatif Résa PARIS 2018'!$A$2:$A$62, MATCH(0, IF($A$1='Récaptitulatif Résa PARIS 2018'!$F$2:$F$62, COUNTIF($A$2:$A9, 'Récaptitulatif Résa PARIS 2018'!$A$2:$A$62), ""), 0)),"")</f>
        <v/>
      </c>
      <c r="B10" s="45">
        <f>IF(A10="",0,SUMPRODUCT(('Récaptitulatif Résa PARIS 2018'!$A$2:$A$513='Analyse par appartement'!$A10)*('Récaptitulatif Résa PARIS 2018'!$F$2:$F$513='Analyse par appartement'!$A$1)*('Récaptitulatif Résa PARIS 2018'!$B$2:$B$513='Analyse par appartement'!B$1)*('Récaptitulatif Résa PARIS 2018'!$J$2:$J$513)))</f>
        <v>0</v>
      </c>
      <c r="C10" s="45">
        <f>SUMPRODUCT(('Récaptitulatif Résa PARIS 2018'!$A$2:$A$513='Analyse par appartement'!$A10)*('Récaptitulatif Résa PARIS 2018'!$F$2:$F$513='Analyse par appartement'!$A$1)*('Récaptitulatif Résa PARIS 2018'!$B$2:$B$513='Analyse par appartement'!C$1)*('Récaptitulatif Résa PARIS 2018'!$J$2:$J$513))</f>
        <v>0</v>
      </c>
      <c r="D10" s="45">
        <f>SUMPRODUCT(('Récaptitulatif Résa PARIS 2018'!$A$2:$A$513='Analyse par appartement'!$A10)*('Récaptitulatif Résa PARIS 2018'!$F$2:$F$513='Analyse par appartement'!$A$1)*('Récaptitulatif Résa PARIS 2018'!$B$2:$B$513='Analyse par appartement'!D$1)*('Récaptitulatif Résa PARIS 2018'!$J$2:$J$513))</f>
        <v>0</v>
      </c>
      <c r="E10" s="45">
        <f>SUMPRODUCT(('Récaptitulatif Résa PARIS 2018'!$A$2:$A$513='Analyse par appartement'!$A10)*('Récaptitulatif Résa PARIS 2018'!$F$2:$F$513='Analyse par appartement'!$A$1)*('Récaptitulatif Résa PARIS 2018'!$B$2:$B$513='Analyse par appartement'!E$1)*('Récaptitulatif Résa PARIS 2018'!$J$2:$J$513))</f>
        <v>0</v>
      </c>
      <c r="F10" s="46">
        <f>SUMPRODUCT(('Récaptitulatif Résa PARIS 2018'!$A$2:$A$513='Analyse par appartement'!$A10)*('Récaptitulatif Résa PARIS 2018'!$F$2:$F$513='Analyse par appartement'!$A$1)*('Récaptitulatif Résa PARIS 2018'!$I$2:$I$513))</f>
        <v>0</v>
      </c>
      <c r="G10" s="45">
        <f ca="1">IFERROR(IF(A10="",0,INDIRECT("'Récaptitulatif Loyer Paris'!"&amp;ADDRESS(MATCH(A10,'Récaptitulatif Loyer PARIS 2018'!$A:$A,0),MATCH($A$1,'Récaptitulatif Loyer PARIS 2018'!$1:$1,0)+1,4))),0)</f>
        <v>0</v>
      </c>
      <c r="H10" s="46">
        <f ca="1">IFERROR(IF(A10="",0,INDIRECT("'Récaptitulatif Loyer Paris'!"&amp;ADDRESS(MATCH(A10,'Récaptitulatif Loyer PARIS 2018'!$A:$A,0),MATCH($A$1,'Récaptitulatif Loyer PARIS 2018'!$1:$1,0),4))),0)</f>
        <v>0</v>
      </c>
      <c r="I10" s="45">
        <f t="shared" ca="1" si="7"/>
        <v>0</v>
      </c>
      <c r="J10" s="47" t="str">
        <f t="shared" ca="1" si="8"/>
        <v/>
      </c>
      <c r="K10" s="48" t="str">
        <f t="shared" ca="1" si="9"/>
        <v/>
      </c>
    </row>
    <row r="11" spans="1:11" ht="20.100000000000001" customHeight="1">
      <c r="A11" s="12" t="str">
        <f t="array" ref="A11">IFERROR(INDEX('Récaptitulatif Résa PARIS 2018'!$A$2:$A$62, MATCH(0, IF($A$1='Récaptitulatif Résa PARIS 2018'!$F$2:$F$62, COUNTIF($A$2:$A10, 'Récaptitulatif Résa PARIS 2018'!$A$2:$A$62), ""), 0)),"")</f>
        <v/>
      </c>
      <c r="B11" s="45">
        <f>IF(A11="",0,SUMPRODUCT(('Récaptitulatif Résa PARIS 2018'!$A$2:$A$513='Analyse par appartement'!$A11)*('Récaptitulatif Résa PARIS 2018'!$F$2:$F$513='Analyse par appartement'!$A$1)*('Récaptitulatif Résa PARIS 2018'!$B$2:$B$513='Analyse par appartement'!B$1)*('Récaptitulatif Résa PARIS 2018'!$J$2:$J$513)))</f>
        <v>0</v>
      </c>
      <c r="C11" s="45">
        <f>SUMPRODUCT(('Récaptitulatif Résa PARIS 2018'!$A$2:$A$513='Analyse par appartement'!$A11)*('Récaptitulatif Résa PARIS 2018'!$F$2:$F$513='Analyse par appartement'!$A$1)*('Récaptitulatif Résa PARIS 2018'!$B$2:$B$513='Analyse par appartement'!C$1)*('Récaptitulatif Résa PARIS 2018'!$J$2:$J$513))</f>
        <v>0</v>
      </c>
      <c r="D11" s="45">
        <f>SUMPRODUCT(('Récaptitulatif Résa PARIS 2018'!$A$2:$A$513='Analyse par appartement'!$A11)*('Récaptitulatif Résa PARIS 2018'!$F$2:$F$513='Analyse par appartement'!$A$1)*('Récaptitulatif Résa PARIS 2018'!$B$2:$B$513='Analyse par appartement'!D$1)*('Récaptitulatif Résa PARIS 2018'!$J$2:$J$513))</f>
        <v>0</v>
      </c>
      <c r="E11" s="45">
        <f>SUMPRODUCT(('Récaptitulatif Résa PARIS 2018'!$A$2:$A$513='Analyse par appartement'!$A11)*('Récaptitulatif Résa PARIS 2018'!$F$2:$F$513='Analyse par appartement'!$A$1)*('Récaptitulatif Résa PARIS 2018'!$B$2:$B$513='Analyse par appartement'!E$1)*('Récaptitulatif Résa PARIS 2018'!$J$2:$J$513))</f>
        <v>0</v>
      </c>
      <c r="F11" s="46">
        <f>SUMPRODUCT(('Récaptitulatif Résa PARIS 2018'!$A$2:$A$513='Analyse par appartement'!$A11)*('Récaptitulatif Résa PARIS 2018'!$F$2:$F$513='Analyse par appartement'!$A$1)*('Récaptitulatif Résa PARIS 2018'!$I$2:$I$513))</f>
        <v>0</v>
      </c>
      <c r="G11" s="45">
        <f ca="1">IFERROR(IF(A11="",0,INDIRECT("'Récaptitulatif Loyer Paris'!"&amp;ADDRESS(MATCH(A11,'Récaptitulatif Loyer PARIS 2018'!$A:$A,0),MATCH($A$1,'Récaptitulatif Loyer PARIS 2018'!$1:$1,0)+1,4))),0)</f>
        <v>0</v>
      </c>
      <c r="H11" s="46">
        <f ca="1">IFERROR(IF(A11="",0,INDIRECT("'Récaptitulatif Loyer Paris'!"&amp;ADDRESS(MATCH(A11,'Récaptitulatif Loyer PARIS 2018'!$A:$A,0),MATCH($A$1,'Récaptitulatif Loyer PARIS 2018'!$1:$1,0),4))),0)</f>
        <v>0</v>
      </c>
      <c r="I11" s="45">
        <f t="shared" ca="1" si="7"/>
        <v>0</v>
      </c>
      <c r="J11" s="47" t="str">
        <f t="shared" ca="1" si="8"/>
        <v/>
      </c>
      <c r="K11" s="48" t="str">
        <f t="shared" ca="1" si="9"/>
        <v/>
      </c>
    </row>
    <row r="12" spans="1:11" ht="20.100000000000001" customHeight="1">
      <c r="A12" s="12" t="str">
        <f t="array" ref="A12">IFERROR(INDEX('Récaptitulatif Résa PARIS 2018'!$A$2:$A$62, MATCH(0, IF($A$1='Récaptitulatif Résa PARIS 2018'!$F$2:$F$62, COUNTIF($A$2:$A11, 'Récaptitulatif Résa PARIS 2018'!$A$2:$A$62), ""), 0)),"")</f>
        <v/>
      </c>
      <c r="B12" s="45">
        <f>IF(A12="",0,SUMPRODUCT(('Récaptitulatif Résa PARIS 2018'!$A$2:$A$513='Analyse par appartement'!$A12)*('Récaptitulatif Résa PARIS 2018'!$F$2:$F$513='Analyse par appartement'!$A$1)*('Récaptitulatif Résa PARIS 2018'!$B$2:$B$513='Analyse par appartement'!B$1)*('Récaptitulatif Résa PARIS 2018'!$J$2:$J$513)))</f>
        <v>0</v>
      </c>
      <c r="C12" s="45">
        <f>SUMPRODUCT(('Récaptitulatif Résa PARIS 2018'!$A$2:$A$513='Analyse par appartement'!$A12)*('Récaptitulatif Résa PARIS 2018'!$F$2:$F$513='Analyse par appartement'!$A$1)*('Récaptitulatif Résa PARIS 2018'!$B$2:$B$513='Analyse par appartement'!C$1)*('Récaptitulatif Résa PARIS 2018'!$J$2:$J$513))</f>
        <v>0</v>
      </c>
      <c r="D12" s="45">
        <f>SUMPRODUCT(('Récaptitulatif Résa PARIS 2018'!$A$2:$A$513='Analyse par appartement'!$A12)*('Récaptitulatif Résa PARIS 2018'!$F$2:$F$513='Analyse par appartement'!$A$1)*('Récaptitulatif Résa PARIS 2018'!$B$2:$B$513='Analyse par appartement'!D$1)*('Récaptitulatif Résa PARIS 2018'!$J$2:$J$513))</f>
        <v>0</v>
      </c>
      <c r="E12" s="45">
        <f>SUMPRODUCT(('Récaptitulatif Résa PARIS 2018'!$A$2:$A$513='Analyse par appartement'!$A12)*('Récaptitulatif Résa PARIS 2018'!$F$2:$F$513='Analyse par appartement'!$A$1)*('Récaptitulatif Résa PARIS 2018'!$B$2:$B$513='Analyse par appartement'!E$1)*('Récaptitulatif Résa PARIS 2018'!$J$2:$J$513))</f>
        <v>0</v>
      </c>
      <c r="F12" s="46">
        <f>SUMPRODUCT(('Récaptitulatif Résa PARIS 2018'!$A$2:$A$513='Analyse par appartement'!$A12)*('Récaptitulatif Résa PARIS 2018'!$F$2:$F$513='Analyse par appartement'!$A$1)*('Récaptitulatif Résa PARIS 2018'!$I$2:$I$513))</f>
        <v>0</v>
      </c>
      <c r="G12" s="45">
        <f ca="1">IFERROR(IF(A12="",0,INDIRECT("'Récaptitulatif Loyer Paris'!"&amp;ADDRESS(MATCH(A12,'Récaptitulatif Loyer PARIS 2018'!$A:$A,0),MATCH($A$1,'Récaptitulatif Loyer PARIS 2018'!$1:$1,0)+1,4))),0)</f>
        <v>0</v>
      </c>
      <c r="H12" s="46">
        <f ca="1">IFERROR(IF(A12="",0,INDIRECT("'Récaptitulatif Loyer Paris'!"&amp;ADDRESS(MATCH(A12,'Récaptitulatif Loyer PARIS 2018'!$A:$A,0),MATCH($A$1,'Récaptitulatif Loyer PARIS 2018'!$1:$1,0),4))),0)</f>
        <v>0</v>
      </c>
      <c r="I12" s="45">
        <f t="shared" ca="1" si="7"/>
        <v>0</v>
      </c>
      <c r="J12" s="47" t="str">
        <f t="shared" ca="1" si="8"/>
        <v/>
      </c>
      <c r="K12" s="48" t="str">
        <f t="shared" ca="1" si="9"/>
        <v/>
      </c>
    </row>
    <row r="13" spans="1:11" ht="20.100000000000001" customHeight="1">
      <c r="A13" s="12" t="str">
        <f t="array" ref="A13">IFERROR(INDEX('Récaptitulatif Résa PARIS 2018'!$A$2:$A$62, MATCH(0, IF($A$1='Récaptitulatif Résa PARIS 2018'!$F$2:$F$62, COUNTIF($A$2:$A12, 'Récaptitulatif Résa PARIS 2018'!$A$2:$A$62), ""), 0)),"")</f>
        <v/>
      </c>
      <c r="B13" s="45">
        <f>IF(A13="",0,SUMPRODUCT(('Récaptitulatif Résa PARIS 2018'!$A$2:$A$513='Analyse par appartement'!$A13)*('Récaptitulatif Résa PARIS 2018'!$F$2:$F$513='Analyse par appartement'!$A$1)*('Récaptitulatif Résa PARIS 2018'!$B$2:$B$513='Analyse par appartement'!B$1)*('Récaptitulatif Résa PARIS 2018'!$J$2:$J$513)))</f>
        <v>0</v>
      </c>
      <c r="C13" s="45">
        <f>SUMPRODUCT(('Récaptitulatif Résa PARIS 2018'!$A$2:$A$513='Analyse par appartement'!$A13)*('Récaptitulatif Résa PARIS 2018'!$F$2:$F$513='Analyse par appartement'!$A$1)*('Récaptitulatif Résa PARIS 2018'!$B$2:$B$513='Analyse par appartement'!C$1)*('Récaptitulatif Résa PARIS 2018'!$J$2:$J$513))</f>
        <v>0</v>
      </c>
      <c r="D13" s="45">
        <f>SUMPRODUCT(('Récaptitulatif Résa PARIS 2018'!$A$2:$A$513='Analyse par appartement'!$A13)*('Récaptitulatif Résa PARIS 2018'!$F$2:$F$513='Analyse par appartement'!$A$1)*('Récaptitulatif Résa PARIS 2018'!$B$2:$B$513='Analyse par appartement'!D$1)*('Récaptitulatif Résa PARIS 2018'!$J$2:$J$513))</f>
        <v>0</v>
      </c>
      <c r="E13" s="45">
        <f>SUMPRODUCT(('Récaptitulatif Résa PARIS 2018'!$A$2:$A$513='Analyse par appartement'!$A13)*('Récaptitulatif Résa PARIS 2018'!$F$2:$F$513='Analyse par appartement'!$A$1)*('Récaptitulatif Résa PARIS 2018'!$B$2:$B$513='Analyse par appartement'!E$1)*('Récaptitulatif Résa PARIS 2018'!$J$2:$J$513))</f>
        <v>0</v>
      </c>
      <c r="F13" s="46">
        <f>SUMPRODUCT(('Récaptitulatif Résa PARIS 2018'!$A$2:$A$513='Analyse par appartement'!$A13)*('Récaptitulatif Résa PARIS 2018'!$F$2:$F$513='Analyse par appartement'!$A$1)*('Récaptitulatif Résa PARIS 2018'!$I$2:$I$513))</f>
        <v>0</v>
      </c>
      <c r="G13" s="45">
        <f ca="1">IFERROR(IF(A13="",0,INDIRECT("'Récaptitulatif Loyer Paris'!"&amp;ADDRESS(MATCH(A13,'Récaptitulatif Loyer PARIS 2018'!$A:$A,0),MATCH($A$1,'Récaptitulatif Loyer PARIS 2018'!$1:$1,0)+1,4))),0)</f>
        <v>0</v>
      </c>
      <c r="H13" s="46">
        <f ca="1">IFERROR(IF(A13="",0,INDIRECT("'Récaptitulatif Loyer Paris'!"&amp;ADDRESS(MATCH(A13,'Récaptitulatif Loyer PARIS 2018'!$A:$A,0),MATCH($A$1,'Récaptitulatif Loyer PARIS 2018'!$1:$1,0),4))),0)</f>
        <v>0</v>
      </c>
      <c r="I13" s="45">
        <f t="shared" ca="1" si="7"/>
        <v>0</v>
      </c>
      <c r="J13" s="47" t="str">
        <f t="shared" ca="1" si="8"/>
        <v/>
      </c>
      <c r="K13" s="48" t="str">
        <f t="shared" ca="1" si="9"/>
        <v/>
      </c>
    </row>
    <row r="14" spans="1:11" ht="20.100000000000001" customHeight="1">
      <c r="A14" s="12" t="str">
        <f t="array" ref="A14">IFERROR(INDEX('Récaptitulatif Résa PARIS 2018'!$A$2:$A$62, MATCH(0, IF($A$1='Récaptitulatif Résa PARIS 2018'!$F$2:$F$62, COUNTIF($A$2:$A13, 'Récaptitulatif Résa PARIS 2018'!$A$2:$A$62), ""), 0)),"")</f>
        <v/>
      </c>
      <c r="B14" s="45">
        <f>IF(A14="",0,SUMPRODUCT(('Récaptitulatif Résa PARIS 2018'!$A$2:$A$513='Analyse par appartement'!$A14)*('Récaptitulatif Résa PARIS 2018'!$F$2:$F$513='Analyse par appartement'!$A$1)*('Récaptitulatif Résa PARIS 2018'!$B$2:$B$513='Analyse par appartement'!B$1)*('Récaptitulatif Résa PARIS 2018'!$J$2:$J$513)))</f>
        <v>0</v>
      </c>
      <c r="C14" s="45">
        <f>SUMPRODUCT(('Récaptitulatif Résa PARIS 2018'!$A$2:$A$513='Analyse par appartement'!$A14)*('Récaptitulatif Résa PARIS 2018'!$F$2:$F$513='Analyse par appartement'!$A$1)*('Récaptitulatif Résa PARIS 2018'!$B$2:$B$513='Analyse par appartement'!C$1)*('Récaptitulatif Résa PARIS 2018'!$J$2:$J$513))</f>
        <v>0</v>
      </c>
      <c r="D14" s="45">
        <f>SUMPRODUCT(('Récaptitulatif Résa PARIS 2018'!$A$2:$A$513='Analyse par appartement'!$A14)*('Récaptitulatif Résa PARIS 2018'!$F$2:$F$513='Analyse par appartement'!$A$1)*('Récaptitulatif Résa PARIS 2018'!$B$2:$B$513='Analyse par appartement'!D$1)*('Récaptitulatif Résa PARIS 2018'!$J$2:$J$513))</f>
        <v>0</v>
      </c>
      <c r="E14" s="45">
        <f>SUMPRODUCT(('Récaptitulatif Résa PARIS 2018'!$A$2:$A$513='Analyse par appartement'!$A14)*('Récaptitulatif Résa PARIS 2018'!$F$2:$F$513='Analyse par appartement'!$A$1)*('Récaptitulatif Résa PARIS 2018'!$B$2:$B$513='Analyse par appartement'!E$1)*('Récaptitulatif Résa PARIS 2018'!$J$2:$J$513))</f>
        <v>0</v>
      </c>
      <c r="F14" s="46">
        <f>SUMPRODUCT(('Récaptitulatif Résa PARIS 2018'!$A$2:$A$513='Analyse par appartement'!$A14)*('Récaptitulatif Résa PARIS 2018'!$F$2:$F$513='Analyse par appartement'!$A$1)*('Récaptitulatif Résa PARIS 2018'!$I$2:$I$513))</f>
        <v>0</v>
      </c>
      <c r="G14" s="45">
        <f ca="1">IFERROR(IF(A14="",0,INDIRECT("'Récaptitulatif Loyer Paris'!"&amp;ADDRESS(MATCH(A14,'Récaptitulatif Loyer PARIS 2018'!$A:$A,0),MATCH($A$1,'Récaptitulatif Loyer PARIS 2018'!$1:$1,0)+1,4))),0)</f>
        <v>0</v>
      </c>
      <c r="H14" s="46">
        <f ca="1">IFERROR(IF(A14="",0,INDIRECT("'Récaptitulatif Loyer Paris'!"&amp;ADDRESS(MATCH(A14,'Récaptitulatif Loyer PARIS 2018'!$A:$A,0),MATCH($A$1,'Récaptitulatif Loyer PARIS 2018'!$1:$1,0),4))),0)</f>
        <v>0</v>
      </c>
      <c r="I14" s="45">
        <f t="shared" ca="1" si="7"/>
        <v>0</v>
      </c>
      <c r="J14" s="47" t="str">
        <f t="shared" ca="1" si="8"/>
        <v/>
      </c>
      <c r="K14" s="48" t="str">
        <f t="shared" ca="1" si="9"/>
        <v/>
      </c>
    </row>
    <row r="15" spans="1:11" ht="20.100000000000001" customHeight="1">
      <c r="A15" s="12" t="str">
        <f t="array" ref="A15">IFERROR(INDEX('Récaptitulatif Résa PARIS 2018'!$A$2:$A$62, MATCH(0, IF($A$1='Récaptitulatif Résa PARIS 2018'!$F$2:$F$62, COUNTIF($A$2:$A14, 'Récaptitulatif Résa PARIS 2018'!$A$2:$A$62), ""), 0)),"")</f>
        <v/>
      </c>
      <c r="B15" s="45">
        <f>IF(A15="",0,SUMPRODUCT(('Récaptitulatif Résa PARIS 2018'!$A$2:$A$513='Analyse par appartement'!$A15)*('Récaptitulatif Résa PARIS 2018'!$F$2:$F$513='Analyse par appartement'!$A$1)*('Récaptitulatif Résa PARIS 2018'!$B$2:$B$513='Analyse par appartement'!B$1)*('Récaptitulatif Résa PARIS 2018'!$J$2:$J$513)))</f>
        <v>0</v>
      </c>
      <c r="C15" s="45">
        <f>SUMPRODUCT(('Récaptitulatif Résa PARIS 2018'!$A$2:$A$513='Analyse par appartement'!$A15)*('Récaptitulatif Résa PARIS 2018'!$F$2:$F$513='Analyse par appartement'!$A$1)*('Récaptitulatif Résa PARIS 2018'!$B$2:$B$513='Analyse par appartement'!C$1)*('Récaptitulatif Résa PARIS 2018'!$J$2:$J$513))</f>
        <v>0</v>
      </c>
      <c r="D15" s="45">
        <f>SUMPRODUCT(('Récaptitulatif Résa PARIS 2018'!$A$2:$A$513='Analyse par appartement'!$A15)*('Récaptitulatif Résa PARIS 2018'!$F$2:$F$513='Analyse par appartement'!$A$1)*('Récaptitulatif Résa PARIS 2018'!$B$2:$B$513='Analyse par appartement'!D$1)*('Récaptitulatif Résa PARIS 2018'!$J$2:$J$513))</f>
        <v>0</v>
      </c>
      <c r="E15" s="45">
        <f>SUMPRODUCT(('Récaptitulatif Résa PARIS 2018'!$A$2:$A$513='Analyse par appartement'!$A15)*('Récaptitulatif Résa PARIS 2018'!$F$2:$F$513='Analyse par appartement'!$A$1)*('Récaptitulatif Résa PARIS 2018'!$B$2:$B$513='Analyse par appartement'!E$1)*('Récaptitulatif Résa PARIS 2018'!$J$2:$J$513))</f>
        <v>0</v>
      </c>
      <c r="F15" s="46">
        <f>SUMPRODUCT(('Récaptitulatif Résa PARIS 2018'!$A$2:$A$513='Analyse par appartement'!$A15)*('Récaptitulatif Résa PARIS 2018'!$F$2:$F$513='Analyse par appartement'!$A$1)*('Récaptitulatif Résa PARIS 2018'!$I$2:$I$513))</f>
        <v>0</v>
      </c>
      <c r="G15" s="45">
        <f ca="1">IFERROR(IF(A15="",0,INDIRECT("'Récaptitulatif Loyer Paris'!"&amp;ADDRESS(MATCH(A15,'Récaptitulatif Loyer PARIS 2018'!$A:$A,0),MATCH($A$1,'Récaptitulatif Loyer PARIS 2018'!$1:$1,0)+1,4))),0)</f>
        <v>0</v>
      </c>
      <c r="H15" s="46">
        <f ca="1">IFERROR(IF(A15="",0,INDIRECT("'Récaptitulatif Loyer Paris'!"&amp;ADDRESS(MATCH(A15,'Récaptitulatif Loyer PARIS 2018'!$A:$A,0),MATCH($A$1,'Récaptitulatif Loyer PARIS 2018'!$1:$1,0),4))),0)</f>
        <v>0</v>
      </c>
      <c r="I15" s="45">
        <f t="shared" ca="1" si="7"/>
        <v>0</v>
      </c>
      <c r="J15" s="47" t="str">
        <f t="shared" ca="1" si="8"/>
        <v/>
      </c>
      <c r="K15" s="48" t="str">
        <f t="shared" ca="1" si="9"/>
        <v/>
      </c>
    </row>
    <row r="16" spans="1:11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</sheetData>
  <conditionalFormatting sqref="I1:I1048576">
    <cfRule type="cellIs" dxfId="6" priority="6" operator="between">
      <formula>200</formula>
      <formula>0</formula>
    </cfRule>
    <cfRule type="cellIs" dxfId="5" priority="7" operator="lessThan">
      <formula>0</formula>
    </cfRule>
  </conditionalFormatting>
  <conditionalFormatting sqref="I2:I15">
    <cfRule type="cellIs" dxfId="4" priority="5" operator="greaterThan">
      <formula>1000</formula>
    </cfRule>
  </conditionalFormatting>
  <conditionalFormatting sqref="I2:I29">
    <cfRule type="cellIs" dxfId="3" priority="4" operator="between">
      <formula>201</formula>
      <formula>1000</formula>
    </cfRule>
  </conditionalFormatting>
  <conditionalFormatting sqref="K1:K1048576">
    <cfRule type="cellIs" dxfId="2" priority="2" operator="between">
      <formula>0.51</formula>
      <formula>0.8</formula>
    </cfRule>
    <cfRule type="cellIs" dxfId="1" priority="3" operator="lessThan">
      <formula>50.01%</formula>
    </cfRule>
  </conditionalFormatting>
  <conditionalFormatting sqref="K2:K16">
    <cfRule type="cellIs" dxfId="0" priority="1" operator="greaterThan">
      <formula>0.805</formula>
    </cfRule>
  </conditionalFormatting>
  <dataValidations count="1">
    <dataValidation type="list" allowBlank="1" showInputMessage="1" showErrorMessage="1" sqref="A1">
      <formula1>Mois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G25"/>
  <sheetViews>
    <sheetView workbookViewId="0">
      <selection activeCell="B12" sqref="B12"/>
    </sheetView>
  </sheetViews>
  <sheetFormatPr defaultRowHeight="15"/>
  <cols>
    <col min="1" max="1" width="174.42578125" customWidth="1"/>
    <col min="3" max="3" width="28.140625" customWidth="1"/>
    <col min="4" max="4" width="7.42578125" customWidth="1"/>
  </cols>
  <sheetData>
    <row r="1" spans="1:7" ht="15.75" thickBot="1"/>
    <row r="2" spans="1:7" ht="23.25">
      <c r="A2" s="76" t="s">
        <v>62</v>
      </c>
      <c r="C2" s="87" t="s">
        <v>111</v>
      </c>
      <c r="D2" s="88">
        <v>1</v>
      </c>
    </row>
    <row r="3" spans="1:7" ht="23.25">
      <c r="A3" s="77"/>
      <c r="C3" s="89" t="s">
        <v>112</v>
      </c>
      <c r="D3" s="90">
        <v>2</v>
      </c>
    </row>
    <row r="4" spans="1:7" ht="46.5">
      <c r="A4" s="76" t="s">
        <v>105</v>
      </c>
      <c r="B4" s="86" t="s">
        <v>109</v>
      </c>
      <c r="C4" s="89" t="s">
        <v>113</v>
      </c>
      <c r="D4" s="90">
        <v>3</v>
      </c>
    </row>
    <row r="5" spans="1:7" ht="23.25">
      <c r="A5" s="77"/>
      <c r="C5" s="91" t="s">
        <v>114</v>
      </c>
      <c r="D5" s="90">
        <v>4</v>
      </c>
    </row>
    <row r="6" spans="1:7" ht="70.5" thickBot="1">
      <c r="A6" s="103" t="s">
        <v>128</v>
      </c>
      <c r="B6" s="86" t="s">
        <v>109</v>
      </c>
      <c r="C6" s="92" t="s">
        <v>115</v>
      </c>
      <c r="D6" s="93">
        <v>5</v>
      </c>
    </row>
    <row r="7" spans="1:7" ht="23.25">
      <c r="A7" s="77"/>
    </row>
    <row r="8" spans="1:7" ht="23.25">
      <c r="A8" s="101" t="s">
        <v>58</v>
      </c>
      <c r="C8" s="104"/>
    </row>
    <row r="9" spans="1:7" ht="23.25">
      <c r="A9" s="101" t="s">
        <v>123</v>
      </c>
      <c r="C9" s="104"/>
    </row>
    <row r="10" spans="1:7" ht="23.25">
      <c r="A10" s="102" t="s">
        <v>125</v>
      </c>
      <c r="C10" s="105"/>
      <c r="D10" s="84"/>
      <c r="E10" s="105"/>
      <c r="G10" s="105"/>
    </row>
    <row r="11" spans="1:7" ht="23.25">
      <c r="A11" s="101" t="s">
        <v>59</v>
      </c>
    </row>
    <row r="12" spans="1:7" ht="23.25">
      <c r="A12" s="102" t="s">
        <v>130</v>
      </c>
      <c r="B12" s="112" t="s">
        <v>129</v>
      </c>
    </row>
    <row r="13" spans="1:7" ht="23.25">
      <c r="A13" s="102" t="s">
        <v>124</v>
      </c>
    </row>
    <row r="14" spans="1:7" ht="23.25">
      <c r="A14" s="77"/>
    </row>
    <row r="15" spans="1:7" ht="23.25">
      <c r="A15" s="76" t="s">
        <v>63</v>
      </c>
    </row>
    <row r="16" spans="1:7" ht="23.25">
      <c r="A16" s="76" t="s">
        <v>60</v>
      </c>
    </row>
    <row r="17" spans="1:2" ht="23.25">
      <c r="A17" s="77"/>
    </row>
    <row r="18" spans="1:2" ht="46.5">
      <c r="A18" s="76" t="s">
        <v>117</v>
      </c>
      <c r="B18" s="86" t="s">
        <v>109</v>
      </c>
    </row>
    <row r="19" spans="1:2" ht="23.25">
      <c r="A19" s="76" t="s">
        <v>116</v>
      </c>
      <c r="B19" s="86" t="s">
        <v>109</v>
      </c>
    </row>
    <row r="20" spans="1:2" ht="23.25">
      <c r="A20" s="76" t="s">
        <v>119</v>
      </c>
      <c r="B20" s="86" t="s">
        <v>109</v>
      </c>
    </row>
    <row r="21" spans="1:2" ht="23.25">
      <c r="A21" s="76" t="s">
        <v>61</v>
      </c>
      <c r="B21" s="86" t="s">
        <v>109</v>
      </c>
    </row>
    <row r="22" spans="1:2" ht="46.5">
      <c r="A22" s="76" t="s">
        <v>121</v>
      </c>
      <c r="B22" s="86" t="s">
        <v>109</v>
      </c>
    </row>
    <row r="23" spans="1:2" ht="23.25">
      <c r="A23" s="77"/>
    </row>
    <row r="24" spans="1:2" ht="46.5">
      <c r="A24" s="76" t="s">
        <v>64</v>
      </c>
      <c r="B24" s="86" t="s">
        <v>109</v>
      </c>
    </row>
    <row r="25" spans="1:2" ht="46.5">
      <c r="A25" s="76" t="s">
        <v>106</v>
      </c>
      <c r="B25" s="85">
        <v>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Récaptitulatif Loyer PARIS 2018</vt:lpstr>
      <vt:lpstr>Récaptitulatif Résa PARIS 2018</vt:lpstr>
      <vt:lpstr>Comptabilité PARIS 2018</vt:lpstr>
      <vt:lpstr>Analyse Globale PARIS 2018 </vt:lpstr>
      <vt:lpstr>Analyse par appartement</vt:lpstr>
      <vt:lpstr>Pending</vt:lpstr>
      <vt:lpstr>Mois</vt:lpstr>
      <vt:lpstr>Types</vt:lpstr>
    </vt:vector>
  </TitlesOfParts>
  <Company>IUT PARIS DESCARTES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Smart Renting </dc:title>
  <dc:subject>KPI</dc:subject>
  <dc:creator>Vassoux Théo</dc:creator>
  <cp:lastModifiedBy>Carim</cp:lastModifiedBy>
  <dcterms:created xsi:type="dcterms:W3CDTF">2016-09-14T15:49:27Z</dcterms:created>
  <dcterms:modified xsi:type="dcterms:W3CDTF">2018-01-28T12:42:14Z</dcterms:modified>
  <cp:contentStatus>V1</cp:contentStatus>
</cp:coreProperties>
</file>