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240" yWindow="120" windowWidth="20115" windowHeight="7500" tabRatio="698" firstSheet="1" activeTab="2"/>
  </bookViews>
  <sheets>
    <sheet name="Guide utilisateur" sheetId="7" r:id="rId1"/>
    <sheet name="Les normes-données de base" sheetId="2" r:id="rId2"/>
    <sheet name="BU-janv" sheetId="1" r:id="rId3"/>
    <sheet name="Frais de transport" sheetId="13" r:id="rId4"/>
    <sheet name="Ressources" sheetId="11" r:id="rId5"/>
    <sheet name="Supplément" sheetId="12" r:id="rId6"/>
    <sheet name="Frais de logement" sheetId="9" r:id="rId7"/>
    <sheet name="Caisse maladie" sheetId="8" r:id="rId8"/>
    <sheet name="Paiements échelonnés" sheetId="6" r:id="rId9"/>
    <sheet name="PDF Pièces-janv." sheetId="5" r:id="rId10"/>
    <sheet name="Récap annuelle" sheetId="3" r:id="rId11"/>
    <sheet name="question" sheetId="4" r:id="rId12"/>
    <sheet name="Feuil1" sheetId="10" r:id="rId13"/>
  </sheets>
  <definedNames>
    <definedName name="bdlibel">'BU-janv'!$B$36:$B$69</definedName>
    <definedName name="bdlibel3">'BU-janv'!$B$74:$B$75</definedName>
    <definedName name="bdlibell2">OFFSET(bdlibel,,,,5)</definedName>
    <definedName name="IMBU" comment="impression budget" localSheetId="2">'BU-janv'!$A$1:$H$178</definedName>
  </definedNames>
  <calcPr calcId="125725"/>
</workbook>
</file>

<file path=xl/calcChain.xml><?xml version="1.0" encoding="utf-8"?>
<calcChain xmlns="http://schemas.openxmlformats.org/spreadsheetml/2006/main">
  <c r="F106" i="1"/>
  <c r="B36" a="1"/>
  <c r="B36" s="1"/>
  <c r="B19" i="2"/>
  <c r="B37" i="1" l="1"/>
  <c r="B178"/>
  <c r="B177"/>
  <c r="B176"/>
  <c r="B175"/>
  <c r="B174"/>
  <c r="B173"/>
  <c r="B172"/>
  <c r="B171"/>
  <c r="B51"/>
  <c r="F51" s="1"/>
  <c r="D160" i="13"/>
  <c r="D147"/>
  <c r="D134"/>
  <c r="D121"/>
  <c r="D108"/>
  <c r="D95"/>
  <c r="D82"/>
  <c r="D69"/>
  <c r="D56"/>
  <c r="D43"/>
  <c r="D30"/>
  <c r="D17"/>
  <c r="B18"/>
  <c r="B5"/>
  <c r="G90" i="1"/>
  <c r="G16" i="13"/>
  <c r="G15"/>
  <c r="G14"/>
  <c r="G13"/>
  <c r="G12"/>
  <c r="G11"/>
  <c r="G10"/>
  <c r="G9"/>
  <c r="G8"/>
  <c r="G7"/>
  <c r="G6"/>
  <c r="G5"/>
  <c r="D61" i="2"/>
  <c r="D60"/>
  <c r="D59"/>
  <c r="D58"/>
  <c r="D57"/>
  <c r="D56"/>
  <c r="C64" i="1"/>
  <c r="B64"/>
  <c r="F64" s="1"/>
  <c r="C63"/>
  <c r="B63"/>
  <c r="F63" s="1"/>
  <c r="C62"/>
  <c r="B62"/>
  <c r="E62" s="1"/>
  <c r="C61"/>
  <c r="B61"/>
  <c r="F61" s="1"/>
  <c r="C60"/>
  <c r="B60"/>
  <c r="F60" s="1"/>
  <c r="C59"/>
  <c r="B59"/>
  <c r="F59" s="1"/>
  <c r="C58"/>
  <c r="B58"/>
  <c r="E58" s="1"/>
  <c r="C57"/>
  <c r="B57"/>
  <c r="F57" s="1"/>
  <c r="C56"/>
  <c r="B56"/>
  <c r="F56" s="1"/>
  <c r="C55"/>
  <c r="B55"/>
  <c r="C54"/>
  <c r="B54"/>
  <c r="F54" s="1"/>
  <c r="C53"/>
  <c r="B53"/>
  <c r="E53" s="1"/>
  <c r="C52"/>
  <c r="B52"/>
  <c r="F52" s="1"/>
  <c r="C51"/>
  <c r="C50"/>
  <c r="B50"/>
  <c r="F50" s="1"/>
  <c r="C49"/>
  <c r="B49"/>
  <c r="F49" s="1"/>
  <c r="C48"/>
  <c r="B48"/>
  <c r="E48" s="1"/>
  <c r="C47"/>
  <c r="B47"/>
  <c r="F47" s="1"/>
  <c r="C46"/>
  <c r="B46"/>
  <c r="F46" s="1"/>
  <c r="C45"/>
  <c r="B45"/>
  <c r="F45" s="1"/>
  <c r="C44"/>
  <c r="B44"/>
  <c r="E44" s="1"/>
  <c r="C43"/>
  <c r="B43"/>
  <c r="F43" s="1"/>
  <c r="C42"/>
  <c r="B42"/>
  <c r="F42" s="1"/>
  <c r="C41"/>
  <c r="B41"/>
  <c r="F41" s="1"/>
  <c r="C40"/>
  <c r="B40"/>
  <c r="E40" s="1"/>
  <c r="C39"/>
  <c r="B39"/>
  <c r="F39" s="1"/>
  <c r="C38"/>
  <c r="B38"/>
  <c r="F38" s="1"/>
  <c r="C37"/>
  <c r="H9"/>
  <c r="H8"/>
  <c r="H7"/>
  <c r="C49" i="12"/>
  <c r="C45"/>
  <c r="C41"/>
  <c r="C37"/>
  <c r="C33"/>
  <c r="C25"/>
  <c r="C17"/>
  <c r="C13"/>
  <c r="C9"/>
  <c r="C5"/>
  <c r="C29"/>
  <c r="B170" i="1"/>
  <c r="B169"/>
  <c r="B168"/>
  <c r="B167"/>
  <c r="B166"/>
  <c r="B165"/>
  <c r="B164"/>
  <c r="B163"/>
  <c r="B162"/>
  <c r="B161"/>
  <c r="B160"/>
  <c r="B159"/>
  <c r="B158"/>
  <c r="B157"/>
  <c r="B156"/>
  <c r="B155"/>
  <c r="B154"/>
  <c r="B153"/>
  <c r="B152"/>
  <c r="B151"/>
  <c r="B150"/>
  <c r="B149"/>
  <c r="B145"/>
  <c r="B144"/>
  <c r="B143"/>
  <c r="B142"/>
  <c r="B141"/>
  <c r="B140"/>
  <c r="B139"/>
  <c r="B138"/>
  <c r="B137"/>
  <c r="B136"/>
  <c r="B135"/>
  <c r="B134"/>
  <c r="B133"/>
  <c r="B132"/>
  <c r="B131"/>
  <c r="B130"/>
  <c r="B129"/>
  <c r="B128"/>
  <c r="B127"/>
  <c r="B126"/>
  <c r="B125"/>
  <c r="B124"/>
  <c r="B123"/>
  <c r="B122"/>
  <c r="C155" l="1" a="1"/>
  <c r="C155" s="1"/>
  <c r="C159" a="1"/>
  <c r="C159" s="1"/>
  <c r="C152" a="1"/>
  <c r="C152" s="1"/>
  <c r="C161" a="1"/>
  <c r="C161" s="1"/>
  <c r="C157" a="1"/>
  <c r="C157" s="1"/>
  <c r="C151" a="1"/>
  <c r="C151" s="1"/>
  <c r="C162" a="1"/>
  <c r="C162" s="1"/>
  <c r="C153" a="1"/>
  <c r="C153" s="1"/>
  <c r="C160" a="1"/>
  <c r="C160" s="1"/>
  <c r="C158" a="1"/>
  <c r="C158" s="1"/>
  <c r="C156" a="1"/>
  <c r="C156" s="1"/>
  <c r="C154" a="1"/>
  <c r="C154" s="1"/>
  <c r="C150" a="1"/>
  <c r="C150" s="1"/>
  <c r="C149" a="1"/>
  <c r="C149" s="1"/>
  <c r="F37"/>
  <c r="E52"/>
  <c r="F53"/>
  <c r="E57"/>
  <c r="F58"/>
  <c r="E61"/>
  <c r="F62"/>
  <c r="E51"/>
  <c r="E56"/>
  <c r="E60"/>
  <c r="E64"/>
  <c r="E54"/>
  <c r="E59"/>
  <c r="E63"/>
  <c r="E39"/>
  <c r="F40"/>
  <c r="E43"/>
  <c r="F44"/>
  <c r="E47"/>
  <c r="F48"/>
  <c r="E38"/>
  <c r="E42"/>
  <c r="E46"/>
  <c r="E50"/>
  <c r="E41"/>
  <c r="E45"/>
  <c r="E49"/>
  <c r="E37"/>
  <c r="B148" i="13"/>
  <c r="G148"/>
  <c r="G160" s="1"/>
  <c r="B135"/>
  <c r="G135"/>
  <c r="G147" s="1"/>
  <c r="B122"/>
  <c r="G122"/>
  <c r="G134" s="1"/>
  <c r="B109"/>
  <c r="G109"/>
  <c r="G121" s="1"/>
  <c r="B96"/>
  <c r="G96"/>
  <c r="G108" s="1"/>
  <c r="B83"/>
  <c r="G83"/>
  <c r="G95" s="1"/>
  <c r="B70"/>
  <c r="G70"/>
  <c r="G82" s="1"/>
  <c r="B57"/>
  <c r="G57"/>
  <c r="G69" s="1"/>
  <c r="B44"/>
  <c r="G44"/>
  <c r="G56" s="1"/>
  <c r="B31"/>
  <c r="G31"/>
  <c r="G43" s="1"/>
  <c r="G18"/>
  <c r="G30" s="1"/>
  <c r="G17"/>
  <c r="E158" i="1" l="1"/>
  <c r="D158"/>
  <c r="E153"/>
  <c r="D153"/>
  <c r="E157"/>
  <c r="D157"/>
  <c r="E150"/>
  <c r="D150"/>
  <c r="E160"/>
  <c r="D160"/>
  <c r="E162"/>
  <c r="D162"/>
  <c r="E161"/>
  <c r="D161"/>
  <c r="E154"/>
  <c r="D154"/>
  <c r="E151"/>
  <c r="D151"/>
  <c r="E152"/>
  <c r="D152"/>
  <c r="E156"/>
  <c r="D156"/>
  <c r="E155"/>
  <c r="D155"/>
  <c r="E159"/>
  <c r="D159"/>
  <c r="D149"/>
  <c r="G94"/>
  <c r="G93"/>
  <c r="G95"/>
  <c r="G92"/>
  <c r="G91"/>
  <c r="H96"/>
  <c r="F96"/>
  <c r="E96"/>
  <c r="B168" i="6"/>
  <c r="B153"/>
  <c r="B138"/>
  <c r="B123"/>
  <c r="B108"/>
  <c r="B93"/>
  <c r="B78"/>
  <c r="B63"/>
  <c r="B48"/>
  <c r="B33"/>
  <c r="B18"/>
  <c r="B3"/>
  <c r="G96" i="1" l="1"/>
  <c r="F55" l="1"/>
  <c r="E55"/>
  <c r="M4" i="11"/>
  <c r="N4" s="1"/>
  <c r="L4"/>
  <c r="L3"/>
  <c r="M3" s="1"/>
  <c r="N3" s="1"/>
  <c r="L2"/>
  <c r="M2" s="1"/>
  <c r="N2" s="1"/>
  <c r="H114" i="1"/>
  <c r="H111"/>
  <c r="F27"/>
  <c r="F26"/>
  <c r="G26" s="1"/>
  <c r="F25"/>
  <c r="F23"/>
  <c r="F22"/>
  <c r="F21"/>
  <c r="F20"/>
  <c r="F19"/>
  <c r="F18"/>
  <c r="F17"/>
  <c r="F16"/>
  <c r="F15"/>
  <c r="F14"/>
  <c r="F13"/>
  <c r="E13"/>
  <c r="E25"/>
  <c r="E23"/>
  <c r="E22"/>
  <c r="E21"/>
  <c r="E20"/>
  <c r="E19"/>
  <c r="E18"/>
  <c r="E17"/>
  <c r="E16"/>
  <c r="E15"/>
  <c r="E14"/>
  <c r="H33"/>
  <c r="F33"/>
  <c r="E33"/>
  <c r="G87"/>
  <c r="G86"/>
  <c r="G85"/>
  <c r="G84"/>
  <c r="H84" s="1"/>
  <c r="G83"/>
  <c r="H83" s="1"/>
  <c r="G82"/>
  <c r="H82" s="1"/>
  <c r="G81"/>
  <c r="H81" s="1"/>
  <c r="G80"/>
  <c r="H80" s="1"/>
  <c r="B78" a="1"/>
  <c r="B78" s="1"/>
  <c r="G30"/>
  <c r="D19" i="2"/>
  <c r="D20" s="1"/>
  <c r="D21" s="1"/>
  <c r="D22" s="1"/>
  <c r="D23" s="1"/>
  <c r="D24" s="1"/>
  <c r="D25" s="1"/>
  <c r="D26" s="1"/>
  <c r="D27" s="1"/>
  <c r="D28" s="1"/>
  <c r="D29" s="1"/>
  <c r="C19"/>
  <c r="C20" s="1"/>
  <c r="C21" s="1"/>
  <c r="C22" s="1"/>
  <c r="C23" s="1"/>
  <c r="C24" s="1"/>
  <c r="C25" s="1"/>
  <c r="C26" s="1"/>
  <c r="C27" s="1"/>
  <c r="C28" s="1"/>
  <c r="C29" s="1"/>
  <c r="B20"/>
  <c r="C8" i="12"/>
  <c r="C12" s="1"/>
  <c r="C16" s="1"/>
  <c r="C20" s="1"/>
  <c r="C24" s="1"/>
  <c r="C28" s="1"/>
  <c r="C32" s="1"/>
  <c r="C36" s="1"/>
  <c r="C40" s="1"/>
  <c r="C44" s="1"/>
  <c r="C48" s="1"/>
  <c r="C50"/>
  <c r="C46"/>
  <c r="C42"/>
  <c r="C38"/>
  <c r="C34"/>
  <c r="C30"/>
  <c r="C26"/>
  <c r="C22"/>
  <c r="C21"/>
  <c r="C18"/>
  <c r="C14"/>
  <c r="C10"/>
  <c r="C6"/>
  <c r="G32" i="1" s="1"/>
  <c r="G31"/>
  <c r="B21" i="2" l="1"/>
  <c r="B22" s="1"/>
  <c r="B23" s="1"/>
  <c r="B24" s="1"/>
  <c r="B25" s="1"/>
  <c r="B26" s="1"/>
  <c r="B27" s="1"/>
  <c r="B28" s="1"/>
  <c r="B29" s="1"/>
  <c r="D8" i="1"/>
  <c r="H85"/>
  <c r="H86"/>
  <c r="H87"/>
  <c r="G17"/>
  <c r="G21"/>
  <c r="G16"/>
  <c r="G20"/>
  <c r="G25"/>
  <c r="G15"/>
  <c r="G19"/>
  <c r="G23"/>
  <c r="F15" i="11"/>
  <c r="G27" i="1" s="1"/>
  <c r="D9"/>
  <c r="G3" i="9" s="1"/>
  <c r="B82" i="1"/>
  <c r="B81"/>
  <c r="B84"/>
  <c r="B80"/>
  <c r="B83"/>
  <c r="G13"/>
  <c r="G14"/>
  <c r="G18"/>
  <c r="G22"/>
  <c r="G33"/>
  <c r="D5"/>
  <c r="H28"/>
  <c r="H98" s="1"/>
  <c r="F28"/>
  <c r="E28"/>
  <c r="B2" i="11"/>
  <c r="M75" i="1"/>
  <c r="H6"/>
  <c r="A49" i="8"/>
  <c r="A48"/>
  <c r="A45"/>
  <c r="A44"/>
  <c r="A41"/>
  <c r="A40"/>
  <c r="A37"/>
  <c r="A36"/>
  <c r="A33"/>
  <c r="A32"/>
  <c r="A29"/>
  <c r="A28"/>
  <c r="A25"/>
  <c r="A24"/>
  <c r="A21"/>
  <c r="A20"/>
  <c r="A17"/>
  <c r="A16"/>
  <c r="A13"/>
  <c r="A12"/>
  <c r="A9"/>
  <c r="A8"/>
  <c r="F74" i="1"/>
  <c r="F75"/>
  <c r="E75"/>
  <c r="E76" s="1"/>
  <c r="G75"/>
  <c r="K40" i="9"/>
  <c r="G4"/>
  <c r="H4" s="1"/>
  <c r="H159" i="1" l="1"/>
  <c r="H160"/>
  <c r="H162"/>
  <c r="H158"/>
  <c r="H161"/>
  <c r="H156"/>
  <c r="G34"/>
  <c r="G72" s="1"/>
  <c r="E78"/>
  <c r="E79"/>
  <c r="F36"/>
  <c r="H151" s="1"/>
  <c r="F79"/>
  <c r="E36"/>
  <c r="F78"/>
  <c r="G28"/>
  <c r="G98" s="1"/>
  <c r="F76"/>
  <c r="E98"/>
  <c r="F98"/>
  <c r="H3" i="9"/>
  <c r="H75" i="1"/>
  <c r="H154" l="1"/>
  <c r="H152"/>
  <c r="H150"/>
  <c r="G79"/>
  <c r="H79" s="1"/>
  <c r="H149"/>
  <c r="F70"/>
  <c r="H153" s="1"/>
  <c r="E88"/>
  <c r="F88"/>
  <c r="G78"/>
  <c r="E16" i="9"/>
  <c r="E20" s="1"/>
  <c r="E24" s="1"/>
  <c r="E28" s="1"/>
  <c r="E32" s="1"/>
  <c r="E36" s="1"/>
  <c r="E40" s="1"/>
  <c r="E44" s="1"/>
  <c r="E48" s="1"/>
  <c r="E12"/>
  <c r="E8"/>
  <c r="F8"/>
  <c r="F7"/>
  <c r="F11" s="1"/>
  <c r="E7"/>
  <c r="E11" s="1"/>
  <c r="E13" i="8"/>
  <c r="E17" s="1"/>
  <c r="E21" s="1"/>
  <c r="E25" s="1"/>
  <c r="E29" s="1"/>
  <c r="E33" s="1"/>
  <c r="E37" s="1"/>
  <c r="E41" s="1"/>
  <c r="E45" s="1"/>
  <c r="E49" s="1"/>
  <c r="F9"/>
  <c r="F13" s="1"/>
  <c r="F17" s="1"/>
  <c r="F21" s="1"/>
  <c r="F25" s="1"/>
  <c r="F29" s="1"/>
  <c r="F33" s="1"/>
  <c r="F37" s="1"/>
  <c r="F41" s="1"/>
  <c r="F45" s="1"/>
  <c r="F49" s="1"/>
  <c r="F8"/>
  <c r="F12" s="1"/>
  <c r="F16" s="1"/>
  <c r="F20" s="1"/>
  <c r="F24" s="1"/>
  <c r="F28" s="1"/>
  <c r="F32" s="1"/>
  <c r="F36" s="1"/>
  <c r="F40" s="1"/>
  <c r="F44" s="1"/>
  <c r="F48" s="1"/>
  <c r="E9"/>
  <c r="E8"/>
  <c r="E12" s="1"/>
  <c r="E16" s="1"/>
  <c r="E20" s="1"/>
  <c r="E24" s="1"/>
  <c r="E28" s="1"/>
  <c r="E32" s="1"/>
  <c r="E36" s="1"/>
  <c r="E40" s="1"/>
  <c r="E44" s="1"/>
  <c r="E48" s="1"/>
  <c r="D9"/>
  <c r="D13" s="1"/>
  <c r="D17" s="1"/>
  <c r="D21" s="1"/>
  <c r="D25" s="1"/>
  <c r="D29" s="1"/>
  <c r="D33" s="1"/>
  <c r="D37" s="1"/>
  <c r="D41" s="1"/>
  <c r="D45" s="1"/>
  <c r="D49" s="1"/>
  <c r="D8"/>
  <c r="D12" s="1"/>
  <c r="D16" s="1"/>
  <c r="D20" s="1"/>
  <c r="D24" s="1"/>
  <c r="D28" s="1"/>
  <c r="D32" s="1"/>
  <c r="D36" s="1"/>
  <c r="D40" s="1"/>
  <c r="D44" s="1"/>
  <c r="D48" s="1"/>
  <c r="C9"/>
  <c r="C13" s="1"/>
  <c r="C17" s="1"/>
  <c r="C21" s="1"/>
  <c r="C25" s="1"/>
  <c r="C29" s="1"/>
  <c r="C33" s="1"/>
  <c r="C37" s="1"/>
  <c r="C41" s="1"/>
  <c r="C45" s="1"/>
  <c r="C49" s="1"/>
  <c r="C8"/>
  <c r="C12" s="1"/>
  <c r="C16" s="1"/>
  <c r="C20" s="1"/>
  <c r="C24" s="1"/>
  <c r="C28" s="1"/>
  <c r="C32" s="1"/>
  <c r="C36" s="1"/>
  <c r="C40" s="1"/>
  <c r="C44" s="1"/>
  <c r="C48" s="1"/>
  <c r="E2" i="1"/>
  <c r="H10"/>
  <c r="D6"/>
  <c r="D10"/>
  <c r="H5"/>
  <c r="H4"/>
  <c r="D4"/>
  <c r="H2"/>
  <c r="H3"/>
  <c r="D3"/>
  <c r="D7" s="1" a="1"/>
  <c r="D7" s="1"/>
  <c r="F72" l="1"/>
  <c r="H155"/>
  <c r="F9" i="9"/>
  <c r="H78" i="1"/>
  <c r="H88" s="1"/>
  <c r="G88"/>
  <c r="F12" i="9"/>
  <c r="G8"/>
  <c r="H8" s="1"/>
  <c r="E13"/>
  <c r="E15"/>
  <c r="E9"/>
  <c r="F13"/>
  <c r="F15"/>
  <c r="H116" i="1"/>
  <c r="F115"/>
  <c r="C117" s="1"/>
  <c r="F112"/>
  <c r="F99" l="1"/>
  <c r="F101" s="1"/>
  <c r="H157"/>
  <c r="G47" i="9"/>
  <c r="G31"/>
  <c r="G15"/>
  <c r="H15" s="1"/>
  <c r="G7"/>
  <c r="G35"/>
  <c r="G43"/>
  <c r="G27"/>
  <c r="G11"/>
  <c r="H11" s="1"/>
  <c r="G23"/>
  <c r="K39"/>
  <c r="G39"/>
  <c r="G19"/>
  <c r="F16"/>
  <c r="G12"/>
  <c r="E17"/>
  <c r="E19"/>
  <c r="F17"/>
  <c r="F19"/>
  <c r="G74" i="1" l="1"/>
  <c r="G76" s="1"/>
  <c r="G99" s="1"/>
  <c r="G101" s="1"/>
  <c r="G13" i="9"/>
  <c r="H7"/>
  <c r="H9" s="1"/>
  <c r="G9"/>
  <c r="F20"/>
  <c r="F21" s="1"/>
  <c r="G16"/>
  <c r="H16" s="1"/>
  <c r="H17" s="1"/>
  <c r="H12"/>
  <c r="H13" s="1"/>
  <c r="H19"/>
  <c r="G17"/>
  <c r="E21"/>
  <c r="E23"/>
  <c r="F23"/>
  <c r="H74" i="1" l="1"/>
  <c r="H76" s="1"/>
  <c r="H99" s="1"/>
  <c r="H101" s="1"/>
  <c r="G103"/>
  <c r="G108" s="1"/>
  <c r="G107" s="1"/>
  <c r="H112"/>
  <c r="F24" i="9"/>
  <c r="G20"/>
  <c r="H20" s="1"/>
  <c r="H21"/>
  <c r="H23"/>
  <c r="E25"/>
  <c r="E27"/>
  <c r="F25"/>
  <c r="F27"/>
  <c r="H107" i="1" l="1"/>
  <c r="H108" s="1"/>
  <c r="H115" s="1"/>
  <c r="F28" i="9"/>
  <c r="F29" s="1"/>
  <c r="G24"/>
  <c r="H24" s="1"/>
  <c r="H25" s="1"/>
  <c r="G21"/>
  <c r="H27"/>
  <c r="G25"/>
  <c r="E29"/>
  <c r="E31"/>
  <c r="F31"/>
  <c r="H117" i="1" l="1"/>
  <c r="F32" i="9"/>
  <c r="F33" s="1"/>
  <c r="G28"/>
  <c r="H28" s="1"/>
  <c r="H29"/>
  <c r="G29"/>
  <c r="H31"/>
  <c r="E33"/>
  <c r="E35"/>
  <c r="F35"/>
  <c r="F36" l="1"/>
  <c r="G32"/>
  <c r="H32" s="1"/>
  <c r="H33" s="1"/>
  <c r="H35"/>
  <c r="E37"/>
  <c r="E39"/>
  <c r="F37"/>
  <c r="F39"/>
  <c r="G33" l="1"/>
  <c r="F40"/>
  <c r="F41" s="1"/>
  <c r="G36"/>
  <c r="H36"/>
  <c r="H37" s="1"/>
  <c r="G37"/>
  <c r="H39"/>
  <c r="E41"/>
  <c r="E43"/>
  <c r="F43"/>
  <c r="F44" l="1"/>
  <c r="G40"/>
  <c r="H40" s="1"/>
  <c r="H41" s="1"/>
  <c r="H43"/>
  <c r="E45"/>
  <c r="E47"/>
  <c r="E49" s="1"/>
  <c r="F47"/>
  <c r="G41" l="1"/>
  <c r="F48"/>
  <c r="G44"/>
  <c r="H44" s="1"/>
  <c r="H45" s="1"/>
  <c r="F45"/>
  <c r="H47"/>
  <c r="G45" l="1"/>
  <c r="G48"/>
  <c r="G49" s="1"/>
  <c r="F49"/>
  <c r="H48" l="1"/>
  <c r="H49" s="1"/>
  <c r="E72" i="1" l="1"/>
  <c r="E99" s="1"/>
  <c r="E101" s="1"/>
</calcChain>
</file>

<file path=xl/sharedStrings.xml><?xml version="1.0" encoding="utf-8"?>
<sst xmlns="http://schemas.openxmlformats.org/spreadsheetml/2006/main" count="1010" uniqueCount="247">
  <si>
    <t>Perçu/payé par le bénéficiaire</t>
  </si>
  <si>
    <t>Perçu/payé par le service</t>
  </si>
  <si>
    <t>Droit selon les normes</t>
  </si>
  <si>
    <t>Supplément compte sans garantie</t>
  </si>
  <si>
    <t>Budget d'aide matérielle</t>
  </si>
  <si>
    <t>Bénéficiaire :</t>
  </si>
  <si>
    <t>Année :</t>
  </si>
  <si>
    <t>Mois :</t>
  </si>
  <si>
    <t>Solde du compte d'aide matérielle à fin :</t>
  </si>
  <si>
    <t>Solde du compte sans garantie à fin :</t>
  </si>
  <si>
    <t>Bénéficiaires :</t>
  </si>
  <si>
    <t>No Magic</t>
  </si>
  <si>
    <t>Solde SSC au 1.1.</t>
  </si>
  <si>
    <t>Solde SG au 1.1.</t>
  </si>
  <si>
    <t>Adresse :</t>
  </si>
  <si>
    <t>Etat civil :</t>
  </si>
  <si>
    <t>Date de naissance :</t>
  </si>
  <si>
    <t>Année de création :</t>
  </si>
  <si>
    <t>Article :</t>
  </si>
  <si>
    <t>Commune d'origine :</t>
  </si>
  <si>
    <t>Canton origine :</t>
  </si>
  <si>
    <t>Pays :</t>
  </si>
  <si>
    <t xml:space="preserve">Total des revenus </t>
  </si>
  <si>
    <t>No dossier :</t>
  </si>
  <si>
    <t>AS :</t>
  </si>
  <si>
    <t>Domicile LFA :</t>
  </si>
  <si>
    <t>Domicile LaSoc :</t>
  </si>
  <si>
    <t>Pièce comptable</t>
  </si>
  <si>
    <t>Groupe</t>
  </si>
  <si>
    <t>Groupe :</t>
  </si>
  <si>
    <t xml:space="preserve">Forfait entretien </t>
  </si>
  <si>
    <t>E</t>
  </si>
  <si>
    <t>Revenus</t>
  </si>
  <si>
    <t>A</t>
  </si>
  <si>
    <t>Frais médicaux</t>
  </si>
  <si>
    <t>M</t>
  </si>
  <si>
    <t>Prestations circonstancielles</t>
  </si>
  <si>
    <t>C</t>
  </si>
  <si>
    <t>Frais de logement</t>
  </si>
  <si>
    <t>L</t>
  </si>
  <si>
    <t>Primes maladie (Lamal)</t>
  </si>
  <si>
    <t>PM</t>
  </si>
  <si>
    <t>Frais médicaux / participations</t>
  </si>
  <si>
    <t>Charges locatives</t>
  </si>
  <si>
    <t xml:space="preserve">Total des frais de logement : </t>
  </si>
  <si>
    <t>LAMAL</t>
  </si>
  <si>
    <t>LCA</t>
  </si>
  <si>
    <t>Dcpte part.</t>
  </si>
  <si>
    <t>Total des frais médicaux</t>
  </si>
  <si>
    <t>Compte</t>
  </si>
  <si>
    <t>Forfait</t>
  </si>
  <si>
    <t>Frais de location ou int. Hyp. Sans amortissement</t>
  </si>
  <si>
    <t>Total du forfait :</t>
  </si>
  <si>
    <t>Diminution si non-collaboration (-15 %)</t>
  </si>
  <si>
    <t>Besoins fondamentaux</t>
  </si>
  <si>
    <t>(uniquement sur présentation des justificatifs)(art. 11 ACE 2.5.06)</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</si>
  <si>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</si>
  <si>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Suppléments</t>
  </si>
  <si>
    <t>Revenu de M.</t>
  </si>
  <si>
    <t>Revenu de Mme</t>
  </si>
  <si>
    <t>Rente AI</t>
  </si>
  <si>
    <t>Prestations complémentaires</t>
  </si>
  <si>
    <t>Rente AVS</t>
  </si>
  <si>
    <t>Allocations familiales</t>
  </si>
  <si>
    <t xml:space="preserve">Date </t>
  </si>
  <si>
    <t>Libellé</t>
  </si>
  <si>
    <t>Code</t>
  </si>
  <si>
    <t>Odre de paiement</t>
  </si>
  <si>
    <t>Date</t>
  </si>
  <si>
    <t>Date du jour :</t>
  </si>
  <si>
    <t>Paiements échelonnés</t>
  </si>
  <si>
    <t>Janvier</t>
  </si>
  <si>
    <t>Février</t>
  </si>
  <si>
    <t>Mars</t>
  </si>
  <si>
    <t>Avril</t>
  </si>
  <si>
    <t>Mai</t>
  </si>
  <si>
    <t>Juin</t>
  </si>
  <si>
    <t>Juillet</t>
  </si>
  <si>
    <t>Août</t>
  </si>
  <si>
    <t>Septembre</t>
  </si>
  <si>
    <t>Octobre</t>
  </si>
  <si>
    <t>Novembre</t>
  </si>
  <si>
    <t>Décembre</t>
  </si>
  <si>
    <t>LOY</t>
  </si>
  <si>
    <t>CHA</t>
  </si>
  <si>
    <t>Ressources</t>
  </si>
  <si>
    <t>Autres</t>
  </si>
  <si>
    <t>ENT</t>
  </si>
  <si>
    <t>Nom</t>
  </si>
  <si>
    <t>Prime mensuelle</t>
  </si>
  <si>
    <t>Subvention</t>
  </si>
  <si>
    <t>Assurance maladie :</t>
  </si>
  <si>
    <t>Treizième salaire de M.</t>
  </si>
  <si>
    <t>Treizième salaire de Mme</t>
  </si>
  <si>
    <t>Renevu autre membre de la famille</t>
  </si>
  <si>
    <t>Comment utiliser ce document ?</t>
  </si>
  <si>
    <t>En premier lieu il faut compléter l'onglet "Les normes-données de base" les cellules mentionnées en</t>
  </si>
  <si>
    <t>NV</t>
  </si>
  <si>
    <t>Treyvaux</t>
  </si>
  <si>
    <t>FR</t>
  </si>
  <si>
    <t>CH</t>
  </si>
  <si>
    <t>veuve</t>
  </si>
  <si>
    <t>Indemnité chômage</t>
  </si>
  <si>
    <t>Indemnité journalière mal/acc</t>
  </si>
  <si>
    <t>Données personnelles</t>
  </si>
  <si>
    <t>Impasse de l'Opéra 1</t>
  </si>
  <si>
    <t>1696 Vuisternens-en-Ogoz</t>
  </si>
  <si>
    <t>Nb. de personnes aidées :</t>
  </si>
  <si>
    <t>Nb. pers. dans le ménage :</t>
  </si>
  <si>
    <t>32/33</t>
  </si>
  <si>
    <t>CSS</t>
  </si>
  <si>
    <t>Payé par le Service</t>
  </si>
  <si>
    <t>oui</t>
  </si>
  <si>
    <t>de l'onglet "Caisse maladie "</t>
  </si>
  <si>
    <t>Données de base</t>
  </si>
  <si>
    <t>Caisse maladie</t>
  </si>
  <si>
    <t>Pièces justificatives et factures</t>
  </si>
  <si>
    <t>Conclusion</t>
  </si>
  <si>
    <t>Votre avis m'intéresse</t>
  </si>
  <si>
    <t>Si vous pensez qu'on pourrait améliorer le document en question faites le moi savoir!</t>
  </si>
  <si>
    <t>En attendant, je vous souhaite beaucoup de plaisir à le tester !</t>
  </si>
  <si>
    <t>si ca commence en cours d'année ?</t>
  </si>
  <si>
    <t>Compléter les cellules du mois de janvier de l'onglet "Caisse maladie "</t>
  </si>
  <si>
    <r>
      <t xml:space="preserve">S'il y a des modifications à apporter dans les données personnelles en cours d'année (état civil, nombre de personnes dans le ménage, nombre de personnes aidées), il faut </t>
    </r>
    <r>
      <rPr>
        <b/>
        <u/>
        <sz val="11"/>
        <color theme="1"/>
        <rFont val="Calibri"/>
        <family val="2"/>
        <scheme val="minor"/>
      </rPr>
      <t>IMPERATIVEMENT</t>
    </r>
    <r>
      <rPr>
        <sz val="11"/>
        <color theme="1"/>
        <rFont val="Calibri"/>
        <family val="2"/>
        <scheme val="minor"/>
      </rPr>
      <t xml:space="preserve"> le modifier dans l'onglet "Les normes-données de base" le mois concerné !</t>
    </r>
  </si>
  <si>
    <r>
      <t xml:space="preserve">S'il y a des modifications à apporter dans les caisses maladie en cours d'année , il faut </t>
    </r>
    <r>
      <rPr>
        <b/>
        <u/>
        <sz val="11"/>
        <color theme="1"/>
        <rFont val="Calibri"/>
        <family val="2"/>
        <scheme val="minor"/>
      </rPr>
      <t>IMPERATIVEMENT</t>
    </r>
    <r>
      <rPr>
        <sz val="11"/>
        <color theme="1"/>
        <rFont val="Calibri"/>
        <family val="2"/>
        <scheme val="minor"/>
      </rPr>
      <t xml:space="preserve"> le modifier dans l'onglet "Caisse maladie" le mois concerné !</t>
    </r>
  </si>
  <si>
    <t>Forfait entretien</t>
  </si>
  <si>
    <t>Normes</t>
  </si>
  <si>
    <t>par personne</t>
  </si>
  <si>
    <t>Nombre de personne</t>
  </si>
  <si>
    <t>forfait par mois</t>
  </si>
  <si>
    <t>forfait par mois/par personne</t>
  </si>
  <si>
    <t>Logement sans les charges</t>
  </si>
  <si>
    <t>loyer mensuel</t>
  </si>
  <si>
    <t>Attention à modifier quand tous les onglets des budgets seront prêts</t>
  </si>
  <si>
    <t>janvier</t>
  </si>
  <si>
    <t>mai</t>
  </si>
  <si>
    <t>février</t>
  </si>
  <si>
    <t>Franchise</t>
  </si>
  <si>
    <t>Franchise si activité lucrative à 100 % durant 1 mois au minimum (au prorata du temps de travail : minimum 200.--/maximum 400.--)</t>
  </si>
  <si>
    <t>Suppléments d'intégration</t>
  </si>
  <si>
    <t>Total des revenus</t>
  </si>
  <si>
    <t>Total des suppléments d'intégration</t>
  </si>
  <si>
    <t>Total des prestations circonstancielles</t>
  </si>
  <si>
    <t>Nicole Villet</t>
  </si>
  <si>
    <t>Tête de cordée</t>
  </si>
  <si>
    <t>Enfant 1</t>
  </si>
  <si>
    <t>Enfant 2</t>
  </si>
  <si>
    <t>Enfant3</t>
  </si>
  <si>
    <t>Enfant4</t>
  </si>
  <si>
    <t>Enfant 5</t>
  </si>
  <si>
    <t>Conjoint/concubin</t>
  </si>
  <si>
    <t>Charlyne Villet</t>
  </si>
  <si>
    <t>Par contre inscrire le nombre total de personne dans le ménage à la ligne 19</t>
  </si>
  <si>
    <t>Inscrire le nombre de personne aidée à la ligne 20</t>
  </si>
  <si>
    <t>Personne sans activité qui fournit un effort d'intégration et ne peut participer à une mesure d'intégration</t>
  </si>
  <si>
    <t>Prime d'encouragement MIS</t>
  </si>
  <si>
    <t>Famille monoparentale si enfant de moins de 16 ans et si la mère vit seule avec ses enfants, sans colocataire ou concubin</t>
  </si>
  <si>
    <t>forfait</t>
  </si>
  <si>
    <t>A compléter ci-dessous SVP !</t>
  </si>
  <si>
    <t>Est-ce qu'une MIS est en place</t>
  </si>
  <si>
    <t>Combien de personnes sont en MIS</t>
  </si>
  <si>
    <t>Insérer le conjoint/concubin, les enfants ou colocataires !</t>
  </si>
  <si>
    <t>Colin Villet</t>
  </si>
  <si>
    <t>coloc1</t>
  </si>
  <si>
    <t>coloc2</t>
  </si>
  <si>
    <t>coloc3</t>
  </si>
  <si>
    <t>coloc4</t>
  </si>
  <si>
    <t>mars</t>
  </si>
  <si>
    <t>avril</t>
  </si>
  <si>
    <t>juin</t>
  </si>
  <si>
    <t>juillet</t>
  </si>
  <si>
    <t>août</t>
  </si>
  <si>
    <t>septembre</t>
  </si>
  <si>
    <t>octobre</t>
  </si>
  <si>
    <t>novembre</t>
  </si>
  <si>
    <t>décembre</t>
  </si>
  <si>
    <t>Dentiste</t>
  </si>
  <si>
    <t>état civil</t>
  </si>
  <si>
    <t>nb personnes aidées</t>
  </si>
  <si>
    <t>nb personnes dans le ménage</t>
  </si>
  <si>
    <t>taux d'activité %</t>
  </si>
  <si>
    <t>Durée en jours</t>
  </si>
  <si>
    <t>Lunettes</t>
  </si>
  <si>
    <t>non</t>
  </si>
  <si>
    <r>
      <t>Solde (</t>
    </r>
    <r>
      <rPr>
        <b/>
        <sz val="11"/>
        <color rgb="FFFF0000"/>
        <rFont val="Calibri"/>
        <family val="2"/>
        <scheme val="minor"/>
      </rPr>
      <t>- = découvert</t>
    </r>
    <r>
      <rPr>
        <b/>
        <sz val="11"/>
        <color theme="1"/>
        <rFont val="Calibri"/>
        <family val="2"/>
        <scheme val="minor"/>
      </rPr>
      <t xml:space="preserve"> / + = excédent)</t>
    </r>
  </si>
  <si>
    <t>dont :</t>
  </si>
  <si>
    <t>Versé au bénéficiaire</t>
  </si>
  <si>
    <t>Etat de la dette</t>
  </si>
  <si>
    <t>Dette totale à la fin</t>
  </si>
  <si>
    <t>(minus = en faveur du SSG)</t>
  </si>
  <si>
    <t>Assurance ménage</t>
  </si>
  <si>
    <t>Electricité</t>
  </si>
  <si>
    <t>Téléphone</t>
  </si>
  <si>
    <t>OCN</t>
  </si>
  <si>
    <t>Assurance véhicule</t>
  </si>
  <si>
    <t>Billag</t>
  </si>
  <si>
    <t>Impôts communaux</t>
  </si>
  <si>
    <t>Impôts cantonaux</t>
  </si>
  <si>
    <t>Bourse (étude ou autres)</t>
  </si>
  <si>
    <r>
      <t xml:space="preserve">Pour les factures à paiements échelonnés sur plusieurs mois, </t>
    </r>
    <r>
      <rPr>
        <b/>
        <u/>
        <sz val="11"/>
        <color theme="1"/>
        <rFont val="Calibri"/>
        <family val="2"/>
        <scheme val="minor"/>
      </rPr>
      <t>il est impératif de compléter l'onglet "paiements échelonnés" uniquement</t>
    </r>
    <r>
      <rPr>
        <sz val="11"/>
        <color theme="1"/>
        <rFont val="Calibri"/>
        <family val="2"/>
        <scheme val="minor"/>
      </rPr>
      <t>. La magie d'excel fera le reste !!</t>
    </r>
  </si>
  <si>
    <t>Paiements par le compte SG (pour les factures retenues chaque mois)</t>
  </si>
  <si>
    <t>Créanciers</t>
  </si>
  <si>
    <t>Montants</t>
  </si>
  <si>
    <t>SCC</t>
  </si>
  <si>
    <t>Commune de Farvagny</t>
  </si>
  <si>
    <t>Générali</t>
  </si>
  <si>
    <t>Payé par le service</t>
  </si>
  <si>
    <t>Groupe E</t>
  </si>
  <si>
    <t>Impôt véhicule</t>
  </si>
  <si>
    <r>
      <t>Pour les factures uniques (payées en une fois)</t>
    </r>
    <r>
      <rPr>
        <b/>
        <u/>
        <sz val="11"/>
        <color theme="1"/>
        <rFont val="Calibri"/>
        <family val="2"/>
        <scheme val="minor"/>
      </rPr>
      <t xml:space="preserve"> pour lesquelles vous n'avez pas fait de retenue par le compte SG</t>
    </r>
    <r>
      <rPr>
        <sz val="11"/>
        <color theme="1"/>
        <rFont val="Calibri"/>
        <family val="2"/>
        <scheme val="minor"/>
      </rPr>
      <t>, veuillez les mentionner sur les lignes prévues à cet effet avec la couleur rose dans la colonne B. PS ne pas oublier de mentionner le montant dans la colonne correspondante (payée par le service ou payée par le bénéficiaire)</t>
    </r>
  </si>
  <si>
    <r>
      <t>Pour les factures uniques (payées en une fois)</t>
    </r>
    <r>
      <rPr>
        <b/>
        <u/>
        <sz val="11"/>
        <color theme="1"/>
        <rFont val="Calibri"/>
        <family val="2"/>
        <scheme val="minor"/>
      </rPr>
      <t xml:space="preserve"> pour lesquelles AVEZ FAIT une retenue par le compte SG</t>
    </r>
    <r>
      <rPr>
        <sz val="11"/>
        <color theme="1"/>
        <rFont val="Calibri"/>
        <family val="2"/>
        <scheme val="minor"/>
      </rPr>
      <t xml:space="preserve">, veuillez les mentionner sur les lignes prévues à cet effet avec la couleur rose dans la colonne B. </t>
    </r>
    <r>
      <rPr>
        <b/>
        <u/>
        <sz val="11"/>
        <color theme="1"/>
        <rFont val="Calibri"/>
        <family val="2"/>
        <scheme val="minor"/>
      </rPr>
      <t>Dans ce cas, le montant doit IMPERATIVEMENT être mentionné dans la colonne SG.</t>
    </r>
  </si>
  <si>
    <t>Pour les décompte de participation de la CM, mentionner uniquement le No de décompte dans la colonne C et le montant à payer dans la colonne correspondante (payé par le bénéficiaire ou payé par le service)</t>
  </si>
  <si>
    <r>
      <t>Pour les décompte de remboursement de la caisse de compensation, mentionner uniquement la date du décompte dans la colonne C et le montant à recevoir (</t>
    </r>
    <r>
      <rPr>
        <b/>
        <u/>
        <sz val="11"/>
        <color theme="1"/>
        <rFont val="Calibri"/>
        <family val="2"/>
        <scheme val="minor"/>
      </rPr>
      <t>à inscrire impérativement avec un moins devant le montant</t>
    </r>
    <r>
      <rPr>
        <sz val="11"/>
        <color theme="1"/>
        <rFont val="Calibri"/>
        <family val="2"/>
        <scheme val="minor"/>
      </rPr>
      <t xml:space="preserve">,           exemple </t>
    </r>
    <r>
      <rPr>
        <b/>
        <u/>
        <sz val="11"/>
        <color rgb="FFFF0000"/>
        <rFont val="Calibri"/>
        <family val="2"/>
        <scheme val="minor"/>
      </rPr>
      <t>-412.80</t>
    </r>
    <r>
      <rPr>
        <sz val="11"/>
        <color theme="1"/>
        <rFont val="Calibri"/>
        <family val="2"/>
        <scheme val="minor"/>
      </rPr>
      <t>) dans la colonne correspondante (reçu par le bénéficiaire ou reçu par le service)</t>
    </r>
  </si>
  <si>
    <t xml:space="preserve">Remb. frais méd. </t>
  </si>
  <si>
    <t>Caisse compensation</t>
  </si>
  <si>
    <t>Frais de transports</t>
  </si>
  <si>
    <t>Repas pris hors du domicile</t>
  </si>
  <si>
    <t>Pour les frais de transports, remplir l'onglet "frais de transport"</t>
  </si>
  <si>
    <t>Pour les repas pris hors du domicile mentionner le nombre de repas dans la cellule correspondante de la colonne D</t>
  </si>
  <si>
    <t>Pour toutes les autres prestations circonstancielles, acceptées par la ComSoc, il faut les mentionner dans les 4 lignes prévues à cet effet et mentionner le montant dans la colonne correspondante</t>
  </si>
  <si>
    <t>Décompte des frais de transport</t>
  </si>
  <si>
    <t>Lieu de départ</t>
  </si>
  <si>
    <t>Lieu d'arrivée</t>
  </si>
  <si>
    <t>Nombre de course</t>
  </si>
  <si>
    <t>KM/course</t>
  </si>
  <si>
    <t>Montant</t>
  </si>
  <si>
    <t>But du trajet</t>
  </si>
  <si>
    <t>Vuisternens</t>
  </si>
  <si>
    <t>Farvagny</t>
  </si>
  <si>
    <t>Professionnel</t>
  </si>
  <si>
    <t>Total</t>
  </si>
  <si>
    <t>ajouter directive transport pour la formule</t>
  </si>
  <si>
    <t>tutu</t>
  </si>
  <si>
    <t>Enfants de 6 à 16 ans  </t>
  </si>
  <si>
    <t>Jeunes de 16 à 25 ans</t>
  </si>
  <si>
    <t>Étudiants de 25 à 30 ans </t>
  </si>
  <si>
    <t>Adultes        </t>
  </si>
  <si>
    <t>Séniors </t>
  </si>
  <si>
    <t>Handicapés</t>
  </si>
  <si>
    <t>Les frais liés à l’utilisation d’un véhicule privé sont à prendre en compte si la destination n’est pas raisonnablement atteignable par les transports publics en raison d’horaires spéciaux à raison de CHF -.60/km jusqu’à concurrence du montant de l’abonnement générale CFF/12 mois, soit :</t>
  </si>
  <si>
    <t>Solde (si négatif = en faveur du bénéficiaire</t>
  </si>
  <si>
    <t>Versé en compte de gestion</t>
  </si>
  <si>
    <t>Solde nourriture et boissons</t>
  </si>
  <si>
    <t xml:space="preserve">Total des charges </t>
  </si>
  <si>
    <t xml:space="preserve">Ne pas oublier de déterminer le montant à verser au bénéficiaire </t>
  </si>
  <si>
    <t>Attention que les frais de transports ne dépassent pas le montant de la norme</t>
  </si>
  <si>
    <t>Versement du bénéficiaire</t>
  </si>
</sst>
</file>

<file path=xl/styles.xml><?xml version="1.0" encoding="utf-8"?>
<styleSheet xmlns="http://schemas.openxmlformats.org/spreadsheetml/2006/main">
  <numFmts count="2">
    <numFmt numFmtId="164" formatCode="mmm/"/>
    <numFmt numFmtId="165" formatCode="#,##0.00_ ;[Red]\-#,##0.00\ "/>
  </numFmts>
  <fonts count="18">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0"/>
      <color theme="1"/>
      <name val="Calibri"/>
      <family val="2"/>
      <scheme val="minor"/>
    </font>
    <font>
      <sz val="6"/>
      <color theme="1"/>
      <name val="Calibri"/>
      <family val="2"/>
      <scheme val="minor"/>
    </font>
    <font>
      <b/>
      <u/>
      <sz val="11"/>
      <color theme="1"/>
      <name val="Calibri"/>
      <family val="2"/>
      <scheme val="minor"/>
    </font>
    <font>
      <sz val="16"/>
      <color theme="1"/>
      <name val="Calibri"/>
      <family val="2"/>
      <scheme val="minor"/>
    </font>
    <font>
      <b/>
      <u/>
      <sz val="12"/>
      <color theme="1"/>
      <name val="Calibri"/>
      <family val="2"/>
      <scheme val="minor"/>
    </font>
    <font>
      <sz val="10"/>
      <color theme="1"/>
      <name val="Calibri"/>
      <family val="2"/>
      <scheme val="minor"/>
    </font>
    <font>
      <sz val="9"/>
      <color theme="1"/>
      <name val="Calibri"/>
      <family val="2"/>
      <scheme val="minor"/>
    </font>
    <font>
      <sz val="10"/>
      <color theme="1"/>
      <name val="Arial Unicode MS"/>
      <family val="2"/>
    </font>
    <font>
      <b/>
      <sz val="11"/>
      <color rgb="FFFF0000"/>
      <name val="Calibri"/>
      <family val="2"/>
      <scheme val="minor"/>
    </font>
    <font>
      <sz val="8"/>
      <color theme="1"/>
      <name val="Calibri"/>
      <family val="2"/>
      <scheme val="minor"/>
    </font>
    <font>
      <b/>
      <u/>
      <sz val="11"/>
      <color rgb="FFFF0000"/>
      <name val="Calibri"/>
      <family val="2"/>
      <scheme val="minor"/>
    </font>
    <font>
      <sz val="11"/>
      <color theme="0"/>
      <name val="Calibri"/>
      <family val="2"/>
      <scheme val="minor"/>
    </font>
    <font>
      <b/>
      <sz val="11"/>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0" tint="-4.9989318521683403E-2"/>
        <bgColor indexed="64"/>
      </patternFill>
    </fill>
  </fills>
  <borders count="34">
    <border>
      <left/>
      <right/>
      <top/>
      <bottom/>
      <diagonal/>
    </border>
    <border>
      <left style="double">
        <color indexed="64"/>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style="double">
        <color indexed="64"/>
      </right>
      <top/>
      <bottom style="double">
        <color indexed="64"/>
      </bottom>
      <diagonal/>
    </border>
    <border>
      <left style="dashed">
        <color indexed="64"/>
      </left>
      <right style="dashed">
        <color indexed="64"/>
      </right>
      <top style="dashed">
        <color indexed="64"/>
      </top>
      <bottom style="dashed">
        <color indexed="64"/>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right style="dashed">
        <color indexed="64"/>
      </right>
      <top style="dashed">
        <color indexed="64"/>
      </top>
      <bottom style="dashed">
        <color indexed="64"/>
      </bottom>
      <diagonal/>
    </border>
    <border>
      <left style="dashed">
        <color indexed="64"/>
      </left>
      <right style="dashed">
        <color indexed="64"/>
      </right>
      <top/>
      <bottom/>
      <diagonal/>
    </border>
    <border>
      <left style="dashed">
        <color indexed="64"/>
      </left>
      <right style="dashed">
        <color indexed="64"/>
      </right>
      <top style="dashed">
        <color indexed="64"/>
      </top>
      <bottom/>
      <diagonal/>
    </border>
    <border>
      <left style="dashed">
        <color indexed="64"/>
      </left>
      <right style="dashed">
        <color indexed="64"/>
      </right>
      <top/>
      <bottom style="dashed">
        <color indexed="64"/>
      </bottom>
      <diagonal/>
    </border>
    <border>
      <left/>
      <right style="dashed">
        <color indexed="64"/>
      </right>
      <top style="thin">
        <color indexed="64"/>
      </top>
      <bottom style="double">
        <color indexed="64"/>
      </bottom>
      <diagonal/>
    </border>
    <border>
      <left/>
      <right/>
      <top style="double">
        <color indexed="64"/>
      </top>
      <bottom/>
      <diagonal/>
    </border>
    <border>
      <left/>
      <right/>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right/>
      <top style="thin">
        <color indexed="64"/>
      </top>
      <bottom style="double">
        <color indexed="64"/>
      </bottom>
      <diagonal/>
    </border>
    <border>
      <left style="dashed">
        <color indexed="64"/>
      </left>
      <right style="dashed">
        <color indexed="64"/>
      </right>
      <top style="thin">
        <color indexed="64"/>
      </top>
      <bottom style="double">
        <color indexed="64"/>
      </bottom>
      <diagonal/>
    </border>
    <border>
      <left/>
      <right/>
      <top style="dashed">
        <color indexed="64"/>
      </top>
      <bottom style="dashed">
        <color indexed="64"/>
      </bottom>
      <diagonal/>
    </border>
    <border>
      <left style="dashed">
        <color indexed="64"/>
      </left>
      <right/>
      <top style="dashed">
        <color indexed="64"/>
      </top>
      <bottom style="dashed">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s>
  <cellStyleXfs count="1">
    <xf numFmtId="0" fontId="0" fillId="0" borderId="0"/>
  </cellStyleXfs>
  <cellXfs count="294">
    <xf numFmtId="0" fontId="0" fillId="0" borderId="0" xfId="0"/>
    <xf numFmtId="0" fontId="1" fillId="0" borderId="0" xfId="0" applyFont="1"/>
    <xf numFmtId="0" fontId="4" fillId="0" borderId="1" xfId="0" applyFont="1" applyBorder="1"/>
    <xf numFmtId="0" fontId="4" fillId="0" borderId="2" xfId="0" applyFont="1" applyBorder="1"/>
    <xf numFmtId="0" fontId="0" fillId="0" borderId="3" xfId="0" applyBorder="1"/>
    <xf numFmtId="0" fontId="4" fillId="0" borderId="4" xfId="0" applyFont="1" applyBorder="1"/>
    <xf numFmtId="0" fontId="0" fillId="0" borderId="5" xfId="0" applyBorder="1"/>
    <xf numFmtId="0" fontId="4" fillId="0" borderId="6" xfId="0" applyFont="1" applyBorder="1"/>
    <xf numFmtId="0" fontId="0" fillId="0" borderId="0" xfId="0" applyBorder="1"/>
    <xf numFmtId="0" fontId="3" fillId="0" borderId="8" xfId="0" applyFont="1" applyBorder="1"/>
    <xf numFmtId="0" fontId="0" fillId="0" borderId="9" xfId="0" applyBorder="1"/>
    <xf numFmtId="0" fontId="0" fillId="0" borderId="10" xfId="0" applyBorder="1"/>
    <xf numFmtId="0" fontId="0" fillId="0" borderId="11" xfId="0" applyBorder="1"/>
    <xf numFmtId="0" fontId="0" fillId="0" borderId="12" xfId="0" applyBorder="1"/>
    <xf numFmtId="0" fontId="1" fillId="0" borderId="13" xfId="0" applyFont="1" applyBorder="1"/>
    <xf numFmtId="0" fontId="1" fillId="0" borderId="14" xfId="0" applyFont="1" applyBorder="1"/>
    <xf numFmtId="0" fontId="1" fillId="0" borderId="15" xfId="0" applyFont="1" applyBorder="1"/>
    <xf numFmtId="0" fontId="1" fillId="0" borderId="0" xfId="0" applyFont="1" applyAlignment="1">
      <alignment vertical="top" wrapText="1"/>
    </xf>
    <xf numFmtId="0" fontId="1" fillId="0" borderId="0" xfId="0" applyFont="1" applyBorder="1"/>
    <xf numFmtId="0" fontId="1" fillId="0" borderId="9" xfId="0" applyFont="1" applyBorder="1"/>
    <xf numFmtId="0" fontId="6" fillId="0" borderId="0" xfId="0" applyFont="1" applyBorder="1" applyAlignment="1">
      <alignment vertical="top" wrapText="1"/>
    </xf>
    <xf numFmtId="0" fontId="0" fillId="0" borderId="18" xfId="0" applyBorder="1"/>
    <xf numFmtId="0" fontId="0" fillId="0" borderId="17" xfId="0" applyBorder="1"/>
    <xf numFmtId="0" fontId="1" fillId="0" borderId="17" xfId="0" applyFont="1" applyBorder="1"/>
    <xf numFmtId="0" fontId="1" fillId="0" borderId="19" xfId="0" applyFont="1" applyBorder="1"/>
    <xf numFmtId="0" fontId="5" fillId="0" borderId="16" xfId="0" applyFont="1" applyBorder="1" applyAlignment="1">
      <alignment vertical="top" wrapText="1"/>
    </xf>
    <xf numFmtId="0" fontId="5" fillId="0" borderId="7" xfId="0" applyFont="1" applyBorder="1" applyAlignment="1">
      <alignment vertical="top" wrapText="1"/>
    </xf>
    <xf numFmtId="0" fontId="1" fillId="0" borderId="12" xfId="0" applyFont="1" applyBorder="1" applyAlignment="1">
      <alignment vertical="top" wrapText="1"/>
    </xf>
    <xf numFmtId="0" fontId="2" fillId="0" borderId="0" xfId="0" applyFont="1" applyAlignment="1">
      <alignment horizontal="center" vertical="top"/>
    </xf>
    <xf numFmtId="0" fontId="0" fillId="2" borderId="0" xfId="0" applyFill="1"/>
    <xf numFmtId="165" fontId="0" fillId="0" borderId="0" xfId="0" applyNumberFormat="1"/>
    <xf numFmtId="0" fontId="0" fillId="0" borderId="12" xfId="0" applyFont="1" applyBorder="1" applyAlignment="1">
      <alignment vertical="top" wrapText="1"/>
    </xf>
    <xf numFmtId="0" fontId="4" fillId="0" borderId="1" xfId="0" applyFont="1" applyBorder="1" applyAlignment="1">
      <alignment vertical="top"/>
    </xf>
    <xf numFmtId="0" fontId="1" fillId="0" borderId="21" xfId="0" applyFont="1" applyBorder="1" applyAlignment="1">
      <alignment vertical="top" wrapText="1"/>
    </xf>
    <xf numFmtId="0" fontId="1" fillId="0" borderId="2" xfId="0" applyFont="1" applyBorder="1" applyAlignment="1">
      <alignment vertical="top" wrapText="1"/>
    </xf>
    <xf numFmtId="0" fontId="0" fillId="0" borderId="4" xfId="0" applyBorder="1"/>
    <xf numFmtId="0" fontId="0" fillId="0" borderId="22" xfId="0" applyBorder="1"/>
    <xf numFmtId="0" fontId="0" fillId="0" borderId="6" xfId="0" applyBorder="1"/>
    <xf numFmtId="0" fontId="0" fillId="0" borderId="3" xfId="0" applyFont="1" applyBorder="1"/>
    <xf numFmtId="0" fontId="0" fillId="0" borderId="5" xfId="0" applyFont="1" applyBorder="1"/>
    <xf numFmtId="0" fontId="0" fillId="3" borderId="0" xfId="0" applyFill="1"/>
    <xf numFmtId="0" fontId="0" fillId="0" borderId="0" xfId="0" applyAlignment="1">
      <alignment horizontal="left"/>
    </xf>
    <xf numFmtId="0" fontId="4" fillId="0" borderId="0" xfId="0" applyFont="1" applyBorder="1"/>
    <xf numFmtId="14" fontId="0" fillId="3" borderId="0" xfId="0" applyNumberFormat="1" applyFill="1"/>
    <xf numFmtId="0" fontId="0" fillId="0" borderId="0" xfId="0" applyFill="1"/>
    <xf numFmtId="0" fontId="0" fillId="3" borderId="0" xfId="0" applyFill="1" applyBorder="1"/>
    <xf numFmtId="165" fontId="0" fillId="3" borderId="0" xfId="0" applyNumberFormat="1" applyFill="1"/>
    <xf numFmtId="0" fontId="0" fillId="3" borderId="0" xfId="0" applyFill="1" applyAlignment="1">
      <alignment horizontal="left"/>
    </xf>
    <xf numFmtId="0" fontId="0" fillId="3" borderId="0" xfId="0" applyFont="1" applyFill="1" applyBorder="1"/>
    <xf numFmtId="0" fontId="0" fillId="3" borderId="22" xfId="0" applyFont="1" applyFill="1" applyBorder="1"/>
    <xf numFmtId="165" fontId="0" fillId="3" borderId="0" xfId="0" applyNumberFormat="1" applyFont="1" applyFill="1" applyBorder="1"/>
    <xf numFmtId="165" fontId="0" fillId="3" borderId="4" xfId="0" applyNumberFormat="1" applyFont="1" applyFill="1" applyBorder="1"/>
    <xf numFmtId="165" fontId="0" fillId="3" borderId="22" xfId="0" applyNumberFormat="1" applyFont="1" applyFill="1" applyBorder="1"/>
    <xf numFmtId="165" fontId="0" fillId="3" borderId="6" xfId="0" applyNumberFormat="1" applyFont="1" applyFill="1" applyBorder="1"/>
    <xf numFmtId="0" fontId="4" fillId="0" borderId="3" xfId="0" applyFont="1" applyBorder="1" applyAlignment="1">
      <alignment vertical="top"/>
    </xf>
    <xf numFmtId="0" fontId="1" fillId="0" borderId="0" xfId="0" applyFont="1" applyBorder="1" applyAlignment="1">
      <alignment vertical="top" wrapText="1"/>
    </xf>
    <xf numFmtId="0" fontId="1" fillId="0" borderId="1" xfId="0" applyFont="1" applyBorder="1" applyAlignment="1">
      <alignment vertical="top" wrapText="1"/>
    </xf>
    <xf numFmtId="165" fontId="0" fillId="3" borderId="3" xfId="0" applyNumberFormat="1" applyFont="1" applyFill="1" applyBorder="1"/>
    <xf numFmtId="165" fontId="0" fillId="3" borderId="5" xfId="0" applyNumberFormat="1" applyFont="1" applyFill="1" applyBorder="1"/>
    <xf numFmtId="0" fontId="4" fillId="0" borderId="25" xfId="0" applyFont="1" applyBorder="1" applyAlignment="1">
      <alignment horizontal="center" vertical="top" wrapText="1"/>
    </xf>
    <xf numFmtId="0" fontId="0" fillId="0" borderId="1" xfId="0" applyBorder="1"/>
    <xf numFmtId="0" fontId="0" fillId="2" borderId="17" xfId="0" applyFill="1" applyBorder="1"/>
    <xf numFmtId="0" fontId="9" fillId="0" borderId="0" xfId="0" applyFont="1" applyAlignment="1">
      <alignment horizontal="left"/>
    </xf>
    <xf numFmtId="0" fontId="0" fillId="0" borderId="0" xfId="0" applyAlignment="1">
      <alignment wrapText="1"/>
    </xf>
    <xf numFmtId="0" fontId="0" fillId="0" borderId="0" xfId="0" applyAlignment="1">
      <alignment vertical="top" wrapText="1"/>
    </xf>
    <xf numFmtId="0" fontId="8" fillId="0" borderId="0" xfId="0" applyFont="1" applyAlignment="1">
      <alignment horizontal="left"/>
    </xf>
    <xf numFmtId="0" fontId="0" fillId="3" borderId="17" xfId="0" applyFill="1" applyBorder="1"/>
    <xf numFmtId="0" fontId="4" fillId="0" borderId="10" xfId="0" applyFont="1" applyBorder="1"/>
    <xf numFmtId="0" fontId="0" fillId="0" borderId="0" xfId="0" applyFont="1" applyFill="1" applyBorder="1"/>
    <xf numFmtId="165" fontId="0" fillId="0" borderId="3" xfId="0" applyNumberFormat="1" applyFont="1" applyFill="1" applyBorder="1"/>
    <xf numFmtId="165" fontId="0" fillId="0" borderId="0" xfId="0" applyNumberFormat="1" applyFont="1" applyFill="1" applyBorder="1"/>
    <xf numFmtId="165" fontId="0" fillId="0" borderId="4" xfId="0" applyNumberFormat="1" applyFont="1" applyFill="1" applyBorder="1"/>
    <xf numFmtId="0" fontId="0" fillId="0" borderId="22" xfId="0" applyFont="1" applyFill="1" applyBorder="1"/>
    <xf numFmtId="165" fontId="0" fillId="0" borderId="5" xfId="0" applyNumberFormat="1" applyFont="1" applyFill="1" applyBorder="1"/>
    <xf numFmtId="165" fontId="0" fillId="0" borderId="22" xfId="0" applyNumberFormat="1" applyFont="1" applyFill="1" applyBorder="1"/>
    <xf numFmtId="165" fontId="0" fillId="0" borderId="6" xfId="0" applyNumberFormat="1" applyFont="1" applyFill="1" applyBorder="1"/>
    <xf numFmtId="0" fontId="1" fillId="0" borderId="0" xfId="0" applyFont="1" applyFill="1" applyBorder="1" applyAlignment="1">
      <alignment vertical="top" wrapText="1"/>
    </xf>
    <xf numFmtId="0" fontId="1" fillId="0" borderId="1" xfId="0" applyFont="1" applyFill="1" applyBorder="1" applyAlignment="1">
      <alignment vertical="top" wrapText="1"/>
    </xf>
    <xf numFmtId="0" fontId="1" fillId="0" borderId="21" xfId="0" applyFont="1" applyFill="1" applyBorder="1" applyAlignment="1">
      <alignment vertical="top" wrapText="1"/>
    </xf>
    <xf numFmtId="0" fontId="1" fillId="0" borderId="2" xfId="0" applyFont="1" applyFill="1" applyBorder="1" applyAlignment="1">
      <alignment vertical="top" wrapText="1"/>
    </xf>
    <xf numFmtId="0" fontId="0" fillId="0" borderId="18" xfId="0" applyFill="1" applyBorder="1"/>
    <xf numFmtId="0" fontId="0" fillId="0" borderId="10" xfId="0" applyFill="1" applyBorder="1"/>
    <xf numFmtId="0" fontId="0" fillId="0" borderId="17" xfId="0" applyFill="1" applyBorder="1"/>
    <xf numFmtId="0" fontId="1" fillId="0" borderId="19" xfId="0" applyFont="1" applyFill="1" applyBorder="1"/>
    <xf numFmtId="165" fontId="0" fillId="0" borderId="0" xfId="0" applyNumberFormat="1" applyFill="1"/>
    <xf numFmtId="0" fontId="0" fillId="0" borderId="0" xfId="0" applyAlignment="1">
      <alignment vertical="top"/>
    </xf>
    <xf numFmtId="0" fontId="0" fillId="0" borderId="3" xfId="0" applyBorder="1" applyAlignment="1">
      <alignment vertical="top"/>
    </xf>
    <xf numFmtId="0" fontId="10" fillId="0" borderId="0" xfId="0" applyFont="1" applyFill="1" applyBorder="1" applyAlignment="1">
      <alignment vertical="top" wrapText="1"/>
    </xf>
    <xf numFmtId="0" fontId="10" fillId="0" borderId="4" xfId="0" applyFont="1" applyBorder="1" applyAlignment="1">
      <alignment vertical="top" wrapText="1"/>
    </xf>
    <xf numFmtId="0" fontId="0" fillId="0" borderId="3" xfId="0" applyBorder="1" applyAlignment="1">
      <alignment horizontal="center"/>
    </xf>
    <xf numFmtId="165" fontId="0" fillId="0" borderId="0" xfId="0" applyNumberFormat="1" applyFill="1" applyBorder="1"/>
    <xf numFmtId="165" fontId="0" fillId="0" borderId="4" xfId="0" applyNumberFormat="1" applyBorder="1"/>
    <xf numFmtId="0" fontId="0" fillId="0" borderId="5" xfId="0" applyBorder="1" applyAlignment="1">
      <alignment horizontal="center"/>
    </xf>
    <xf numFmtId="165" fontId="0" fillId="0" borderId="22" xfId="0" applyNumberFormat="1" applyFill="1" applyBorder="1"/>
    <xf numFmtId="165" fontId="0" fillId="0" borderId="6" xfId="0" applyNumberFormat="1" applyBorder="1"/>
    <xf numFmtId="0" fontId="4" fillId="0" borderId="21" xfId="0" applyFont="1" applyFill="1" applyBorder="1"/>
    <xf numFmtId="0" fontId="0" fillId="2" borderId="18" xfId="0" applyFill="1" applyBorder="1"/>
    <xf numFmtId="0" fontId="1" fillId="2" borderId="19" xfId="0" applyFont="1" applyFill="1" applyBorder="1"/>
    <xf numFmtId="0" fontId="5" fillId="0" borderId="16" xfId="0" applyFont="1" applyFill="1" applyBorder="1" applyAlignment="1">
      <alignment vertical="top" wrapText="1"/>
    </xf>
    <xf numFmtId="0" fontId="0" fillId="0" borderId="12" xfId="0" applyFill="1" applyBorder="1"/>
    <xf numFmtId="0" fontId="1" fillId="0" borderId="15" xfId="0" applyFont="1" applyFill="1" applyBorder="1"/>
    <xf numFmtId="165" fontId="0" fillId="0" borderId="10" xfId="0" applyNumberFormat="1" applyBorder="1"/>
    <xf numFmtId="165" fontId="0" fillId="0" borderId="18" xfId="0" applyNumberFormat="1" applyBorder="1"/>
    <xf numFmtId="165" fontId="0" fillId="0" borderId="12" xfId="0" applyNumberFormat="1" applyBorder="1"/>
    <xf numFmtId="165" fontId="0" fillId="0" borderId="17" xfId="0" applyNumberFormat="1" applyBorder="1"/>
    <xf numFmtId="165" fontId="0" fillId="0" borderId="9" xfId="0" applyNumberFormat="1" applyBorder="1"/>
    <xf numFmtId="0" fontId="0" fillId="0" borderId="23" xfId="0" applyBorder="1" applyAlignment="1">
      <alignment horizontal="center" vertical="top" wrapText="1"/>
    </xf>
    <xf numFmtId="0" fontId="0" fillId="0" borderId="24" xfId="0" applyBorder="1" applyAlignment="1">
      <alignment horizontal="center" vertical="top" wrapText="1"/>
    </xf>
    <xf numFmtId="0" fontId="3" fillId="0" borderId="0" xfId="0" applyFont="1" applyBorder="1"/>
    <xf numFmtId="0" fontId="3" fillId="0" borderId="9" xfId="0" applyFont="1" applyBorder="1"/>
    <xf numFmtId="0" fontId="0" fillId="0" borderId="0" xfId="0" applyFill="1" applyBorder="1"/>
    <xf numFmtId="165" fontId="0" fillId="0" borderId="12" xfId="0" applyNumberFormat="1" applyFill="1" applyBorder="1"/>
    <xf numFmtId="165" fontId="0" fillId="0" borderId="17" xfId="0" applyNumberFormat="1" applyFill="1" applyBorder="1"/>
    <xf numFmtId="0" fontId="1" fillId="5" borderId="14" xfId="0" applyFont="1" applyFill="1" applyBorder="1"/>
    <xf numFmtId="0" fontId="1" fillId="5" borderId="15" xfId="0" applyFont="1" applyFill="1" applyBorder="1"/>
    <xf numFmtId="165" fontId="1" fillId="5" borderId="19" xfId="0" applyNumberFormat="1" applyFont="1" applyFill="1" applyBorder="1"/>
    <xf numFmtId="165" fontId="1" fillId="5" borderId="15" xfId="0" applyNumberFormat="1" applyFont="1" applyFill="1" applyBorder="1"/>
    <xf numFmtId="14" fontId="0" fillId="0" borderId="0" xfId="0" applyNumberFormat="1" applyAlignment="1">
      <alignment horizontal="left"/>
    </xf>
    <xf numFmtId="14" fontId="0" fillId="0" borderId="0" xfId="0" applyNumberFormat="1" applyFill="1" applyAlignment="1">
      <alignment horizontal="left"/>
    </xf>
    <xf numFmtId="0" fontId="0" fillId="6" borderId="0" xfId="0" applyFill="1"/>
    <xf numFmtId="0" fontId="0" fillId="0" borderId="0" xfId="0" applyFont="1"/>
    <xf numFmtId="0" fontId="4" fillId="3" borderId="0" xfId="0" applyFont="1" applyFill="1" applyBorder="1"/>
    <xf numFmtId="0" fontId="0" fillId="3" borderId="26" xfId="0" applyFill="1" applyBorder="1"/>
    <xf numFmtId="0" fontId="1" fillId="7" borderId="0" xfId="0" applyFont="1" applyFill="1"/>
    <xf numFmtId="0" fontId="1" fillId="7" borderId="0" xfId="0" applyFont="1" applyFill="1" applyBorder="1"/>
    <xf numFmtId="0" fontId="0" fillId="3" borderId="26" xfId="0" applyFill="1" applyBorder="1" applyAlignment="1">
      <alignment horizontal="left"/>
    </xf>
    <xf numFmtId="0" fontId="5" fillId="0" borderId="0" xfId="0" applyFont="1" applyFill="1" applyBorder="1" applyAlignment="1">
      <alignment vertical="top" wrapText="1"/>
    </xf>
    <xf numFmtId="165" fontId="0" fillId="0" borderId="0" xfId="0" applyNumberFormat="1" applyAlignment="1">
      <alignment vertical="top"/>
    </xf>
    <xf numFmtId="2" fontId="0" fillId="3" borderId="0" xfId="0" applyNumberFormat="1" applyFill="1"/>
    <xf numFmtId="0" fontId="4" fillId="0" borderId="0" xfId="0" applyFont="1" applyAlignment="1">
      <alignment vertical="top"/>
    </xf>
    <xf numFmtId="14" fontId="0" fillId="0" borderId="0" xfId="0" applyNumberFormat="1" applyAlignment="1">
      <alignment vertical="top"/>
    </xf>
    <xf numFmtId="165" fontId="0" fillId="0" borderId="0" xfId="0" applyNumberFormat="1" applyFill="1" applyAlignment="1">
      <alignment vertical="top"/>
    </xf>
    <xf numFmtId="14" fontId="0" fillId="0" borderId="0" xfId="0" applyNumberFormat="1" applyAlignment="1"/>
    <xf numFmtId="0" fontId="4" fillId="0" borderId="1" xfId="0" applyFont="1" applyBorder="1" applyAlignment="1">
      <alignment vertical="top" wrapText="1"/>
    </xf>
    <xf numFmtId="164" fontId="11" fillId="0" borderId="21" xfId="0" applyNumberFormat="1" applyFont="1" applyBorder="1" applyAlignment="1">
      <alignment vertical="top" wrapText="1"/>
    </xf>
    <xf numFmtId="164" fontId="11" fillId="0" borderId="0" xfId="0" applyNumberFormat="1" applyFont="1" applyBorder="1" applyAlignment="1">
      <alignment vertical="top" wrapText="1"/>
    </xf>
    <xf numFmtId="164" fontId="4" fillId="0" borderId="0" xfId="0" applyNumberFormat="1" applyFont="1" applyBorder="1" applyAlignment="1">
      <alignment vertical="top" wrapText="1"/>
    </xf>
    <xf numFmtId="0" fontId="0" fillId="0" borderId="0" xfId="0" applyBorder="1" applyAlignment="1">
      <alignment vertical="top" wrapText="1"/>
    </xf>
    <xf numFmtId="164" fontId="11" fillId="0" borderId="2" xfId="0" applyNumberFormat="1" applyFont="1" applyBorder="1" applyAlignment="1">
      <alignment vertical="top" wrapText="1"/>
    </xf>
    <xf numFmtId="0" fontId="0" fillId="0" borderId="3" xfId="0" applyFill="1" applyBorder="1"/>
    <xf numFmtId="0" fontId="0" fillId="3" borderId="4" xfId="0" applyFill="1" applyBorder="1"/>
    <xf numFmtId="0" fontId="0" fillId="0" borderId="22" xfId="0" applyFill="1" applyBorder="1"/>
    <xf numFmtId="0" fontId="0" fillId="0" borderId="0" xfId="0" applyFill="1" applyAlignment="1">
      <alignment horizontal="left"/>
    </xf>
    <xf numFmtId="0" fontId="11" fillId="4" borderId="11" xfId="0" applyFont="1" applyFill="1" applyBorder="1" applyAlignment="1">
      <alignment vertical="top" wrapText="1"/>
    </xf>
    <xf numFmtId="10" fontId="0" fillId="0" borderId="0" xfId="0" applyNumberFormat="1"/>
    <xf numFmtId="165" fontId="11" fillId="0" borderId="0" xfId="0" applyNumberFormat="1" applyFont="1" applyAlignment="1">
      <alignment vertical="top" wrapText="1"/>
    </xf>
    <xf numFmtId="165" fontId="11" fillId="0" borderId="0" xfId="0" applyNumberFormat="1" applyFont="1" applyBorder="1" applyAlignment="1">
      <alignment vertical="top" wrapText="1"/>
    </xf>
    <xf numFmtId="10" fontId="0" fillId="3" borderId="0" xfId="0" applyNumberFormat="1" applyFill="1"/>
    <xf numFmtId="0" fontId="0" fillId="0" borderId="11" xfId="0" applyFill="1" applyBorder="1"/>
    <xf numFmtId="165" fontId="0" fillId="6" borderId="12" xfId="0" applyNumberFormat="1" applyFill="1" applyBorder="1"/>
    <xf numFmtId="0" fontId="1" fillId="5" borderId="0" xfId="0" applyFont="1" applyFill="1" applyBorder="1"/>
    <xf numFmtId="165" fontId="1" fillId="5" borderId="12" xfId="0" applyNumberFormat="1" applyFont="1" applyFill="1" applyBorder="1"/>
    <xf numFmtId="0" fontId="1" fillId="0" borderId="0" xfId="0" applyFont="1" applyFill="1" applyBorder="1"/>
    <xf numFmtId="165" fontId="1" fillId="0" borderId="0" xfId="0" applyNumberFormat="1" applyFont="1" applyFill="1" applyBorder="1"/>
    <xf numFmtId="165" fontId="1" fillId="0" borderId="12" xfId="0" applyNumberFormat="1" applyFont="1" applyFill="1" applyBorder="1"/>
    <xf numFmtId="0" fontId="1" fillId="5" borderId="8" xfId="0" applyFont="1" applyFill="1" applyBorder="1"/>
    <xf numFmtId="0" fontId="1" fillId="5" borderId="9" xfId="0" applyFont="1" applyFill="1" applyBorder="1"/>
    <xf numFmtId="0" fontId="1" fillId="5" borderId="11" xfId="0" applyFont="1" applyFill="1" applyBorder="1"/>
    <xf numFmtId="0" fontId="1" fillId="5" borderId="13" xfId="0" applyFont="1" applyFill="1" applyBorder="1"/>
    <xf numFmtId="165" fontId="1" fillId="5" borderId="27" xfId="0" applyNumberFormat="1" applyFont="1" applyFill="1" applyBorder="1"/>
    <xf numFmtId="0" fontId="1" fillId="5" borderId="10" xfId="0" applyFont="1" applyFill="1" applyBorder="1"/>
    <xf numFmtId="0" fontId="1" fillId="5" borderId="12" xfId="0" applyFont="1" applyFill="1" applyBorder="1"/>
    <xf numFmtId="165" fontId="1" fillId="5" borderId="18" xfId="0" applyNumberFormat="1" applyFont="1" applyFill="1" applyBorder="1"/>
    <xf numFmtId="165" fontId="1" fillId="5" borderId="17" xfId="0" applyNumberFormat="1" applyFont="1" applyFill="1" applyBorder="1"/>
    <xf numFmtId="165" fontId="1" fillId="5" borderId="28" xfId="0" applyNumberFormat="1" applyFont="1" applyFill="1" applyBorder="1"/>
    <xf numFmtId="0" fontId="1" fillId="0" borderId="11" xfId="0" applyFont="1" applyBorder="1" applyAlignment="1">
      <alignment vertical="center" textRotation="90"/>
    </xf>
    <xf numFmtId="0" fontId="1" fillId="0" borderId="29" xfId="0" applyFont="1" applyFill="1" applyBorder="1"/>
    <xf numFmtId="165" fontId="1" fillId="0" borderId="30" xfId="0" applyNumberFormat="1" applyFont="1" applyFill="1" applyBorder="1"/>
    <xf numFmtId="0" fontId="5" fillId="5" borderId="0" xfId="0" applyFont="1" applyFill="1" applyAlignment="1">
      <alignment horizontal="center" vertical="center" textRotation="90" wrapText="1"/>
    </xf>
    <xf numFmtId="0" fontId="1" fillId="5" borderId="0" xfId="0" applyFont="1" applyFill="1"/>
    <xf numFmtId="0" fontId="0" fillId="5" borderId="0" xfId="0" applyFill="1"/>
    <xf numFmtId="165" fontId="0" fillId="0" borderId="10" xfId="0" applyNumberFormat="1" applyFill="1" applyBorder="1"/>
    <xf numFmtId="165" fontId="0" fillId="0" borderId="18" xfId="0" applyNumberFormat="1" applyFill="1" applyBorder="1"/>
    <xf numFmtId="0" fontId="1" fillId="0" borderId="17" xfId="0" applyFont="1" applyFill="1" applyBorder="1"/>
    <xf numFmtId="0" fontId="1" fillId="0" borderId="0" xfId="0" applyFont="1" applyFill="1"/>
    <xf numFmtId="0" fontId="1" fillId="0" borderId="11" xfId="0" applyFont="1" applyFill="1" applyBorder="1"/>
    <xf numFmtId="165" fontId="1" fillId="0" borderId="20" xfId="0" applyNumberFormat="1" applyFont="1" applyFill="1" applyBorder="1"/>
    <xf numFmtId="0" fontId="0" fillId="0" borderId="19" xfId="0" applyFill="1" applyBorder="1"/>
    <xf numFmtId="0" fontId="0" fillId="0" borderId="13" xfId="0" applyFill="1" applyBorder="1"/>
    <xf numFmtId="0" fontId="0" fillId="0" borderId="14" xfId="0" applyFill="1" applyBorder="1"/>
    <xf numFmtId="165" fontId="0" fillId="0" borderId="14" xfId="0" applyNumberFormat="1" applyFill="1" applyBorder="1"/>
    <xf numFmtId="165" fontId="0" fillId="0" borderId="15" xfId="0" applyNumberFormat="1" applyFill="1" applyBorder="1"/>
    <xf numFmtId="0" fontId="10" fillId="0" borderId="0" xfId="0" applyFont="1" applyFill="1" applyBorder="1"/>
    <xf numFmtId="0" fontId="0" fillId="0" borderId="0" xfId="0" applyAlignment="1"/>
    <xf numFmtId="0" fontId="0" fillId="3" borderId="11" xfId="0" applyFill="1" applyBorder="1"/>
    <xf numFmtId="0" fontId="6" fillId="6" borderId="0" xfId="0" applyFont="1" applyFill="1" applyBorder="1" applyAlignment="1">
      <alignment vertical="top" wrapText="1"/>
    </xf>
    <xf numFmtId="0" fontId="6" fillId="6" borderId="12" xfId="0" applyFont="1" applyFill="1" applyBorder="1" applyAlignment="1">
      <alignment vertical="top" wrapText="1"/>
    </xf>
    <xf numFmtId="0" fontId="0" fillId="6" borderId="0" xfId="0" applyFill="1" applyBorder="1"/>
    <xf numFmtId="0" fontId="0" fillId="6" borderId="12" xfId="0" applyFill="1" applyBorder="1"/>
    <xf numFmtId="0" fontId="2" fillId="0" borderId="0" xfId="0" applyFont="1" applyAlignment="1">
      <alignment horizontal="left" vertical="top"/>
    </xf>
    <xf numFmtId="0" fontId="3" fillId="0" borderId="0" xfId="0" applyFont="1" applyAlignment="1">
      <alignment horizontal="left" vertical="top"/>
    </xf>
    <xf numFmtId="0" fontId="2" fillId="3" borderId="0" xfId="0" applyFont="1" applyFill="1" applyAlignment="1">
      <alignment horizontal="center" vertical="top"/>
    </xf>
    <xf numFmtId="0" fontId="0" fillId="0" borderId="0" xfId="0" applyFont="1" applyAlignment="1">
      <alignment horizontal="left" vertical="top"/>
    </xf>
    <xf numFmtId="165" fontId="0" fillId="0" borderId="0" xfId="0" applyNumberFormat="1" applyFont="1" applyAlignment="1">
      <alignment horizontal="right" vertical="top"/>
    </xf>
    <xf numFmtId="165" fontId="0" fillId="0" borderId="0" xfId="0" applyNumberFormat="1" applyFont="1" applyAlignment="1">
      <alignment horizontal="left" vertical="top"/>
    </xf>
    <xf numFmtId="0" fontId="2" fillId="5" borderId="0" xfId="0" applyFont="1" applyFill="1" applyAlignment="1">
      <alignment horizontal="center" vertical="top"/>
    </xf>
    <xf numFmtId="0" fontId="0" fillId="0" borderId="0" xfId="0" applyFont="1" applyBorder="1" applyAlignment="1">
      <alignment horizontal="left" vertical="top"/>
    </xf>
    <xf numFmtId="165" fontId="0" fillId="0" borderId="0" xfId="0" applyNumberFormat="1" applyFont="1" applyBorder="1" applyAlignment="1">
      <alignment horizontal="right" vertical="top"/>
    </xf>
    <xf numFmtId="0" fontId="2" fillId="5" borderId="0" xfId="0" applyFont="1" applyFill="1" applyBorder="1" applyAlignment="1">
      <alignment horizontal="center" vertical="top"/>
    </xf>
    <xf numFmtId="165" fontId="0" fillId="0" borderId="0" xfId="0" applyNumberFormat="1" applyFont="1" applyBorder="1" applyAlignment="1">
      <alignment horizontal="left" vertical="top"/>
    </xf>
    <xf numFmtId="0" fontId="2" fillId="0" borderId="0" xfId="0" applyFont="1" applyBorder="1" applyAlignment="1">
      <alignment horizontal="center" vertical="top"/>
    </xf>
    <xf numFmtId="0" fontId="2" fillId="3" borderId="0" xfId="0" applyFont="1" applyFill="1" applyBorder="1" applyAlignment="1">
      <alignment horizontal="center" vertical="top"/>
    </xf>
    <xf numFmtId="0" fontId="3" fillId="0" borderId="0" xfId="0" applyFont="1" applyAlignment="1">
      <alignment horizontal="left" vertical="top" wrapText="1"/>
    </xf>
    <xf numFmtId="0" fontId="0" fillId="5" borderId="0" xfId="0" applyFill="1" applyAlignment="1">
      <alignment vertical="center" textRotation="90"/>
    </xf>
    <xf numFmtId="165" fontId="1" fillId="0" borderId="10" xfId="0" applyNumberFormat="1" applyFont="1" applyBorder="1"/>
    <xf numFmtId="0" fontId="10" fillId="0" borderId="12" xfId="0" applyFont="1" applyBorder="1"/>
    <xf numFmtId="0" fontId="10" fillId="0" borderId="11" xfId="0" applyFont="1" applyFill="1" applyBorder="1"/>
    <xf numFmtId="0" fontId="10" fillId="0" borderId="17" xfId="0" applyFont="1" applyFill="1" applyBorder="1"/>
    <xf numFmtId="165" fontId="10" fillId="0" borderId="0" xfId="0" applyNumberFormat="1" applyFont="1" applyFill="1" applyBorder="1"/>
    <xf numFmtId="165" fontId="10" fillId="0" borderId="12" xfId="0" applyNumberFormat="1" applyFont="1" applyFill="1" applyBorder="1"/>
    <xf numFmtId="0" fontId="10" fillId="0" borderId="0" xfId="0" applyFont="1" applyFill="1"/>
    <xf numFmtId="0" fontId="2" fillId="0" borderId="0" xfId="0" applyFont="1"/>
    <xf numFmtId="0" fontId="1" fillId="0" borderId="0" xfId="0" applyFont="1" applyAlignment="1">
      <alignment vertical="top"/>
    </xf>
    <xf numFmtId="0" fontId="1" fillId="2" borderId="0" xfId="0" applyFont="1" applyFill="1" applyAlignment="1">
      <alignment vertical="top"/>
    </xf>
    <xf numFmtId="0" fontId="0" fillId="8" borderId="21" xfId="0" applyFill="1" applyBorder="1"/>
    <xf numFmtId="165" fontId="0" fillId="8" borderId="21" xfId="0" applyNumberFormat="1" applyFill="1" applyBorder="1"/>
    <xf numFmtId="0" fontId="0" fillId="8" borderId="2" xfId="0" applyFill="1" applyBorder="1"/>
    <xf numFmtId="0" fontId="0" fillId="8" borderId="0" xfId="0" applyFill="1" applyBorder="1"/>
    <xf numFmtId="165" fontId="0" fillId="8" borderId="0" xfId="0" applyNumberFormat="1" applyFill="1" applyBorder="1"/>
    <xf numFmtId="0" fontId="0" fillId="8" borderId="4" xfId="0" applyFill="1" applyBorder="1"/>
    <xf numFmtId="0" fontId="1" fillId="8" borderId="22" xfId="0" applyFont="1" applyFill="1" applyBorder="1"/>
    <xf numFmtId="165" fontId="1" fillId="8" borderId="22" xfId="0" applyNumberFormat="1" applyFont="1" applyFill="1" applyBorder="1"/>
    <xf numFmtId="0" fontId="1" fillId="8" borderId="6" xfId="0" applyFont="1" applyFill="1" applyBorder="1"/>
    <xf numFmtId="0" fontId="0" fillId="0" borderId="21" xfId="0" applyBorder="1"/>
    <xf numFmtId="165" fontId="0" fillId="0" borderId="21" xfId="0" applyNumberFormat="1" applyBorder="1"/>
    <xf numFmtId="0" fontId="0" fillId="0" borderId="2" xfId="0" applyBorder="1"/>
    <xf numFmtId="165" fontId="0" fillId="0" borderId="0" xfId="0" applyNumberFormat="1" applyBorder="1"/>
    <xf numFmtId="0" fontId="1" fillId="0" borderId="22" xfId="0" applyFont="1" applyBorder="1"/>
    <xf numFmtId="165" fontId="1" fillId="0" borderId="22" xfId="0" applyNumberFormat="1" applyFont="1" applyBorder="1"/>
    <xf numFmtId="0" fontId="1" fillId="0" borderId="6" xfId="0" applyFont="1" applyBorder="1"/>
    <xf numFmtId="0" fontId="1" fillId="8" borderId="0" xfId="0" applyFont="1" applyFill="1" applyBorder="1"/>
    <xf numFmtId="165" fontId="1" fillId="8" borderId="0" xfId="0" applyNumberFormat="1" applyFont="1" applyFill="1" applyBorder="1"/>
    <xf numFmtId="0" fontId="1" fillId="8" borderId="4" xfId="0" applyFont="1" applyFill="1" applyBorder="1"/>
    <xf numFmtId="0" fontId="0" fillId="0" borderId="21" xfId="0" applyFill="1" applyBorder="1"/>
    <xf numFmtId="165" fontId="0" fillId="0" borderId="21" xfId="0" applyNumberFormat="1" applyFill="1" applyBorder="1"/>
    <xf numFmtId="0" fontId="0" fillId="0" borderId="2" xfId="0" applyFill="1" applyBorder="1"/>
    <xf numFmtId="0" fontId="0" fillId="8" borderId="31" xfId="0" applyFill="1" applyBorder="1"/>
    <xf numFmtId="0" fontId="0" fillId="8" borderId="32" xfId="0" applyFill="1" applyBorder="1"/>
    <xf numFmtId="0" fontId="1" fillId="8" borderId="33" xfId="0" applyFont="1" applyFill="1" applyBorder="1"/>
    <xf numFmtId="0" fontId="0" fillId="0" borderId="31" xfId="0" applyBorder="1"/>
    <xf numFmtId="0" fontId="0" fillId="0" borderId="32" xfId="0" applyBorder="1"/>
    <xf numFmtId="0" fontId="0" fillId="0" borderId="31" xfId="0" applyFill="1" applyBorder="1"/>
    <xf numFmtId="165" fontId="0" fillId="0" borderId="0" xfId="0" applyNumberFormat="1" applyBorder="1" applyAlignment="1">
      <alignment horizontal="left" vertical="top"/>
    </xf>
    <xf numFmtId="0" fontId="12" fillId="0" borderId="0" xfId="0" applyFont="1" applyFill="1"/>
    <xf numFmtId="14" fontId="0" fillId="0" borderId="0" xfId="0" applyNumberFormat="1" applyFont="1"/>
    <xf numFmtId="165" fontId="0" fillId="3" borderId="0" xfId="0" applyNumberFormat="1" applyFill="1" applyAlignment="1">
      <alignment vertical="top"/>
    </xf>
    <xf numFmtId="0" fontId="0" fillId="0" borderId="0" xfId="0" applyFont="1" applyFill="1" applyBorder="1" applyAlignment="1">
      <alignment horizontal="left" wrapText="1"/>
    </xf>
    <xf numFmtId="0" fontId="0" fillId="0" borderId="12" xfId="0" applyFont="1" applyFill="1" applyBorder="1" applyAlignment="1">
      <alignment horizontal="left" wrapText="1"/>
    </xf>
    <xf numFmtId="0" fontId="11" fillId="0" borderId="0" xfId="0" applyFont="1" applyAlignment="1">
      <alignment horizontal="justify" vertical="top"/>
    </xf>
    <xf numFmtId="0" fontId="17" fillId="7" borderId="0" xfId="0" applyFont="1" applyFill="1"/>
    <xf numFmtId="0" fontId="0" fillId="7" borderId="0" xfId="0" applyFill="1"/>
    <xf numFmtId="165" fontId="0" fillId="6" borderId="17" xfId="0" applyNumberFormat="1" applyFill="1" applyBorder="1"/>
    <xf numFmtId="165" fontId="1" fillId="0" borderId="27" xfId="0" applyNumberFormat="1" applyFont="1" applyFill="1" applyBorder="1"/>
    <xf numFmtId="165" fontId="16" fillId="0" borderId="0" xfId="0" applyNumberFormat="1" applyFont="1" applyFill="1" applyBorder="1"/>
    <xf numFmtId="0" fontId="0" fillId="0" borderId="0" xfId="0" applyAlignment="1">
      <alignment vertical="top" wrapText="1"/>
    </xf>
    <xf numFmtId="0" fontId="0" fillId="0" borderId="0" xfId="0" applyAlignment="1">
      <alignment wrapText="1"/>
    </xf>
    <xf numFmtId="0" fontId="2" fillId="0" borderId="0" xfId="0" applyFont="1" applyAlignment="1">
      <alignment horizontal="center"/>
    </xf>
    <xf numFmtId="0" fontId="0" fillId="0" borderId="0" xfId="0" applyAlignment="1">
      <alignment horizontal="center"/>
    </xf>
    <xf numFmtId="0" fontId="0" fillId="0" borderId="0" xfId="0" applyAlignment="1">
      <alignment horizontal="justify" vertical="center" wrapText="1"/>
    </xf>
    <xf numFmtId="0" fontId="0" fillId="0" borderId="0" xfId="0" applyFont="1" applyFill="1" applyBorder="1" applyAlignment="1">
      <alignment horizontal="left" wrapText="1"/>
    </xf>
    <xf numFmtId="0" fontId="0" fillId="0" borderId="12" xfId="0" applyFill="1" applyBorder="1" applyAlignment="1">
      <alignment horizontal="left" wrapText="1"/>
    </xf>
    <xf numFmtId="0" fontId="2" fillId="0" borderId="0" xfId="0" applyFont="1" applyAlignment="1">
      <alignment horizontal="center" vertical="top"/>
    </xf>
    <xf numFmtId="0" fontId="1" fillId="0" borderId="18" xfId="0" applyFont="1" applyBorder="1" applyAlignment="1">
      <alignment vertical="center" textRotation="90"/>
    </xf>
    <xf numFmtId="0" fontId="1" fillId="0" borderId="17" xfId="0" applyFont="1" applyBorder="1" applyAlignment="1">
      <alignment vertical="center" textRotation="90"/>
    </xf>
    <xf numFmtId="0" fontId="1" fillId="0" borderId="19" xfId="0" applyFont="1" applyBorder="1" applyAlignment="1">
      <alignment vertical="center" textRotation="90"/>
    </xf>
    <xf numFmtId="0" fontId="1" fillId="0" borderId="18"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9" xfId="0" applyFont="1" applyBorder="1" applyAlignment="1">
      <alignment horizontal="center" vertical="center" textRotation="90"/>
    </xf>
    <xf numFmtId="0" fontId="0" fillId="0" borderId="17" xfId="0" applyBorder="1" applyAlignment="1">
      <alignment vertical="center" textRotation="90"/>
    </xf>
    <xf numFmtId="0" fontId="0" fillId="0" borderId="19" xfId="0" applyBorder="1" applyAlignment="1">
      <alignment vertical="center" textRotation="90"/>
    </xf>
    <xf numFmtId="0" fontId="11" fillId="0" borderId="11" xfId="0" applyFont="1" applyBorder="1" applyAlignment="1">
      <alignment vertical="top" wrapText="1"/>
    </xf>
    <xf numFmtId="0" fontId="11" fillId="0" borderId="0" xfId="0" applyFont="1" applyAlignment="1">
      <alignment vertical="top" wrapText="1"/>
    </xf>
    <xf numFmtId="0" fontId="11" fillId="0" borderId="12" xfId="0" applyFont="1" applyBorder="1" applyAlignment="1">
      <alignment vertical="top" wrapText="1"/>
    </xf>
    <xf numFmtId="0" fontId="10" fillId="0" borderId="11" xfId="0" applyFont="1" applyBorder="1" applyAlignment="1">
      <alignment wrapText="1"/>
    </xf>
    <xf numFmtId="0" fontId="10" fillId="0" borderId="0" xfId="0" applyFont="1" applyAlignment="1"/>
    <xf numFmtId="0" fontId="10" fillId="0" borderId="12" xfId="0" applyFont="1" applyBorder="1" applyAlignment="1"/>
    <xf numFmtId="0" fontId="0" fillId="0" borderId="11" xfId="0" applyBorder="1" applyAlignment="1">
      <alignment wrapText="1"/>
    </xf>
    <xf numFmtId="0" fontId="0" fillId="0" borderId="0" xfId="0" applyAlignment="1"/>
    <xf numFmtId="0" fontId="0" fillId="0" borderId="12" xfId="0" applyBorder="1" applyAlignment="1"/>
    <xf numFmtId="0" fontId="14" fillId="0" borderId="11" xfId="0" applyFont="1" applyBorder="1" applyAlignment="1">
      <alignment vertical="top" wrapText="1"/>
    </xf>
    <xf numFmtId="0" fontId="14" fillId="0" borderId="0" xfId="0" applyFont="1" applyBorder="1" applyAlignment="1">
      <alignment vertical="top" wrapText="1"/>
    </xf>
    <xf numFmtId="0" fontId="14" fillId="0" borderId="0" xfId="0" applyFont="1" applyAlignment="1"/>
    <xf numFmtId="0" fontId="14" fillId="0" borderId="12" xfId="0" applyFont="1" applyBorder="1" applyAlignment="1"/>
    <xf numFmtId="0" fontId="2" fillId="8" borderId="21" xfId="0" applyFont="1" applyFill="1" applyBorder="1" applyAlignment="1">
      <alignment vertical="center" textRotation="89"/>
    </xf>
    <xf numFmtId="0" fontId="2" fillId="0" borderId="0" xfId="0" applyFont="1" applyBorder="1" applyAlignment="1">
      <alignment vertical="center" textRotation="89"/>
    </xf>
    <xf numFmtId="0" fontId="2" fillId="0" borderId="22" xfId="0" applyFont="1" applyBorder="1" applyAlignment="1">
      <alignment vertical="center" textRotation="89"/>
    </xf>
    <xf numFmtId="0" fontId="2" fillId="0" borderId="21" xfId="0" applyFont="1" applyFill="1" applyBorder="1" applyAlignment="1">
      <alignment vertical="center" textRotation="89"/>
    </xf>
    <xf numFmtId="0" fontId="2" fillId="0" borderId="0" xfId="0" applyFont="1" applyFill="1" applyBorder="1" applyAlignment="1">
      <alignment vertical="center" textRotation="89"/>
    </xf>
    <xf numFmtId="0" fontId="2" fillId="0" borderId="22" xfId="0" applyFont="1" applyFill="1" applyBorder="1" applyAlignment="1">
      <alignment vertical="center" textRotation="89"/>
    </xf>
    <xf numFmtId="0" fontId="2" fillId="8" borderId="0" xfId="0" applyFont="1" applyFill="1" applyBorder="1" applyAlignment="1">
      <alignment vertical="center" textRotation="89"/>
    </xf>
    <xf numFmtId="0" fontId="2" fillId="0" borderId="0" xfId="0" applyFont="1" applyBorder="1" applyAlignment="1">
      <alignment horizontal="center" vertical="center" textRotation="90"/>
    </xf>
    <xf numFmtId="0" fontId="8" fillId="0" borderId="0" xfId="0" applyFont="1" applyAlignment="1">
      <alignment horizontal="center" vertical="center" textRotation="90"/>
    </xf>
    <xf numFmtId="0" fontId="2" fillId="0" borderId="0" xfId="0" applyFont="1" applyAlignment="1">
      <alignment horizontal="center" vertical="center" textRotation="90"/>
    </xf>
    <xf numFmtId="0" fontId="0" fillId="0" borderId="0" xfId="0" applyAlignment="1">
      <alignment vertical="center" textRotation="9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7"/>
  <dimension ref="A1:J41"/>
  <sheetViews>
    <sheetView topLeftCell="A10" workbookViewId="0">
      <selection activeCell="A35" sqref="A35:XFD35"/>
    </sheetView>
  </sheetViews>
  <sheetFormatPr defaultColWidth="11.42578125" defaultRowHeight="15"/>
  <cols>
    <col min="1" max="1" width="3.7109375" style="41" customWidth="1"/>
  </cols>
  <sheetData>
    <row r="1" spans="1:10" ht="21">
      <c r="A1" s="256" t="s">
        <v>95</v>
      </c>
      <c r="B1" s="257"/>
      <c r="C1" s="257"/>
      <c r="D1" s="257"/>
      <c r="E1" s="257"/>
      <c r="F1" s="257"/>
      <c r="G1" s="257"/>
      <c r="H1" s="257"/>
      <c r="I1" s="257"/>
      <c r="J1" s="257"/>
    </row>
    <row r="3" spans="1:10" ht="15.75">
      <c r="A3" s="62" t="s">
        <v>114</v>
      </c>
    </row>
    <row r="4" spans="1:10">
      <c r="A4" s="41">
        <v>1</v>
      </c>
      <c r="B4" t="s">
        <v>96</v>
      </c>
      <c r="J4" s="40"/>
    </row>
    <row r="5" spans="1:10">
      <c r="B5" t="s">
        <v>161</v>
      </c>
      <c r="J5" s="40"/>
    </row>
    <row r="6" spans="1:10">
      <c r="B6" t="s">
        <v>152</v>
      </c>
      <c r="J6" s="40"/>
    </row>
    <row r="7" spans="1:10">
      <c r="B7" t="s">
        <v>153</v>
      </c>
      <c r="J7" s="40"/>
    </row>
    <row r="8" spans="1:10" ht="46.5" customHeight="1">
      <c r="B8" s="255" t="s">
        <v>123</v>
      </c>
      <c r="C8" s="255"/>
      <c r="D8" s="255"/>
      <c r="E8" s="255"/>
      <c r="F8" s="255"/>
      <c r="G8" s="255"/>
      <c r="H8" s="255"/>
      <c r="I8" s="255"/>
      <c r="J8" s="255"/>
    </row>
    <row r="9" spans="1:10" ht="15.75">
      <c r="A9" s="62" t="s">
        <v>115</v>
      </c>
    </row>
    <row r="10" spans="1:10">
      <c r="A10" s="41">
        <v>2</v>
      </c>
      <c r="B10" t="s">
        <v>122</v>
      </c>
      <c r="D10" s="44"/>
      <c r="E10" t="s">
        <v>113</v>
      </c>
      <c r="J10" s="40"/>
    </row>
    <row r="11" spans="1:10" ht="32.25" customHeight="1">
      <c r="B11" s="254" t="s">
        <v>124</v>
      </c>
      <c r="C11" s="254"/>
      <c r="D11" s="254"/>
      <c r="E11" s="254"/>
      <c r="F11" s="254"/>
      <c r="G11" s="254"/>
      <c r="H11" s="254"/>
      <c r="I11" s="254"/>
      <c r="J11" s="254"/>
    </row>
    <row r="12" spans="1:10" ht="15.75">
      <c r="A12" s="62" t="s">
        <v>85</v>
      </c>
    </row>
    <row r="15" spans="1:10" ht="15.75">
      <c r="A15" s="62" t="s">
        <v>36</v>
      </c>
    </row>
    <row r="16" spans="1:10">
      <c r="B16" t="s">
        <v>217</v>
      </c>
    </row>
    <row r="17" spans="1:10">
      <c r="B17" t="s">
        <v>218</v>
      </c>
    </row>
    <row r="18" spans="1:10" ht="31.5" customHeight="1">
      <c r="B18" s="254" t="s">
        <v>219</v>
      </c>
      <c r="C18" s="254"/>
      <c r="D18" s="254"/>
      <c r="E18" s="254"/>
      <c r="F18" s="254"/>
      <c r="G18" s="254"/>
      <c r="H18" s="254"/>
      <c r="I18" s="254"/>
      <c r="J18" s="254"/>
    </row>
    <row r="19" spans="1:10" ht="15.75">
      <c r="A19" s="62" t="s">
        <v>38</v>
      </c>
    </row>
    <row r="21" spans="1:10" ht="15.75">
      <c r="A21" s="62" t="s">
        <v>54</v>
      </c>
    </row>
    <row r="22" spans="1:10" ht="48.75" customHeight="1">
      <c r="A22" s="62"/>
      <c r="B22" s="254" t="s">
        <v>209</v>
      </c>
      <c r="C22" s="254"/>
      <c r="D22" s="254"/>
      <c r="E22" s="254"/>
      <c r="F22" s="254"/>
      <c r="G22" s="254"/>
      <c r="H22" s="254"/>
      <c r="I22" s="254"/>
      <c r="J22" s="254"/>
    </row>
    <row r="23" spans="1:10" ht="34.5" customHeight="1">
      <c r="A23" s="62"/>
      <c r="B23" s="254" t="s">
        <v>199</v>
      </c>
      <c r="C23" s="254"/>
      <c r="D23" s="254"/>
      <c r="E23" s="254"/>
      <c r="F23" s="254"/>
      <c r="G23" s="254"/>
      <c r="H23" s="254"/>
      <c r="I23" s="254"/>
      <c r="J23" s="254"/>
    </row>
    <row r="24" spans="1:10" ht="48" customHeight="1">
      <c r="A24" s="62"/>
      <c r="B24" s="254" t="s">
        <v>210</v>
      </c>
      <c r="C24" s="254"/>
      <c r="D24" s="254"/>
      <c r="E24" s="254"/>
      <c r="F24" s="254"/>
      <c r="G24" s="254"/>
      <c r="H24" s="254"/>
      <c r="I24" s="254"/>
      <c r="J24" s="254"/>
    </row>
    <row r="25" spans="1:10" ht="15.75">
      <c r="A25" s="62" t="s">
        <v>34</v>
      </c>
    </row>
    <row r="26" spans="1:10" ht="33.75" customHeight="1">
      <c r="A26" s="62"/>
      <c r="B26" s="254" t="s">
        <v>211</v>
      </c>
      <c r="C26" s="254"/>
      <c r="D26" s="254"/>
      <c r="E26" s="254"/>
      <c r="F26" s="254"/>
      <c r="G26" s="254"/>
      <c r="H26" s="254"/>
      <c r="I26" s="254"/>
      <c r="J26" s="254"/>
    </row>
    <row r="27" spans="1:10" ht="48" customHeight="1">
      <c r="A27" s="62"/>
      <c r="B27" s="254" t="s">
        <v>212</v>
      </c>
      <c r="C27" s="254"/>
      <c r="D27" s="254"/>
      <c r="E27" s="254"/>
      <c r="F27" s="254"/>
      <c r="G27" s="254"/>
      <c r="H27" s="254"/>
      <c r="I27" s="254"/>
      <c r="J27" s="254"/>
    </row>
    <row r="28" spans="1:10" ht="15.75">
      <c r="A28" s="62" t="s">
        <v>57</v>
      </c>
    </row>
    <row r="32" spans="1:10" ht="15.75">
      <c r="A32" s="62" t="s">
        <v>70</v>
      </c>
      <c r="I32" t="s">
        <v>121</v>
      </c>
    </row>
    <row r="36" spans="1:1" ht="15.75">
      <c r="A36" s="62" t="s">
        <v>116</v>
      </c>
    </row>
    <row r="38" spans="1:1" ht="15.75">
      <c r="A38" s="62" t="s">
        <v>117</v>
      </c>
    </row>
    <row r="39" spans="1:1" ht="21">
      <c r="A39" s="65" t="s">
        <v>118</v>
      </c>
    </row>
    <row r="40" spans="1:1" ht="21">
      <c r="A40" s="65" t="s">
        <v>119</v>
      </c>
    </row>
    <row r="41" spans="1:1" ht="21">
      <c r="A41" s="65" t="s">
        <v>120</v>
      </c>
    </row>
  </sheetData>
  <mergeCells count="9">
    <mergeCell ref="B27:J27"/>
    <mergeCell ref="B18:J18"/>
    <mergeCell ref="B8:J8"/>
    <mergeCell ref="B11:J11"/>
    <mergeCell ref="A1:J1"/>
    <mergeCell ref="B22:J22"/>
    <mergeCell ref="B23:J23"/>
    <mergeCell ref="B24:J24"/>
    <mergeCell ref="B26:J26"/>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N63"/>
  <sheetViews>
    <sheetView topLeftCell="A13" workbookViewId="0">
      <selection activeCell="B20" sqref="B20"/>
    </sheetView>
  </sheetViews>
  <sheetFormatPr defaultColWidth="11.42578125" defaultRowHeight="15"/>
  <cols>
    <col min="1" max="1" width="37.42578125" customWidth="1"/>
    <col min="3" max="3" width="12.28515625" customWidth="1"/>
    <col min="8" max="8" width="12.28515625" customWidth="1"/>
  </cols>
  <sheetData>
    <row r="1" spans="1:13" ht="18.75">
      <c r="A1" t="s">
        <v>6</v>
      </c>
      <c r="B1" s="40">
        <v>2015</v>
      </c>
      <c r="H1" s="42"/>
      <c r="I1" s="42"/>
    </row>
    <row r="2" spans="1:13" s="64" customFormat="1" ht="30">
      <c r="B2" s="17" t="s">
        <v>144</v>
      </c>
      <c r="C2" s="17"/>
      <c r="D2" s="17" t="s">
        <v>150</v>
      </c>
      <c r="E2" s="17" t="s">
        <v>145</v>
      </c>
      <c r="F2" s="17" t="s">
        <v>146</v>
      </c>
      <c r="G2" s="17" t="s">
        <v>147</v>
      </c>
      <c r="H2" s="55" t="s">
        <v>148</v>
      </c>
      <c r="I2" s="55" t="s">
        <v>149</v>
      </c>
      <c r="J2" s="17" t="s">
        <v>163</v>
      </c>
      <c r="K2" s="17" t="s">
        <v>164</v>
      </c>
      <c r="L2" s="17" t="s">
        <v>165</v>
      </c>
      <c r="M2" s="17" t="s">
        <v>166</v>
      </c>
    </row>
    <row r="3" spans="1:13" ht="18.75">
      <c r="A3" t="s">
        <v>10</v>
      </c>
      <c r="B3" s="40" t="s">
        <v>143</v>
      </c>
      <c r="D3" s="40"/>
      <c r="E3" s="40" t="s">
        <v>162</v>
      </c>
      <c r="F3" s="40" t="s">
        <v>151</v>
      </c>
      <c r="G3" s="40"/>
      <c r="H3" s="45"/>
      <c r="I3" s="121"/>
      <c r="J3" s="40"/>
      <c r="K3" s="40"/>
      <c r="L3" s="40"/>
      <c r="M3" s="40"/>
    </row>
    <row r="4" spans="1:13" ht="18.75">
      <c r="A4" t="s">
        <v>11</v>
      </c>
      <c r="B4" s="47">
        <v>977</v>
      </c>
      <c r="D4" s="40"/>
      <c r="E4" s="40"/>
      <c r="F4" s="40"/>
      <c r="G4" s="40"/>
      <c r="H4" s="45"/>
      <c r="I4" s="121"/>
      <c r="J4" s="40"/>
      <c r="K4" s="40"/>
      <c r="L4" s="40"/>
      <c r="M4" s="40"/>
    </row>
    <row r="5" spans="1:13" ht="18.75">
      <c r="A5" t="s">
        <v>24</v>
      </c>
      <c r="B5" s="40" t="s">
        <v>97</v>
      </c>
      <c r="D5" s="40"/>
      <c r="E5" s="40"/>
      <c r="F5" s="40"/>
      <c r="G5" s="40"/>
      <c r="H5" s="45"/>
      <c r="I5" s="121"/>
      <c r="J5" s="40"/>
      <c r="K5" s="40"/>
      <c r="L5" s="40"/>
      <c r="M5" s="40"/>
    </row>
    <row r="6" spans="1:13" ht="18.75">
      <c r="A6" t="s">
        <v>12</v>
      </c>
      <c r="B6" s="46">
        <v>-402.85</v>
      </c>
      <c r="D6" s="40"/>
      <c r="E6" s="40"/>
      <c r="F6" s="40"/>
      <c r="G6" s="40"/>
      <c r="H6" s="45"/>
      <c r="I6" s="121"/>
      <c r="J6" s="40"/>
      <c r="K6" s="40"/>
      <c r="L6" s="40"/>
      <c r="M6" s="40"/>
    </row>
    <row r="7" spans="1:13" ht="18.75">
      <c r="A7" t="s">
        <v>13</v>
      </c>
      <c r="B7" s="46">
        <v>-11213.4</v>
      </c>
      <c r="D7" s="40"/>
      <c r="E7" s="40"/>
      <c r="F7" s="40"/>
      <c r="G7" s="40"/>
      <c r="H7" s="45"/>
      <c r="I7" s="121"/>
      <c r="J7" s="40"/>
      <c r="K7" s="40"/>
      <c r="L7" s="40"/>
      <c r="M7" s="40"/>
    </row>
    <row r="8" spans="1:13" ht="18.75">
      <c r="A8" t="s">
        <v>16</v>
      </c>
      <c r="B8" s="43">
        <v>24682</v>
      </c>
      <c r="D8" s="40">
        <v>0</v>
      </c>
      <c r="E8" s="43">
        <v>35071</v>
      </c>
      <c r="F8" s="43">
        <v>35628</v>
      </c>
      <c r="G8" s="40"/>
      <c r="H8" s="45"/>
      <c r="I8" s="121"/>
      <c r="J8" s="40"/>
      <c r="K8" s="40"/>
      <c r="L8" s="40"/>
      <c r="M8" s="40"/>
    </row>
    <row r="9" spans="1:13" ht="18.75">
      <c r="A9" t="s">
        <v>19</v>
      </c>
      <c r="B9" s="40" t="s">
        <v>98</v>
      </c>
      <c r="D9" s="40"/>
      <c r="E9" s="40"/>
      <c r="F9" s="128"/>
      <c r="G9" s="40"/>
      <c r="H9" s="45"/>
      <c r="I9" s="121"/>
      <c r="J9" s="40"/>
      <c r="K9" s="40"/>
      <c r="L9" s="40"/>
      <c r="M9" s="40"/>
    </row>
    <row r="10" spans="1:13" ht="18.75">
      <c r="A10" t="s">
        <v>20</v>
      </c>
      <c r="B10" s="40" t="s">
        <v>99</v>
      </c>
      <c r="D10" s="40"/>
      <c r="E10" s="40"/>
      <c r="F10" s="40"/>
      <c r="G10" s="40"/>
      <c r="H10" s="45"/>
      <c r="I10" s="121"/>
      <c r="J10" s="40"/>
      <c r="K10" s="40"/>
      <c r="L10" s="40"/>
      <c r="M10" s="40"/>
    </row>
    <row r="11" spans="1:13" ht="18.75">
      <c r="A11" t="s">
        <v>21</v>
      </c>
      <c r="B11" s="40" t="s">
        <v>100</v>
      </c>
      <c r="D11" s="40"/>
      <c r="E11" s="40"/>
      <c r="F11" s="40"/>
      <c r="G11" s="40"/>
      <c r="H11" s="45"/>
      <c r="I11" s="121"/>
      <c r="J11" s="40"/>
      <c r="K11" s="40"/>
      <c r="L11" s="40"/>
      <c r="M11" s="40"/>
    </row>
    <row r="12" spans="1:13" ht="18.75">
      <c r="A12" t="s">
        <v>25</v>
      </c>
      <c r="B12" s="40">
        <v>2231</v>
      </c>
      <c r="D12" s="40"/>
      <c r="E12" s="40"/>
      <c r="F12" s="40"/>
      <c r="G12" s="40"/>
      <c r="H12" s="45"/>
      <c r="I12" s="121"/>
      <c r="J12" s="40"/>
      <c r="K12" s="40"/>
      <c r="L12" s="40"/>
      <c r="M12" s="40"/>
    </row>
    <row r="13" spans="1:13">
      <c r="A13" t="s">
        <v>26</v>
      </c>
      <c r="B13" s="40">
        <v>2231</v>
      </c>
      <c r="D13" s="40"/>
      <c r="E13" s="40"/>
      <c r="F13" s="40"/>
      <c r="G13" s="40"/>
      <c r="H13" s="40"/>
      <c r="I13" s="40"/>
      <c r="J13" s="40"/>
      <c r="K13" s="40"/>
      <c r="L13" s="40"/>
      <c r="M13" s="40"/>
    </row>
    <row r="14" spans="1:13">
      <c r="A14" t="s">
        <v>14</v>
      </c>
      <c r="B14" s="40" t="s">
        <v>105</v>
      </c>
      <c r="C14" s="40"/>
      <c r="D14" s="40" t="s">
        <v>106</v>
      </c>
      <c r="E14" s="119"/>
    </row>
    <row r="15" spans="1:13">
      <c r="A15" t="s">
        <v>18</v>
      </c>
      <c r="B15" s="40" t="s">
        <v>109</v>
      </c>
      <c r="E15" s="119"/>
    </row>
    <row r="16" spans="1:13" ht="19.5" thickBot="1">
      <c r="A16" t="s">
        <v>17</v>
      </c>
      <c r="B16" s="40">
        <v>2014</v>
      </c>
      <c r="H16" s="8"/>
      <c r="I16" s="42"/>
    </row>
    <row r="17" spans="1:14" s="64" customFormat="1" ht="36.75" thickTop="1">
      <c r="A17" s="133" t="s">
        <v>104</v>
      </c>
      <c r="B17" s="134" t="s">
        <v>177</v>
      </c>
      <c r="C17" s="134" t="s">
        <v>179</v>
      </c>
      <c r="D17" s="138" t="s">
        <v>178</v>
      </c>
      <c r="E17" s="135"/>
      <c r="F17" s="136"/>
      <c r="G17" s="136"/>
      <c r="H17" s="136"/>
      <c r="I17" s="136"/>
      <c r="J17" s="136"/>
      <c r="K17" s="136"/>
      <c r="L17" s="136"/>
      <c r="M17" s="136"/>
      <c r="N17" s="137"/>
    </row>
    <row r="18" spans="1:14">
      <c r="A18" s="139" t="s">
        <v>134</v>
      </c>
      <c r="B18" s="45" t="s">
        <v>101</v>
      </c>
      <c r="C18" s="45">
        <v>3</v>
      </c>
      <c r="D18" s="140">
        <v>2</v>
      </c>
      <c r="E18" s="8"/>
      <c r="F18" s="8"/>
      <c r="G18" s="8"/>
      <c r="H18" s="8"/>
      <c r="I18" s="8"/>
      <c r="J18" s="8"/>
      <c r="K18" s="8"/>
      <c r="L18" s="8"/>
      <c r="M18" s="8"/>
      <c r="N18" s="8"/>
    </row>
    <row r="19" spans="1:14">
      <c r="A19" s="139" t="s">
        <v>136</v>
      </c>
      <c r="B19" s="110" t="str">
        <f>B18</f>
        <v>veuve</v>
      </c>
      <c r="C19" s="8">
        <f>C18</f>
        <v>3</v>
      </c>
      <c r="D19" s="35">
        <f>D18</f>
        <v>2</v>
      </c>
      <c r="E19" s="8"/>
      <c r="F19" s="8"/>
      <c r="G19" s="8"/>
      <c r="H19" s="8"/>
      <c r="I19" s="8"/>
      <c r="J19" s="8"/>
      <c r="K19" s="8"/>
      <c r="L19" s="8"/>
      <c r="M19" s="8"/>
    </row>
    <row r="20" spans="1:14">
      <c r="A20" s="139" t="s">
        <v>167</v>
      </c>
      <c r="B20" s="110" t="str">
        <f t="shared" ref="B20:B29" si="0">B19</f>
        <v>veuve</v>
      </c>
      <c r="C20" s="8">
        <f t="shared" ref="C20:C29" si="1">C19</f>
        <v>3</v>
      </c>
      <c r="D20" s="35">
        <f t="shared" ref="D20:D29" si="2">D19</f>
        <v>2</v>
      </c>
      <c r="E20" s="8"/>
      <c r="F20" s="8"/>
      <c r="G20" s="8"/>
      <c r="H20" s="8"/>
      <c r="I20" s="8"/>
      <c r="J20" s="8"/>
      <c r="K20" s="8"/>
      <c r="L20" s="8"/>
      <c r="M20" s="8"/>
    </row>
    <row r="21" spans="1:14">
      <c r="A21" s="4" t="s">
        <v>168</v>
      </c>
      <c r="B21" s="110" t="str">
        <f t="shared" si="0"/>
        <v>veuve</v>
      </c>
      <c r="C21" s="8">
        <f t="shared" si="1"/>
        <v>3</v>
      </c>
      <c r="D21" s="35">
        <f t="shared" si="2"/>
        <v>2</v>
      </c>
      <c r="E21" s="8"/>
      <c r="F21" s="8"/>
      <c r="G21" s="8"/>
      <c r="H21" s="8"/>
      <c r="I21" s="8"/>
      <c r="J21" s="8"/>
      <c r="K21" s="8"/>
      <c r="L21" s="8"/>
      <c r="M21" s="8"/>
    </row>
    <row r="22" spans="1:14">
      <c r="A22" s="4" t="s">
        <v>135</v>
      </c>
      <c r="B22" s="110" t="str">
        <f t="shared" si="0"/>
        <v>veuve</v>
      </c>
      <c r="C22" s="8">
        <f t="shared" si="1"/>
        <v>3</v>
      </c>
      <c r="D22" s="35">
        <f t="shared" si="2"/>
        <v>2</v>
      </c>
      <c r="E22" s="8"/>
      <c r="F22" s="8"/>
      <c r="G22" s="8"/>
      <c r="H22" s="8"/>
      <c r="I22" s="8"/>
      <c r="J22" s="8"/>
      <c r="K22" s="8"/>
      <c r="L22" s="8"/>
      <c r="M22" s="8"/>
    </row>
    <row r="23" spans="1:14">
      <c r="A23" s="4" t="s">
        <v>169</v>
      </c>
      <c r="B23" s="110" t="str">
        <f t="shared" si="0"/>
        <v>veuve</v>
      </c>
      <c r="C23" s="8">
        <f t="shared" si="1"/>
        <v>3</v>
      </c>
      <c r="D23" s="35">
        <f t="shared" si="2"/>
        <v>2</v>
      </c>
      <c r="E23" s="8"/>
      <c r="F23" s="8"/>
      <c r="G23" s="8"/>
      <c r="H23" s="8"/>
      <c r="I23" s="8"/>
      <c r="J23" s="8"/>
      <c r="K23" s="8"/>
      <c r="L23" s="8"/>
      <c r="M23" s="8"/>
    </row>
    <row r="24" spans="1:14">
      <c r="A24" s="4" t="s">
        <v>170</v>
      </c>
      <c r="B24" s="110" t="str">
        <f t="shared" si="0"/>
        <v>veuve</v>
      </c>
      <c r="C24" s="8">
        <f t="shared" si="1"/>
        <v>3</v>
      </c>
      <c r="D24" s="35">
        <f t="shared" si="2"/>
        <v>2</v>
      </c>
      <c r="E24" s="8"/>
      <c r="F24" s="8"/>
      <c r="G24" s="8"/>
      <c r="H24" s="8"/>
      <c r="I24" s="8"/>
      <c r="J24" s="8"/>
      <c r="K24" s="8"/>
      <c r="L24" s="8"/>
      <c r="M24" s="8"/>
    </row>
    <row r="25" spans="1:14">
      <c r="A25" s="4" t="s">
        <v>171</v>
      </c>
      <c r="B25" s="110" t="str">
        <f t="shared" si="0"/>
        <v>veuve</v>
      </c>
      <c r="C25" s="8">
        <f t="shared" si="1"/>
        <v>3</v>
      </c>
      <c r="D25" s="35">
        <f t="shared" si="2"/>
        <v>2</v>
      </c>
      <c r="E25" s="8"/>
      <c r="F25" s="8"/>
      <c r="G25" s="8"/>
      <c r="H25" s="8"/>
      <c r="I25" s="8"/>
      <c r="J25" s="8"/>
      <c r="K25" s="8"/>
      <c r="L25" s="8"/>
      <c r="M25" s="8"/>
    </row>
    <row r="26" spans="1:14">
      <c r="A26" s="4" t="s">
        <v>172</v>
      </c>
      <c r="B26" s="110" t="str">
        <f t="shared" si="0"/>
        <v>veuve</v>
      </c>
      <c r="C26" s="8">
        <f t="shared" si="1"/>
        <v>3</v>
      </c>
      <c r="D26" s="35">
        <f t="shared" si="2"/>
        <v>2</v>
      </c>
      <c r="E26" s="8"/>
      <c r="F26" s="8"/>
      <c r="G26" s="8"/>
      <c r="H26" s="8"/>
      <c r="I26" s="8"/>
      <c r="J26" s="8"/>
      <c r="K26" s="8"/>
      <c r="L26" s="8"/>
      <c r="M26" s="8"/>
    </row>
    <row r="27" spans="1:14">
      <c r="A27" s="4" t="s">
        <v>173</v>
      </c>
      <c r="B27" s="110" t="str">
        <f t="shared" si="0"/>
        <v>veuve</v>
      </c>
      <c r="C27" s="8">
        <f t="shared" si="1"/>
        <v>3</v>
      </c>
      <c r="D27" s="35">
        <f t="shared" si="2"/>
        <v>2</v>
      </c>
      <c r="E27" s="8"/>
      <c r="F27" s="8"/>
      <c r="G27" s="8"/>
      <c r="H27" s="8"/>
      <c r="I27" s="8"/>
      <c r="J27" s="8"/>
      <c r="K27" s="8"/>
      <c r="L27" s="8"/>
      <c r="M27" s="8"/>
    </row>
    <row r="28" spans="1:14">
      <c r="A28" s="4" t="s">
        <v>174</v>
      </c>
      <c r="B28" s="110" t="str">
        <f t="shared" si="0"/>
        <v>veuve</v>
      </c>
      <c r="C28" s="8">
        <f t="shared" si="1"/>
        <v>3</v>
      </c>
      <c r="D28" s="35">
        <f t="shared" si="2"/>
        <v>2</v>
      </c>
      <c r="E28" s="8"/>
      <c r="F28" s="8"/>
      <c r="G28" s="8"/>
      <c r="H28" s="8"/>
      <c r="I28" s="8"/>
      <c r="J28" s="8"/>
      <c r="K28" s="8"/>
      <c r="L28" s="8"/>
      <c r="M28" s="8"/>
    </row>
    <row r="29" spans="1:14" ht="15.75" thickBot="1">
      <c r="A29" s="6" t="s">
        <v>175</v>
      </c>
      <c r="B29" s="141" t="str">
        <f t="shared" si="0"/>
        <v>veuve</v>
      </c>
      <c r="C29" s="36">
        <f t="shared" si="1"/>
        <v>3</v>
      </c>
      <c r="D29" s="37">
        <f t="shared" si="2"/>
        <v>2</v>
      </c>
      <c r="E29" s="8"/>
      <c r="F29" s="8"/>
      <c r="G29" s="8"/>
      <c r="H29" s="8"/>
      <c r="I29" s="8"/>
      <c r="J29" s="8"/>
      <c r="K29" s="8"/>
      <c r="L29" s="8"/>
      <c r="M29" s="8"/>
    </row>
    <row r="30" spans="1:14" ht="15.75" thickTop="1">
      <c r="A30" s="8"/>
      <c r="B30" s="110"/>
      <c r="C30" s="8"/>
      <c r="D30" s="8"/>
      <c r="E30" s="8"/>
      <c r="F30" s="8"/>
      <c r="G30" s="8"/>
      <c r="H30" s="8"/>
      <c r="I30" s="8"/>
      <c r="J30" s="8"/>
      <c r="K30" s="8"/>
      <c r="L30" s="8"/>
      <c r="M30" s="8"/>
    </row>
    <row r="31" spans="1:14" ht="19.5" thickBot="1">
      <c r="B31" s="44"/>
      <c r="H31" s="8"/>
      <c r="I31" s="42"/>
    </row>
    <row r="32" spans="1:14" ht="19.5" thickTop="1">
      <c r="A32" s="2" t="s">
        <v>125</v>
      </c>
      <c r="B32" s="95" t="s">
        <v>126</v>
      </c>
      <c r="C32" s="3"/>
      <c r="H32" s="8"/>
      <c r="I32" s="42"/>
    </row>
    <row r="33" spans="1:9" ht="39" thickBot="1">
      <c r="A33" s="86" t="s">
        <v>128</v>
      </c>
      <c r="B33" s="87" t="s">
        <v>129</v>
      </c>
      <c r="C33" s="88" t="s">
        <v>130</v>
      </c>
      <c r="E33" s="8"/>
      <c r="F33" s="8"/>
      <c r="H33" s="8"/>
      <c r="I33" s="42"/>
    </row>
    <row r="34" spans="1:9" ht="19.5" thickTop="1">
      <c r="A34" s="89">
        <v>1</v>
      </c>
      <c r="B34" s="90">
        <v>977</v>
      </c>
      <c r="C34" s="91">
        <v>977</v>
      </c>
      <c r="E34" s="8"/>
      <c r="F34" s="8"/>
      <c r="H34" s="2" t="s">
        <v>29</v>
      </c>
      <c r="I34" s="3"/>
    </row>
    <row r="35" spans="1:9" ht="18.75">
      <c r="A35" s="89">
        <v>2</v>
      </c>
      <c r="B35" s="90">
        <v>1495</v>
      </c>
      <c r="C35" s="91">
        <v>748</v>
      </c>
      <c r="H35" s="4" t="s">
        <v>30</v>
      </c>
      <c r="I35" s="5" t="s">
        <v>31</v>
      </c>
    </row>
    <row r="36" spans="1:9" ht="18.75">
      <c r="A36" s="89">
        <v>3</v>
      </c>
      <c r="B36" s="90">
        <v>1818</v>
      </c>
      <c r="C36" s="91">
        <v>606</v>
      </c>
      <c r="H36" s="4" t="s">
        <v>32</v>
      </c>
      <c r="I36" s="5" t="s">
        <v>33</v>
      </c>
    </row>
    <row r="37" spans="1:9" ht="18.75">
      <c r="A37" s="89">
        <v>4</v>
      </c>
      <c r="B37" s="90">
        <v>2090</v>
      </c>
      <c r="C37" s="91">
        <v>523</v>
      </c>
      <c r="H37" s="4" t="s">
        <v>40</v>
      </c>
      <c r="I37" s="5" t="s">
        <v>41</v>
      </c>
    </row>
    <row r="38" spans="1:9" ht="18.75">
      <c r="A38" s="89">
        <v>5</v>
      </c>
      <c r="B38" s="90">
        <v>2364</v>
      </c>
      <c r="C38" s="91">
        <v>473</v>
      </c>
      <c r="H38" s="4" t="s">
        <v>42</v>
      </c>
      <c r="I38" s="5" t="s">
        <v>35</v>
      </c>
    </row>
    <row r="39" spans="1:9" ht="18.75">
      <c r="A39" s="89">
        <v>6</v>
      </c>
      <c r="B39" s="90">
        <v>2638</v>
      </c>
      <c r="C39" s="91">
        <v>440</v>
      </c>
      <c r="H39" s="4" t="s">
        <v>36</v>
      </c>
      <c r="I39" s="5" t="s">
        <v>37</v>
      </c>
    </row>
    <row r="40" spans="1:9" ht="19.5" thickBot="1">
      <c r="A40" s="89">
        <v>7</v>
      </c>
      <c r="B40" s="90">
        <v>2912</v>
      </c>
      <c r="C40" s="91">
        <v>416</v>
      </c>
      <c r="H40" s="6" t="s">
        <v>38</v>
      </c>
      <c r="I40" s="7" t="s">
        <v>39</v>
      </c>
    </row>
    <row r="41" spans="1:9" ht="20.25" thickTop="1" thickBot="1">
      <c r="A41" s="92">
        <v>8</v>
      </c>
      <c r="B41" s="93">
        <v>274</v>
      </c>
      <c r="C41" s="94">
        <v>274</v>
      </c>
      <c r="H41" s="8"/>
      <c r="I41" s="42"/>
    </row>
    <row r="42" spans="1:9" ht="20.25" thickTop="1" thickBot="1">
      <c r="B42" s="44"/>
      <c r="H42" s="8"/>
      <c r="I42" s="42"/>
    </row>
    <row r="43" spans="1:9" ht="19.5" thickTop="1">
      <c r="A43" s="2" t="s">
        <v>131</v>
      </c>
      <c r="B43" s="95" t="s">
        <v>126</v>
      </c>
      <c r="C43" s="3"/>
      <c r="H43" s="8"/>
      <c r="I43" s="42"/>
    </row>
    <row r="44" spans="1:9" ht="25.5">
      <c r="A44" s="86" t="s">
        <v>128</v>
      </c>
      <c r="B44" s="87" t="s">
        <v>132</v>
      </c>
      <c r="C44" s="88"/>
      <c r="H44" s="8"/>
      <c r="I44" s="42"/>
    </row>
    <row r="45" spans="1:9" ht="18.75">
      <c r="A45" s="89">
        <v>1</v>
      </c>
      <c r="B45" s="90">
        <v>900</v>
      </c>
      <c r="C45" s="91"/>
      <c r="H45" s="8"/>
      <c r="I45" s="42"/>
    </row>
    <row r="46" spans="1:9" ht="18.75">
      <c r="A46" s="89">
        <v>2</v>
      </c>
      <c r="B46" s="90">
        <v>1150</v>
      </c>
      <c r="C46" s="91"/>
      <c r="H46" s="8"/>
      <c r="I46" s="42"/>
    </row>
    <row r="47" spans="1:9" ht="18.75">
      <c r="A47" s="89">
        <v>3</v>
      </c>
      <c r="B47" s="90">
        <v>1350</v>
      </c>
      <c r="C47" s="91"/>
      <c r="H47" s="8"/>
      <c r="I47" s="42"/>
    </row>
    <row r="48" spans="1:9" ht="18.75">
      <c r="A48" s="89">
        <v>4</v>
      </c>
      <c r="B48" s="90">
        <v>1450</v>
      </c>
      <c r="C48" s="91"/>
      <c r="H48" s="8"/>
      <c r="I48" s="42"/>
    </row>
    <row r="49" spans="1:14" ht="18.75">
      <c r="A49" s="89">
        <v>5</v>
      </c>
      <c r="B49" s="90">
        <v>1650</v>
      </c>
      <c r="C49" s="91"/>
      <c r="H49" s="8"/>
      <c r="I49" s="42"/>
    </row>
    <row r="50" spans="1:14" ht="18.75">
      <c r="A50" s="89">
        <v>6</v>
      </c>
      <c r="B50" s="90">
        <v>1750</v>
      </c>
      <c r="C50" s="91"/>
      <c r="H50" s="8"/>
      <c r="I50" s="42"/>
    </row>
    <row r="51" spans="1:14" ht="18.75">
      <c r="A51" s="89">
        <v>7</v>
      </c>
      <c r="B51" s="90">
        <v>1850</v>
      </c>
      <c r="C51" s="91"/>
      <c r="H51" s="8"/>
      <c r="I51" s="42"/>
    </row>
    <row r="52" spans="1:14" ht="19.5" thickBot="1">
      <c r="A52" s="92">
        <v>8</v>
      </c>
      <c r="B52" s="93">
        <v>1950</v>
      </c>
      <c r="C52" s="94"/>
      <c r="H52" s="8"/>
      <c r="I52" s="42"/>
    </row>
    <row r="53" spans="1:14" ht="15.75" thickTop="1"/>
    <row r="55" spans="1:14">
      <c r="A55" t="s">
        <v>215</v>
      </c>
    </row>
    <row r="56" spans="1:14" ht="24">
      <c r="B56" s="248" t="s">
        <v>233</v>
      </c>
      <c r="C56" s="127">
        <v>1570</v>
      </c>
      <c r="D56" s="127">
        <f>C56/12</f>
        <v>130.83333333333334</v>
      </c>
    </row>
    <row r="57" spans="1:14" s="17" customFormat="1" ht="24">
      <c r="B57" s="248" t="s">
        <v>234</v>
      </c>
      <c r="C57" s="127">
        <v>2530</v>
      </c>
      <c r="D57" s="127">
        <f t="shared" ref="D57:D61" si="3">C57/12</f>
        <v>210.83333333333334</v>
      </c>
      <c r="E57"/>
      <c r="F57"/>
      <c r="G57"/>
      <c r="H57"/>
      <c r="I57"/>
      <c r="J57"/>
      <c r="K57"/>
      <c r="L57"/>
      <c r="M57"/>
      <c r="N57"/>
    </row>
    <row r="58" spans="1:14" ht="24">
      <c r="B58" s="248" t="s">
        <v>235</v>
      </c>
      <c r="C58" s="127">
        <v>2530</v>
      </c>
      <c r="D58" s="127">
        <f t="shared" si="3"/>
        <v>210.83333333333334</v>
      </c>
    </row>
    <row r="59" spans="1:14">
      <c r="B59" s="248" t="s">
        <v>236</v>
      </c>
      <c r="C59" s="127">
        <v>3550</v>
      </c>
      <c r="D59" s="127">
        <f t="shared" si="3"/>
        <v>295.83333333333331</v>
      </c>
    </row>
    <row r="60" spans="1:14">
      <c r="B60" s="248" t="s">
        <v>237</v>
      </c>
      <c r="C60" s="127">
        <v>2680</v>
      </c>
      <c r="D60" s="127">
        <f t="shared" si="3"/>
        <v>223.33333333333334</v>
      </c>
    </row>
    <row r="61" spans="1:14">
      <c r="B61" s="248" t="s">
        <v>238</v>
      </c>
      <c r="C61" s="127">
        <v>2300</v>
      </c>
      <c r="D61" s="127">
        <f t="shared" si="3"/>
        <v>191.66666666666666</v>
      </c>
    </row>
    <row r="63" spans="1:14" ht="74.25" customHeight="1">
      <c r="A63" s="258" t="s">
        <v>239</v>
      </c>
      <c r="B63" s="255"/>
      <c r="C63" s="255"/>
      <c r="D63" s="255"/>
    </row>
  </sheetData>
  <mergeCells count="1">
    <mergeCell ref="A63:D63"/>
  </mergeCells>
  <dataValidations count="1">
    <dataValidation allowBlank="1" showInputMessage="1" showErrorMessage="1" promptTitle="renevus" sqref="A65:A70"/>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S178"/>
  <sheetViews>
    <sheetView showZeros="0" tabSelected="1" workbookViewId="0">
      <selection activeCell="B1" sqref="B1:H1"/>
    </sheetView>
  </sheetViews>
  <sheetFormatPr defaultColWidth="11.42578125" defaultRowHeight="15"/>
  <cols>
    <col min="1" max="1" width="3.85546875" style="1" customWidth="1"/>
    <col min="2" max="2" width="17.85546875" customWidth="1"/>
    <col min="3" max="3" width="11.42578125" customWidth="1"/>
    <col min="4" max="4" width="15.28515625" customWidth="1"/>
    <col min="5" max="8" width="12.42578125" customWidth="1"/>
    <col min="9" max="9" width="3.5703125" customWidth="1"/>
    <col min="10" max="12" width="4" style="1" customWidth="1"/>
    <col min="13" max="13" width="7.85546875" customWidth="1"/>
  </cols>
  <sheetData>
    <row r="1" spans="1:14" ht="21">
      <c r="A1"/>
      <c r="B1" s="261" t="s">
        <v>4</v>
      </c>
      <c r="C1" s="261"/>
      <c r="D1" s="261"/>
      <c r="E1" s="261"/>
      <c r="F1" s="261"/>
      <c r="G1" s="261"/>
      <c r="H1" s="261"/>
    </row>
    <row r="2" spans="1:14">
      <c r="A2"/>
      <c r="B2" t="s">
        <v>7</v>
      </c>
      <c r="C2" s="44" t="s">
        <v>134</v>
      </c>
      <c r="D2" t="s">
        <v>6</v>
      </c>
      <c r="E2" s="41">
        <f>'Les normes-données de base'!B1</f>
        <v>2015</v>
      </c>
      <c r="F2" t="s">
        <v>24</v>
      </c>
      <c r="H2" s="41" t="str">
        <f>'Les normes-données de base'!B5</f>
        <v>NV</v>
      </c>
    </row>
    <row r="3" spans="1:14">
      <c r="A3"/>
      <c r="B3" t="s">
        <v>5</v>
      </c>
      <c r="D3" t="str">
        <f>'Les normes-données de base'!B3</f>
        <v>Nicole Villet</v>
      </c>
      <c r="F3" t="s">
        <v>23</v>
      </c>
      <c r="H3" s="41">
        <f>'Les normes-données de base'!B4</f>
        <v>977</v>
      </c>
    </row>
    <row r="4" spans="1:14">
      <c r="A4"/>
      <c r="B4" t="s">
        <v>14</v>
      </c>
      <c r="D4" t="str">
        <f>'Les normes-données de base'!B14</f>
        <v>Impasse de l'Opéra 1</v>
      </c>
      <c r="F4" t="s">
        <v>25</v>
      </c>
      <c r="H4" s="41">
        <f>'Les normes-données de base'!B12</f>
        <v>2231</v>
      </c>
    </row>
    <row r="5" spans="1:14">
      <c r="A5"/>
      <c r="D5" t="str">
        <f>'Les normes-données de base'!D14</f>
        <v>1696 Vuisternens-en-Ogoz</v>
      </c>
      <c r="F5" t="s">
        <v>26</v>
      </c>
      <c r="H5" s="41">
        <f>'Les normes-données de base'!B13</f>
        <v>2231</v>
      </c>
    </row>
    <row r="6" spans="1:14">
      <c r="A6"/>
      <c r="B6" t="s">
        <v>16</v>
      </c>
      <c r="D6" s="117">
        <f>'Les normes-données de base'!B8</f>
        <v>24682</v>
      </c>
      <c r="E6" s="44"/>
      <c r="F6" t="s">
        <v>69</v>
      </c>
      <c r="G6" s="44"/>
      <c r="H6" s="118">
        <f ca="1">TODAY()</f>
        <v>41977</v>
      </c>
    </row>
    <row r="7" spans="1:14">
      <c r="A7"/>
      <c r="B7" t="s">
        <v>15</v>
      </c>
      <c r="D7" s="44" t="str">
        <f t="array" ref="D7">INDEX('Les normes-données de base'!B18:B29,MATCH(1,('Les normes-données de base'!A18:A29=C2)*('Les normes-données de base'!B3='BU-janv'!D3),0))</f>
        <v>veuve</v>
      </c>
      <c r="E7" s="44"/>
      <c r="F7" t="s">
        <v>19</v>
      </c>
      <c r="H7" t="str">
        <f>'Les normes-données de base'!B9</f>
        <v>Treyvaux</v>
      </c>
    </row>
    <row r="8" spans="1:14">
      <c r="A8"/>
      <c r="B8" t="s">
        <v>108</v>
      </c>
      <c r="D8" s="142">
        <f ca="1">SUMIF('Les normes-données de base'!A18:C29,C2,'Les normes-données de base'!C18:C29)</f>
        <v>3</v>
      </c>
      <c r="E8" s="44"/>
      <c r="F8" t="s">
        <v>20</v>
      </c>
      <c r="H8" t="str">
        <f>'Les normes-données de base'!B10</f>
        <v>FR</v>
      </c>
    </row>
    <row r="9" spans="1:14">
      <c r="A9"/>
      <c r="B9" t="s">
        <v>107</v>
      </c>
      <c r="D9" s="142">
        <f ca="1">SUMIF('Les normes-données de base'!A18:D29,C2,'Les normes-données de base'!D18:D29)</f>
        <v>2</v>
      </c>
      <c r="E9" s="44"/>
      <c r="F9" t="s">
        <v>21</v>
      </c>
      <c r="H9" t="str">
        <f>'Les normes-données de base'!B11</f>
        <v>CH</v>
      </c>
    </row>
    <row r="10" spans="1:14">
      <c r="A10"/>
      <c r="B10" t="s">
        <v>17</v>
      </c>
      <c r="D10" s="41">
        <f>'Les normes-données de base'!B16</f>
        <v>2014</v>
      </c>
      <c r="F10" t="s">
        <v>18</v>
      </c>
      <c r="H10" t="str">
        <f>'Les normes-données de base'!B15</f>
        <v>32/33</v>
      </c>
    </row>
    <row r="11" spans="1:14" s="17" customFormat="1" ht="39" customHeight="1">
      <c r="D11" s="27"/>
      <c r="E11" s="25" t="s">
        <v>0</v>
      </c>
      <c r="F11" s="26" t="s">
        <v>1</v>
      </c>
      <c r="G11" s="26" t="s">
        <v>2</v>
      </c>
      <c r="H11" s="25" t="s">
        <v>3</v>
      </c>
      <c r="J11" s="168" t="s">
        <v>28</v>
      </c>
      <c r="K11" s="168" t="s">
        <v>66</v>
      </c>
      <c r="L11" s="168" t="s">
        <v>49</v>
      </c>
    </row>
    <row r="12" spans="1:14" ht="15.75">
      <c r="A12" s="265" t="s">
        <v>85</v>
      </c>
      <c r="B12" s="109" t="s">
        <v>32</v>
      </c>
      <c r="C12" s="10"/>
      <c r="D12" s="11"/>
      <c r="E12" s="171"/>
      <c r="F12" s="172"/>
      <c r="G12" s="172"/>
      <c r="H12" s="171"/>
      <c r="J12" s="169"/>
      <c r="K12" s="169"/>
      <c r="L12" s="169"/>
      <c r="N12" s="8"/>
    </row>
    <row r="13" spans="1:14">
      <c r="A13" s="266"/>
      <c r="B13" s="8" t="s">
        <v>58</v>
      </c>
      <c r="C13" s="8"/>
      <c r="D13" s="13"/>
      <c r="E13" s="111">
        <f>SUMIFS(Ressources!D:D,Ressources!$C:$C,$B13,Ressources!$A:$A,$C$2)</f>
        <v>402</v>
      </c>
      <c r="F13" s="111">
        <f>SUMIFS(Ressources!E:E,Ressources!$C:$C,$B13,Ressources!$A:$A,$C$2)</f>
        <v>0</v>
      </c>
      <c r="G13" s="112">
        <f>E13+F13</f>
        <v>402</v>
      </c>
      <c r="H13" s="111"/>
      <c r="J13" s="169"/>
      <c r="K13" s="169"/>
      <c r="L13" s="169"/>
      <c r="N13" s="8"/>
    </row>
    <row r="14" spans="1:14">
      <c r="A14" s="266"/>
      <c r="B14" s="8" t="s">
        <v>59</v>
      </c>
      <c r="C14" s="8"/>
      <c r="D14" s="13"/>
      <c r="E14" s="111">
        <f>SUMIFS(Ressources!D:D,Ressources!$C:$C,B14,Ressources!$A:$A,$C$2)</f>
        <v>0</v>
      </c>
      <c r="F14" s="111">
        <f>SUMIFS(Ressources!E:E,Ressources!$C:$C,$B14,Ressources!$A:$A,$C$2)</f>
        <v>34</v>
      </c>
      <c r="G14" s="112">
        <f t="shared" ref="G14:G26" si="0">E14+F14</f>
        <v>34</v>
      </c>
      <c r="H14" s="111"/>
      <c r="J14" s="169"/>
      <c r="K14" s="169"/>
      <c r="L14" s="169"/>
      <c r="N14" s="8"/>
    </row>
    <row r="15" spans="1:14">
      <c r="A15" s="266"/>
      <c r="B15" s="8" t="s">
        <v>94</v>
      </c>
      <c r="C15" s="8"/>
      <c r="D15" s="13"/>
      <c r="E15" s="111">
        <f>SUMIFS(Ressources!D:D,Ressources!$C:$C,B15,Ressources!$A:$A,$C$2)</f>
        <v>0</v>
      </c>
      <c r="F15" s="111">
        <f>SUMIFS(Ressources!E:E,Ressources!$C:$C,$B15,Ressources!$A:$A,$C$2)</f>
        <v>0</v>
      </c>
      <c r="G15" s="112">
        <f t="shared" si="0"/>
        <v>0</v>
      </c>
      <c r="H15" s="111"/>
      <c r="J15" s="169"/>
      <c r="K15" s="169"/>
      <c r="L15" s="169"/>
      <c r="N15" s="8"/>
    </row>
    <row r="16" spans="1:14">
      <c r="A16" s="266"/>
      <c r="B16" s="8" t="s">
        <v>60</v>
      </c>
      <c r="C16" s="8"/>
      <c r="D16" s="13"/>
      <c r="E16" s="111">
        <f>SUMIFS(Ressources!D:D,Ressources!$C:$C,B16,Ressources!$A:$A,$C$2)</f>
        <v>5</v>
      </c>
      <c r="F16" s="111">
        <f>SUMIFS(Ressources!E:E,Ressources!$C:$C,$B16,Ressources!$A:$A,$C$2)</f>
        <v>0</v>
      </c>
      <c r="G16" s="112">
        <f t="shared" si="0"/>
        <v>5</v>
      </c>
      <c r="H16" s="111"/>
      <c r="J16" s="169"/>
      <c r="K16" s="169"/>
      <c r="L16" s="169"/>
      <c r="N16" s="8"/>
    </row>
    <row r="17" spans="1:15">
      <c r="A17" s="266"/>
      <c r="B17" s="8" t="s">
        <v>61</v>
      </c>
      <c r="C17" s="8"/>
      <c r="D17" s="13"/>
      <c r="E17" s="111">
        <f>SUMIFS(Ressources!D:D,Ressources!$C:$C,B17,Ressources!$A:$A,$C$2)</f>
        <v>0</v>
      </c>
      <c r="F17" s="111">
        <f>SUMIFS(Ressources!E:E,Ressources!$C:$C,$B17,Ressources!$A:$A,$C$2)</f>
        <v>0</v>
      </c>
      <c r="G17" s="112">
        <f t="shared" si="0"/>
        <v>0</v>
      </c>
      <c r="H17" s="111"/>
      <c r="J17" s="169"/>
      <c r="K17" s="169"/>
      <c r="L17" s="169"/>
      <c r="N17" s="8"/>
    </row>
    <row r="18" spans="1:15">
      <c r="A18" s="266"/>
      <c r="B18" s="8" t="s">
        <v>62</v>
      </c>
      <c r="C18" s="8"/>
      <c r="D18" s="13"/>
      <c r="E18" s="111">
        <f>SUMIFS(Ressources!D:D,Ressources!$C:$C,B18,Ressources!$A:$A,$C$2)</f>
        <v>0</v>
      </c>
      <c r="F18" s="111">
        <f>SUMIFS(Ressources!E:E,Ressources!$C:$C,$B18,Ressources!$A:$A,$C$2)</f>
        <v>0</v>
      </c>
      <c r="G18" s="112">
        <f t="shared" si="0"/>
        <v>0</v>
      </c>
      <c r="H18" s="111"/>
      <c r="J18" s="169"/>
      <c r="K18" s="169"/>
      <c r="L18" s="169"/>
      <c r="N18" s="8"/>
    </row>
    <row r="19" spans="1:15">
      <c r="A19" s="266"/>
      <c r="B19" s="8" t="s">
        <v>102</v>
      </c>
      <c r="C19" s="8"/>
      <c r="D19" s="13"/>
      <c r="E19" s="111">
        <f>SUMIFS(Ressources!D:D,Ressources!$C:$C,B19,Ressources!$A:$A,$C$2)</f>
        <v>0</v>
      </c>
      <c r="F19" s="111">
        <f>SUMIFS(Ressources!E:E,Ressources!$C:$C,$B19,Ressources!$A:$A,$C$2)</f>
        <v>0</v>
      </c>
      <c r="G19" s="112">
        <f t="shared" si="0"/>
        <v>0</v>
      </c>
      <c r="H19" s="111"/>
      <c r="J19" s="169"/>
      <c r="K19" s="169"/>
      <c r="L19" s="169"/>
      <c r="N19" s="8"/>
    </row>
    <row r="20" spans="1:15">
      <c r="A20" s="266"/>
      <c r="B20" s="8" t="s">
        <v>103</v>
      </c>
      <c r="C20" s="8"/>
      <c r="D20" s="13"/>
      <c r="E20" s="111">
        <f>SUMIFS(Ressources!D:D,Ressources!$C:$C,B20,Ressources!$A:$A,$C$2)</f>
        <v>0</v>
      </c>
      <c r="F20" s="111">
        <f>SUMIFS(Ressources!E:E,Ressources!$C:$C,$B20,Ressources!$A:$A,$C$2)</f>
        <v>0</v>
      </c>
      <c r="G20" s="112">
        <f t="shared" si="0"/>
        <v>0</v>
      </c>
      <c r="H20" s="111"/>
      <c r="J20" s="169"/>
      <c r="K20" s="169"/>
      <c r="L20" s="169"/>
      <c r="N20" s="8"/>
    </row>
    <row r="21" spans="1:15">
      <c r="A21" s="266"/>
      <c r="B21" s="8" t="s">
        <v>63</v>
      </c>
      <c r="C21" s="8"/>
      <c r="D21" s="13"/>
      <c r="E21" s="111">
        <f>SUMIFS(Ressources!D:D,Ressources!$C:$C,B21,Ressources!$A:$A,$C$2)</f>
        <v>0</v>
      </c>
      <c r="F21" s="111">
        <f>SUMIFS(Ressources!E:E,Ressources!$C:$C,$B21,Ressources!$A:$A,$C$2)</f>
        <v>0</v>
      </c>
      <c r="G21" s="112">
        <f t="shared" si="0"/>
        <v>0</v>
      </c>
      <c r="H21" s="111"/>
      <c r="J21" s="169"/>
      <c r="K21" s="169"/>
      <c r="L21" s="169"/>
      <c r="N21" s="8"/>
    </row>
    <row r="22" spans="1:15">
      <c r="A22" s="266"/>
      <c r="B22" s="8" t="s">
        <v>92</v>
      </c>
      <c r="C22" s="8"/>
      <c r="D22" s="13"/>
      <c r="E22" s="111">
        <f>SUMIFS(Ressources!D:D,Ressources!$C:$C,B22,Ressources!$A:$A,$C$2)</f>
        <v>0</v>
      </c>
      <c r="F22" s="111">
        <f>SUMIFS(Ressources!E:E,Ressources!$C:$C,$B22,Ressources!$A:$A,$C$2)</f>
        <v>0</v>
      </c>
      <c r="G22" s="112">
        <f t="shared" si="0"/>
        <v>0</v>
      </c>
      <c r="H22" s="111"/>
      <c r="J22" s="169"/>
      <c r="K22" s="169"/>
      <c r="L22" s="169"/>
      <c r="N22" s="8"/>
    </row>
    <row r="23" spans="1:15">
      <c r="A23" s="266"/>
      <c r="B23" s="8" t="s">
        <v>93</v>
      </c>
      <c r="C23" s="8"/>
      <c r="D23" s="13"/>
      <c r="E23" s="111">
        <f>SUMIFS(Ressources!D:D,Ressources!$C:$C,B23,Ressources!$A:$A,$C$2)</f>
        <v>0</v>
      </c>
      <c r="F23" s="111">
        <f>SUMIFS(Ressources!E:E,Ressources!$C:$C,$B23,Ressources!$A:$A,$C$2)</f>
        <v>0</v>
      </c>
      <c r="G23" s="112">
        <f t="shared" si="0"/>
        <v>0</v>
      </c>
      <c r="H23" s="111"/>
      <c r="J23" s="169"/>
      <c r="K23" s="169"/>
      <c r="L23" s="169"/>
      <c r="N23" s="8"/>
    </row>
    <row r="24" spans="1:15">
      <c r="A24" s="266"/>
      <c r="B24" s="110" t="s">
        <v>198</v>
      </c>
      <c r="C24" s="8"/>
      <c r="D24" s="13"/>
      <c r="E24" s="111"/>
      <c r="F24" s="111"/>
      <c r="G24" s="112"/>
      <c r="H24" s="111"/>
      <c r="J24" s="169"/>
      <c r="K24" s="169"/>
      <c r="L24" s="169"/>
      <c r="N24" s="8"/>
    </row>
    <row r="25" spans="1:15">
      <c r="A25" s="266"/>
      <c r="B25" s="8" t="s">
        <v>86</v>
      </c>
      <c r="C25" s="8"/>
      <c r="D25" s="13"/>
      <c r="E25" s="111">
        <f>SUMIFS(Ressources!D:D,Ressources!$C:$C,B25,Ressources!$A:$A,$C$2)</f>
        <v>0</v>
      </c>
      <c r="F25" s="111">
        <f>SUMIFS(Ressources!E:E,Ressources!$C:$C,$B25,Ressources!$A:$A,$C$2)</f>
        <v>0</v>
      </c>
      <c r="G25" s="112">
        <f t="shared" si="0"/>
        <v>0</v>
      </c>
      <c r="H25" s="111"/>
      <c r="J25" s="169"/>
      <c r="K25" s="169"/>
      <c r="L25" s="169"/>
      <c r="N25" s="8"/>
    </row>
    <row r="26" spans="1:15" ht="15.75">
      <c r="A26" s="266"/>
      <c r="B26" s="108" t="s">
        <v>137</v>
      </c>
      <c r="C26" s="8"/>
      <c r="D26" s="13"/>
      <c r="E26" s="111"/>
      <c r="F26" s="111">
        <f>SUMIFS(Ressources!E:E,Ressources!$C:$C,$B26,Ressources!$A:$A,$C$2)</f>
        <v>0</v>
      </c>
      <c r="G26" s="112">
        <f t="shared" si="0"/>
        <v>0</v>
      </c>
      <c r="H26" s="111"/>
      <c r="J26" s="169"/>
      <c r="K26" s="169"/>
      <c r="L26" s="169"/>
      <c r="N26" s="8"/>
    </row>
    <row r="27" spans="1:15" ht="42" customHeight="1">
      <c r="A27" s="266"/>
      <c r="B27" s="270" t="s">
        <v>138</v>
      </c>
      <c r="C27" s="271"/>
      <c r="D27" s="272"/>
      <c r="E27" s="111"/>
      <c r="F27" s="111">
        <f>SUMIFS(Ressources!E:E,Ressources!$C:$C,$B27,Ressources!$A:$A,$C$2)</f>
        <v>0</v>
      </c>
      <c r="G27" s="112">
        <f>-SUMIFS(Ressources!F:F,Ressources!C:C,'BU-janv'!B27:B27,Ressources!A:A,C2)</f>
        <v>-600</v>
      </c>
      <c r="H27" s="111"/>
      <c r="J27" s="169"/>
      <c r="K27" s="169"/>
      <c r="L27" s="169"/>
      <c r="N27" s="8"/>
    </row>
    <row r="28" spans="1:15">
      <c r="A28" s="266"/>
      <c r="B28" s="113" t="s">
        <v>140</v>
      </c>
      <c r="C28" s="113"/>
      <c r="D28" s="114"/>
      <c r="E28" s="115">
        <f>SUM(E12:E27)</f>
        <v>407</v>
      </c>
      <c r="F28" s="115">
        <f>SUM(F12:F27)</f>
        <v>34</v>
      </c>
      <c r="G28" s="115">
        <f>SUM(G12:G27)</f>
        <v>-159</v>
      </c>
      <c r="H28" s="116">
        <f>SUM(H12:H27)</f>
        <v>0</v>
      </c>
      <c r="J28" s="169"/>
      <c r="K28" s="169"/>
      <c r="L28" s="169"/>
      <c r="N28" s="8"/>
    </row>
    <row r="29" spans="1:15" ht="15.75">
      <c r="A29" s="266"/>
      <c r="B29" s="109" t="s">
        <v>139</v>
      </c>
      <c r="C29" s="10"/>
      <c r="D29" s="11"/>
      <c r="E29" s="101"/>
      <c r="F29" s="102"/>
      <c r="G29" s="102"/>
      <c r="H29" s="101"/>
      <c r="J29" s="169"/>
      <c r="K29" s="169"/>
      <c r="L29" s="169"/>
      <c r="M29" s="123" t="s">
        <v>158</v>
      </c>
      <c r="N29" s="124"/>
      <c r="O29" s="123"/>
    </row>
    <row r="30" spans="1:15" ht="43.5" customHeight="1" thickBot="1">
      <c r="A30" s="266"/>
      <c r="B30" s="273" t="s">
        <v>154</v>
      </c>
      <c r="C30" s="274"/>
      <c r="D30" s="275"/>
      <c r="E30" s="103"/>
      <c r="F30" s="104"/>
      <c r="G30" s="112">
        <f>SUMIFS(Supplément!C:C,Supplément!A:A,C2,Supplément!B:B,B30)</f>
        <v>0</v>
      </c>
      <c r="H30" s="104"/>
      <c r="J30" s="169"/>
      <c r="K30" s="169"/>
      <c r="L30" s="169"/>
      <c r="N30" s="8"/>
    </row>
    <row r="31" spans="1:15" ht="16.5" thickTop="1" thickBot="1">
      <c r="A31" s="266"/>
      <c r="B31" s="276" t="s">
        <v>155</v>
      </c>
      <c r="C31" s="277"/>
      <c r="D31" s="278"/>
      <c r="E31" s="103"/>
      <c r="F31" s="104"/>
      <c r="G31" s="112">
        <f>SUMIFS(Supplément!C:C,Supplément!A:A,C2,Supplément!B:B,B31)</f>
        <v>250</v>
      </c>
      <c r="H31" s="103"/>
      <c r="J31" s="169"/>
      <c r="K31" s="169"/>
      <c r="L31" s="169"/>
      <c r="M31" s="122" t="s">
        <v>112</v>
      </c>
      <c r="N31" s="8" t="s">
        <v>159</v>
      </c>
    </row>
    <row r="32" spans="1:15" ht="39.75" customHeight="1" thickTop="1" thickBot="1">
      <c r="A32" s="266"/>
      <c r="B32" s="273" t="s">
        <v>156</v>
      </c>
      <c r="C32" s="274"/>
      <c r="D32" s="275"/>
      <c r="E32" s="104"/>
      <c r="F32" s="104"/>
      <c r="G32" s="112">
        <f>SUMIFS(Supplément!C:C,Supplément!A:A,C2,Supplément!B:B,B32)</f>
        <v>0</v>
      </c>
      <c r="H32" s="103"/>
      <c r="J32" s="169"/>
      <c r="K32" s="169"/>
      <c r="L32" s="169"/>
      <c r="M32" s="125">
        <v>1</v>
      </c>
      <c r="N32" s="8" t="s">
        <v>160</v>
      </c>
    </row>
    <row r="33" spans="1:14" ht="15.75" thickTop="1">
      <c r="A33" s="267"/>
      <c r="B33" s="113" t="s">
        <v>141</v>
      </c>
      <c r="C33" s="113"/>
      <c r="D33" s="114"/>
      <c r="E33" s="115">
        <f t="shared" ref="E33:F33" si="1">SUM(E30:E32)</f>
        <v>0</v>
      </c>
      <c r="F33" s="115">
        <f t="shared" si="1"/>
        <v>0</v>
      </c>
      <c r="G33" s="115">
        <f>SUM(G30:G32)</f>
        <v>250</v>
      </c>
      <c r="H33" s="115">
        <f t="shared" ref="H33" si="2">SUM(H30:H32)</f>
        <v>0</v>
      </c>
      <c r="J33" s="169"/>
      <c r="K33" s="169"/>
      <c r="L33" s="169"/>
      <c r="N33" s="8"/>
    </row>
    <row r="34" spans="1:14" ht="15.75">
      <c r="A34" s="262" t="s">
        <v>54</v>
      </c>
      <c r="B34" s="9" t="s">
        <v>50</v>
      </c>
      <c r="C34" s="10"/>
      <c r="D34" s="11"/>
      <c r="E34" s="101"/>
      <c r="F34" s="101"/>
      <c r="G34" s="204">
        <f ca="1">(SUMIFS('Les normes-données de base'!B34:B41,'Les normes-données de base'!A34:A41,D8))/D8*D9</f>
        <v>1212</v>
      </c>
      <c r="H34" s="101"/>
      <c r="J34" s="169" t="s">
        <v>31</v>
      </c>
      <c r="K34" s="169" t="s">
        <v>87</v>
      </c>
      <c r="L34" s="169"/>
      <c r="N34" s="8"/>
    </row>
    <row r="35" spans="1:14" ht="72.75" customHeight="1">
      <c r="A35" s="263"/>
      <c r="B35" s="279" t="s">
        <v>56</v>
      </c>
      <c r="C35" s="280"/>
      <c r="D35" s="280"/>
      <c r="E35" s="281"/>
      <c r="F35" s="281"/>
      <c r="G35" s="281"/>
      <c r="H35" s="282"/>
      <c r="J35" s="169"/>
      <c r="K35" s="169"/>
      <c r="L35" s="169"/>
      <c r="N35" s="8"/>
    </row>
    <row r="36" spans="1:14" ht="17.25" customHeight="1">
      <c r="A36" s="263"/>
      <c r="B36" s="120" t="str">
        <f t="array" ref="B36">INDEX('Caisse maladie'!$C$2:$C$49,MATCH(1,('Caisse maladie'!$A$2:$A$49=C2)*('Caisse maladie'!$B$2:$B$49="LCA"),0))</f>
        <v>CSS</v>
      </c>
      <c r="C36" s="20"/>
      <c r="D36" s="31" t="s">
        <v>46</v>
      </c>
      <c r="E36" s="111">
        <f>SUMIFS('Caisse maladie'!D:D,'Caisse maladie'!A:A,C2,'Caisse maladie'!B:B,D36,'Caisse maladie'!E:E,"non")</f>
        <v>0</v>
      </c>
      <c r="F36" s="111">
        <f>SUMIFS('Caisse maladie'!D:D,'Caisse maladie'!A:A,C2,'Caisse maladie'!B:B,D36,'Caisse maladie'!E:E,"oui")</f>
        <v>12.4</v>
      </c>
      <c r="G36" s="111"/>
      <c r="H36" s="111"/>
      <c r="J36" s="169" t="s">
        <v>31</v>
      </c>
      <c r="K36" s="169" t="s">
        <v>46</v>
      </c>
      <c r="L36" s="169"/>
      <c r="N36" s="8"/>
    </row>
    <row r="37" spans="1:14" ht="17.25" customHeight="1">
      <c r="A37" s="263"/>
      <c r="B37" s="243" t="str">
        <f ca="1">IF(OFFSET(OFFSET(INDEX('Paiements échelonnés'!C:C,MATCH($C$2,'Paiements échelonnés'!B:B,0)),ROW()-37,0),0,2)&lt;&gt;"",OFFSET(INDEX('Paiements échelonnés'!C:C,MATCH($C$2,'Paiements échelonnés'!B:B,0)),ROW()-37,0),"")</f>
        <v>Impôts communaux</v>
      </c>
      <c r="C37" s="246" t="str">
        <f ca="1">IF(OFFSET(OFFSET(INDEX('Paiements échelonnés'!D:D,MATCH($C$2,'Paiements échelonnés'!B:B,0)),ROW()-37,0),0,2)&lt;&gt;"",OFFSET(INDEX('Paiements échelonnés'!D:D,MATCH($C$2,'Paiements échelonnés'!B:B,0)),ROW()-37,0),"")</f>
        <v>Commune de Farvagny</v>
      </c>
      <c r="D37" s="31"/>
      <c r="E37" s="111">
        <f ca="1">SUMIFS('Paiements échelonnés'!E:E,'Paiements échelonnés'!C:C,B37,'Paiements échelonnés'!A:A,$C$2,'Paiements échelonnés'!F:F,"non")</f>
        <v>81.5</v>
      </c>
      <c r="F37" s="111">
        <f ca="1">SUMIFS('Paiements échelonnés'!E:E,'Paiements échelonnés'!C:C,B37,'Paiements échelonnés'!A:A,$C$2,'Paiements échelonnés'!F:F,"oui")</f>
        <v>0</v>
      </c>
      <c r="G37" s="111"/>
      <c r="H37" s="111"/>
      <c r="J37" s="169"/>
      <c r="K37" s="169"/>
      <c r="L37" s="169"/>
      <c r="N37" s="8"/>
    </row>
    <row r="38" spans="1:14" ht="17.25" customHeight="1">
      <c r="A38" s="263"/>
      <c r="B38" s="243" t="str">
        <f ca="1">IF(OFFSET(OFFSET(INDEX('Paiements échelonnés'!C:C,MATCH($C$2,'Paiements échelonnés'!B:B,0)),ROW()-37,0),0,2)&lt;&gt;"",OFFSET(INDEX('Paiements échelonnés'!C:C,MATCH($C$2,'Paiements échelonnés'!B:B,0)),ROW()-37,0),"")</f>
        <v>Impôts cantonaux</v>
      </c>
      <c r="C38" s="246" t="str">
        <f ca="1">IF(OFFSET(OFFSET(INDEX('Paiements échelonnés'!D:D,MATCH($C$2,'Paiements échelonnés'!B:B,0)),ROW()-37,0),0,2)&lt;&gt;"",OFFSET(INDEX('Paiements échelonnés'!D:D,MATCH($C$2,'Paiements échelonnés'!B:B,0)),ROW()-37,0),"")</f>
        <v>SCC</v>
      </c>
      <c r="D38" s="31"/>
      <c r="E38" s="111">
        <f ca="1">SUMIFS('Paiements échelonnés'!E:E,'Paiements échelonnés'!C:C,B38,'Paiements échelonnés'!A:A,$C$2,'Paiements échelonnés'!F:F,"non")</f>
        <v>0</v>
      </c>
      <c r="F38" s="111">
        <f ca="1">SUMIFS('Paiements échelonnés'!E:E,'Paiements échelonnés'!C:C,B38,'Paiements échelonnés'!A:A,$C$2,'Paiements échelonnés'!F:F,"oui")</f>
        <v>82.3</v>
      </c>
      <c r="G38" s="111"/>
      <c r="H38" s="111"/>
      <c r="J38" s="169"/>
      <c r="K38" s="169"/>
      <c r="L38" s="169"/>
      <c r="N38" s="8"/>
    </row>
    <row r="39" spans="1:14" ht="17.25" customHeight="1">
      <c r="A39" s="263"/>
      <c r="B39" s="243" t="str">
        <f ca="1">IF(OFFSET(OFFSET(INDEX('Paiements échelonnés'!C:C,MATCH($C$2,'Paiements échelonnés'!B:B,0)),ROW()-37,0),0,2)&lt;&gt;"",OFFSET(INDEX('Paiements échelonnés'!C:C,MATCH($C$2,'Paiements échelonnés'!B:B,0)),ROW()-37,0),"")</f>
        <v/>
      </c>
      <c r="C39" s="246" t="str">
        <f ca="1">IF(OFFSET(OFFSET(INDEX('Paiements échelonnés'!D:D,MATCH($C$2,'Paiements échelonnés'!B:B,0)),ROW()-37,0),0,2)&lt;&gt;"",OFFSET(INDEX('Paiements échelonnés'!D:D,MATCH($C$2,'Paiements échelonnés'!B:B,0)),ROW()-37,0),"")</f>
        <v/>
      </c>
      <c r="D39" s="31"/>
      <c r="E39" s="111">
        <f ca="1">SUMIFS('Paiements échelonnés'!E:E,'Paiements échelonnés'!C:C,B39,'Paiements échelonnés'!A:A,$C$2,'Paiements échelonnés'!F:F,"non")</f>
        <v>0</v>
      </c>
      <c r="F39" s="111">
        <f ca="1">SUMIFS('Paiements échelonnés'!E:E,'Paiements échelonnés'!C:C,B39,'Paiements échelonnés'!A:A,$C$2,'Paiements échelonnés'!F:F,"oui")</f>
        <v>0</v>
      </c>
      <c r="G39" s="111"/>
      <c r="H39" s="111"/>
      <c r="J39" s="169"/>
      <c r="K39" s="169"/>
      <c r="L39" s="169"/>
      <c r="N39" s="8"/>
    </row>
    <row r="40" spans="1:14" ht="17.25" customHeight="1">
      <c r="A40" s="263"/>
      <c r="B40" s="243" t="str">
        <f ca="1">IF(OFFSET(OFFSET(INDEX('Paiements échelonnés'!C:C,MATCH($C$2,'Paiements échelonnés'!B:B,0)),ROW()-37,0),0,2)&lt;&gt;"",OFFSET(INDEX('Paiements échelonnés'!C:C,MATCH($C$2,'Paiements échelonnés'!B:B,0)),ROW()-37,0),"")</f>
        <v/>
      </c>
      <c r="C40" s="246" t="str">
        <f ca="1">IF(OFFSET(OFFSET(INDEX('Paiements échelonnés'!D:D,MATCH($C$2,'Paiements échelonnés'!B:B,0)),ROW()-37,0),0,2)&lt;&gt;"",OFFSET(INDEX('Paiements échelonnés'!D:D,MATCH($C$2,'Paiements échelonnés'!B:B,0)),ROW()-37,0),"")</f>
        <v/>
      </c>
      <c r="D40" s="247"/>
      <c r="E40" s="111">
        <f ca="1">SUMIFS('Paiements échelonnés'!E:E,'Paiements échelonnés'!C:C,B40,'Paiements échelonnés'!A:A,$C$2,'Paiements échelonnés'!F:F,"non")</f>
        <v>0</v>
      </c>
      <c r="F40" s="111">
        <f ca="1">SUMIFS('Paiements échelonnés'!E:E,'Paiements échelonnés'!C:C,B40,'Paiements échelonnés'!A:A,$C$2,'Paiements échelonnés'!F:F,"oui")</f>
        <v>0</v>
      </c>
      <c r="G40" s="111"/>
      <c r="H40" s="111"/>
      <c r="J40" s="169"/>
      <c r="K40" s="169"/>
      <c r="L40" s="169"/>
      <c r="N40" s="8"/>
    </row>
    <row r="41" spans="1:14" ht="17.25" customHeight="1">
      <c r="A41" s="263"/>
      <c r="B41" s="243" t="str">
        <f ca="1">IF(OFFSET(OFFSET(INDEX('Paiements échelonnés'!C:C,MATCH($C$2,'Paiements échelonnés'!B:B,0)),ROW()-37,0),0,2)&lt;&gt;"",OFFSET(INDEX('Paiements échelonnés'!C:C,MATCH($C$2,'Paiements échelonnés'!B:B,0)),ROW()-37,0),"")</f>
        <v/>
      </c>
      <c r="C41" s="246" t="str">
        <f ca="1">IF(OFFSET(OFFSET(INDEX('Paiements échelonnés'!D:D,MATCH($C$2,'Paiements échelonnés'!B:B,0)),ROW()-37,0),0,2)&lt;&gt;"",OFFSET(INDEX('Paiements échelonnés'!D:D,MATCH($C$2,'Paiements échelonnés'!B:B,0)),ROW()-37,0),"")</f>
        <v/>
      </c>
      <c r="D41" s="247"/>
      <c r="E41" s="111">
        <f ca="1">SUMIFS('Paiements échelonnés'!E:E,'Paiements échelonnés'!C:C,B41,'Paiements échelonnés'!A:A,$C$2,'Paiements échelonnés'!F:F,"non")</f>
        <v>0</v>
      </c>
      <c r="F41" s="111">
        <f ca="1">SUMIFS('Paiements échelonnés'!E:E,'Paiements échelonnés'!C:C,B41,'Paiements échelonnés'!A:A,$C$2,'Paiements échelonnés'!F:F,"oui")</f>
        <v>0</v>
      </c>
      <c r="G41" s="111"/>
      <c r="H41" s="111"/>
      <c r="J41" s="169"/>
      <c r="K41" s="169"/>
      <c r="L41" s="169"/>
      <c r="N41" s="8"/>
    </row>
    <row r="42" spans="1:14" ht="17.25" customHeight="1">
      <c r="A42" s="263"/>
      <c r="B42" s="243" t="str">
        <f ca="1">IF(OFFSET(OFFSET(INDEX('Paiements échelonnés'!C:C,MATCH($C$2,'Paiements échelonnés'!B:B,0)),ROW()-37,0),0,2)&lt;&gt;"",OFFSET(INDEX('Paiements échelonnés'!C:C,MATCH($C$2,'Paiements échelonnés'!B:B,0)),ROW()-37,0),"")</f>
        <v/>
      </c>
      <c r="C42" s="246" t="str">
        <f ca="1">IF(OFFSET(OFFSET(INDEX('Paiements échelonnés'!D:D,MATCH($C$2,'Paiements échelonnés'!B:B,0)),ROW()-37,0),0,2)&lt;&gt;"",OFFSET(INDEX('Paiements échelonnés'!D:D,MATCH($C$2,'Paiements échelonnés'!B:B,0)),ROW()-37,0),"")</f>
        <v/>
      </c>
      <c r="D42" s="247"/>
      <c r="E42" s="111">
        <f ca="1">SUMIFS('Paiements échelonnés'!E:E,'Paiements échelonnés'!C:C,B42,'Paiements échelonnés'!A:A,$C$2,'Paiements échelonnés'!F:F,"non")</f>
        <v>0</v>
      </c>
      <c r="F42" s="111">
        <f ca="1">SUMIFS('Paiements échelonnés'!E:E,'Paiements échelonnés'!C:C,B42,'Paiements échelonnés'!A:A,$C$2,'Paiements échelonnés'!F:F,"oui")</f>
        <v>0</v>
      </c>
      <c r="G42" s="111"/>
      <c r="H42" s="111"/>
      <c r="J42" s="169"/>
      <c r="K42" s="169"/>
      <c r="L42" s="169"/>
      <c r="N42" s="8"/>
    </row>
    <row r="43" spans="1:14" ht="17.25" customHeight="1">
      <c r="A43" s="263"/>
      <c r="B43" s="243" t="str">
        <f ca="1">IF(OFFSET(OFFSET(INDEX('Paiements échelonnés'!C:C,MATCH($C$2,'Paiements échelonnés'!B:B,0)),ROW()-37,0),0,2)&lt;&gt;"",OFFSET(INDEX('Paiements échelonnés'!C:C,MATCH($C$2,'Paiements échelonnés'!B:B,0)),ROW()-37,0),"")</f>
        <v>tutu</v>
      </c>
      <c r="C43" s="246">
        <f ca="1">IF(OFFSET(OFFSET(INDEX('Paiements échelonnés'!D:D,MATCH($C$2,'Paiements échelonnés'!B:B,0)),ROW()-37,0),0,2)&lt;&gt;"",OFFSET(INDEX('Paiements échelonnés'!D:D,MATCH($C$2,'Paiements échelonnés'!B:B,0)),ROW()-37,0),"")</f>
        <v>0</v>
      </c>
      <c r="D43" s="247"/>
      <c r="E43" s="111">
        <f ca="1">SUMIFS('Paiements échelonnés'!E:E,'Paiements échelonnés'!C:C,B43,'Paiements échelonnés'!A:A,$C$2,'Paiements échelonnés'!F:F,"non")</f>
        <v>0</v>
      </c>
      <c r="F43" s="111">
        <f ca="1">SUMIFS('Paiements échelonnés'!E:E,'Paiements échelonnés'!C:C,B43,'Paiements échelonnés'!A:A,$C$2,'Paiements échelonnés'!F:F,"oui")</f>
        <v>12</v>
      </c>
      <c r="G43" s="111"/>
      <c r="H43" s="111"/>
      <c r="J43" s="169"/>
      <c r="K43" s="169"/>
      <c r="L43" s="169"/>
      <c r="N43" s="8"/>
    </row>
    <row r="44" spans="1:14" ht="17.25" customHeight="1">
      <c r="A44" s="263"/>
      <c r="B44" s="243" t="str">
        <f ca="1">IF(OFFSET(OFFSET(INDEX('Paiements échelonnés'!C:C,MATCH($C$2,'Paiements échelonnés'!B:B,0)),ROW()-37,0),0,2)&lt;&gt;"",OFFSET(INDEX('Paiements échelonnés'!C:C,MATCH($C$2,'Paiements échelonnés'!B:B,0)),ROW()-37,0),"")</f>
        <v/>
      </c>
      <c r="C44" s="246" t="str">
        <f ca="1">IF(OFFSET(OFFSET(INDEX('Paiements échelonnés'!D:D,MATCH($C$2,'Paiements échelonnés'!B:B,0)),ROW()-37,0),0,2)&lt;&gt;"",OFFSET(INDEX('Paiements échelonnés'!D:D,MATCH($C$2,'Paiements échelonnés'!B:B,0)),ROW()-37,0),"")</f>
        <v/>
      </c>
      <c r="D44" s="247"/>
      <c r="E44" s="111">
        <f ca="1">SUMIFS('Paiements échelonnés'!E:E,'Paiements échelonnés'!C:C,B44,'Paiements échelonnés'!A:A,$C$2,'Paiements échelonnés'!F:F,"non")</f>
        <v>0</v>
      </c>
      <c r="F44" s="111">
        <f ca="1">SUMIFS('Paiements échelonnés'!E:E,'Paiements échelonnés'!C:C,B44,'Paiements échelonnés'!A:A,$C$2,'Paiements échelonnés'!F:F,"oui")</f>
        <v>0</v>
      </c>
      <c r="G44" s="111"/>
      <c r="H44" s="111"/>
      <c r="J44" s="169"/>
      <c r="K44" s="169"/>
      <c r="L44" s="169"/>
      <c r="N44" s="8"/>
    </row>
    <row r="45" spans="1:14" ht="17.25" customHeight="1">
      <c r="A45" s="263"/>
      <c r="B45" s="243" t="str">
        <f ca="1">IF(OFFSET(OFFSET(INDEX('Paiements échelonnés'!C:C,MATCH($C$2,'Paiements échelonnés'!B:B,0)),ROW()-37,0),0,2)&lt;&gt;"",OFFSET(INDEX('Paiements échelonnés'!C:C,MATCH($C$2,'Paiements échelonnés'!B:B,0)),ROW()-37,0),"")</f>
        <v/>
      </c>
      <c r="C45" s="246" t="str">
        <f ca="1">IF(OFFSET(OFFSET(INDEX('Paiements échelonnés'!D:D,MATCH($C$2,'Paiements échelonnés'!B:B,0)),ROW()-37,0),0,2)&lt;&gt;"",OFFSET(INDEX('Paiements échelonnés'!D:D,MATCH($C$2,'Paiements échelonnés'!B:B,0)),ROW()-37,0),"")</f>
        <v/>
      </c>
      <c r="D45" s="247"/>
      <c r="E45" s="111">
        <f ca="1">SUMIFS('Paiements échelonnés'!E:E,'Paiements échelonnés'!C:C,B45,'Paiements échelonnés'!A:A,$C$2,'Paiements échelonnés'!F:F,"non")</f>
        <v>0</v>
      </c>
      <c r="F45" s="111">
        <f ca="1">SUMIFS('Paiements échelonnés'!E:E,'Paiements échelonnés'!C:C,B45,'Paiements échelonnés'!A:A,$C$2,'Paiements échelonnés'!F:F,"oui")</f>
        <v>0</v>
      </c>
      <c r="G45" s="111"/>
      <c r="H45" s="111"/>
      <c r="J45" s="169"/>
      <c r="K45" s="169"/>
      <c r="L45" s="169"/>
      <c r="N45" s="8"/>
    </row>
    <row r="46" spans="1:14" ht="17.25" customHeight="1">
      <c r="A46" s="263"/>
      <c r="B46" s="243" t="str">
        <f ca="1">IF(OFFSET(OFFSET(INDEX('Paiements échelonnés'!C:C,MATCH($C$2,'Paiements échelonnés'!B:B,0)),ROW()-37,0),0,2)&lt;&gt;"",OFFSET(INDEX('Paiements échelonnés'!C:C,MATCH($C$2,'Paiements échelonnés'!B:B,0)),ROW()-37,0),"")</f>
        <v/>
      </c>
      <c r="C46" s="246" t="str">
        <f ca="1">IF(OFFSET(OFFSET(INDEX('Paiements échelonnés'!D:D,MATCH($C$2,'Paiements échelonnés'!B:B,0)),ROW()-37,0),0,2)&lt;&gt;"",OFFSET(INDEX('Paiements échelonnés'!D:D,MATCH($C$2,'Paiements échelonnés'!B:B,0)),ROW()-37,0),"")</f>
        <v/>
      </c>
      <c r="D46" s="247"/>
      <c r="E46" s="111">
        <f ca="1">SUMIFS('Paiements échelonnés'!E:E,'Paiements échelonnés'!C:C,B46,'Paiements échelonnés'!A:A,$C$2,'Paiements échelonnés'!F:F,"non")</f>
        <v>0</v>
      </c>
      <c r="F46" s="111">
        <f ca="1">SUMIFS('Paiements échelonnés'!E:E,'Paiements échelonnés'!C:C,B46,'Paiements échelonnés'!A:A,$C$2,'Paiements échelonnés'!F:F,"oui")</f>
        <v>0</v>
      </c>
      <c r="G46" s="111"/>
      <c r="H46" s="111"/>
      <c r="J46" s="169"/>
      <c r="K46" s="169"/>
      <c r="L46" s="169"/>
      <c r="N46" s="8"/>
    </row>
    <row r="47" spans="1:14" ht="17.25" customHeight="1">
      <c r="A47" s="263"/>
      <c r="B47" s="243" t="str">
        <f ca="1">IF(OFFSET(OFFSET(INDEX('Paiements échelonnés'!C:C,MATCH($C$2,'Paiements échelonnés'!B:B,0)),ROW()-37,0),0,2)&lt;&gt;"",OFFSET(INDEX('Paiements échelonnés'!C:C,MATCH($C$2,'Paiements échelonnés'!B:B,0)),ROW()-37,0),"")</f>
        <v/>
      </c>
      <c r="C47" s="246" t="str">
        <f ca="1">IF(OFFSET(OFFSET(INDEX('Paiements échelonnés'!D:D,MATCH($C$2,'Paiements échelonnés'!B:B,0)),ROW()-37,0),0,2)&lt;&gt;"",OFFSET(INDEX('Paiements échelonnés'!D:D,MATCH($C$2,'Paiements échelonnés'!B:B,0)),ROW()-37,0),"")</f>
        <v/>
      </c>
      <c r="D47" s="247"/>
      <c r="E47" s="111">
        <f ca="1">SUMIFS('Paiements échelonnés'!E:E,'Paiements échelonnés'!C:C,B47,'Paiements échelonnés'!A:A,$C$2,'Paiements échelonnés'!F:F,"non")</f>
        <v>0</v>
      </c>
      <c r="F47" s="111">
        <f ca="1">SUMIFS('Paiements échelonnés'!E:E,'Paiements échelonnés'!C:C,B47,'Paiements échelonnés'!A:A,$C$2,'Paiements échelonnés'!F:F,"oui")</f>
        <v>0</v>
      </c>
      <c r="G47" s="111"/>
      <c r="H47" s="111"/>
      <c r="J47" s="169"/>
      <c r="K47" s="169"/>
      <c r="L47" s="169"/>
      <c r="N47" s="8"/>
    </row>
    <row r="48" spans="1:14" ht="17.25" customHeight="1">
      <c r="A48" s="263"/>
      <c r="B48" s="243" t="str">
        <f ca="1">IF(OFFSET(OFFSET(INDEX('Paiements échelonnés'!C:C,MATCH($C$2,'Paiements échelonnés'!B:B,0)),ROW()-37,0),0,2)&lt;&gt;"",OFFSET(INDEX('Paiements échelonnés'!C:C,MATCH($C$2,'Paiements échelonnés'!B:B,0)),ROW()-37,0),"")</f>
        <v/>
      </c>
      <c r="C48" s="246" t="str">
        <f ca="1">IF(OFFSET(OFFSET(INDEX('Paiements échelonnés'!D:D,MATCH($C$2,'Paiements échelonnés'!B:B,0)),ROW()-37,0),0,2)&lt;&gt;"",OFFSET(INDEX('Paiements échelonnés'!D:D,MATCH($C$2,'Paiements échelonnés'!B:B,0)),ROW()-37,0),"")</f>
        <v/>
      </c>
      <c r="D48" s="247"/>
      <c r="E48" s="111">
        <f ca="1">SUMIFS('Paiements échelonnés'!E:E,'Paiements échelonnés'!C:C,B48,'Paiements échelonnés'!A:A,$C$2,'Paiements échelonnés'!F:F,"non")</f>
        <v>0</v>
      </c>
      <c r="F48" s="111">
        <f ca="1">SUMIFS('Paiements échelonnés'!E:E,'Paiements échelonnés'!C:C,B48,'Paiements échelonnés'!A:A,$C$2,'Paiements échelonnés'!F:F,"oui")</f>
        <v>0</v>
      </c>
      <c r="G48" s="111"/>
      <c r="H48" s="111"/>
      <c r="J48" s="169"/>
      <c r="K48" s="169"/>
      <c r="L48" s="169"/>
      <c r="N48" s="8"/>
    </row>
    <row r="49" spans="1:14" ht="17.25" customHeight="1">
      <c r="A49" s="263"/>
      <c r="B49" s="243" t="str">
        <f ca="1">IF(OFFSET(OFFSET(INDEX('Paiements échelonnés'!C:C,MATCH($C$2,'Paiements échelonnés'!B:B,0)),ROW()-37,0),0,2)&lt;&gt;"",OFFSET(INDEX('Paiements échelonnés'!C:C,MATCH($C$2,'Paiements échelonnés'!B:B,0)),ROW()-37,0),"")</f>
        <v/>
      </c>
      <c r="C49" s="246" t="str">
        <f ca="1">IF(OFFSET(OFFSET(INDEX('Paiements échelonnés'!D:D,MATCH($C$2,'Paiements échelonnés'!B:B,0)),ROW()-37,0),0,2)&lt;&gt;"",OFFSET(INDEX('Paiements échelonnés'!D:D,MATCH($C$2,'Paiements échelonnés'!B:B,0)),ROW()-37,0),"")</f>
        <v/>
      </c>
      <c r="D49" s="247"/>
      <c r="E49" s="111">
        <f ca="1">SUMIFS('Paiements échelonnés'!E:E,'Paiements échelonnés'!C:C,B49,'Paiements échelonnés'!A:A,$C$2,'Paiements échelonnés'!F:F,"non")</f>
        <v>0</v>
      </c>
      <c r="F49" s="111">
        <f ca="1">SUMIFS('Paiements échelonnés'!E:E,'Paiements échelonnés'!C:C,B49,'Paiements échelonnés'!A:A,$C$2,'Paiements échelonnés'!F:F,"oui")</f>
        <v>0</v>
      </c>
      <c r="G49" s="111"/>
      <c r="H49" s="111"/>
      <c r="J49" s="169"/>
      <c r="K49" s="169"/>
      <c r="L49" s="169"/>
      <c r="N49" s="8"/>
    </row>
    <row r="50" spans="1:14" ht="17.25" customHeight="1">
      <c r="A50" s="263"/>
      <c r="B50" s="243" t="str">
        <f ca="1">IF(OFFSET(OFFSET(INDEX('Paiements échelonnés'!C:C,MATCH($C$2,'Paiements échelonnés'!B:B,0)),ROW()-37,0),0,2)&lt;&gt;"",OFFSET(INDEX('Paiements échelonnés'!C:C,MATCH($C$2,'Paiements échelonnés'!B:B,0)),ROW()-37,0),"")</f>
        <v/>
      </c>
      <c r="C50" s="246" t="str">
        <f ca="1">IF(OFFSET(OFFSET(INDEX('Paiements échelonnés'!D:D,MATCH($C$2,'Paiements échelonnés'!B:B,0)),ROW()-37,0),0,2)&lt;&gt;"",OFFSET(INDEX('Paiements échelonnés'!D:D,MATCH($C$2,'Paiements échelonnés'!B:B,0)),ROW()-37,0),"")</f>
        <v/>
      </c>
      <c r="D50" s="247"/>
      <c r="E50" s="111">
        <f ca="1">SUMIFS('Paiements échelonnés'!E:E,'Paiements échelonnés'!C:C,B50,'Paiements échelonnés'!A:A,$C$2,'Paiements échelonnés'!F:F,"non")</f>
        <v>0</v>
      </c>
      <c r="F50" s="111">
        <f ca="1">SUMIFS('Paiements échelonnés'!E:E,'Paiements échelonnés'!C:C,B50,'Paiements échelonnés'!A:A,$C$2,'Paiements échelonnés'!F:F,"oui")</f>
        <v>0</v>
      </c>
      <c r="G50" s="111"/>
      <c r="H50" s="111"/>
      <c r="J50" s="169"/>
      <c r="K50" s="169"/>
      <c r="L50" s="169"/>
      <c r="N50" s="8"/>
    </row>
    <row r="51" spans="1:14" ht="17.25" customHeight="1">
      <c r="A51" s="263"/>
      <c r="B51" s="243" t="str">
        <f ca="1">IF(OFFSET(OFFSET(INDEX('Paiements échelonnés'!H:H,MATCH($C$2,'Paiements échelonnés'!B:B,0)),ROW()-51,0),0,2)&lt;&gt;"",OFFSET(INDEX('Paiements échelonnés'!H:H,MATCH($C$2,'Paiements échelonnés'!B:B,0)),ROW()-51,0),"")</f>
        <v>Assurance ménage</v>
      </c>
      <c r="C51" s="259" t="str">
        <f ca="1">IF(OFFSET(OFFSET(INDEX('Paiements échelonnés'!I:I,MATCH($C$2,'Paiements échelonnés'!B:B,0)),ROW()-51,0),0,1)&lt;&gt;"",OFFSET(INDEX('Paiements échelonnés'!I:I,MATCH($C$2,'Paiements échelonnés'!B:B,0)),ROW()-51,0),"")</f>
        <v>Générali</v>
      </c>
      <c r="D51" s="260"/>
      <c r="E51" s="111">
        <f ca="1">SUMIFS('Paiements échelonnés'!J:J,'Paiements échelonnés'!H:H,B51,'Paiements échelonnés'!A:A,$C$2,'Paiements échelonnés'!K:K,"non")</f>
        <v>0</v>
      </c>
      <c r="F51" s="111">
        <f ca="1">SUMIFS('Paiements échelonnés'!J:J,'Paiements échelonnés'!H:H,B51,'Paiements échelonnés'!A:A,$C$2,'Paiements échelonnés'!K:K,"oui")</f>
        <v>12</v>
      </c>
      <c r="G51" s="111"/>
      <c r="H51" s="111"/>
      <c r="J51" s="169"/>
      <c r="K51" s="169"/>
      <c r="L51" s="169"/>
      <c r="N51" s="8"/>
    </row>
    <row r="52" spans="1:14" ht="17.25" customHeight="1">
      <c r="A52" s="263"/>
      <c r="B52" s="243" t="str">
        <f ca="1">IF(OFFSET(OFFSET(INDEX('Paiements échelonnés'!H:H,MATCH($C$2,'Paiements échelonnés'!B:B,0)),ROW()-51,0),0,2)&lt;&gt;"",OFFSET(INDEX('Paiements échelonnés'!H:H,MATCH($C$2,'Paiements échelonnés'!B:B,0)),ROW()-51,0),"")</f>
        <v/>
      </c>
      <c r="C52" s="259" t="str">
        <f ca="1">IF(OFFSET(OFFSET(INDEX('Paiements échelonnés'!I:I,MATCH($C$2,'Paiements échelonnés'!B:B,0)),ROW()-51,0),0,1)&lt;&gt;"",OFFSET(INDEX('Paiements échelonnés'!I:I,MATCH($C$2,'Paiements échelonnés'!B:B,0)),ROW()-51,0),"")</f>
        <v/>
      </c>
      <c r="D52" s="260"/>
      <c r="E52" s="111">
        <f ca="1">SUMIFS('Paiements échelonnés'!J:J,'Paiements échelonnés'!H:H,B52,'Paiements échelonnés'!A:A,$C$2,'Paiements échelonnés'!K:K,"non")</f>
        <v>0</v>
      </c>
      <c r="F52" s="111">
        <f ca="1">SUMIFS('Paiements échelonnés'!J:J,'Paiements échelonnés'!H:H,B52,'Paiements échelonnés'!A:A,$C$2,'Paiements échelonnés'!K:K,"oui")</f>
        <v>0</v>
      </c>
      <c r="G52" s="111"/>
      <c r="H52" s="111"/>
      <c r="J52" s="169"/>
      <c r="K52" s="169"/>
      <c r="L52" s="169"/>
      <c r="N52" s="8"/>
    </row>
    <row r="53" spans="1:14" ht="17.25" customHeight="1">
      <c r="A53" s="263"/>
      <c r="B53" s="243" t="str">
        <f ca="1">IF(OFFSET(OFFSET(INDEX('Paiements échelonnés'!H:H,MATCH($C$2,'Paiements échelonnés'!B:B,0)),ROW()-51,0),0,2)&lt;&gt;"",OFFSET(INDEX('Paiements échelonnés'!H:H,MATCH($C$2,'Paiements échelonnés'!B:B,0)),ROW()-51,0),"")</f>
        <v/>
      </c>
      <c r="C53" s="259" t="str">
        <f ca="1">IF(OFFSET(OFFSET(INDEX('Paiements échelonnés'!I:I,MATCH($C$2,'Paiements échelonnés'!B:B,0)),ROW()-51,0),0,1)&lt;&gt;"",OFFSET(INDEX('Paiements échelonnés'!I:I,MATCH($C$2,'Paiements échelonnés'!B:B,0)),ROW()-51,0),"")</f>
        <v/>
      </c>
      <c r="D53" s="260"/>
      <c r="E53" s="111">
        <f ca="1">SUMIFS('Paiements échelonnés'!J:J,'Paiements échelonnés'!H:H,B53,'Paiements échelonnés'!A:A,$C$2,'Paiements échelonnés'!K:K,"non")</f>
        <v>0</v>
      </c>
      <c r="F53" s="111">
        <f ca="1">SUMIFS('Paiements échelonnés'!J:J,'Paiements échelonnés'!H:H,B53,'Paiements échelonnés'!A:A,$C$2,'Paiements échelonnés'!K:K,"oui")</f>
        <v>0</v>
      </c>
      <c r="G53" s="111"/>
      <c r="H53" s="111"/>
      <c r="J53" s="169"/>
      <c r="K53" s="169"/>
      <c r="L53" s="169"/>
      <c r="N53" s="8"/>
    </row>
    <row r="54" spans="1:14" ht="17.25" customHeight="1">
      <c r="A54" s="263"/>
      <c r="B54" s="243" t="str">
        <f ca="1">IF(OFFSET(OFFSET(INDEX('Paiements échelonnés'!H:H,MATCH($C$2,'Paiements échelonnés'!B:B,0)),ROW()-51,0),0,2)&lt;&gt;"",OFFSET(INDEX('Paiements échelonnés'!H:H,MATCH($C$2,'Paiements échelonnés'!B:B,0)),ROW()-51,0),"")</f>
        <v/>
      </c>
      <c r="C54" s="259" t="str">
        <f ca="1">IF(OFFSET(OFFSET(INDEX('Paiements échelonnés'!I:I,MATCH($C$2,'Paiements échelonnés'!B:B,0)),ROW()-51,0),0,1)&lt;&gt;"",OFFSET(INDEX('Paiements échelonnés'!I:I,MATCH($C$2,'Paiements échelonnés'!B:B,0)),ROW()-51,0),"")</f>
        <v/>
      </c>
      <c r="D54" s="260"/>
      <c r="E54" s="111">
        <f ca="1">SUMIFS('Paiements échelonnés'!J:J,'Paiements échelonnés'!H:H,B54,'Paiements échelonnés'!A:A,$C$2,'Paiements échelonnés'!K:K,"non")</f>
        <v>0</v>
      </c>
      <c r="F54" s="111">
        <f ca="1">SUMIFS('Paiements échelonnés'!J:J,'Paiements échelonnés'!H:H,B54,'Paiements échelonnés'!A:A,$C$2,'Paiements échelonnés'!K:K,"oui")</f>
        <v>0</v>
      </c>
      <c r="G54" s="111"/>
      <c r="H54" s="111"/>
      <c r="J54" s="169"/>
      <c r="K54" s="169"/>
      <c r="L54" s="169"/>
      <c r="N54" s="8"/>
    </row>
    <row r="55" spans="1:14" ht="17.25" customHeight="1">
      <c r="A55" s="263"/>
      <c r="B55" s="243" t="str">
        <f ca="1">IF(OFFSET(OFFSET(INDEX('Paiements échelonnés'!H:H,MATCH($C$2,'Paiements échelonnés'!B:B,0)),ROW()-51,0),0,2)&lt;&gt;"",OFFSET(INDEX('Paiements échelonnés'!H:H,MATCH($C$2,'Paiements échelonnés'!B:B,0)),ROW()-51,0),"")</f>
        <v>Billag</v>
      </c>
      <c r="C55" s="259">
        <f ca="1">IF(OFFSET(OFFSET(INDEX('Paiements échelonnés'!I:I,MATCH($C$2,'Paiements échelonnés'!B:B,0)),ROW()-51,0),0,1)&lt;&gt;"",OFFSET(INDEX('Paiements échelonnés'!I:I,MATCH($C$2,'Paiements échelonnés'!B:B,0)),ROW()-51,0),"")</f>
        <v>0</v>
      </c>
      <c r="D55" s="260"/>
      <c r="E55" s="111">
        <f ca="1">SUMIFS('Paiements échelonnés'!J:J,'Paiements échelonnés'!H:H,B55,'Paiements échelonnés'!A:A,$C$2,'Paiements échelonnés'!K:K,"non")</f>
        <v>15</v>
      </c>
      <c r="F55" s="111">
        <f ca="1">SUMIFS('Paiements échelonnés'!J:J,'Paiements échelonnés'!H:H,B55,'Paiements échelonnés'!A:A,$C$2,'Paiements échelonnés'!K:K,"oui")</f>
        <v>0</v>
      </c>
      <c r="G55" s="111"/>
      <c r="H55" s="111"/>
      <c r="J55" s="169"/>
      <c r="K55" s="169"/>
      <c r="L55" s="169"/>
      <c r="N55" s="8"/>
    </row>
    <row r="56" spans="1:14" ht="17.25" customHeight="1">
      <c r="A56" s="263"/>
      <c r="B56" s="243" t="str">
        <f ca="1">IF(OFFSET(OFFSET(INDEX('Paiements échelonnés'!H:H,MATCH($C$2,'Paiements échelonnés'!B:B,0)),ROW()-51,0),0,2)&lt;&gt;"",OFFSET(INDEX('Paiements échelonnés'!H:H,MATCH($C$2,'Paiements échelonnés'!B:B,0)),ROW()-51,0),"")</f>
        <v/>
      </c>
      <c r="C56" s="259" t="str">
        <f ca="1">IF(OFFSET(OFFSET(INDEX('Paiements échelonnés'!I:I,MATCH($C$2,'Paiements échelonnés'!B:B,0)),ROW()-51,0),0,1)&lt;&gt;"",OFFSET(INDEX('Paiements échelonnés'!I:I,MATCH($C$2,'Paiements échelonnés'!B:B,0)),ROW()-51,0),"")</f>
        <v/>
      </c>
      <c r="D56" s="260"/>
      <c r="E56" s="111">
        <f ca="1">SUMIFS('Paiements échelonnés'!J:J,'Paiements échelonnés'!H:H,B56,'Paiements échelonnés'!A:A,$C$2,'Paiements échelonnés'!K:K,"non")</f>
        <v>0</v>
      </c>
      <c r="F56" s="111">
        <f ca="1">SUMIFS('Paiements échelonnés'!J:J,'Paiements échelonnés'!H:H,B56,'Paiements échelonnés'!A:A,$C$2,'Paiements échelonnés'!K:K,"oui")</f>
        <v>0</v>
      </c>
      <c r="G56" s="111"/>
      <c r="H56" s="111"/>
      <c r="J56" s="169"/>
      <c r="K56" s="169"/>
      <c r="L56" s="169"/>
      <c r="N56" s="8"/>
    </row>
    <row r="57" spans="1:14" ht="17.25" customHeight="1">
      <c r="A57" s="263"/>
      <c r="B57" s="243" t="str">
        <f ca="1">IF(OFFSET(OFFSET(INDEX('Paiements échelonnés'!H:H,MATCH($C$2,'Paiements échelonnés'!B:B,0)),ROW()-51,0),0,2)&lt;&gt;"",OFFSET(INDEX('Paiements échelonnés'!H:H,MATCH($C$2,'Paiements échelonnés'!B:B,0)),ROW()-51,0),"")</f>
        <v/>
      </c>
      <c r="C57" s="259" t="str">
        <f ca="1">IF(OFFSET(OFFSET(INDEX('Paiements échelonnés'!I:I,MATCH($C$2,'Paiements échelonnés'!B:B,0)),ROW()-51,0),0,1)&lt;&gt;"",OFFSET(INDEX('Paiements échelonnés'!I:I,MATCH($C$2,'Paiements échelonnés'!B:B,0)),ROW()-51,0),"")</f>
        <v/>
      </c>
      <c r="D57" s="260"/>
      <c r="E57" s="111">
        <f ca="1">SUMIFS('Paiements échelonnés'!J:J,'Paiements échelonnés'!H:H,B57,'Paiements échelonnés'!A:A,$C$2,'Paiements échelonnés'!K:K,"non")</f>
        <v>0</v>
      </c>
      <c r="F57" s="111">
        <f ca="1">SUMIFS('Paiements échelonnés'!J:J,'Paiements échelonnés'!H:H,B57,'Paiements échelonnés'!A:A,$C$2,'Paiements échelonnés'!K:K,"oui")</f>
        <v>0</v>
      </c>
      <c r="G57" s="111"/>
      <c r="H57" s="111"/>
      <c r="J57" s="169"/>
      <c r="K57" s="169"/>
      <c r="L57" s="169"/>
      <c r="N57" s="8"/>
    </row>
    <row r="58" spans="1:14" ht="17.25" customHeight="1">
      <c r="A58" s="263"/>
      <c r="B58" s="243" t="str">
        <f ca="1">IF(OFFSET(OFFSET(INDEX('Paiements échelonnés'!H:H,MATCH($C$2,'Paiements échelonnés'!B:B,0)),ROW()-51,0),0,2)&lt;&gt;"",OFFSET(INDEX('Paiements échelonnés'!H:H,MATCH($C$2,'Paiements échelonnés'!B:B,0)),ROW()-51,0),"")</f>
        <v/>
      </c>
      <c r="C58" s="259" t="str">
        <f ca="1">IF(OFFSET(OFFSET(INDEX('Paiements échelonnés'!I:I,MATCH($C$2,'Paiements échelonnés'!B:B,0)),ROW()-51,0),0,1)&lt;&gt;"",OFFSET(INDEX('Paiements échelonnés'!I:I,MATCH($C$2,'Paiements échelonnés'!B:B,0)),ROW()-51,0),"")</f>
        <v/>
      </c>
      <c r="D58" s="260"/>
      <c r="E58" s="111">
        <f ca="1">SUMIFS('Paiements échelonnés'!J:J,'Paiements échelonnés'!H:H,B58,'Paiements échelonnés'!A:A,$C$2,'Paiements échelonnés'!K:K,"non")</f>
        <v>0</v>
      </c>
      <c r="F58" s="111">
        <f ca="1">SUMIFS('Paiements échelonnés'!J:J,'Paiements échelonnés'!H:H,B58,'Paiements échelonnés'!A:A,$C$2,'Paiements échelonnés'!K:K,"oui")</f>
        <v>0</v>
      </c>
      <c r="G58" s="111"/>
      <c r="H58" s="111"/>
      <c r="J58" s="169"/>
      <c r="K58" s="169"/>
      <c r="L58" s="169"/>
      <c r="N58" s="8"/>
    </row>
    <row r="59" spans="1:14" ht="17.25" customHeight="1">
      <c r="A59" s="263"/>
      <c r="B59" s="243" t="str">
        <f ca="1">IF(OFFSET(OFFSET(INDEX('Paiements échelonnés'!H:H,MATCH($C$2,'Paiements échelonnés'!B:B,0)),ROW()-51,0),0,2)&lt;&gt;"",OFFSET(INDEX('Paiements échelonnés'!H:H,MATCH($C$2,'Paiements échelonnés'!B:B,0)),ROW()-51,0),"")</f>
        <v/>
      </c>
      <c r="C59" s="259" t="str">
        <f ca="1">IF(OFFSET(OFFSET(INDEX('Paiements échelonnés'!I:I,MATCH($C$2,'Paiements échelonnés'!B:B,0)),ROW()-51,0),0,1)&lt;&gt;"",OFFSET(INDEX('Paiements échelonnés'!I:I,MATCH($C$2,'Paiements échelonnés'!B:B,0)),ROW()-51,0),"")</f>
        <v/>
      </c>
      <c r="D59" s="260"/>
      <c r="E59" s="111">
        <f ca="1">SUMIFS('Paiements échelonnés'!J:J,'Paiements échelonnés'!H:H,B59,'Paiements échelonnés'!A:A,$C$2,'Paiements échelonnés'!K:K,"non")</f>
        <v>0</v>
      </c>
      <c r="F59" s="111">
        <f ca="1">SUMIFS('Paiements échelonnés'!J:J,'Paiements échelonnés'!H:H,B59,'Paiements échelonnés'!A:A,$C$2,'Paiements échelonnés'!K:K,"oui")</f>
        <v>0</v>
      </c>
      <c r="G59" s="111"/>
      <c r="H59" s="111"/>
      <c r="J59" s="169"/>
      <c r="K59" s="169"/>
      <c r="L59" s="169"/>
      <c r="N59" s="8"/>
    </row>
    <row r="60" spans="1:14" ht="17.25" customHeight="1">
      <c r="A60" s="263"/>
      <c r="B60" s="243" t="str">
        <f ca="1">IF(OFFSET(OFFSET(INDEX('Paiements échelonnés'!H:H,MATCH($C$2,'Paiements échelonnés'!B:B,0)),ROW()-51,0),0,2)&lt;&gt;"",OFFSET(INDEX('Paiements échelonnés'!H:H,MATCH($C$2,'Paiements échelonnés'!B:B,0)),ROW()-51,0),"")</f>
        <v/>
      </c>
      <c r="C60" s="259" t="str">
        <f ca="1">IF(OFFSET(OFFSET(INDEX('Paiements échelonnés'!I:I,MATCH($C$2,'Paiements échelonnés'!B:B,0)),ROW()-51,0),0,1)&lt;&gt;"",OFFSET(INDEX('Paiements échelonnés'!I:I,MATCH($C$2,'Paiements échelonnés'!B:B,0)),ROW()-51,0),"")</f>
        <v/>
      </c>
      <c r="D60" s="260"/>
      <c r="E60" s="111">
        <f ca="1">SUMIFS('Paiements échelonnés'!J:J,'Paiements échelonnés'!H:H,B60,'Paiements échelonnés'!A:A,$C$2,'Paiements échelonnés'!K:K,"non")</f>
        <v>0</v>
      </c>
      <c r="F60" s="111">
        <f ca="1">SUMIFS('Paiements échelonnés'!J:J,'Paiements échelonnés'!H:H,B60,'Paiements échelonnés'!A:A,$C$2,'Paiements échelonnés'!K:K,"oui")</f>
        <v>0</v>
      </c>
      <c r="G60" s="111"/>
      <c r="H60" s="111"/>
      <c r="J60" s="169"/>
      <c r="K60" s="169"/>
      <c r="L60" s="169"/>
      <c r="N60" s="8"/>
    </row>
    <row r="61" spans="1:14" ht="17.25" customHeight="1">
      <c r="A61" s="263"/>
      <c r="B61" s="243" t="str">
        <f ca="1">IF(OFFSET(OFFSET(INDEX('Paiements échelonnés'!H:H,MATCH($C$2,'Paiements échelonnés'!B:B,0)),ROW()-51,0),0,2)&lt;&gt;"",OFFSET(INDEX('Paiements échelonnés'!H:H,MATCH($C$2,'Paiements échelonnés'!B:B,0)),ROW()-51,0),"")</f>
        <v/>
      </c>
      <c r="C61" s="259" t="str">
        <f ca="1">IF(OFFSET(OFFSET(INDEX('Paiements échelonnés'!I:I,MATCH($C$2,'Paiements échelonnés'!B:B,0)),ROW()-51,0),0,1)&lt;&gt;"",OFFSET(INDEX('Paiements échelonnés'!I:I,MATCH($C$2,'Paiements échelonnés'!B:B,0)),ROW()-51,0),"")</f>
        <v/>
      </c>
      <c r="D61" s="260"/>
      <c r="E61" s="111">
        <f ca="1">SUMIFS('Paiements échelonnés'!J:J,'Paiements échelonnés'!H:H,B61,'Paiements échelonnés'!A:A,$C$2,'Paiements échelonnés'!K:K,"non")</f>
        <v>0</v>
      </c>
      <c r="F61" s="111">
        <f ca="1">SUMIFS('Paiements échelonnés'!J:J,'Paiements échelonnés'!H:H,B61,'Paiements échelonnés'!A:A,$C$2,'Paiements échelonnés'!K:K,"oui")</f>
        <v>0</v>
      </c>
      <c r="G61" s="111"/>
      <c r="H61" s="111"/>
      <c r="J61" s="169"/>
      <c r="K61" s="169"/>
      <c r="L61" s="169"/>
      <c r="N61" s="8"/>
    </row>
    <row r="62" spans="1:14" ht="17.25" customHeight="1">
      <c r="A62" s="263"/>
      <c r="B62" s="243" t="str">
        <f ca="1">IF(OFFSET(OFFSET(INDEX('Paiements échelonnés'!H:H,MATCH($C$2,'Paiements échelonnés'!B:B,0)),ROW()-51,0),0,2)&lt;&gt;"",OFFSET(INDEX('Paiements échelonnés'!H:H,MATCH($C$2,'Paiements échelonnés'!B:B,0)),ROW()-51,0),"")</f>
        <v/>
      </c>
      <c r="C62" s="259" t="str">
        <f ca="1">IF(OFFSET(OFFSET(INDEX('Paiements échelonnés'!I:I,MATCH($C$2,'Paiements échelonnés'!B:B,0)),ROW()-51,0),0,1)&lt;&gt;"",OFFSET(INDEX('Paiements échelonnés'!I:I,MATCH($C$2,'Paiements échelonnés'!B:B,0)),ROW()-51,0),"")</f>
        <v/>
      </c>
      <c r="D62" s="260"/>
      <c r="E62" s="111">
        <f ca="1">SUMIFS('Paiements échelonnés'!J:J,'Paiements échelonnés'!H:H,B62,'Paiements échelonnés'!A:A,$C$2,'Paiements échelonnés'!K:K,"non")</f>
        <v>0</v>
      </c>
      <c r="F62" s="111">
        <f ca="1">SUMIFS('Paiements échelonnés'!J:J,'Paiements échelonnés'!H:H,B62,'Paiements échelonnés'!A:A,$C$2,'Paiements échelonnés'!K:K,"oui")</f>
        <v>0</v>
      </c>
      <c r="G62" s="111"/>
      <c r="H62" s="111"/>
      <c r="J62" s="169"/>
      <c r="K62" s="169"/>
      <c r="L62" s="169"/>
      <c r="N62" s="8"/>
    </row>
    <row r="63" spans="1:14" ht="17.25" customHeight="1">
      <c r="A63" s="263"/>
      <c r="B63" s="243" t="str">
        <f ca="1">IF(OFFSET(OFFSET(INDEX('Paiements échelonnés'!H:H,MATCH($C$2,'Paiements échelonnés'!B:B,0)),ROW()-51,0),0,2)&lt;&gt;"",OFFSET(INDEX('Paiements échelonnés'!H:H,MATCH($C$2,'Paiements échelonnés'!B:B,0)),ROW()-51,0),"")</f>
        <v/>
      </c>
      <c r="C63" s="259" t="str">
        <f ca="1">IF(OFFSET(OFFSET(INDEX('Paiements échelonnés'!I:I,MATCH($C$2,'Paiements échelonnés'!B:B,0)),ROW()-51,0),0,1)&lt;&gt;"",OFFSET(INDEX('Paiements échelonnés'!I:I,MATCH($C$2,'Paiements échelonnés'!B:B,0)),ROW()-51,0),"")</f>
        <v/>
      </c>
      <c r="D63" s="260"/>
      <c r="E63" s="111">
        <f ca="1">SUMIFS('Paiements échelonnés'!J:J,'Paiements échelonnés'!H:H,B63,'Paiements échelonnés'!A:A,$C$2,'Paiements échelonnés'!K:K,"non")</f>
        <v>0</v>
      </c>
      <c r="F63" s="111">
        <f ca="1">SUMIFS('Paiements échelonnés'!J:J,'Paiements échelonnés'!H:H,B63,'Paiements échelonnés'!A:A,$C$2,'Paiements échelonnés'!K:K,"oui")</f>
        <v>0</v>
      </c>
      <c r="G63" s="111"/>
      <c r="H63" s="111"/>
      <c r="J63" s="169"/>
      <c r="K63" s="169"/>
      <c r="L63" s="169"/>
      <c r="N63" s="8"/>
    </row>
    <row r="64" spans="1:14" ht="17.25" customHeight="1">
      <c r="A64" s="263"/>
      <c r="B64" s="243" t="str">
        <f ca="1">IF(OFFSET(OFFSET(INDEX('Paiements échelonnés'!H:H,MATCH($C$2,'Paiements échelonnés'!B:B,0)),ROW()-51,0),0,2)&lt;&gt;"",OFFSET(INDEX('Paiements échelonnés'!H:H,MATCH($C$2,'Paiements échelonnés'!B:B,0)),ROW()-51,0),"")</f>
        <v/>
      </c>
      <c r="C64" s="259" t="str">
        <f ca="1">IF(OFFSET(OFFSET(INDEX('Paiements échelonnés'!I:I,MATCH($C$2,'Paiements échelonnés'!B:B,0)),ROW()-51,0),0,1)&lt;&gt;"",OFFSET(INDEX('Paiements échelonnés'!I:I,MATCH($C$2,'Paiements échelonnés'!B:B,0)),ROW()-51,0),"")</f>
        <v/>
      </c>
      <c r="D64" s="260"/>
      <c r="E64" s="111">
        <f ca="1">SUMIFS('Paiements échelonnés'!J:J,'Paiements échelonnés'!H:H,B64,'Paiements échelonnés'!A:A,$C$2,'Paiements échelonnés'!K:K,"non")</f>
        <v>0</v>
      </c>
      <c r="F64" s="111">
        <f ca="1">SUMIFS('Paiements échelonnés'!J:J,'Paiements échelonnés'!H:H,B64,'Paiements échelonnés'!A:A,$C$2,'Paiements échelonnés'!K:K,"oui")</f>
        <v>0</v>
      </c>
      <c r="G64" s="111"/>
      <c r="H64" s="111"/>
      <c r="J64" s="169"/>
      <c r="K64" s="169"/>
      <c r="L64" s="169"/>
      <c r="N64" s="8"/>
    </row>
    <row r="65" spans="1:14" ht="17.25" customHeight="1">
      <c r="A65" s="263"/>
      <c r="B65" s="184"/>
      <c r="C65" s="185"/>
      <c r="D65" s="186"/>
      <c r="E65" s="149"/>
      <c r="F65" s="149"/>
      <c r="G65" s="149"/>
      <c r="H65" s="149"/>
      <c r="J65" s="169"/>
      <c r="K65" s="169"/>
      <c r="L65" s="169"/>
      <c r="N65" s="8"/>
    </row>
    <row r="66" spans="1:14" ht="17.25" customHeight="1">
      <c r="A66" s="263"/>
      <c r="B66" s="184"/>
      <c r="C66" s="185"/>
      <c r="D66" s="186"/>
      <c r="E66" s="149"/>
      <c r="F66" s="149"/>
      <c r="G66" s="149"/>
      <c r="H66" s="149"/>
      <c r="J66" s="169"/>
      <c r="K66" s="169"/>
      <c r="L66" s="169"/>
      <c r="N66" s="8"/>
    </row>
    <row r="67" spans="1:14" ht="17.25" customHeight="1">
      <c r="A67" s="263"/>
      <c r="B67" s="184"/>
      <c r="C67" s="185"/>
      <c r="D67" s="186"/>
      <c r="E67" s="149"/>
      <c r="F67" s="149"/>
      <c r="G67" s="149"/>
      <c r="H67" s="149"/>
      <c r="J67" s="169"/>
      <c r="K67" s="169"/>
      <c r="L67" s="169"/>
      <c r="N67" s="8"/>
    </row>
    <row r="68" spans="1:14" ht="13.5" customHeight="1">
      <c r="A68" s="263"/>
      <c r="B68" s="184"/>
      <c r="C68" s="185"/>
      <c r="D68" s="186"/>
      <c r="E68" s="149"/>
      <c r="F68" s="149"/>
      <c r="G68" s="149"/>
      <c r="H68" s="149"/>
      <c r="J68" s="169"/>
      <c r="K68" s="169"/>
      <c r="L68" s="169"/>
      <c r="N68" s="8"/>
    </row>
    <row r="69" spans="1:14" ht="13.5" customHeight="1">
      <c r="A69" s="263"/>
      <c r="B69" s="184"/>
      <c r="C69" s="185"/>
      <c r="D69" s="186"/>
      <c r="E69" s="149"/>
      <c r="F69" s="149"/>
      <c r="G69" s="149"/>
      <c r="H69" s="149"/>
      <c r="J69" s="169"/>
      <c r="K69" s="169"/>
      <c r="L69" s="169"/>
      <c r="N69" s="8"/>
    </row>
    <row r="70" spans="1:14">
      <c r="A70" s="263"/>
      <c r="B70" s="184" t="s">
        <v>242</v>
      </c>
      <c r="C70" s="187"/>
      <c r="D70" s="188"/>
      <c r="E70" s="149"/>
      <c r="F70" s="149">
        <f ca="1">G72-SUM(F36:F69)</f>
        <v>1093.3</v>
      </c>
      <c r="G70" s="149"/>
      <c r="H70" s="149"/>
      <c r="J70" s="169"/>
      <c r="K70" s="169"/>
      <c r="L70" s="169"/>
      <c r="N70" s="8"/>
    </row>
    <row r="71" spans="1:14">
      <c r="A71" s="263"/>
      <c r="B71" s="12" t="s">
        <v>53</v>
      </c>
      <c r="C71" s="8"/>
      <c r="D71" s="13"/>
      <c r="E71" s="103"/>
      <c r="F71" s="103"/>
      <c r="G71" s="103"/>
      <c r="H71" s="103"/>
      <c r="J71" s="169"/>
      <c r="K71" s="169"/>
      <c r="L71" s="169"/>
      <c r="N71" s="8"/>
    </row>
    <row r="72" spans="1:14" s="1" customFormat="1">
      <c r="A72" s="263"/>
      <c r="B72" s="113" t="s">
        <v>52</v>
      </c>
      <c r="C72" s="113"/>
      <c r="D72" s="114"/>
      <c r="E72" s="115">
        <f ca="1">SUM(E34:E71)</f>
        <v>96.5</v>
      </c>
      <c r="F72" s="115">
        <f ca="1">SUM(F34:F71)</f>
        <v>1212</v>
      </c>
      <c r="G72" s="115">
        <f ca="1">SUM(G34:G71)</f>
        <v>1212</v>
      </c>
      <c r="H72" s="115"/>
      <c r="J72" s="169"/>
      <c r="K72" s="169"/>
      <c r="L72" s="169"/>
      <c r="N72" s="18"/>
    </row>
    <row r="73" spans="1:14" ht="15.75">
      <c r="A73" s="263"/>
      <c r="B73" s="9" t="s">
        <v>38</v>
      </c>
      <c r="C73" s="10"/>
      <c r="D73" s="11"/>
      <c r="E73" s="102"/>
      <c r="F73" s="102"/>
      <c r="G73" s="102"/>
      <c r="H73" s="101"/>
      <c r="J73" s="169"/>
      <c r="K73" s="169"/>
      <c r="L73" s="169"/>
    </row>
    <row r="74" spans="1:14">
      <c r="A74" s="263"/>
      <c r="B74" s="12" t="s">
        <v>51</v>
      </c>
      <c r="C74" s="8"/>
      <c r="D74" s="13"/>
      <c r="E74" s="104"/>
      <c r="F74" s="103">
        <f>SUMIFS('Frais de logement'!F:F,'Frais de logement'!A:A,C2,'Frais de logement'!B:B,B74)</f>
        <v>2400</v>
      </c>
      <c r="G74" s="103">
        <f ca="1">SUMIFS('Frais de logement'!G:G,'Frais de logement'!A:A,C2,'Frais de logement'!B:B,B74)</f>
        <v>1150</v>
      </c>
      <c r="H74" s="103">
        <f ca="1">IF(F74+E74&lt;G74,0,F74-G74)</f>
        <v>1250</v>
      </c>
      <c r="J74" s="169" t="s">
        <v>39</v>
      </c>
      <c r="K74" s="169" t="s">
        <v>83</v>
      </c>
      <c r="L74" s="169"/>
    </row>
    <row r="75" spans="1:14">
      <c r="A75" s="263"/>
      <c r="B75" s="12" t="s">
        <v>43</v>
      </c>
      <c r="C75" s="8"/>
      <c r="D75" s="13"/>
      <c r="E75" s="104">
        <f>SUMIFS('Frais de logement'!E:E,'Frais de logement'!A:A,C2,'Frais de logement'!B:B,B75)</f>
        <v>0</v>
      </c>
      <c r="F75" s="103">
        <f>SUMIFS('Frais de logement'!F:F,'Frais de logement'!A:A,C2,'Frais de logement'!B:B,B75)</f>
        <v>270</v>
      </c>
      <c r="G75" s="103">
        <f>SUMIFS('Frais de logement'!G:G,'Frais de logement'!A:A,C2,'Frais de logement'!B:B,B75)</f>
        <v>270</v>
      </c>
      <c r="H75" s="103">
        <f>IF(F75+E75&lt;G75,0,F75-G75)</f>
        <v>0</v>
      </c>
      <c r="J75" s="169" t="s">
        <v>39</v>
      </c>
      <c r="K75" s="169" t="s">
        <v>84</v>
      </c>
      <c r="L75" s="169"/>
      <c r="M75">
        <f>IF(C2='Caisse maladie'!A:A,"SI(D49=''Caisse maladie'!:C)",0)</f>
        <v>0</v>
      </c>
    </row>
    <row r="76" spans="1:14" s="1" customFormat="1">
      <c r="A76" s="264"/>
      <c r="B76" s="113" t="s">
        <v>44</v>
      </c>
      <c r="C76" s="113"/>
      <c r="D76" s="114"/>
      <c r="E76" s="115">
        <f>SUM(E74:E75)</f>
        <v>0</v>
      </c>
      <c r="F76" s="115">
        <f>SUM(F74:F75)</f>
        <v>2670</v>
      </c>
      <c r="G76" s="115">
        <f ca="1">SUM(G74:G75)</f>
        <v>1420</v>
      </c>
      <c r="H76" s="116">
        <f ca="1">SUM(H74:H75)</f>
        <v>1250</v>
      </c>
      <c r="J76" s="169"/>
      <c r="K76" s="169"/>
      <c r="L76" s="169"/>
    </row>
    <row r="77" spans="1:14" ht="15.75">
      <c r="A77" s="262" t="s">
        <v>34</v>
      </c>
      <c r="B77" s="9" t="s">
        <v>34</v>
      </c>
      <c r="C77" s="19" t="s">
        <v>55</v>
      </c>
      <c r="D77" s="10"/>
      <c r="E77" s="105"/>
      <c r="F77" s="105"/>
      <c r="G77" s="105"/>
      <c r="H77" s="101"/>
      <c r="J77" s="169"/>
      <c r="K77" s="169"/>
      <c r="L77" s="169"/>
    </row>
    <row r="78" spans="1:14">
      <c r="A78" s="268"/>
      <c r="B78" s="148" t="str">
        <f t="array" ref="B78">INDEX('Caisse maladie'!$C$2:$C$49,MATCH(1,('Caisse maladie'!$A$2:$A$49=C2)*('Caisse maladie'!$B$2:$B$49="LAMAL"),0))</f>
        <v>CSS</v>
      </c>
      <c r="C78" s="8"/>
      <c r="D78" s="13" t="s">
        <v>45</v>
      </c>
      <c r="E78" s="112">
        <f>SUMIFS('Caisse maladie'!D:D,'Caisse maladie'!A:A,C2,'Caisse maladie'!B:B,D78,'Caisse maladie'!E:E,"non")</f>
        <v>0</v>
      </c>
      <c r="F78" s="112">
        <f>SUMIFS('Caisse maladie'!D:D,'Caisse maladie'!A:A,C2,'Caisse maladie'!B:B,D78,'Caisse maladie'!E:E,"oui")</f>
        <v>352.8</v>
      </c>
      <c r="G78" s="112">
        <f>F78+E78</f>
        <v>352.8</v>
      </c>
      <c r="H78" s="111">
        <f>G78-F78-E78</f>
        <v>0</v>
      </c>
      <c r="J78" s="169" t="s">
        <v>41</v>
      </c>
      <c r="K78" s="170"/>
      <c r="L78" s="170"/>
    </row>
    <row r="79" spans="1:14">
      <c r="A79" s="268"/>
      <c r="B79" s="12" t="s">
        <v>90</v>
      </c>
      <c r="C79" s="8"/>
      <c r="D79" s="13" t="s">
        <v>45</v>
      </c>
      <c r="E79" s="112">
        <f>-SUMIFS('Caisse maladie'!F:F,'Caisse maladie'!A:A,C2,'Caisse maladie'!B:B,D79,'Caisse maladie'!E:E,"non")</f>
        <v>0</v>
      </c>
      <c r="F79" s="112">
        <f>-SUMIFS('Caisse maladie'!F:F,'Caisse maladie'!A:A,C2,'Caisse maladie'!B:B,D79,'Caisse maladie'!E:E,"oui")</f>
        <v>-12.8</v>
      </c>
      <c r="G79" s="112">
        <f t="shared" ref="G79:G87" si="3">F79+E79</f>
        <v>-12.8</v>
      </c>
      <c r="H79" s="111">
        <f t="shared" ref="H79:H87" si="4">G79-F79-E79</f>
        <v>0</v>
      </c>
      <c r="J79" s="169"/>
      <c r="K79" s="170"/>
      <c r="L79" s="170"/>
    </row>
    <row r="80" spans="1:14">
      <c r="A80" s="268"/>
      <c r="B80" s="148" t="str">
        <f>B78</f>
        <v>CSS</v>
      </c>
      <c r="C80" s="8"/>
      <c r="D80" s="13" t="s">
        <v>47</v>
      </c>
      <c r="E80" s="104"/>
      <c r="F80" s="104"/>
      <c r="G80" s="112">
        <f t="shared" si="3"/>
        <v>0</v>
      </c>
      <c r="H80" s="111">
        <f t="shared" si="4"/>
        <v>0</v>
      </c>
      <c r="J80" s="169" t="s">
        <v>35</v>
      </c>
      <c r="K80" s="170"/>
      <c r="L80" s="170"/>
    </row>
    <row r="81" spans="1:19">
      <c r="A81" s="268"/>
      <c r="B81" s="148" t="str">
        <f>B78</f>
        <v>CSS</v>
      </c>
      <c r="C81" s="8"/>
      <c r="D81" s="13" t="s">
        <v>47</v>
      </c>
      <c r="E81" s="104"/>
      <c r="F81" s="104"/>
      <c r="G81" s="112">
        <f t="shared" si="3"/>
        <v>0</v>
      </c>
      <c r="H81" s="111">
        <f t="shared" si="4"/>
        <v>0</v>
      </c>
      <c r="J81" s="169"/>
      <c r="K81" s="170"/>
      <c r="L81" s="170"/>
    </row>
    <row r="82" spans="1:19">
      <c r="A82" s="268"/>
      <c r="B82" s="148" t="str">
        <f>B78</f>
        <v>CSS</v>
      </c>
      <c r="C82" s="8"/>
      <c r="D82" s="13" t="s">
        <v>47</v>
      </c>
      <c r="E82" s="104"/>
      <c r="F82" s="104"/>
      <c r="G82" s="112">
        <f t="shared" si="3"/>
        <v>0</v>
      </c>
      <c r="H82" s="111">
        <f t="shared" si="4"/>
        <v>0</v>
      </c>
      <c r="J82" s="169"/>
      <c r="K82" s="170"/>
      <c r="L82" s="170"/>
    </row>
    <row r="83" spans="1:19">
      <c r="A83" s="268"/>
      <c r="B83" s="148" t="str">
        <f>B78</f>
        <v>CSS</v>
      </c>
      <c r="C83" s="8"/>
      <c r="D83" s="13" t="s">
        <v>47</v>
      </c>
      <c r="E83" s="104"/>
      <c r="F83" s="104"/>
      <c r="G83" s="112">
        <f t="shared" si="3"/>
        <v>0</v>
      </c>
      <c r="H83" s="111">
        <f t="shared" si="4"/>
        <v>0</v>
      </c>
      <c r="J83" s="169"/>
      <c r="K83" s="170"/>
      <c r="L83" s="170"/>
    </row>
    <row r="84" spans="1:19">
      <c r="A84" s="268"/>
      <c r="B84" s="148" t="str">
        <f>B78</f>
        <v>CSS</v>
      </c>
      <c r="C84" s="8"/>
      <c r="D84" s="13" t="s">
        <v>47</v>
      </c>
      <c r="E84" s="104"/>
      <c r="F84" s="104"/>
      <c r="G84" s="112">
        <f t="shared" si="3"/>
        <v>0</v>
      </c>
      <c r="H84" s="111">
        <f t="shared" si="4"/>
        <v>0</v>
      </c>
      <c r="J84" s="169"/>
      <c r="K84" s="170"/>
      <c r="L84" s="170"/>
    </row>
    <row r="85" spans="1:19">
      <c r="A85" s="268"/>
      <c r="B85" s="206" t="s">
        <v>214</v>
      </c>
      <c r="C85" s="8"/>
      <c r="D85" s="205" t="s">
        <v>213</v>
      </c>
      <c r="E85" s="104"/>
      <c r="F85" s="104"/>
      <c r="G85" s="112">
        <f t="shared" si="3"/>
        <v>0</v>
      </c>
      <c r="H85" s="111">
        <f t="shared" si="4"/>
        <v>0</v>
      </c>
      <c r="J85" s="169"/>
      <c r="K85" s="170"/>
      <c r="L85" s="170"/>
    </row>
    <row r="86" spans="1:19">
      <c r="A86" s="268"/>
      <c r="B86" s="148"/>
      <c r="C86" s="8"/>
      <c r="D86" s="13" t="s">
        <v>176</v>
      </c>
      <c r="E86" s="104"/>
      <c r="F86" s="104"/>
      <c r="G86" s="112">
        <f t="shared" si="3"/>
        <v>0</v>
      </c>
      <c r="H86" s="111">
        <f t="shared" si="4"/>
        <v>0</v>
      </c>
      <c r="J86" s="169"/>
      <c r="K86" s="170"/>
      <c r="L86" s="170"/>
    </row>
    <row r="87" spans="1:19">
      <c r="A87" s="268"/>
      <c r="B87" s="148"/>
      <c r="C87" s="8"/>
      <c r="D87" s="99" t="s">
        <v>182</v>
      </c>
      <c r="E87" s="104"/>
      <c r="F87" s="104"/>
      <c r="G87" s="112">
        <f t="shared" si="3"/>
        <v>0</v>
      </c>
      <c r="H87" s="111">
        <f t="shared" si="4"/>
        <v>0</v>
      </c>
      <c r="J87" s="169"/>
      <c r="K87" s="170"/>
      <c r="L87" s="170"/>
    </row>
    <row r="88" spans="1:19" s="1" customFormat="1">
      <c r="A88" s="269"/>
      <c r="B88" s="113" t="s">
        <v>48</v>
      </c>
      <c r="C88" s="113"/>
      <c r="D88" s="114"/>
      <c r="E88" s="115">
        <f>SUM(E78:E87)</f>
        <v>0</v>
      </c>
      <c r="F88" s="115">
        <f>SUM(F78:F87)</f>
        <v>340</v>
      </c>
      <c r="G88" s="115">
        <f>SUM(G78:G87)</f>
        <v>340</v>
      </c>
      <c r="H88" s="116">
        <f>SUM(H78:H87)</f>
        <v>0</v>
      </c>
      <c r="J88" s="169"/>
      <c r="K88" s="169"/>
      <c r="L88" s="169"/>
    </row>
    <row r="89" spans="1:19" ht="15.75">
      <c r="A89" s="262" t="s">
        <v>86</v>
      </c>
      <c r="B89" s="9" t="s">
        <v>36</v>
      </c>
      <c r="C89" s="19"/>
      <c r="D89" s="11"/>
      <c r="E89" s="102"/>
      <c r="F89" s="102"/>
      <c r="G89" s="102"/>
      <c r="H89" s="101"/>
      <c r="J89" s="169"/>
      <c r="K89" s="170"/>
      <c r="L89" s="170"/>
    </row>
    <row r="90" spans="1:19">
      <c r="A90" s="263"/>
      <c r="B90" s="148" t="s">
        <v>215</v>
      </c>
      <c r="C90" s="110"/>
      <c r="D90" s="99"/>
      <c r="E90" s="112"/>
      <c r="F90" s="112"/>
      <c r="G90" s="251">
        <f>SUMIFS('Frais de transport'!G:G,'Frais de transport'!A:A,C2)</f>
        <v>10.799999999999999</v>
      </c>
      <c r="H90" s="111"/>
      <c r="J90" s="169"/>
      <c r="K90" s="170"/>
      <c r="L90" s="170"/>
      <c r="N90" s="249" t="s">
        <v>245</v>
      </c>
      <c r="O90" s="250"/>
      <c r="P90" s="250"/>
      <c r="Q90" s="250"/>
      <c r="R90" s="250"/>
      <c r="S90" s="250"/>
    </row>
    <row r="91" spans="1:19">
      <c r="A91" s="263"/>
      <c r="B91" s="148" t="s">
        <v>216</v>
      </c>
      <c r="C91" s="110"/>
      <c r="D91" s="99">
        <v>12</v>
      </c>
      <c r="E91" s="112"/>
      <c r="F91" s="112"/>
      <c r="G91" s="112">
        <f>IF(D91*10&gt;200,200,D91*10)</f>
        <v>120</v>
      </c>
      <c r="H91" s="111"/>
      <c r="J91" s="169"/>
      <c r="K91" s="170"/>
      <c r="L91" s="170"/>
    </row>
    <row r="92" spans="1:19">
      <c r="A92" s="263"/>
      <c r="B92" s="148"/>
      <c r="C92" s="110"/>
      <c r="D92" s="99"/>
      <c r="E92" s="112"/>
      <c r="F92" s="112"/>
      <c r="G92" s="112">
        <f>E92+F92</f>
        <v>0</v>
      </c>
      <c r="H92" s="111"/>
      <c r="J92" s="169"/>
      <c r="K92" s="170"/>
      <c r="L92" s="170"/>
    </row>
    <row r="93" spans="1:19">
      <c r="A93" s="263"/>
      <c r="B93" s="148"/>
      <c r="C93" s="110"/>
      <c r="D93" s="99"/>
      <c r="E93" s="112"/>
      <c r="F93" s="112"/>
      <c r="G93" s="112">
        <f t="shared" ref="G93:G94" si="5">E93+F93</f>
        <v>0</v>
      </c>
      <c r="H93" s="111"/>
      <c r="J93" s="169"/>
      <c r="K93" s="170"/>
      <c r="L93" s="170"/>
    </row>
    <row r="94" spans="1:19">
      <c r="A94" s="263"/>
      <c r="B94" s="148"/>
      <c r="C94" s="110"/>
      <c r="D94" s="99"/>
      <c r="E94" s="112"/>
      <c r="F94" s="112"/>
      <c r="G94" s="112">
        <f t="shared" si="5"/>
        <v>0</v>
      </c>
      <c r="H94" s="111"/>
      <c r="J94" s="169"/>
      <c r="K94" s="170"/>
      <c r="L94" s="170"/>
    </row>
    <row r="95" spans="1:19">
      <c r="A95" s="263"/>
      <c r="B95" s="148"/>
      <c r="C95" s="110"/>
      <c r="D95" s="99"/>
      <c r="E95" s="112"/>
      <c r="F95" s="112"/>
      <c r="G95" s="112">
        <f>E95+F95</f>
        <v>0</v>
      </c>
      <c r="H95" s="111"/>
      <c r="J95" s="169"/>
      <c r="K95" s="170"/>
      <c r="L95" s="170"/>
    </row>
    <row r="96" spans="1:19" s="1" customFormat="1">
      <c r="A96" s="264"/>
      <c r="B96" s="113" t="s">
        <v>142</v>
      </c>
      <c r="C96" s="113"/>
      <c r="D96" s="114"/>
      <c r="E96" s="115">
        <f t="shared" ref="E96:F96" si="6">SUM(E90:E95)</f>
        <v>0</v>
      </c>
      <c r="F96" s="115">
        <f t="shared" si="6"/>
        <v>0</v>
      </c>
      <c r="G96" s="115">
        <f>SUM(G90:G95)</f>
        <v>130.80000000000001</v>
      </c>
      <c r="H96" s="115">
        <f>SUM(H90:H95)</f>
        <v>0</v>
      </c>
      <c r="J96" s="169"/>
      <c r="K96" s="169"/>
      <c r="L96" s="169"/>
    </row>
    <row r="97" spans="1:18" s="1" customFormat="1" ht="6.75" customHeight="1">
      <c r="A97" s="165"/>
      <c r="B97" s="166"/>
      <c r="C97" s="152"/>
      <c r="D97" s="152"/>
      <c r="E97" s="153"/>
      <c r="F97" s="154"/>
      <c r="G97" s="154"/>
      <c r="H97" s="167"/>
      <c r="I97" s="18"/>
    </row>
    <row r="98" spans="1:18">
      <c r="A98" s="21"/>
      <c r="B98" s="155" t="s">
        <v>22</v>
      </c>
      <c r="C98" s="156"/>
      <c r="D98" s="160"/>
      <c r="E98" s="162">
        <f>E28</f>
        <v>407</v>
      </c>
      <c r="F98" s="162">
        <f>F28</f>
        <v>34</v>
      </c>
      <c r="G98" s="162">
        <f>G28</f>
        <v>-159</v>
      </c>
      <c r="H98" s="162">
        <f>H28</f>
        <v>0</v>
      </c>
      <c r="I98" s="8"/>
      <c r="J98"/>
      <c r="K98"/>
      <c r="L98"/>
    </row>
    <row r="99" spans="1:18">
      <c r="A99" s="22"/>
      <c r="B99" s="157" t="s">
        <v>243</v>
      </c>
      <c r="C99" s="150"/>
      <c r="D99" s="161"/>
      <c r="E99" s="163">
        <f ca="1">E33+E72+E76+E88+E96</f>
        <v>96.5</v>
      </c>
      <c r="F99" s="163">
        <f ca="1">F33+F72+F76+F88+F96</f>
        <v>4222</v>
      </c>
      <c r="G99" s="163">
        <f ca="1">G33+G72+G76+G88+G96</f>
        <v>3352.8</v>
      </c>
      <c r="H99" s="163">
        <f ca="1">H33+H72+H76+H88+H96</f>
        <v>1250</v>
      </c>
      <c r="J99"/>
      <c r="K99"/>
      <c r="L99"/>
    </row>
    <row r="100" spans="1:18">
      <c r="A100" s="23"/>
      <c r="B100" s="157"/>
      <c r="C100" s="150"/>
      <c r="D100" s="161"/>
      <c r="E100" s="163"/>
      <c r="F100" s="163"/>
      <c r="G100" s="163"/>
      <c r="H100" s="151"/>
    </row>
    <row r="101" spans="1:18" ht="15.75" thickBot="1">
      <c r="A101" s="22"/>
      <c r="B101" s="158" t="s">
        <v>184</v>
      </c>
      <c r="C101" s="113"/>
      <c r="D101" s="114"/>
      <c r="E101" s="164">
        <f ca="1">E98-E99</f>
        <v>310.5</v>
      </c>
      <c r="F101" s="164">
        <f t="shared" ref="F101:H101" ca="1" si="7">F98-F99</f>
        <v>-4188</v>
      </c>
      <c r="G101" s="164">
        <f t="shared" ca="1" si="7"/>
        <v>-3511.8</v>
      </c>
      <c r="H101" s="159">
        <f t="shared" ca="1" si="7"/>
        <v>-1250</v>
      </c>
      <c r="J101"/>
      <c r="K101"/>
      <c r="L101"/>
    </row>
    <row r="102" spans="1:18" s="44" customFormat="1" ht="15.75" thickTop="1">
      <c r="A102" s="173"/>
      <c r="B102" s="148"/>
      <c r="C102" s="110"/>
      <c r="D102" s="110"/>
      <c r="E102" s="90"/>
      <c r="F102" s="90"/>
      <c r="G102" s="90"/>
      <c r="H102" s="111"/>
      <c r="J102" s="174"/>
      <c r="K102" s="174"/>
      <c r="L102" s="174"/>
    </row>
    <row r="103" spans="1:18" s="44" customFormat="1">
      <c r="A103" s="173"/>
      <c r="B103" s="148" t="s">
        <v>240</v>
      </c>
      <c r="C103" s="110"/>
      <c r="D103" s="110"/>
      <c r="E103" s="90"/>
      <c r="F103" s="90"/>
      <c r="G103" s="90">
        <f ca="1">G101-F101</f>
        <v>676.19999999999982</v>
      </c>
      <c r="H103" s="111"/>
      <c r="J103" s="174"/>
      <c r="K103" s="174"/>
      <c r="L103" s="174"/>
    </row>
    <row r="104" spans="1:18" s="44" customFormat="1">
      <c r="A104" s="173"/>
      <c r="B104" s="148" t="s">
        <v>185</v>
      </c>
      <c r="C104" s="110"/>
      <c r="D104" s="110"/>
      <c r="E104" s="90"/>
      <c r="F104" s="90"/>
      <c r="G104" s="90"/>
      <c r="H104" s="111"/>
      <c r="J104" s="174"/>
      <c r="K104" s="174"/>
      <c r="L104" s="174"/>
    </row>
    <row r="105" spans="1:18" s="44" customFormat="1">
      <c r="A105" s="173"/>
      <c r="B105" s="148" t="s">
        <v>186</v>
      </c>
      <c r="C105" s="110"/>
      <c r="D105" s="110"/>
      <c r="E105" s="90"/>
      <c r="F105" s="90"/>
      <c r="G105" s="90"/>
      <c r="H105" s="111"/>
      <c r="J105" s="174"/>
      <c r="K105" s="174"/>
      <c r="L105" s="174"/>
      <c r="M105" s="123" t="s">
        <v>244</v>
      </c>
      <c r="N105" s="123"/>
      <c r="O105" s="123"/>
      <c r="P105" s="123"/>
      <c r="Q105" s="123"/>
      <c r="R105" s="123"/>
    </row>
    <row r="106" spans="1:18" s="44" customFormat="1">
      <c r="A106" s="173"/>
      <c r="B106" s="148" t="s">
        <v>246</v>
      </c>
      <c r="C106" s="110"/>
      <c r="D106" s="110"/>
      <c r="E106" s="90"/>
      <c r="F106" s="253">
        <f>G106</f>
        <v>150</v>
      </c>
      <c r="G106" s="90">
        <v>150</v>
      </c>
      <c r="H106" s="111"/>
      <c r="J106" s="174"/>
      <c r="K106" s="174"/>
      <c r="L106" s="174"/>
      <c r="M106" s="123"/>
      <c r="N106" s="123"/>
      <c r="O106" s="123"/>
      <c r="P106" s="123"/>
      <c r="Q106" s="123"/>
      <c r="R106" s="123"/>
    </row>
    <row r="107" spans="1:18" s="44" customFormat="1">
      <c r="A107" s="173"/>
      <c r="B107" s="148" t="s">
        <v>241</v>
      </c>
      <c r="C107" s="110"/>
      <c r="D107" s="110"/>
      <c r="E107" s="90"/>
      <c r="F107" s="90"/>
      <c r="G107" s="90">
        <f ca="1">G108-G105+G106</f>
        <v>-526.19999999999982</v>
      </c>
      <c r="H107" s="111">
        <f ca="1">G107</f>
        <v>-526.19999999999982</v>
      </c>
      <c r="J107" s="174"/>
      <c r="K107" s="174"/>
      <c r="L107" s="174"/>
    </row>
    <row r="108" spans="1:18" s="174" customFormat="1" ht="15.75" thickBot="1">
      <c r="A108" s="173"/>
      <c r="B108" s="175" t="s">
        <v>230</v>
      </c>
      <c r="C108" s="152"/>
      <c r="D108" s="152"/>
      <c r="E108" s="153"/>
      <c r="F108" s="153"/>
      <c r="G108" s="252">
        <f ca="1">-G103</f>
        <v>-676.19999999999982</v>
      </c>
      <c r="H108" s="176">
        <f ca="1">SUM(H101:H107)</f>
        <v>-1776.1999999999998</v>
      </c>
    </row>
    <row r="109" spans="1:18" s="44" customFormat="1" ht="16.5" customHeight="1" thickTop="1">
      <c r="A109" s="173"/>
      <c r="B109" s="148"/>
      <c r="C109" s="110"/>
      <c r="D109" s="110"/>
      <c r="E109" s="90"/>
      <c r="F109" s="90"/>
      <c r="G109" s="90"/>
      <c r="H109" s="149"/>
      <c r="J109" s="174"/>
      <c r="K109" s="174"/>
      <c r="L109" s="174"/>
    </row>
    <row r="110" spans="1:18" s="44" customFormat="1">
      <c r="A110" s="173"/>
      <c r="B110" s="175" t="s">
        <v>187</v>
      </c>
      <c r="C110" s="110"/>
      <c r="D110" s="110"/>
      <c r="E110" s="90"/>
      <c r="F110" s="90"/>
      <c r="G110" s="90"/>
      <c r="H110" s="111"/>
      <c r="J110" s="174"/>
      <c r="K110" s="174"/>
      <c r="L110" s="174"/>
    </row>
    <row r="111" spans="1:18" s="210" customFormat="1" ht="12.75">
      <c r="A111" s="207"/>
      <c r="B111" s="206" t="s">
        <v>8</v>
      </c>
      <c r="C111" s="182"/>
      <c r="D111" s="182"/>
      <c r="E111" s="208"/>
      <c r="F111" s="208" t="s">
        <v>175</v>
      </c>
      <c r="G111" s="208"/>
      <c r="H111" s="209">
        <f>'Les normes-données de base'!B6</f>
        <v>-402.85</v>
      </c>
    </row>
    <row r="112" spans="1:18" s="210" customFormat="1" ht="12.75">
      <c r="A112" s="207"/>
      <c r="B112" s="206" t="s">
        <v>8</v>
      </c>
      <c r="C112" s="182"/>
      <c r="D112" s="182"/>
      <c r="E112" s="208"/>
      <c r="F112" s="208" t="str">
        <f>C2</f>
        <v>janvier</v>
      </c>
      <c r="G112" s="208"/>
      <c r="H112" s="209">
        <f ca="1">H111+G101</f>
        <v>-3914.65</v>
      </c>
    </row>
    <row r="113" spans="1:12" s="210" customFormat="1" ht="5.25" customHeight="1">
      <c r="A113" s="207"/>
      <c r="B113" s="206"/>
      <c r="C113" s="182"/>
      <c r="D113" s="182"/>
      <c r="E113" s="208"/>
      <c r="F113" s="208"/>
      <c r="G113" s="208"/>
      <c r="H113" s="209"/>
    </row>
    <row r="114" spans="1:12" s="210" customFormat="1" ht="12.75">
      <c r="A114" s="207"/>
      <c r="B114" s="206" t="s">
        <v>9</v>
      </c>
      <c r="C114" s="182"/>
      <c r="D114" s="182"/>
      <c r="E114" s="208"/>
      <c r="F114" s="208" t="s">
        <v>175</v>
      </c>
      <c r="G114" s="208"/>
      <c r="H114" s="209">
        <f>'Les normes-données de base'!B7</f>
        <v>-11213.4</v>
      </c>
    </row>
    <row r="115" spans="1:12" s="210" customFormat="1" ht="12.75">
      <c r="A115" s="207"/>
      <c r="B115" s="206" t="s">
        <v>9</v>
      </c>
      <c r="C115" s="182"/>
      <c r="D115" s="182"/>
      <c r="E115" s="208"/>
      <c r="F115" s="208" t="str">
        <f>C2</f>
        <v>janvier</v>
      </c>
      <c r="G115" s="208"/>
      <c r="H115" s="209">
        <f ca="1">H114+H108</f>
        <v>-12989.599999999999</v>
      </c>
    </row>
    <row r="116" spans="1:12" s="44" customFormat="1" ht="5.25" customHeight="1">
      <c r="A116" s="82"/>
      <c r="B116" s="148"/>
      <c r="C116" s="110"/>
      <c r="D116" s="110"/>
      <c r="E116" s="90"/>
      <c r="F116" s="90"/>
      <c r="G116" s="90"/>
      <c r="H116" s="111">
        <f t="shared" ref="H116" si="8">SUM(F116:G116)</f>
        <v>0</v>
      </c>
    </row>
    <row r="117" spans="1:12" s="174" customFormat="1" ht="15.75" thickBot="1">
      <c r="A117" s="173"/>
      <c r="B117" s="175" t="s">
        <v>188</v>
      </c>
      <c r="C117" s="153" t="str">
        <f>F115</f>
        <v>janvier</v>
      </c>
      <c r="D117" s="182" t="s">
        <v>189</v>
      </c>
      <c r="E117" s="153"/>
      <c r="F117" s="153"/>
      <c r="G117" s="153"/>
      <c r="H117" s="176">
        <f ca="1">H112+H115</f>
        <v>-16904.25</v>
      </c>
    </row>
    <row r="118" spans="1:12" s="44" customFormat="1" ht="15.75" thickTop="1">
      <c r="A118" s="177"/>
      <c r="B118" s="178"/>
      <c r="C118" s="179"/>
      <c r="D118" s="179"/>
      <c r="E118" s="180"/>
      <c r="F118" s="180"/>
      <c r="G118" s="180"/>
      <c r="H118" s="181"/>
      <c r="I118" s="148"/>
      <c r="J118" s="110"/>
    </row>
    <row r="119" spans="1:12" ht="21">
      <c r="A119"/>
      <c r="B119" s="261" t="s">
        <v>27</v>
      </c>
      <c r="C119" s="261"/>
      <c r="D119" s="261"/>
      <c r="E119" s="261"/>
      <c r="F119" s="261"/>
      <c r="G119" s="261"/>
      <c r="H119" s="261"/>
      <c r="I119" s="8"/>
      <c r="J119"/>
      <c r="K119"/>
      <c r="L119"/>
    </row>
    <row r="121" spans="1:12" s="1" customFormat="1">
      <c r="B121" s="1" t="s">
        <v>64</v>
      </c>
      <c r="C121" s="1" t="s">
        <v>65</v>
      </c>
      <c r="E121" s="1" t="s">
        <v>28</v>
      </c>
      <c r="F121" s="1" t="s">
        <v>66</v>
      </c>
      <c r="G121" s="1" t="s">
        <v>49</v>
      </c>
      <c r="H121" s="1" t="s">
        <v>225</v>
      </c>
    </row>
    <row r="122" spans="1:12" s="1" customFormat="1">
      <c r="B122" s="244">
        <f ca="1">TODAY()</f>
        <v>41977</v>
      </c>
    </row>
    <row r="123" spans="1:12" s="1" customFormat="1">
      <c r="B123" s="244">
        <f t="shared" ref="B123:B145" ca="1" si="9">TODAY()</f>
        <v>41977</v>
      </c>
    </row>
    <row r="124" spans="1:12" s="1" customFormat="1">
      <c r="B124" s="244">
        <f t="shared" ca="1" si="9"/>
        <v>41977</v>
      </c>
    </row>
    <row r="125" spans="1:12" s="1" customFormat="1">
      <c r="B125" s="244">
        <f t="shared" ca="1" si="9"/>
        <v>41977</v>
      </c>
    </row>
    <row r="126" spans="1:12" s="1" customFormat="1">
      <c r="B126" s="244">
        <f t="shared" ca="1" si="9"/>
        <v>41977</v>
      </c>
    </row>
    <row r="127" spans="1:12" s="1" customFormat="1">
      <c r="B127" s="244">
        <f t="shared" ca="1" si="9"/>
        <v>41977</v>
      </c>
    </row>
    <row r="128" spans="1:12" s="1" customFormat="1">
      <c r="B128" s="244">
        <f t="shared" ca="1" si="9"/>
        <v>41977</v>
      </c>
    </row>
    <row r="129" spans="2:2" s="1" customFormat="1">
      <c r="B129" s="244">
        <f t="shared" ca="1" si="9"/>
        <v>41977</v>
      </c>
    </row>
    <row r="130" spans="2:2" s="1" customFormat="1">
      <c r="B130" s="244">
        <f t="shared" ca="1" si="9"/>
        <v>41977</v>
      </c>
    </row>
    <row r="131" spans="2:2" s="1" customFormat="1">
      <c r="B131" s="244">
        <f t="shared" ca="1" si="9"/>
        <v>41977</v>
      </c>
    </row>
    <row r="132" spans="2:2" s="1" customFormat="1">
      <c r="B132" s="244">
        <f t="shared" ca="1" si="9"/>
        <v>41977</v>
      </c>
    </row>
    <row r="133" spans="2:2" s="1" customFormat="1">
      <c r="B133" s="244">
        <f t="shared" ca="1" si="9"/>
        <v>41977</v>
      </c>
    </row>
    <row r="134" spans="2:2" s="1" customFormat="1">
      <c r="B134" s="244">
        <f t="shared" ca="1" si="9"/>
        <v>41977</v>
      </c>
    </row>
    <row r="135" spans="2:2" s="1" customFormat="1">
      <c r="B135" s="244">
        <f t="shared" ca="1" si="9"/>
        <v>41977</v>
      </c>
    </row>
    <row r="136" spans="2:2" s="1" customFormat="1">
      <c r="B136" s="244">
        <f t="shared" ca="1" si="9"/>
        <v>41977</v>
      </c>
    </row>
    <row r="137" spans="2:2" s="1" customFormat="1">
      <c r="B137" s="244">
        <f t="shared" ca="1" si="9"/>
        <v>41977</v>
      </c>
    </row>
    <row r="138" spans="2:2">
      <c r="B138" s="244">
        <f t="shared" ca="1" si="9"/>
        <v>41977</v>
      </c>
    </row>
    <row r="139" spans="2:2">
      <c r="B139" s="244">
        <f t="shared" ca="1" si="9"/>
        <v>41977</v>
      </c>
    </row>
    <row r="140" spans="2:2">
      <c r="B140" s="244">
        <f t="shared" ca="1" si="9"/>
        <v>41977</v>
      </c>
    </row>
    <row r="141" spans="2:2">
      <c r="B141" s="244">
        <f t="shared" ca="1" si="9"/>
        <v>41977</v>
      </c>
    </row>
    <row r="142" spans="2:2">
      <c r="B142" s="244">
        <f t="shared" ca="1" si="9"/>
        <v>41977</v>
      </c>
    </row>
    <row r="143" spans="2:2">
      <c r="B143" s="244">
        <f t="shared" ca="1" si="9"/>
        <v>41977</v>
      </c>
    </row>
    <row r="144" spans="2:2">
      <c r="B144" s="244">
        <f t="shared" ca="1" si="9"/>
        <v>41977</v>
      </c>
    </row>
    <row r="145" spans="2:8">
      <c r="B145" s="244">
        <f t="shared" ca="1" si="9"/>
        <v>41977</v>
      </c>
    </row>
    <row r="146" spans="2:8" ht="21">
      <c r="B146" s="261" t="s">
        <v>67</v>
      </c>
      <c r="C146" s="261"/>
      <c r="D146" s="261"/>
      <c r="E146" s="261"/>
      <c r="F146" s="261"/>
      <c r="G146" s="261"/>
      <c r="H146" s="261"/>
    </row>
    <row r="148" spans="2:8" s="1" customFormat="1">
      <c r="B148" s="1" t="s">
        <v>68</v>
      </c>
      <c r="C148" s="1" t="s">
        <v>65</v>
      </c>
      <c r="H148" s="1" t="s">
        <v>225</v>
      </c>
    </row>
    <row r="149" spans="2:8">
      <c r="B149" s="244">
        <f t="shared" ref="B149:B178" ca="1" si="10">TODAY()</f>
        <v>41977</v>
      </c>
      <c r="C149" s="120" t="str">
        <f t="array" aca="1" ref="C149" ca="1">IF(ROW(A1)&gt;COUNTIF(bdlibel,"&gt;&lt;"),"",INDEX(bdlibel,SMALL(IF(bdlibel&lt;&gt;"",ROW(bdlibel)-35,""),ROW(A1))))</f>
        <v>CSS</v>
      </c>
      <c r="D149" s="120">
        <f t="shared" ref="D149:D162" ca="1" si="11">VLOOKUP($C149,bdlibell2,2,0)</f>
        <v>0</v>
      </c>
      <c r="E149" s="120"/>
      <c r="H149" s="30">
        <f ca="1">SUMIFS(F:F,B:B,C149)+F79</f>
        <v>352.4</v>
      </c>
    </row>
    <row r="150" spans="2:8">
      <c r="B150" s="244">
        <f t="shared" ca="1" si="10"/>
        <v>41977</v>
      </c>
      <c r="C150" s="120" t="str">
        <f t="array" aca="1" ref="C150" ca="1">IF(ROW(A2)&gt;COUNTIF(bdlibel,"&gt;&lt;"),"",INDEX(bdlibel,SMALL(IF(bdlibel&lt;&gt;"",ROW(bdlibel)-35,""),ROW(A2))))</f>
        <v>Impôts communaux</v>
      </c>
      <c r="D150" s="120" t="str">
        <f t="shared" ca="1" si="11"/>
        <v>Commune de Farvagny</v>
      </c>
      <c r="E150" s="120">
        <f t="shared" ref="E150:E162" ca="1" si="12">VLOOKUP($C150,bdlibell2,3,0)</f>
        <v>0</v>
      </c>
      <c r="H150" s="30">
        <f t="shared" ref="H150:H162" ca="1" si="13">SUMIFS(F:F,B:B,C150)</f>
        <v>0</v>
      </c>
    </row>
    <row r="151" spans="2:8">
      <c r="B151" s="244">
        <f t="shared" ca="1" si="10"/>
        <v>41977</v>
      </c>
      <c r="C151" s="120" t="str">
        <f t="array" aca="1" ref="C151" ca="1">IF(ROW(A3)&gt;COUNTIF(bdlibel,"&gt;&lt;"),"",INDEX(bdlibel,SMALL(IF(bdlibel&lt;&gt;"",ROW(bdlibel)-35,""),ROW(A3))))</f>
        <v>Impôts cantonaux</v>
      </c>
      <c r="D151" s="120" t="str">
        <f t="shared" ca="1" si="11"/>
        <v>SCC</v>
      </c>
      <c r="E151" s="120">
        <f t="shared" ca="1" si="12"/>
        <v>0</v>
      </c>
      <c r="H151" s="30">
        <f t="shared" ca="1" si="13"/>
        <v>82.3</v>
      </c>
    </row>
    <row r="152" spans="2:8">
      <c r="B152" s="244">
        <f t="shared" ca="1" si="10"/>
        <v>41977</v>
      </c>
      <c r="C152" s="120" t="str">
        <f t="array" aca="1" ref="C152" ca="1">IF(ROW(A4)&gt;COUNTIF(bdlibel,"&gt;&lt;"),"",INDEX(bdlibel,SMALL(IF(bdlibel&lt;&gt;"",ROW(bdlibel)-35,""),ROW(A4))))</f>
        <v>tutu</v>
      </c>
      <c r="D152" s="120">
        <f t="shared" ca="1" si="11"/>
        <v>0</v>
      </c>
      <c r="E152" s="120">
        <f t="shared" ca="1" si="12"/>
        <v>0</v>
      </c>
      <c r="H152" s="30">
        <f t="shared" ca="1" si="13"/>
        <v>12</v>
      </c>
    </row>
    <row r="153" spans="2:8">
      <c r="B153" s="244">
        <f t="shared" ca="1" si="10"/>
        <v>41977</v>
      </c>
      <c r="C153" s="120" t="str">
        <f t="array" aca="1" ref="C153" ca="1">IF(ROW(A5)&gt;COUNTIF(bdlibel,"&gt;&lt;"),"",INDEX(bdlibel,SMALL(IF(bdlibel&lt;&gt;"",ROW(bdlibel)-35,""),ROW(A5))))</f>
        <v>Assurance ménage</v>
      </c>
      <c r="D153" s="120" t="str">
        <f t="shared" ca="1" si="11"/>
        <v>Générali</v>
      </c>
      <c r="E153" s="120">
        <f t="shared" ca="1" si="12"/>
        <v>0</v>
      </c>
      <c r="H153" s="30">
        <f t="shared" ca="1" si="13"/>
        <v>12</v>
      </c>
    </row>
    <row r="154" spans="2:8">
      <c r="B154" s="244">
        <f t="shared" ca="1" si="10"/>
        <v>41977</v>
      </c>
      <c r="C154" s="120" t="str">
        <f t="array" aca="1" ref="C154" ca="1">IF(ROW(A6)&gt;COUNTIF(bdlibel,"&gt;&lt;"),"",INDEX(bdlibel,SMALL(IF(bdlibel&lt;&gt;"",ROW(bdlibel)-35,""),ROW(A6))))</f>
        <v>Billag</v>
      </c>
      <c r="D154" s="120">
        <f t="shared" ca="1" si="11"/>
        <v>0</v>
      </c>
      <c r="E154" s="120">
        <f t="shared" ca="1" si="12"/>
        <v>0</v>
      </c>
      <c r="H154" s="30">
        <f t="shared" ca="1" si="13"/>
        <v>0</v>
      </c>
    </row>
    <row r="155" spans="2:8">
      <c r="B155" s="244">
        <f t="shared" ca="1" si="10"/>
        <v>41977</v>
      </c>
      <c r="C155" s="120" t="str">
        <f t="array" aca="1" ref="C155" ca="1">IF(ROW(A7)&gt;COUNTIF(bdlibel,"&gt;&lt;"),"",INDEX(bdlibel,SMALL(IF(bdlibel&lt;&gt;"",ROW(bdlibel)-35,""),ROW(A7))))</f>
        <v/>
      </c>
      <c r="D155" s="120" t="str">
        <f t="shared" ca="1" si="11"/>
        <v/>
      </c>
      <c r="E155" s="120">
        <f t="shared" ca="1" si="12"/>
        <v>0</v>
      </c>
      <c r="H155" s="30">
        <f t="shared" ca="1" si="13"/>
        <v>0</v>
      </c>
    </row>
    <row r="156" spans="2:8">
      <c r="B156" s="244">
        <f t="shared" ca="1" si="10"/>
        <v>41977</v>
      </c>
      <c r="C156" s="120" t="str">
        <f t="array" aca="1" ref="C156" ca="1">IF(ROW(A8)&gt;COUNTIF(bdlibel,"&gt;&lt;"),"",INDEX(bdlibel,SMALL(IF(bdlibel&lt;&gt;"",ROW(bdlibel)-35,""),ROW(A8))))</f>
        <v/>
      </c>
      <c r="D156" s="120" t="str">
        <f t="shared" ca="1" si="11"/>
        <v/>
      </c>
      <c r="E156" s="120">
        <f t="shared" ca="1" si="12"/>
        <v>0</v>
      </c>
      <c r="H156" s="30">
        <f t="shared" ca="1" si="13"/>
        <v>0</v>
      </c>
    </row>
    <row r="157" spans="2:8">
      <c r="B157" s="244">
        <f t="shared" ca="1" si="10"/>
        <v>41977</v>
      </c>
      <c r="C157" s="120" t="str">
        <f t="array" aca="1" ref="C157" ca="1">IF(ROW(A9)&gt;COUNTIF(bdlibel,"&gt;&lt;"),"",INDEX(bdlibel,SMALL(IF(bdlibel&lt;&gt;"",ROW(bdlibel)-35,""),ROW(A9))))</f>
        <v/>
      </c>
      <c r="D157" s="120" t="str">
        <f t="shared" ca="1" si="11"/>
        <v/>
      </c>
      <c r="E157" s="120">
        <f t="shared" ca="1" si="12"/>
        <v>0</v>
      </c>
      <c r="H157" s="30">
        <f t="shared" ca="1" si="13"/>
        <v>0</v>
      </c>
    </row>
    <row r="158" spans="2:8">
      <c r="B158" s="244">
        <f t="shared" ca="1" si="10"/>
        <v>41977</v>
      </c>
      <c r="C158" s="120" t="str">
        <f t="array" aca="1" ref="C158" ca="1">IF(ROW(A10)&gt;COUNTIF(bdlibel,"&gt;&lt;"),"",INDEX(bdlibel,SMALL(IF(bdlibel&lt;&gt;"",ROW(bdlibel)-35,""),ROW(A10))))</f>
        <v/>
      </c>
      <c r="D158" s="120" t="str">
        <f t="shared" ca="1" si="11"/>
        <v/>
      </c>
      <c r="E158" s="120">
        <f t="shared" ca="1" si="12"/>
        <v>0</v>
      </c>
      <c r="H158" s="30">
        <f t="shared" ca="1" si="13"/>
        <v>0</v>
      </c>
    </row>
    <row r="159" spans="2:8">
      <c r="B159" s="244">
        <f t="shared" ca="1" si="10"/>
        <v>41977</v>
      </c>
      <c r="C159" s="120" t="str">
        <f t="array" aca="1" ref="C159" ca="1">IF(ROW(A11)&gt;COUNTIF(bdlibel,"&gt;&lt;"),"",INDEX(bdlibel,SMALL(IF(bdlibel&lt;&gt;"",ROW(bdlibel)-35,""),ROW(A11))))</f>
        <v/>
      </c>
      <c r="D159" s="120" t="str">
        <f t="shared" ca="1" si="11"/>
        <v/>
      </c>
      <c r="E159" s="120">
        <f t="shared" ca="1" si="12"/>
        <v>0</v>
      </c>
      <c r="H159" s="30">
        <f t="shared" ca="1" si="13"/>
        <v>0</v>
      </c>
    </row>
    <row r="160" spans="2:8">
      <c r="B160" s="244">
        <f t="shared" ca="1" si="10"/>
        <v>41977</v>
      </c>
      <c r="C160" s="120" t="str">
        <f t="array" aca="1" ref="C160" ca="1">IF(ROW(A12)&gt;COUNTIF(bdlibel,"&gt;&lt;"),"",INDEX(bdlibel,SMALL(IF(bdlibel&lt;&gt;"",ROW(bdlibel)-35,""),ROW(A12))))</f>
        <v/>
      </c>
      <c r="D160" s="120" t="str">
        <f t="shared" ca="1" si="11"/>
        <v/>
      </c>
      <c r="E160" s="120">
        <f t="shared" ca="1" si="12"/>
        <v>0</v>
      </c>
      <c r="H160" s="30">
        <f t="shared" ca="1" si="13"/>
        <v>0</v>
      </c>
    </row>
    <row r="161" spans="2:8">
      <c r="B161" s="244">
        <f t="shared" ca="1" si="10"/>
        <v>41977</v>
      </c>
      <c r="C161" s="120" t="str">
        <f t="array" aca="1" ref="C161" ca="1">IF(ROW(A13)&gt;COUNTIF(bdlibel,"&gt;&lt;"),"",INDEX(bdlibel,SMALL(IF(bdlibel&lt;&gt;"",ROW(bdlibel)-35,""),ROW(A13))))</f>
        <v/>
      </c>
      <c r="D161" s="120" t="str">
        <f t="shared" ca="1" si="11"/>
        <v/>
      </c>
      <c r="E161" s="120">
        <f t="shared" ca="1" si="12"/>
        <v>0</v>
      </c>
      <c r="H161" s="30">
        <f t="shared" ca="1" si="13"/>
        <v>0</v>
      </c>
    </row>
    <row r="162" spans="2:8">
      <c r="B162" s="244">
        <f t="shared" ca="1" si="10"/>
        <v>41977</v>
      </c>
      <c r="C162" s="120" t="str">
        <f t="array" aca="1" ref="C162" ca="1">IF(ROW(A14)&gt;COUNTIF(bdlibel,"&gt;&lt;"),"",INDEX(bdlibel,SMALL(IF(bdlibel&lt;&gt;"",ROW(bdlibel)-35,""),ROW(A14))))</f>
        <v/>
      </c>
      <c r="D162" s="120" t="str">
        <f t="shared" ca="1" si="11"/>
        <v/>
      </c>
      <c r="E162" s="120">
        <f t="shared" ca="1" si="12"/>
        <v>0</v>
      </c>
      <c r="H162" s="30">
        <f t="shared" ca="1" si="13"/>
        <v>0</v>
      </c>
    </row>
    <row r="163" spans="2:8">
      <c r="B163" s="244">
        <f t="shared" ca="1" si="10"/>
        <v>41977</v>
      </c>
      <c r="C163" s="120"/>
      <c r="D163" s="120"/>
      <c r="E163" s="120"/>
      <c r="H163" s="30"/>
    </row>
    <row r="164" spans="2:8">
      <c r="B164" s="244">
        <f t="shared" ca="1" si="10"/>
        <v>41977</v>
      </c>
      <c r="C164" s="120"/>
      <c r="D164" s="120"/>
      <c r="E164" s="120"/>
    </row>
    <row r="165" spans="2:8">
      <c r="B165" s="244">
        <f t="shared" ca="1" si="10"/>
        <v>41977</v>
      </c>
      <c r="C165" s="120"/>
      <c r="D165" s="120"/>
      <c r="E165" s="120"/>
    </row>
    <row r="166" spans="2:8">
      <c r="B166" s="244">
        <f t="shared" ca="1" si="10"/>
        <v>41977</v>
      </c>
      <c r="C166" s="120"/>
      <c r="D166" s="120"/>
      <c r="E166" s="120"/>
    </row>
    <row r="167" spans="2:8">
      <c r="B167" s="244">
        <f t="shared" ca="1" si="10"/>
        <v>41977</v>
      </c>
      <c r="C167" s="120"/>
      <c r="D167" s="120"/>
      <c r="E167" s="120"/>
    </row>
    <row r="168" spans="2:8">
      <c r="B168" s="244">
        <f t="shared" ca="1" si="10"/>
        <v>41977</v>
      </c>
      <c r="C168" s="120"/>
      <c r="D168" s="120"/>
      <c r="E168" s="120"/>
    </row>
    <row r="169" spans="2:8">
      <c r="B169" s="244">
        <f t="shared" ca="1" si="10"/>
        <v>41977</v>
      </c>
      <c r="C169" s="120"/>
      <c r="D169" s="120"/>
      <c r="E169" s="120"/>
    </row>
    <row r="170" spans="2:8">
      <c r="B170" s="244">
        <f t="shared" ca="1" si="10"/>
        <v>41977</v>
      </c>
      <c r="C170" s="120"/>
      <c r="D170" s="120"/>
      <c r="E170" s="120"/>
    </row>
    <row r="171" spans="2:8">
      <c r="B171" s="244">
        <f t="shared" ca="1" si="10"/>
        <v>41977</v>
      </c>
      <c r="C171" s="120"/>
      <c r="D171" s="120"/>
      <c r="E171" s="120"/>
    </row>
    <row r="172" spans="2:8">
      <c r="B172" s="244">
        <f t="shared" ca="1" si="10"/>
        <v>41977</v>
      </c>
      <c r="C172" s="120"/>
      <c r="D172" s="120"/>
      <c r="E172" s="120"/>
    </row>
    <row r="173" spans="2:8">
      <c r="B173" s="244">
        <f t="shared" ca="1" si="10"/>
        <v>41977</v>
      </c>
      <c r="C173" s="120"/>
      <c r="D173" s="120"/>
      <c r="E173" s="120"/>
    </row>
    <row r="174" spans="2:8">
      <c r="B174" s="244">
        <f t="shared" ca="1" si="10"/>
        <v>41977</v>
      </c>
      <c r="C174" s="120"/>
      <c r="D174" s="120"/>
      <c r="E174" s="120"/>
    </row>
    <row r="175" spans="2:8">
      <c r="B175" s="244">
        <f t="shared" ca="1" si="10"/>
        <v>41977</v>
      </c>
      <c r="C175" s="120"/>
      <c r="D175" s="120"/>
      <c r="E175" s="120"/>
    </row>
    <row r="176" spans="2:8">
      <c r="B176" s="244">
        <f t="shared" ca="1" si="10"/>
        <v>41977</v>
      </c>
      <c r="C176" s="120"/>
      <c r="D176" s="120"/>
      <c r="E176" s="120"/>
    </row>
    <row r="177" spans="2:5">
      <c r="B177" s="244">
        <f t="shared" ca="1" si="10"/>
        <v>41977</v>
      </c>
      <c r="C177" s="120"/>
      <c r="D177" s="120"/>
      <c r="E177" s="120"/>
    </row>
    <row r="178" spans="2:5">
      <c r="B178" s="244">
        <f t="shared" ca="1" si="10"/>
        <v>41977</v>
      </c>
      <c r="C178" s="120"/>
      <c r="D178" s="120"/>
      <c r="E178" s="120"/>
    </row>
  </sheetData>
  <dataConsolidate/>
  <mergeCells count="26">
    <mergeCell ref="C51:D51"/>
    <mergeCell ref="B1:H1"/>
    <mergeCell ref="B119:H119"/>
    <mergeCell ref="A34:A76"/>
    <mergeCell ref="B146:H146"/>
    <mergeCell ref="A12:A33"/>
    <mergeCell ref="A77:A88"/>
    <mergeCell ref="A89:A96"/>
    <mergeCell ref="B27:D27"/>
    <mergeCell ref="B30:D30"/>
    <mergeCell ref="B31:D31"/>
    <mergeCell ref="B32:D32"/>
    <mergeCell ref="B35:H35"/>
    <mergeCell ref="C52:D52"/>
    <mergeCell ref="C53:D53"/>
    <mergeCell ref="C54:D54"/>
    <mergeCell ref="C55:D55"/>
    <mergeCell ref="C56:D56"/>
    <mergeCell ref="C62:D62"/>
    <mergeCell ref="C63:D63"/>
    <mergeCell ref="C64:D64"/>
    <mergeCell ref="C57:D57"/>
    <mergeCell ref="C58:D58"/>
    <mergeCell ref="C59:D59"/>
    <mergeCell ref="C60:D60"/>
    <mergeCell ref="C61:D61"/>
  </mergeCells>
  <dataValidations count="2">
    <dataValidation type="list" allowBlank="1" showInputMessage="1" showErrorMessage="1" sqref="B27:B28">
      <formula1>Ressources</formula1>
    </dataValidation>
    <dataValidation allowBlank="1" showInputMessage="1" showErrorMessage="1" promptTitle="renevus" sqref="B13:B21"/>
  </dataValidations>
  <pageMargins left="0.23622047244094491" right="0.23622047244094491" top="0.35433070866141736" bottom="0.35433070866141736" header="0.31496062992125984" footer="0.31496062992125984"/>
  <pageSetup paperSize="9" orientation="portrait" errors="blank" r:id="rId1"/>
  <ignoredErrors>
    <ignoredError sqref="B40:C40" emptyCellReference="1"/>
  </ignoredErrors>
  <legacyDrawing r:id="rId2"/>
  <controls>
    <control shapeId="1026" r:id="rId3" name="CommandButton1"/>
  </controls>
</worksheet>
</file>

<file path=xl/worksheets/sheet4.xml><?xml version="1.0" encoding="utf-8"?>
<worksheet xmlns="http://schemas.openxmlformats.org/spreadsheetml/2006/main" xmlns:r="http://schemas.openxmlformats.org/officeDocument/2006/relationships">
  <sheetPr codeName="Feuil13"/>
  <dimension ref="A1:I161"/>
  <sheetViews>
    <sheetView topLeftCell="B4" workbookViewId="0">
      <selection activeCell="K9" sqref="K9"/>
    </sheetView>
  </sheetViews>
  <sheetFormatPr defaultColWidth="11.42578125" defaultRowHeight="15"/>
  <cols>
    <col min="1" max="1" width="11.42578125" hidden="1" customWidth="1"/>
    <col min="2" max="2" width="5.28515625" customWidth="1"/>
    <col min="3" max="3" width="24.42578125" customWidth="1"/>
    <col min="4" max="4" width="26.85546875" customWidth="1"/>
    <col min="5" max="5" width="16.42578125" customWidth="1"/>
    <col min="8" max="8" width="40" customWidth="1"/>
  </cols>
  <sheetData>
    <row r="1" spans="1:9" ht="21">
      <c r="A1" s="211"/>
      <c r="B1" s="211" t="s">
        <v>220</v>
      </c>
    </row>
    <row r="3" spans="1:9" s="212" customFormat="1" ht="30">
      <c r="C3" s="212" t="s">
        <v>221</v>
      </c>
      <c r="D3" s="212" t="s">
        <v>222</v>
      </c>
      <c r="E3" s="17" t="s">
        <v>223</v>
      </c>
      <c r="F3" s="212" t="s">
        <v>224</v>
      </c>
      <c r="G3" s="212" t="s">
        <v>225</v>
      </c>
      <c r="H3" s="212" t="s">
        <v>226</v>
      </c>
      <c r="I3" s="213" t="s">
        <v>231</v>
      </c>
    </row>
    <row r="4" spans="1:9" s="212" customFormat="1" ht="15.75" thickBot="1">
      <c r="E4" s="17"/>
      <c r="I4" s="213"/>
    </row>
    <row r="5" spans="1:9" ht="15.75" thickTop="1">
      <c r="A5" s="236"/>
      <c r="B5" s="286" t="str">
        <f>A17</f>
        <v>janvier</v>
      </c>
      <c r="C5" s="214" t="s">
        <v>227</v>
      </c>
      <c r="D5" s="214" t="s">
        <v>228</v>
      </c>
      <c r="E5" s="214">
        <v>12</v>
      </c>
      <c r="F5" s="214">
        <v>1.5</v>
      </c>
      <c r="G5" s="215">
        <f>E5*F5*0.6</f>
        <v>10.799999999999999</v>
      </c>
      <c r="H5" s="216" t="s">
        <v>229</v>
      </c>
    </row>
    <row r="6" spans="1:9">
      <c r="A6" s="237"/>
      <c r="B6" s="287"/>
      <c r="C6" s="217"/>
      <c r="D6" s="217"/>
      <c r="E6" s="217"/>
      <c r="F6" s="217"/>
      <c r="G6" s="218">
        <f>E6*F6*0.6</f>
        <v>0</v>
      </c>
      <c r="H6" s="219"/>
    </row>
    <row r="7" spans="1:9">
      <c r="A7" s="237"/>
      <c r="B7" s="287"/>
      <c r="C7" s="217"/>
      <c r="D7" s="217"/>
      <c r="E7" s="217"/>
      <c r="F7" s="217"/>
      <c r="G7" s="218">
        <f t="shared" ref="G7:G16" si="0">E7*F7*0.6</f>
        <v>0</v>
      </c>
      <c r="H7" s="219"/>
    </row>
    <row r="8" spans="1:9">
      <c r="A8" s="237"/>
      <c r="B8" s="287"/>
      <c r="C8" s="217"/>
      <c r="D8" s="217"/>
      <c r="E8" s="217"/>
      <c r="F8" s="217"/>
      <c r="G8" s="218">
        <f t="shared" si="0"/>
        <v>0</v>
      </c>
      <c r="H8" s="219"/>
    </row>
    <row r="9" spans="1:9">
      <c r="A9" s="237"/>
      <c r="B9" s="287"/>
      <c r="C9" s="217"/>
      <c r="D9" s="217"/>
      <c r="E9" s="217"/>
      <c r="F9" s="217"/>
      <c r="G9" s="218">
        <f t="shared" si="0"/>
        <v>0</v>
      </c>
      <c r="H9" s="219"/>
    </row>
    <row r="10" spans="1:9">
      <c r="A10" s="237"/>
      <c r="B10" s="287"/>
      <c r="C10" s="217"/>
      <c r="D10" s="217"/>
      <c r="E10" s="217"/>
      <c r="F10" s="217"/>
      <c r="G10" s="218">
        <f t="shared" si="0"/>
        <v>0</v>
      </c>
      <c r="H10" s="219"/>
    </row>
    <row r="11" spans="1:9">
      <c r="A11" s="237"/>
      <c r="B11" s="287"/>
      <c r="C11" s="217"/>
      <c r="D11" s="217"/>
      <c r="E11" s="217"/>
      <c r="F11" s="217"/>
      <c r="G11" s="218">
        <f t="shared" si="0"/>
        <v>0</v>
      </c>
      <c r="H11" s="219"/>
    </row>
    <row r="12" spans="1:9">
      <c r="A12" s="237"/>
      <c r="B12" s="287"/>
      <c r="C12" s="217"/>
      <c r="D12" s="217"/>
      <c r="E12" s="217"/>
      <c r="F12" s="217"/>
      <c r="G12" s="218">
        <f t="shared" si="0"/>
        <v>0</v>
      </c>
      <c r="H12" s="219"/>
    </row>
    <row r="13" spans="1:9">
      <c r="A13" s="237"/>
      <c r="B13" s="287"/>
      <c r="C13" s="217"/>
      <c r="D13" s="217"/>
      <c r="E13" s="217"/>
      <c r="F13" s="217"/>
      <c r="G13" s="218">
        <f t="shared" si="0"/>
        <v>0</v>
      </c>
      <c r="H13" s="219"/>
    </row>
    <row r="14" spans="1:9">
      <c r="A14" s="237"/>
      <c r="B14" s="287"/>
      <c r="C14" s="217"/>
      <c r="D14" s="217"/>
      <c r="E14" s="217"/>
      <c r="F14" s="217"/>
      <c r="G14" s="218">
        <f t="shared" si="0"/>
        <v>0</v>
      </c>
      <c r="H14" s="219"/>
    </row>
    <row r="15" spans="1:9">
      <c r="A15" s="237"/>
      <c r="B15" s="287"/>
      <c r="C15" s="217"/>
      <c r="D15" s="217"/>
      <c r="E15" s="217"/>
      <c r="F15" s="217"/>
      <c r="G15" s="218">
        <f t="shared" si="0"/>
        <v>0</v>
      </c>
      <c r="H15" s="219"/>
    </row>
    <row r="16" spans="1:9">
      <c r="A16" s="237"/>
      <c r="B16" s="287"/>
      <c r="C16" s="217"/>
      <c r="D16" s="217"/>
      <c r="E16" s="217"/>
      <c r="F16" s="217"/>
      <c r="G16" s="218">
        <f t="shared" si="0"/>
        <v>0</v>
      </c>
      <c r="H16" s="219"/>
    </row>
    <row r="17" spans="1:8" s="1" customFormat="1" ht="15.75" thickBot="1">
      <c r="A17" s="238" t="s">
        <v>134</v>
      </c>
      <c r="B17" s="288"/>
      <c r="C17" s="220" t="s">
        <v>230</v>
      </c>
      <c r="D17" s="220" t="str">
        <f>A17</f>
        <v>janvier</v>
      </c>
      <c r="E17" s="220"/>
      <c r="F17" s="220"/>
      <c r="G17" s="221">
        <f>SUM(G5:G16)</f>
        <v>10.799999999999999</v>
      </c>
      <c r="H17" s="222"/>
    </row>
    <row r="18" spans="1:8" ht="15.75" thickTop="1">
      <c r="A18" s="239"/>
      <c r="B18" s="283" t="str">
        <f>A30</f>
        <v>février</v>
      </c>
      <c r="C18" s="223" t="s">
        <v>227</v>
      </c>
      <c r="D18" s="223" t="s">
        <v>228</v>
      </c>
      <c r="E18" s="223">
        <v>12</v>
      </c>
      <c r="F18" s="223">
        <v>1.5</v>
      </c>
      <c r="G18" s="224">
        <f>E18*F18*0.7</f>
        <v>12.6</v>
      </c>
      <c r="H18" s="225" t="s">
        <v>229</v>
      </c>
    </row>
    <row r="19" spans="1:8">
      <c r="A19" s="240"/>
      <c r="B19" s="284"/>
      <c r="C19" s="8"/>
      <c r="D19" s="8"/>
      <c r="E19" s="8"/>
      <c r="F19" s="8"/>
      <c r="G19" s="226"/>
      <c r="H19" s="35"/>
    </row>
    <row r="20" spans="1:8">
      <c r="A20" s="240"/>
      <c r="B20" s="284"/>
      <c r="C20" s="8"/>
      <c r="D20" s="8"/>
      <c r="E20" s="8"/>
      <c r="F20" s="8"/>
      <c r="G20" s="226"/>
      <c r="H20" s="35"/>
    </row>
    <row r="21" spans="1:8">
      <c r="A21" s="240"/>
      <c r="B21" s="284"/>
      <c r="C21" s="8"/>
      <c r="D21" s="8"/>
      <c r="E21" s="8"/>
      <c r="F21" s="8"/>
      <c r="G21" s="226"/>
      <c r="H21" s="35"/>
    </row>
    <row r="22" spans="1:8">
      <c r="A22" s="240"/>
      <c r="B22" s="284"/>
      <c r="C22" s="8"/>
      <c r="D22" s="8"/>
      <c r="E22" s="8"/>
      <c r="F22" s="8"/>
      <c r="G22" s="226"/>
      <c r="H22" s="35"/>
    </row>
    <row r="23" spans="1:8">
      <c r="A23" s="240"/>
      <c r="B23" s="284"/>
      <c r="C23" s="8"/>
      <c r="D23" s="8"/>
      <c r="E23" s="8"/>
      <c r="F23" s="8"/>
      <c r="G23" s="226"/>
      <c r="H23" s="35"/>
    </row>
    <row r="24" spans="1:8">
      <c r="A24" s="240"/>
      <c r="B24" s="284"/>
      <c r="C24" s="8"/>
      <c r="D24" s="8"/>
      <c r="E24" s="8"/>
      <c r="F24" s="8"/>
      <c r="G24" s="226"/>
      <c r="H24" s="35"/>
    </row>
    <row r="25" spans="1:8">
      <c r="A25" s="240"/>
      <c r="B25" s="284"/>
      <c r="C25" s="8"/>
      <c r="D25" s="8"/>
      <c r="E25" s="8"/>
      <c r="F25" s="8"/>
      <c r="G25" s="226"/>
      <c r="H25" s="35"/>
    </row>
    <row r="26" spans="1:8">
      <c r="A26" s="240"/>
      <c r="B26" s="284"/>
      <c r="C26" s="8"/>
      <c r="D26" s="8"/>
      <c r="E26" s="8"/>
      <c r="F26" s="8"/>
      <c r="G26" s="226"/>
      <c r="H26" s="35"/>
    </row>
    <row r="27" spans="1:8">
      <c r="A27" s="240"/>
      <c r="B27" s="284"/>
      <c r="C27" s="8"/>
      <c r="D27" s="8"/>
      <c r="E27" s="8"/>
      <c r="F27" s="8"/>
      <c r="G27" s="226"/>
      <c r="H27" s="35"/>
    </row>
    <row r="28" spans="1:8">
      <c r="A28" s="240"/>
      <c r="B28" s="284"/>
      <c r="C28" s="8"/>
      <c r="D28" s="8"/>
      <c r="E28" s="8"/>
      <c r="F28" s="8"/>
      <c r="G28" s="226"/>
      <c r="H28" s="35"/>
    </row>
    <row r="29" spans="1:8">
      <c r="A29" s="240"/>
      <c r="B29" s="284"/>
      <c r="C29" s="8"/>
      <c r="D29" s="8"/>
      <c r="E29" s="8"/>
      <c r="F29" s="8"/>
      <c r="G29" s="226"/>
      <c r="H29" s="35"/>
    </row>
    <row r="30" spans="1:8" s="1" customFormat="1" ht="15.75" thickBot="1">
      <c r="A30" s="240" t="s">
        <v>136</v>
      </c>
      <c r="B30" s="285"/>
      <c r="C30" s="227" t="s">
        <v>230</v>
      </c>
      <c r="D30" s="227" t="str">
        <f>A30</f>
        <v>février</v>
      </c>
      <c r="E30" s="227"/>
      <c r="F30" s="227"/>
      <c r="G30" s="228">
        <f>SUM(G18:G29)</f>
        <v>12.6</v>
      </c>
      <c r="H30" s="229"/>
    </row>
    <row r="31" spans="1:8" ht="15.75" thickTop="1">
      <c r="A31" s="236"/>
      <c r="B31" s="286" t="str">
        <f t="shared" ref="B31" si="1">D43</f>
        <v>mars</v>
      </c>
      <c r="C31" s="214" t="s">
        <v>227</v>
      </c>
      <c r="D31" s="214" t="s">
        <v>228</v>
      </c>
      <c r="E31" s="214">
        <v>12</v>
      </c>
      <c r="F31" s="214">
        <v>1.5</v>
      </c>
      <c r="G31" s="215">
        <f>E31*F31*0.7</f>
        <v>12.6</v>
      </c>
      <c r="H31" s="216" t="s">
        <v>229</v>
      </c>
    </row>
    <row r="32" spans="1:8">
      <c r="A32" s="237"/>
      <c r="B32" s="287"/>
      <c r="C32" s="217"/>
      <c r="D32" s="217"/>
      <c r="E32" s="217"/>
      <c r="F32" s="217"/>
      <c r="G32" s="218"/>
      <c r="H32" s="219"/>
    </row>
    <row r="33" spans="1:8">
      <c r="A33" s="237"/>
      <c r="B33" s="287"/>
      <c r="C33" s="217"/>
      <c r="D33" s="217"/>
      <c r="E33" s="217"/>
      <c r="F33" s="217"/>
      <c r="G33" s="218"/>
      <c r="H33" s="219"/>
    </row>
    <row r="34" spans="1:8">
      <c r="A34" s="237"/>
      <c r="B34" s="287"/>
      <c r="C34" s="217"/>
      <c r="D34" s="217"/>
      <c r="E34" s="217"/>
      <c r="F34" s="217"/>
      <c r="G34" s="218"/>
      <c r="H34" s="219"/>
    </row>
    <row r="35" spans="1:8">
      <c r="A35" s="237"/>
      <c r="B35" s="287"/>
      <c r="C35" s="217"/>
      <c r="D35" s="217"/>
      <c r="E35" s="217"/>
      <c r="F35" s="217"/>
      <c r="G35" s="218"/>
      <c r="H35" s="219"/>
    </row>
    <row r="36" spans="1:8">
      <c r="A36" s="237"/>
      <c r="B36" s="287"/>
      <c r="C36" s="217"/>
      <c r="D36" s="217"/>
      <c r="E36" s="217"/>
      <c r="F36" s="217"/>
      <c r="G36" s="218"/>
      <c r="H36" s="219"/>
    </row>
    <row r="37" spans="1:8">
      <c r="A37" s="237"/>
      <c r="B37" s="287"/>
      <c r="C37" s="217"/>
      <c r="D37" s="217"/>
      <c r="E37" s="217"/>
      <c r="F37" s="217"/>
      <c r="G37" s="218"/>
      <c r="H37" s="219"/>
    </row>
    <row r="38" spans="1:8">
      <c r="A38" s="237"/>
      <c r="B38" s="287"/>
      <c r="C38" s="217"/>
      <c r="D38" s="217"/>
      <c r="E38" s="217"/>
      <c r="F38" s="217"/>
      <c r="G38" s="218"/>
      <c r="H38" s="219"/>
    </row>
    <row r="39" spans="1:8">
      <c r="A39" s="237"/>
      <c r="B39" s="287"/>
      <c r="C39" s="217"/>
      <c r="D39" s="217"/>
      <c r="E39" s="217"/>
      <c r="F39" s="217"/>
      <c r="G39" s="218"/>
      <c r="H39" s="219"/>
    </row>
    <row r="40" spans="1:8">
      <c r="A40" s="237"/>
      <c r="B40" s="287"/>
      <c r="C40" s="217"/>
      <c r="D40" s="217"/>
      <c r="E40" s="217"/>
      <c r="F40" s="217"/>
      <c r="G40" s="218"/>
      <c r="H40" s="219"/>
    </row>
    <row r="41" spans="1:8">
      <c r="A41" s="237"/>
      <c r="B41" s="287"/>
      <c r="C41" s="217"/>
      <c r="D41" s="217"/>
      <c r="E41" s="217"/>
      <c r="F41" s="217"/>
      <c r="G41" s="218"/>
      <c r="H41" s="219"/>
    </row>
    <row r="42" spans="1:8">
      <c r="A42" s="237"/>
      <c r="B42" s="287"/>
      <c r="C42" s="217"/>
      <c r="D42" s="217"/>
      <c r="E42" s="217"/>
      <c r="F42" s="217"/>
      <c r="G42" s="218"/>
      <c r="H42" s="219"/>
    </row>
    <row r="43" spans="1:8" s="1" customFormat="1" ht="15.75" thickBot="1">
      <c r="A43" s="237" t="s">
        <v>167</v>
      </c>
      <c r="B43" s="288"/>
      <c r="C43" s="220" t="s">
        <v>230</v>
      </c>
      <c r="D43" s="220" t="str">
        <f>A43</f>
        <v>mars</v>
      </c>
      <c r="E43" s="220"/>
      <c r="F43" s="220"/>
      <c r="G43" s="221">
        <f>SUM(G31:G42)</f>
        <v>12.6</v>
      </c>
      <c r="H43" s="222"/>
    </row>
    <row r="44" spans="1:8" ht="15.75" thickTop="1">
      <c r="A44" s="239"/>
      <c r="B44" s="283" t="str">
        <f t="shared" ref="B44" si="2">D56</f>
        <v>avril</v>
      </c>
      <c r="C44" s="223" t="s">
        <v>227</v>
      </c>
      <c r="D44" s="223" t="s">
        <v>228</v>
      </c>
      <c r="E44" s="223">
        <v>12</v>
      </c>
      <c r="F44" s="223">
        <v>1.5</v>
      </c>
      <c r="G44" s="224">
        <f>E44*F44*0.7</f>
        <v>12.6</v>
      </c>
      <c r="H44" s="225" t="s">
        <v>229</v>
      </c>
    </row>
    <row r="45" spans="1:8">
      <c r="A45" s="240"/>
      <c r="B45" s="284"/>
      <c r="C45" s="8"/>
      <c r="D45" s="8"/>
      <c r="E45" s="8"/>
      <c r="F45" s="8"/>
      <c r="G45" s="226"/>
      <c r="H45" s="35"/>
    </row>
    <row r="46" spans="1:8">
      <c r="A46" s="240"/>
      <c r="B46" s="284"/>
      <c r="C46" s="8"/>
      <c r="D46" s="8"/>
      <c r="E46" s="8"/>
      <c r="F46" s="8"/>
      <c r="G46" s="226"/>
      <c r="H46" s="35"/>
    </row>
    <row r="47" spans="1:8">
      <c r="A47" s="240"/>
      <c r="B47" s="284"/>
      <c r="C47" s="8"/>
      <c r="D47" s="8"/>
      <c r="E47" s="8"/>
      <c r="F47" s="8"/>
      <c r="G47" s="226"/>
      <c r="H47" s="35"/>
    </row>
    <row r="48" spans="1:8">
      <c r="A48" s="240"/>
      <c r="B48" s="284"/>
      <c r="C48" s="8"/>
      <c r="D48" s="8"/>
      <c r="E48" s="8"/>
      <c r="F48" s="8"/>
      <c r="G48" s="226"/>
      <c r="H48" s="35"/>
    </row>
    <row r="49" spans="1:8">
      <c r="A49" s="240"/>
      <c r="B49" s="284"/>
      <c r="C49" s="8"/>
      <c r="D49" s="8"/>
      <c r="E49" s="8"/>
      <c r="F49" s="8"/>
      <c r="G49" s="226"/>
      <c r="H49" s="35"/>
    </row>
    <row r="50" spans="1:8">
      <c r="A50" s="240"/>
      <c r="B50" s="284"/>
      <c r="C50" s="8"/>
      <c r="D50" s="8"/>
      <c r="E50" s="8"/>
      <c r="F50" s="8"/>
      <c r="G50" s="226"/>
      <c r="H50" s="35"/>
    </row>
    <row r="51" spans="1:8">
      <c r="A51" s="240"/>
      <c r="B51" s="284"/>
      <c r="C51" s="8"/>
      <c r="D51" s="8"/>
      <c r="E51" s="8"/>
      <c r="F51" s="8"/>
      <c r="G51" s="226"/>
      <c r="H51" s="35"/>
    </row>
    <row r="52" spans="1:8">
      <c r="A52" s="240"/>
      <c r="B52" s="284"/>
      <c r="C52" s="8"/>
      <c r="D52" s="8"/>
      <c r="E52" s="8"/>
      <c r="F52" s="8"/>
      <c r="G52" s="226"/>
      <c r="H52" s="35"/>
    </row>
    <row r="53" spans="1:8">
      <c r="A53" s="240"/>
      <c r="B53" s="284"/>
      <c r="C53" s="8"/>
      <c r="D53" s="8"/>
      <c r="E53" s="8"/>
      <c r="F53" s="8"/>
      <c r="G53" s="226"/>
      <c r="H53" s="35"/>
    </row>
    <row r="54" spans="1:8">
      <c r="A54" s="240"/>
      <c r="B54" s="284"/>
      <c r="C54" s="8"/>
      <c r="D54" s="8"/>
      <c r="E54" s="8"/>
      <c r="F54" s="8"/>
      <c r="G54" s="226"/>
      <c r="H54" s="35"/>
    </row>
    <row r="55" spans="1:8">
      <c r="A55" s="240"/>
      <c r="B55" s="284"/>
      <c r="C55" s="8"/>
      <c r="D55" s="8"/>
      <c r="E55" s="8"/>
      <c r="F55" s="8"/>
      <c r="G55" s="226"/>
      <c r="H55" s="35"/>
    </row>
    <row r="56" spans="1:8" ht="15.75" thickBot="1">
      <c r="A56" s="240" t="s">
        <v>168</v>
      </c>
      <c r="B56" s="285"/>
      <c r="C56" s="227" t="s">
        <v>230</v>
      </c>
      <c r="D56" s="227" t="str">
        <f>A56</f>
        <v>avril</v>
      </c>
      <c r="E56" s="227"/>
      <c r="F56" s="227"/>
      <c r="G56" s="228">
        <f>SUM(G44:G55)</f>
        <v>12.6</v>
      </c>
      <c r="H56" s="229"/>
    </row>
    <row r="57" spans="1:8" ht="15.75" thickTop="1">
      <c r="A57" s="236"/>
      <c r="B57" s="286" t="str">
        <f t="shared" ref="B57" si="3">D69</f>
        <v>mai</v>
      </c>
      <c r="C57" s="214" t="s">
        <v>227</v>
      </c>
      <c r="D57" s="214" t="s">
        <v>228</v>
      </c>
      <c r="E57" s="214">
        <v>12</v>
      </c>
      <c r="F57" s="214">
        <v>1.5</v>
      </c>
      <c r="G57" s="215">
        <f>E57*F57*0.7</f>
        <v>12.6</v>
      </c>
      <c r="H57" s="216" t="s">
        <v>229</v>
      </c>
    </row>
    <row r="58" spans="1:8">
      <c r="A58" s="237"/>
      <c r="B58" s="287"/>
      <c r="C58" s="217"/>
      <c r="D58" s="217"/>
      <c r="E58" s="217"/>
      <c r="F58" s="217"/>
      <c r="G58" s="218"/>
      <c r="H58" s="219"/>
    </row>
    <row r="59" spans="1:8">
      <c r="A59" s="237"/>
      <c r="B59" s="287"/>
      <c r="C59" s="217"/>
      <c r="D59" s="217"/>
      <c r="E59" s="217"/>
      <c r="F59" s="217"/>
      <c r="G59" s="218"/>
      <c r="H59" s="219"/>
    </row>
    <row r="60" spans="1:8">
      <c r="A60" s="237"/>
      <c r="B60" s="287"/>
      <c r="C60" s="217"/>
      <c r="D60" s="217"/>
      <c r="E60" s="217"/>
      <c r="F60" s="217"/>
      <c r="G60" s="218"/>
      <c r="H60" s="219"/>
    </row>
    <row r="61" spans="1:8">
      <c r="A61" s="237"/>
      <c r="B61" s="287"/>
      <c r="C61" s="217"/>
      <c r="D61" s="217"/>
      <c r="E61" s="217"/>
      <c r="F61" s="217"/>
      <c r="G61" s="218"/>
      <c r="H61" s="219"/>
    </row>
    <row r="62" spans="1:8">
      <c r="A62" s="237"/>
      <c r="B62" s="287"/>
      <c r="C62" s="217"/>
      <c r="D62" s="217"/>
      <c r="E62" s="217"/>
      <c r="F62" s="217"/>
      <c r="G62" s="218"/>
      <c r="H62" s="219"/>
    </row>
    <row r="63" spans="1:8">
      <c r="A63" s="237"/>
      <c r="B63" s="287"/>
      <c r="C63" s="217"/>
      <c r="D63" s="217"/>
      <c r="E63" s="217"/>
      <c r="F63" s="217"/>
      <c r="G63" s="218"/>
      <c r="H63" s="219"/>
    </row>
    <row r="64" spans="1:8">
      <c r="A64" s="237"/>
      <c r="B64" s="287"/>
      <c r="C64" s="217"/>
      <c r="D64" s="217"/>
      <c r="E64" s="217"/>
      <c r="F64" s="217"/>
      <c r="G64" s="218"/>
      <c r="H64" s="219"/>
    </row>
    <row r="65" spans="1:8">
      <c r="A65" s="237"/>
      <c r="B65" s="287"/>
      <c r="C65" s="217"/>
      <c r="D65" s="217"/>
      <c r="E65" s="217"/>
      <c r="F65" s="217"/>
      <c r="G65" s="218"/>
      <c r="H65" s="219"/>
    </row>
    <row r="66" spans="1:8">
      <c r="A66" s="237"/>
      <c r="B66" s="287"/>
      <c r="C66" s="217"/>
      <c r="D66" s="217"/>
      <c r="E66" s="217"/>
      <c r="F66" s="217"/>
      <c r="G66" s="218"/>
      <c r="H66" s="219"/>
    </row>
    <row r="67" spans="1:8">
      <c r="A67" s="237"/>
      <c r="B67" s="287"/>
      <c r="C67" s="217"/>
      <c r="D67" s="217"/>
      <c r="E67" s="217"/>
      <c r="F67" s="217"/>
      <c r="G67" s="218"/>
      <c r="H67" s="219"/>
    </row>
    <row r="68" spans="1:8">
      <c r="A68" s="237"/>
      <c r="B68" s="287"/>
      <c r="C68" s="217"/>
      <c r="D68" s="217"/>
      <c r="E68" s="217"/>
      <c r="F68" s="217"/>
      <c r="G68" s="218"/>
      <c r="H68" s="219"/>
    </row>
    <row r="69" spans="1:8" s="1" customFormat="1">
      <c r="A69" s="237" t="s">
        <v>135</v>
      </c>
      <c r="B69" s="287"/>
      <c r="C69" s="230" t="s">
        <v>230</v>
      </c>
      <c r="D69" s="230" t="str">
        <f>A69</f>
        <v>mai</v>
      </c>
      <c r="E69" s="230"/>
      <c r="F69" s="230"/>
      <c r="G69" s="231">
        <f>SUM(G57:G68)</f>
        <v>12.6</v>
      </c>
      <c r="H69" s="232"/>
    </row>
    <row r="70" spans="1:8">
      <c r="A70" s="240"/>
      <c r="B70" s="289" t="str">
        <f t="shared" ref="B70" si="4">D82</f>
        <v>juin</v>
      </c>
      <c r="C70" s="8" t="s">
        <v>227</v>
      </c>
      <c r="D70" s="8" t="s">
        <v>228</v>
      </c>
      <c r="E70" s="8">
        <v>12</v>
      </c>
      <c r="F70" s="8">
        <v>1.5</v>
      </c>
      <c r="G70" s="226">
        <f>E70*F70*0.7</f>
        <v>12.6</v>
      </c>
      <c r="H70" s="35" t="s">
        <v>229</v>
      </c>
    </row>
    <row r="71" spans="1:8">
      <c r="A71" s="240"/>
      <c r="B71" s="284"/>
      <c r="C71" s="8"/>
      <c r="D71" s="8"/>
      <c r="E71" s="8"/>
      <c r="F71" s="8"/>
      <c r="G71" s="226"/>
      <c r="H71" s="35"/>
    </row>
    <row r="72" spans="1:8">
      <c r="A72" s="240"/>
      <c r="B72" s="284"/>
      <c r="C72" s="8"/>
      <c r="D72" s="8"/>
      <c r="E72" s="8"/>
      <c r="F72" s="8"/>
      <c r="G72" s="226"/>
      <c r="H72" s="35"/>
    </row>
    <row r="73" spans="1:8">
      <c r="A73" s="240"/>
      <c r="B73" s="284"/>
      <c r="C73" s="8"/>
      <c r="D73" s="8"/>
      <c r="E73" s="8"/>
      <c r="F73" s="8"/>
      <c r="G73" s="226"/>
      <c r="H73" s="35"/>
    </row>
    <row r="74" spans="1:8">
      <c r="A74" s="240"/>
      <c r="B74" s="284"/>
      <c r="C74" s="8"/>
      <c r="D74" s="8"/>
      <c r="E74" s="8"/>
      <c r="F74" s="8"/>
      <c r="G74" s="226"/>
      <c r="H74" s="35"/>
    </row>
    <row r="75" spans="1:8">
      <c r="A75" s="240"/>
      <c r="B75" s="284"/>
      <c r="C75" s="8"/>
      <c r="D75" s="8"/>
      <c r="E75" s="8"/>
      <c r="F75" s="8"/>
      <c r="G75" s="226"/>
      <c r="H75" s="35"/>
    </row>
    <row r="76" spans="1:8">
      <c r="A76" s="240"/>
      <c r="B76" s="284"/>
      <c r="C76" s="8"/>
      <c r="D76" s="8"/>
      <c r="E76" s="8"/>
      <c r="F76" s="8"/>
      <c r="G76" s="226"/>
      <c r="H76" s="35"/>
    </row>
    <row r="77" spans="1:8">
      <c r="A77" s="240"/>
      <c r="B77" s="284"/>
      <c r="C77" s="8"/>
      <c r="D77" s="8"/>
      <c r="E77" s="8"/>
      <c r="F77" s="8"/>
      <c r="G77" s="226"/>
      <c r="H77" s="35"/>
    </row>
    <row r="78" spans="1:8">
      <c r="A78" s="240"/>
      <c r="B78" s="284"/>
      <c r="C78" s="8"/>
      <c r="D78" s="8"/>
      <c r="E78" s="8"/>
      <c r="F78" s="8"/>
      <c r="G78" s="226"/>
      <c r="H78" s="35"/>
    </row>
    <row r="79" spans="1:8">
      <c r="A79" s="240"/>
      <c r="B79" s="284"/>
      <c r="C79" s="8"/>
      <c r="D79" s="8"/>
      <c r="E79" s="8"/>
      <c r="F79" s="8"/>
      <c r="G79" s="226"/>
      <c r="H79" s="35"/>
    </row>
    <row r="80" spans="1:8">
      <c r="A80" s="240"/>
      <c r="B80" s="284"/>
      <c r="C80" s="8"/>
      <c r="D80" s="8"/>
      <c r="E80" s="8"/>
      <c r="F80" s="8"/>
      <c r="G80" s="226"/>
      <c r="H80" s="35"/>
    </row>
    <row r="81" spans="1:8">
      <c r="A81" s="240"/>
      <c r="B81" s="284"/>
      <c r="C81" s="8"/>
      <c r="D81" s="8"/>
      <c r="E81" s="8"/>
      <c r="F81" s="8"/>
      <c r="G81" s="226"/>
      <c r="H81" s="35"/>
    </row>
    <row r="82" spans="1:8" ht="15.75" thickBot="1">
      <c r="A82" s="240" t="s">
        <v>169</v>
      </c>
      <c r="B82" s="285"/>
      <c r="C82" s="227" t="s">
        <v>230</v>
      </c>
      <c r="D82" s="227" t="str">
        <f>A82</f>
        <v>juin</v>
      </c>
      <c r="E82" s="227"/>
      <c r="F82" s="227"/>
      <c r="G82" s="228">
        <f>SUM(G70:G81)</f>
        <v>12.6</v>
      </c>
      <c r="H82" s="229"/>
    </row>
    <row r="83" spans="1:8" ht="15.75" thickTop="1">
      <c r="A83" s="236"/>
      <c r="B83" s="286" t="str">
        <f t="shared" ref="B83" si="5">D95</f>
        <v>juillet</v>
      </c>
      <c r="C83" s="214" t="s">
        <v>227</v>
      </c>
      <c r="D83" s="214" t="s">
        <v>228</v>
      </c>
      <c r="E83" s="214">
        <v>12</v>
      </c>
      <c r="F83" s="214">
        <v>1.5</v>
      </c>
      <c r="G83" s="215">
        <f>E83*F83*0.7</f>
        <v>12.6</v>
      </c>
      <c r="H83" s="216" t="s">
        <v>229</v>
      </c>
    </row>
    <row r="84" spans="1:8">
      <c r="A84" s="237"/>
      <c r="B84" s="287"/>
      <c r="C84" s="217"/>
      <c r="D84" s="217"/>
      <c r="E84" s="217"/>
      <c r="F84" s="217"/>
      <c r="G84" s="218"/>
      <c r="H84" s="219"/>
    </row>
    <row r="85" spans="1:8">
      <c r="A85" s="237"/>
      <c r="B85" s="287"/>
      <c r="C85" s="217"/>
      <c r="D85" s="217"/>
      <c r="E85" s="217"/>
      <c r="F85" s="217"/>
      <c r="G85" s="218"/>
      <c r="H85" s="219"/>
    </row>
    <row r="86" spans="1:8">
      <c r="A86" s="237"/>
      <c r="B86" s="287"/>
      <c r="C86" s="217"/>
      <c r="D86" s="217"/>
      <c r="E86" s="217"/>
      <c r="F86" s="217"/>
      <c r="G86" s="218"/>
      <c r="H86" s="219"/>
    </row>
    <row r="87" spans="1:8">
      <c r="A87" s="237"/>
      <c r="B87" s="287"/>
      <c r="C87" s="217"/>
      <c r="D87" s="217"/>
      <c r="E87" s="217"/>
      <c r="F87" s="217"/>
      <c r="G87" s="218"/>
      <c r="H87" s="219"/>
    </row>
    <row r="88" spans="1:8">
      <c r="A88" s="237"/>
      <c r="B88" s="287"/>
      <c r="C88" s="217"/>
      <c r="D88" s="217"/>
      <c r="E88" s="217"/>
      <c r="F88" s="217"/>
      <c r="G88" s="218"/>
      <c r="H88" s="219"/>
    </row>
    <row r="89" spans="1:8">
      <c r="A89" s="237"/>
      <c r="B89" s="287"/>
      <c r="C89" s="217"/>
      <c r="D89" s="217"/>
      <c r="E89" s="217"/>
      <c r="F89" s="217"/>
      <c r="G89" s="218"/>
      <c r="H89" s="219"/>
    </row>
    <row r="90" spans="1:8">
      <c r="A90" s="237"/>
      <c r="B90" s="287"/>
      <c r="C90" s="217"/>
      <c r="D90" s="217"/>
      <c r="E90" s="217"/>
      <c r="F90" s="217"/>
      <c r="G90" s="218"/>
      <c r="H90" s="219"/>
    </row>
    <row r="91" spans="1:8">
      <c r="A91" s="237"/>
      <c r="B91" s="287"/>
      <c r="C91" s="217"/>
      <c r="D91" s="217"/>
      <c r="E91" s="217"/>
      <c r="F91" s="217"/>
      <c r="G91" s="218"/>
      <c r="H91" s="219"/>
    </row>
    <row r="92" spans="1:8">
      <c r="A92" s="237"/>
      <c r="B92" s="287"/>
      <c r="C92" s="217"/>
      <c r="D92" s="217"/>
      <c r="E92" s="217"/>
      <c r="F92" s="217"/>
      <c r="G92" s="218"/>
      <c r="H92" s="219"/>
    </row>
    <row r="93" spans="1:8">
      <c r="A93" s="237"/>
      <c r="B93" s="287"/>
      <c r="C93" s="217"/>
      <c r="D93" s="217"/>
      <c r="E93" s="217"/>
      <c r="F93" s="217"/>
      <c r="G93" s="218"/>
      <c r="H93" s="219"/>
    </row>
    <row r="94" spans="1:8">
      <c r="A94" s="237"/>
      <c r="B94" s="287"/>
      <c r="C94" s="217"/>
      <c r="D94" s="217"/>
      <c r="E94" s="217"/>
      <c r="F94" s="217"/>
      <c r="G94" s="218"/>
      <c r="H94" s="219"/>
    </row>
    <row r="95" spans="1:8" s="1" customFormat="1" ht="15.75" thickBot="1">
      <c r="A95" s="237" t="s">
        <v>170</v>
      </c>
      <c r="B95" s="288"/>
      <c r="C95" s="220" t="s">
        <v>230</v>
      </c>
      <c r="D95" s="220" t="str">
        <f>A95</f>
        <v>juillet</v>
      </c>
      <c r="E95" s="220"/>
      <c r="F95" s="220"/>
      <c r="G95" s="221">
        <f>SUM(G83:G94)</f>
        <v>12.6</v>
      </c>
      <c r="H95" s="222"/>
    </row>
    <row r="96" spans="1:8" s="44" customFormat="1" ht="15.75" thickTop="1">
      <c r="A96" s="241"/>
      <c r="B96" s="283" t="str">
        <f t="shared" ref="B96" si="6">D108</f>
        <v>août</v>
      </c>
      <c r="C96" s="233" t="s">
        <v>227</v>
      </c>
      <c r="D96" s="233" t="s">
        <v>228</v>
      </c>
      <c r="E96" s="233">
        <v>12</v>
      </c>
      <c r="F96" s="233">
        <v>1.5</v>
      </c>
      <c r="G96" s="234">
        <f>E96*F96*0.7</f>
        <v>12.6</v>
      </c>
      <c r="H96" s="235" t="s">
        <v>229</v>
      </c>
    </row>
    <row r="97" spans="1:8">
      <c r="A97" s="240"/>
      <c r="B97" s="284"/>
      <c r="C97" s="8"/>
      <c r="D97" s="8"/>
      <c r="E97" s="8"/>
      <c r="F97" s="8"/>
      <c r="G97" s="226"/>
      <c r="H97" s="35"/>
    </row>
    <row r="98" spans="1:8">
      <c r="A98" s="240"/>
      <c r="B98" s="284"/>
      <c r="C98" s="8"/>
      <c r="D98" s="8"/>
      <c r="E98" s="8"/>
      <c r="F98" s="8"/>
      <c r="G98" s="226"/>
      <c r="H98" s="35"/>
    </row>
    <row r="99" spans="1:8">
      <c r="A99" s="240"/>
      <c r="B99" s="284"/>
      <c r="C99" s="8"/>
      <c r="D99" s="8"/>
      <c r="E99" s="8"/>
      <c r="F99" s="8"/>
      <c r="G99" s="226"/>
      <c r="H99" s="35"/>
    </row>
    <row r="100" spans="1:8">
      <c r="A100" s="240"/>
      <c r="B100" s="284"/>
      <c r="C100" s="8"/>
      <c r="D100" s="8"/>
      <c r="E100" s="8"/>
      <c r="F100" s="8"/>
      <c r="G100" s="226"/>
      <c r="H100" s="35"/>
    </row>
    <row r="101" spans="1:8">
      <c r="A101" s="240"/>
      <c r="B101" s="284"/>
      <c r="C101" s="8"/>
      <c r="D101" s="8"/>
      <c r="E101" s="8"/>
      <c r="F101" s="8"/>
      <c r="G101" s="226"/>
      <c r="H101" s="35"/>
    </row>
    <row r="102" spans="1:8">
      <c r="A102" s="240"/>
      <c r="B102" s="284"/>
      <c r="C102" s="8"/>
      <c r="D102" s="8"/>
      <c r="E102" s="8"/>
      <c r="F102" s="8"/>
      <c r="G102" s="226"/>
      <c r="H102" s="35"/>
    </row>
    <row r="103" spans="1:8">
      <c r="A103" s="240"/>
      <c r="B103" s="284"/>
      <c r="C103" s="8"/>
      <c r="D103" s="8"/>
      <c r="E103" s="8"/>
      <c r="F103" s="8"/>
      <c r="G103" s="226"/>
      <c r="H103" s="35"/>
    </row>
    <row r="104" spans="1:8">
      <c r="A104" s="240"/>
      <c r="B104" s="284"/>
      <c r="C104" s="8"/>
      <c r="D104" s="8"/>
      <c r="E104" s="8"/>
      <c r="F104" s="8"/>
      <c r="G104" s="226"/>
      <c r="H104" s="35"/>
    </row>
    <row r="105" spans="1:8">
      <c r="A105" s="240"/>
      <c r="B105" s="284"/>
      <c r="C105" s="8"/>
      <c r="D105" s="8"/>
      <c r="E105" s="8"/>
      <c r="F105" s="8"/>
      <c r="G105" s="226"/>
      <c r="H105" s="35"/>
    </row>
    <row r="106" spans="1:8">
      <c r="A106" s="240"/>
      <c r="B106" s="284"/>
      <c r="C106" s="8"/>
      <c r="D106" s="8"/>
      <c r="E106" s="8"/>
      <c r="F106" s="8"/>
      <c r="G106" s="226"/>
      <c r="H106" s="35"/>
    </row>
    <row r="107" spans="1:8">
      <c r="A107" s="240"/>
      <c r="B107" s="284"/>
      <c r="C107" s="8"/>
      <c r="D107" s="8"/>
      <c r="E107" s="8"/>
      <c r="F107" s="8"/>
      <c r="G107" s="226"/>
      <c r="H107" s="35"/>
    </row>
    <row r="108" spans="1:8" ht="15.75" thickBot="1">
      <c r="A108" s="240" t="s">
        <v>171</v>
      </c>
      <c r="B108" s="285"/>
      <c r="C108" s="227" t="s">
        <v>230</v>
      </c>
      <c r="D108" s="227" t="str">
        <f>A108</f>
        <v>août</v>
      </c>
      <c r="E108" s="227"/>
      <c r="F108" s="227"/>
      <c r="G108" s="228">
        <f>SUM(G96:G107)</f>
        <v>12.6</v>
      </c>
      <c r="H108" s="229"/>
    </row>
    <row r="109" spans="1:8" ht="15.75" thickTop="1">
      <c r="A109" s="236"/>
      <c r="B109" s="286" t="str">
        <f t="shared" ref="B109" si="7">D121</f>
        <v>septembre</v>
      </c>
      <c r="C109" s="214" t="s">
        <v>227</v>
      </c>
      <c r="D109" s="214" t="s">
        <v>228</v>
      </c>
      <c r="E109" s="214">
        <v>12</v>
      </c>
      <c r="F109" s="214">
        <v>1.5</v>
      </c>
      <c r="G109" s="215">
        <f>E109*F109*0.7</f>
        <v>12.6</v>
      </c>
      <c r="H109" s="216" t="s">
        <v>229</v>
      </c>
    </row>
    <row r="110" spans="1:8">
      <c r="A110" s="237"/>
      <c r="B110" s="287"/>
      <c r="C110" s="217"/>
      <c r="D110" s="217"/>
      <c r="E110" s="217"/>
      <c r="F110" s="217"/>
      <c r="G110" s="218"/>
      <c r="H110" s="219"/>
    </row>
    <row r="111" spans="1:8">
      <c r="A111" s="237"/>
      <c r="B111" s="287"/>
      <c r="C111" s="217"/>
      <c r="D111" s="217"/>
      <c r="E111" s="217"/>
      <c r="F111" s="217"/>
      <c r="G111" s="218"/>
      <c r="H111" s="219"/>
    </row>
    <row r="112" spans="1:8">
      <c r="A112" s="237"/>
      <c r="B112" s="287"/>
      <c r="C112" s="217"/>
      <c r="D112" s="217"/>
      <c r="E112" s="217"/>
      <c r="F112" s="217"/>
      <c r="G112" s="218"/>
      <c r="H112" s="219"/>
    </row>
    <row r="113" spans="1:8">
      <c r="A113" s="237"/>
      <c r="B113" s="287"/>
      <c r="C113" s="217"/>
      <c r="D113" s="217"/>
      <c r="E113" s="217"/>
      <c r="F113" s="217"/>
      <c r="G113" s="218"/>
      <c r="H113" s="219"/>
    </row>
    <row r="114" spans="1:8">
      <c r="A114" s="237"/>
      <c r="B114" s="287"/>
      <c r="C114" s="217"/>
      <c r="D114" s="217"/>
      <c r="E114" s="217"/>
      <c r="F114" s="217"/>
      <c r="G114" s="218"/>
      <c r="H114" s="219"/>
    </row>
    <row r="115" spans="1:8">
      <c r="A115" s="237"/>
      <c r="B115" s="287"/>
      <c r="C115" s="217"/>
      <c r="D115" s="217"/>
      <c r="E115" s="217"/>
      <c r="F115" s="217"/>
      <c r="G115" s="218"/>
      <c r="H115" s="219"/>
    </row>
    <row r="116" spans="1:8">
      <c r="A116" s="237"/>
      <c r="B116" s="287"/>
      <c r="C116" s="217"/>
      <c r="D116" s="217"/>
      <c r="E116" s="217"/>
      <c r="F116" s="217"/>
      <c r="G116" s="218"/>
      <c r="H116" s="219"/>
    </row>
    <row r="117" spans="1:8">
      <c r="A117" s="237"/>
      <c r="B117" s="287"/>
      <c r="C117" s="217"/>
      <c r="D117" s="217"/>
      <c r="E117" s="217"/>
      <c r="F117" s="217"/>
      <c r="G117" s="218"/>
      <c r="H117" s="219"/>
    </row>
    <row r="118" spans="1:8">
      <c r="A118" s="237"/>
      <c r="B118" s="287"/>
      <c r="C118" s="217"/>
      <c r="D118" s="217"/>
      <c r="E118" s="217"/>
      <c r="F118" s="217"/>
      <c r="G118" s="218"/>
      <c r="H118" s="219"/>
    </row>
    <row r="119" spans="1:8">
      <c r="A119" s="237"/>
      <c r="B119" s="287"/>
      <c r="C119" s="217"/>
      <c r="D119" s="217"/>
      <c r="E119" s="217"/>
      <c r="F119" s="217"/>
      <c r="G119" s="218"/>
      <c r="H119" s="219"/>
    </row>
    <row r="120" spans="1:8">
      <c r="A120" s="237"/>
      <c r="B120" s="287"/>
      <c r="C120" s="217"/>
      <c r="D120" s="217"/>
      <c r="E120" s="217"/>
      <c r="F120" s="217"/>
      <c r="G120" s="218"/>
      <c r="H120" s="219"/>
    </row>
    <row r="121" spans="1:8" s="1" customFormat="1">
      <c r="A121" s="237" t="s">
        <v>172</v>
      </c>
      <c r="B121" s="287"/>
      <c r="C121" s="230" t="s">
        <v>230</v>
      </c>
      <c r="D121" s="230" t="str">
        <f>A121</f>
        <v>septembre</v>
      </c>
      <c r="E121" s="230"/>
      <c r="F121" s="230"/>
      <c r="G121" s="231">
        <f>SUM(G109:G120)</f>
        <v>12.6</v>
      </c>
      <c r="H121" s="232"/>
    </row>
    <row r="122" spans="1:8">
      <c r="A122" s="240"/>
      <c r="B122" s="289" t="str">
        <f t="shared" ref="B122" si="8">D134</f>
        <v>octobre</v>
      </c>
      <c r="C122" s="8" t="s">
        <v>227</v>
      </c>
      <c r="D122" s="8" t="s">
        <v>228</v>
      </c>
      <c r="E122" s="8">
        <v>12</v>
      </c>
      <c r="F122" s="8">
        <v>1.5</v>
      </c>
      <c r="G122" s="226">
        <f>E122*F122*0.7</f>
        <v>12.6</v>
      </c>
      <c r="H122" s="35" t="s">
        <v>229</v>
      </c>
    </row>
    <row r="123" spans="1:8">
      <c r="A123" s="240"/>
      <c r="B123" s="284"/>
      <c r="C123" s="8"/>
      <c r="D123" s="8"/>
      <c r="E123" s="8"/>
      <c r="F123" s="8"/>
      <c r="G123" s="226"/>
      <c r="H123" s="35"/>
    </row>
    <row r="124" spans="1:8">
      <c r="A124" s="240"/>
      <c r="B124" s="284"/>
      <c r="C124" s="8"/>
      <c r="D124" s="8"/>
      <c r="E124" s="8"/>
      <c r="F124" s="8"/>
      <c r="G124" s="226"/>
      <c r="H124" s="35"/>
    </row>
    <row r="125" spans="1:8">
      <c r="A125" s="240"/>
      <c r="B125" s="284"/>
      <c r="C125" s="8"/>
      <c r="D125" s="8"/>
      <c r="E125" s="8"/>
      <c r="F125" s="8"/>
      <c r="G125" s="226"/>
      <c r="H125" s="35"/>
    </row>
    <row r="126" spans="1:8">
      <c r="A126" s="240"/>
      <c r="B126" s="284"/>
      <c r="C126" s="8"/>
      <c r="D126" s="8"/>
      <c r="E126" s="8"/>
      <c r="F126" s="8"/>
      <c r="G126" s="226"/>
      <c r="H126" s="35"/>
    </row>
    <row r="127" spans="1:8">
      <c r="A127" s="240"/>
      <c r="B127" s="284"/>
      <c r="C127" s="8"/>
      <c r="D127" s="8"/>
      <c r="E127" s="8"/>
      <c r="F127" s="8"/>
      <c r="G127" s="226"/>
      <c r="H127" s="35"/>
    </row>
    <row r="128" spans="1:8">
      <c r="A128" s="240"/>
      <c r="B128" s="284"/>
      <c r="C128" s="8"/>
      <c r="D128" s="8"/>
      <c r="E128" s="8"/>
      <c r="F128" s="8"/>
      <c r="G128" s="226"/>
      <c r="H128" s="35"/>
    </row>
    <row r="129" spans="1:8">
      <c r="A129" s="240"/>
      <c r="B129" s="284"/>
      <c r="C129" s="8"/>
      <c r="D129" s="8"/>
      <c r="E129" s="8"/>
      <c r="F129" s="8"/>
      <c r="G129" s="226"/>
      <c r="H129" s="35"/>
    </row>
    <row r="130" spans="1:8">
      <c r="A130" s="240"/>
      <c r="B130" s="284"/>
      <c r="C130" s="8"/>
      <c r="D130" s="8"/>
      <c r="E130" s="8"/>
      <c r="F130" s="8"/>
      <c r="G130" s="226"/>
      <c r="H130" s="35"/>
    </row>
    <row r="131" spans="1:8">
      <c r="A131" s="240"/>
      <c r="B131" s="284"/>
      <c r="C131" s="8"/>
      <c r="D131" s="8"/>
      <c r="E131" s="8"/>
      <c r="F131" s="8"/>
      <c r="G131" s="226"/>
      <c r="H131" s="35"/>
    </row>
    <row r="132" spans="1:8">
      <c r="A132" s="240"/>
      <c r="B132" s="284"/>
      <c r="C132" s="8"/>
      <c r="D132" s="8"/>
      <c r="E132" s="8"/>
      <c r="F132" s="8"/>
      <c r="G132" s="226"/>
      <c r="H132" s="35"/>
    </row>
    <row r="133" spans="1:8">
      <c r="A133" s="240"/>
      <c r="B133" s="284"/>
      <c r="C133" s="8"/>
      <c r="D133" s="8"/>
      <c r="E133" s="8"/>
      <c r="F133" s="8"/>
      <c r="G133" s="226"/>
      <c r="H133" s="35"/>
    </row>
    <row r="134" spans="1:8" ht="15.75" thickBot="1">
      <c r="A134" s="240" t="s">
        <v>173</v>
      </c>
      <c r="B134" s="285"/>
      <c r="C134" s="227" t="s">
        <v>230</v>
      </c>
      <c r="D134" s="227" t="str">
        <f>A134</f>
        <v>octobre</v>
      </c>
      <c r="E134" s="227"/>
      <c r="F134" s="227"/>
      <c r="G134" s="228">
        <f>SUM(G122:G133)</f>
        <v>12.6</v>
      </c>
      <c r="H134" s="229"/>
    </row>
    <row r="135" spans="1:8" ht="15.75" thickTop="1">
      <c r="A135" s="236"/>
      <c r="B135" s="286" t="str">
        <f t="shared" ref="B135" si="9">D147</f>
        <v>novembre</v>
      </c>
      <c r="C135" s="214" t="s">
        <v>227</v>
      </c>
      <c r="D135" s="214" t="s">
        <v>228</v>
      </c>
      <c r="E135" s="214">
        <v>12</v>
      </c>
      <c r="F135" s="214">
        <v>1.5</v>
      </c>
      <c r="G135" s="215">
        <f>E135*F135*0.7</f>
        <v>12.6</v>
      </c>
      <c r="H135" s="216" t="s">
        <v>229</v>
      </c>
    </row>
    <row r="136" spans="1:8">
      <c r="A136" s="237"/>
      <c r="B136" s="287"/>
      <c r="C136" s="217"/>
      <c r="D136" s="217"/>
      <c r="E136" s="217"/>
      <c r="F136" s="217"/>
      <c r="G136" s="218"/>
      <c r="H136" s="219"/>
    </row>
    <row r="137" spans="1:8">
      <c r="A137" s="237"/>
      <c r="B137" s="287"/>
      <c r="C137" s="217"/>
      <c r="D137" s="217"/>
      <c r="E137" s="217"/>
      <c r="F137" s="217"/>
      <c r="G137" s="218"/>
      <c r="H137" s="219"/>
    </row>
    <row r="138" spans="1:8">
      <c r="A138" s="237"/>
      <c r="B138" s="287"/>
      <c r="C138" s="217"/>
      <c r="D138" s="217"/>
      <c r="E138" s="217"/>
      <c r="F138" s="217"/>
      <c r="G138" s="218"/>
      <c r="H138" s="219"/>
    </row>
    <row r="139" spans="1:8">
      <c r="A139" s="237"/>
      <c r="B139" s="287"/>
      <c r="C139" s="217"/>
      <c r="D139" s="217"/>
      <c r="E139" s="217"/>
      <c r="F139" s="217"/>
      <c r="G139" s="218"/>
      <c r="H139" s="219"/>
    </row>
    <row r="140" spans="1:8">
      <c r="A140" s="237"/>
      <c r="B140" s="287"/>
      <c r="C140" s="217"/>
      <c r="D140" s="217"/>
      <c r="E140" s="217"/>
      <c r="F140" s="217"/>
      <c r="G140" s="218"/>
      <c r="H140" s="219"/>
    </row>
    <row r="141" spans="1:8">
      <c r="A141" s="237"/>
      <c r="B141" s="287"/>
      <c r="C141" s="217"/>
      <c r="D141" s="217"/>
      <c r="E141" s="217"/>
      <c r="F141" s="217"/>
      <c r="G141" s="218"/>
      <c r="H141" s="219"/>
    </row>
    <row r="142" spans="1:8">
      <c r="A142" s="237"/>
      <c r="B142" s="287"/>
      <c r="C142" s="217"/>
      <c r="D142" s="217"/>
      <c r="E142" s="217"/>
      <c r="F142" s="217"/>
      <c r="G142" s="218"/>
      <c r="H142" s="219"/>
    </row>
    <row r="143" spans="1:8">
      <c r="A143" s="237"/>
      <c r="B143" s="287"/>
      <c r="C143" s="217"/>
      <c r="D143" s="217"/>
      <c r="E143" s="217"/>
      <c r="F143" s="217"/>
      <c r="G143" s="218"/>
      <c r="H143" s="219"/>
    </row>
    <row r="144" spans="1:8">
      <c r="A144" s="237"/>
      <c r="B144" s="287"/>
      <c r="C144" s="217"/>
      <c r="D144" s="217"/>
      <c r="E144" s="217"/>
      <c r="F144" s="217"/>
      <c r="G144" s="218"/>
      <c r="H144" s="219"/>
    </row>
    <row r="145" spans="1:8">
      <c r="A145" s="237"/>
      <c r="B145" s="287"/>
      <c r="C145" s="217"/>
      <c r="D145" s="217"/>
      <c r="E145" s="217"/>
      <c r="F145" s="217"/>
      <c r="G145" s="218"/>
      <c r="H145" s="219"/>
    </row>
    <row r="146" spans="1:8">
      <c r="A146" s="237"/>
      <c r="B146" s="287"/>
      <c r="C146" s="217"/>
      <c r="D146" s="217"/>
      <c r="E146" s="217"/>
      <c r="F146" s="217"/>
      <c r="G146" s="218"/>
      <c r="H146" s="219"/>
    </row>
    <row r="147" spans="1:8" s="1" customFormat="1" ht="15.75" thickBot="1">
      <c r="A147" s="237" t="s">
        <v>174</v>
      </c>
      <c r="B147" s="288"/>
      <c r="C147" s="220" t="s">
        <v>230</v>
      </c>
      <c r="D147" s="220" t="str">
        <f>A147</f>
        <v>novembre</v>
      </c>
      <c r="E147" s="220"/>
      <c r="F147" s="220"/>
      <c r="G147" s="221">
        <f>SUM(G135:G146)</f>
        <v>12.6</v>
      </c>
      <c r="H147" s="222"/>
    </row>
    <row r="148" spans="1:8" ht="15.75" thickTop="1">
      <c r="A148" s="239"/>
      <c r="B148" s="283" t="str">
        <f t="shared" ref="B148" si="10">D160</f>
        <v>décembre</v>
      </c>
      <c r="C148" s="223" t="s">
        <v>227</v>
      </c>
      <c r="D148" s="223" t="s">
        <v>228</v>
      </c>
      <c r="E148" s="223">
        <v>12</v>
      </c>
      <c r="F148" s="223">
        <v>1.5</v>
      </c>
      <c r="G148" s="224">
        <f>E148*F148*0.7</f>
        <v>12.6</v>
      </c>
      <c r="H148" s="225" t="s">
        <v>229</v>
      </c>
    </row>
    <row r="149" spans="1:8">
      <c r="A149" s="240"/>
      <c r="B149" s="284"/>
      <c r="C149" s="8"/>
      <c r="D149" s="8"/>
      <c r="E149" s="8"/>
      <c r="F149" s="8"/>
      <c r="G149" s="226"/>
      <c r="H149" s="35"/>
    </row>
    <row r="150" spans="1:8">
      <c r="A150" s="240"/>
      <c r="B150" s="284"/>
      <c r="C150" s="8"/>
      <c r="D150" s="8"/>
      <c r="E150" s="8"/>
      <c r="F150" s="8"/>
      <c r="G150" s="226"/>
      <c r="H150" s="35"/>
    </row>
    <row r="151" spans="1:8">
      <c r="A151" s="240"/>
      <c r="B151" s="284"/>
      <c r="C151" s="8"/>
      <c r="D151" s="8"/>
      <c r="E151" s="8"/>
      <c r="F151" s="8"/>
      <c r="G151" s="226"/>
      <c r="H151" s="35"/>
    </row>
    <row r="152" spans="1:8">
      <c r="A152" s="240"/>
      <c r="B152" s="284"/>
      <c r="C152" s="8"/>
      <c r="D152" s="8"/>
      <c r="E152" s="8"/>
      <c r="F152" s="8"/>
      <c r="G152" s="226"/>
      <c r="H152" s="35"/>
    </row>
    <row r="153" spans="1:8">
      <c r="A153" s="240"/>
      <c r="B153" s="284"/>
      <c r="C153" s="8"/>
      <c r="D153" s="8"/>
      <c r="E153" s="8"/>
      <c r="F153" s="8"/>
      <c r="G153" s="226"/>
      <c r="H153" s="35"/>
    </row>
    <row r="154" spans="1:8">
      <c r="A154" s="240"/>
      <c r="B154" s="284"/>
      <c r="C154" s="8"/>
      <c r="D154" s="8"/>
      <c r="E154" s="8"/>
      <c r="F154" s="8"/>
      <c r="G154" s="226"/>
      <c r="H154" s="35"/>
    </row>
    <row r="155" spans="1:8">
      <c r="A155" s="240"/>
      <c r="B155" s="284"/>
      <c r="C155" s="8"/>
      <c r="D155" s="8"/>
      <c r="E155" s="8"/>
      <c r="F155" s="8"/>
      <c r="G155" s="226"/>
      <c r="H155" s="35"/>
    </row>
    <row r="156" spans="1:8">
      <c r="A156" s="240"/>
      <c r="B156" s="284"/>
      <c r="C156" s="8"/>
      <c r="D156" s="8"/>
      <c r="E156" s="8"/>
      <c r="F156" s="8"/>
      <c r="G156" s="226"/>
      <c r="H156" s="35"/>
    </row>
    <row r="157" spans="1:8">
      <c r="A157" s="240"/>
      <c r="B157" s="284"/>
      <c r="C157" s="8"/>
      <c r="D157" s="8"/>
      <c r="E157" s="8"/>
      <c r="F157" s="8"/>
      <c r="G157" s="226"/>
      <c r="H157" s="35"/>
    </row>
    <row r="158" spans="1:8">
      <c r="A158" s="240"/>
      <c r="B158" s="284"/>
      <c r="C158" s="8"/>
      <c r="D158" s="8"/>
      <c r="E158" s="8"/>
      <c r="F158" s="8"/>
      <c r="G158" s="226"/>
      <c r="H158" s="35"/>
    </row>
    <row r="159" spans="1:8">
      <c r="A159" s="240"/>
      <c r="B159" s="284"/>
      <c r="C159" s="8"/>
      <c r="D159" s="8"/>
      <c r="E159" s="8"/>
      <c r="F159" s="8"/>
      <c r="G159" s="226"/>
      <c r="H159" s="35"/>
    </row>
    <row r="160" spans="1:8" ht="15.75" thickBot="1">
      <c r="A160" s="240" t="s">
        <v>175</v>
      </c>
      <c r="B160" s="285"/>
      <c r="C160" s="227" t="s">
        <v>230</v>
      </c>
      <c r="D160" s="227" t="str">
        <f>A160</f>
        <v>décembre</v>
      </c>
      <c r="E160" s="227"/>
      <c r="F160" s="227"/>
      <c r="G160" s="228">
        <f>SUM(G148:G159)</f>
        <v>12.6</v>
      </c>
      <c r="H160" s="229"/>
    </row>
    <row r="161" ht="15.75" thickTop="1"/>
  </sheetData>
  <mergeCells count="12">
    <mergeCell ref="B148:B160"/>
    <mergeCell ref="B5:B17"/>
    <mergeCell ref="B18:B30"/>
    <mergeCell ref="B31:B43"/>
    <mergeCell ref="B44:B56"/>
    <mergeCell ref="B57:B69"/>
    <mergeCell ref="B70:B82"/>
    <mergeCell ref="B83:B95"/>
    <mergeCell ref="B96:B108"/>
    <mergeCell ref="B109:B121"/>
    <mergeCell ref="B122:B134"/>
    <mergeCell ref="B135:B147"/>
  </mergeCell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8"/>
  <dimension ref="A1:N51"/>
  <sheetViews>
    <sheetView workbookViewId="0">
      <selection activeCell="D3" sqref="D3"/>
    </sheetView>
  </sheetViews>
  <sheetFormatPr defaultColWidth="11.42578125" defaultRowHeight="15"/>
  <cols>
    <col min="1" max="1" width="3.28515625" style="18" customWidth="1"/>
    <col min="2" max="2" width="4.28515625" style="18" customWidth="1"/>
    <col min="3" max="3" width="46.42578125" customWidth="1"/>
    <col min="10" max="11" width="11.42578125" style="30"/>
  </cols>
  <sheetData>
    <row r="1" spans="1:14" ht="38.25">
      <c r="D1" s="25" t="s">
        <v>0</v>
      </c>
      <c r="E1" s="26" t="s">
        <v>1</v>
      </c>
      <c r="F1" s="26" t="s">
        <v>2</v>
      </c>
      <c r="G1" s="98" t="s">
        <v>3</v>
      </c>
      <c r="H1" s="126" t="s">
        <v>180</v>
      </c>
      <c r="I1" s="126" t="s">
        <v>181</v>
      </c>
    </row>
    <row r="2" spans="1:14">
      <c r="A2" s="18" t="s">
        <v>71</v>
      </c>
      <c r="B2" s="290" t="str">
        <f>A2</f>
        <v>Janvier</v>
      </c>
      <c r="C2" s="8" t="s">
        <v>58</v>
      </c>
      <c r="D2" s="46">
        <v>402</v>
      </c>
      <c r="E2" s="46"/>
      <c r="F2" s="30"/>
      <c r="G2" s="30"/>
      <c r="H2" s="147">
        <v>1</v>
      </c>
      <c r="I2" s="40">
        <v>30</v>
      </c>
      <c r="J2" s="30">
        <v>400</v>
      </c>
      <c r="K2" s="30">
        <v>200</v>
      </c>
      <c r="L2" s="183">
        <f>J2*H2</f>
        <v>400</v>
      </c>
      <c r="M2">
        <f>SUMIFS(L2,I2,30)</f>
        <v>400</v>
      </c>
      <c r="N2">
        <f>IF(M2=0,0,IF(M2&lt;200,200,M2))</f>
        <v>400</v>
      </c>
    </row>
    <row r="3" spans="1:14">
      <c r="A3" s="18" t="s">
        <v>71</v>
      </c>
      <c r="B3" s="291"/>
      <c r="C3" s="8" t="s">
        <v>59</v>
      </c>
      <c r="D3" s="46"/>
      <c r="E3" s="46">
        <v>34</v>
      </c>
      <c r="F3" s="30"/>
      <c r="G3" s="30"/>
      <c r="H3" s="147">
        <v>0.2</v>
      </c>
      <c r="I3" s="40">
        <v>30</v>
      </c>
      <c r="J3" s="30">
        <v>400</v>
      </c>
      <c r="K3" s="30">
        <v>200</v>
      </c>
      <c r="L3" s="183">
        <f t="shared" ref="L3:L4" si="0">J3*H3</f>
        <v>80</v>
      </c>
      <c r="M3">
        <f t="shared" ref="M3:M4" si="1">SUMIFS(L3,I3,30)</f>
        <v>80</v>
      </c>
      <c r="N3">
        <f t="shared" ref="N3:N4" si="2">IF(M3=0,0,IF(M3&lt;200,200,M3))</f>
        <v>200</v>
      </c>
    </row>
    <row r="4" spans="1:14">
      <c r="A4" s="18" t="s">
        <v>71</v>
      </c>
      <c r="B4" s="291"/>
      <c r="C4" s="8" t="s">
        <v>94</v>
      </c>
      <c r="D4" s="46"/>
      <c r="E4" s="46"/>
      <c r="F4" s="30"/>
      <c r="G4" s="30"/>
      <c r="H4" s="147">
        <v>0.1</v>
      </c>
      <c r="I4" s="40"/>
      <c r="J4" s="30">
        <v>400</v>
      </c>
      <c r="K4" s="30">
        <v>200</v>
      </c>
      <c r="L4" s="183">
        <f t="shared" si="0"/>
        <v>40</v>
      </c>
      <c r="M4">
        <f t="shared" si="1"/>
        <v>0</v>
      </c>
      <c r="N4">
        <f t="shared" si="2"/>
        <v>0</v>
      </c>
    </row>
    <row r="5" spans="1:14">
      <c r="A5" s="18" t="s">
        <v>71</v>
      </c>
      <c r="B5" s="291"/>
      <c r="C5" s="8" t="s">
        <v>60</v>
      </c>
      <c r="D5" s="46">
        <v>5</v>
      </c>
      <c r="E5" s="46"/>
      <c r="F5" s="30"/>
      <c r="G5" s="30"/>
      <c r="H5" s="144"/>
    </row>
    <row r="6" spans="1:14">
      <c r="A6" s="18" t="s">
        <v>71</v>
      </c>
      <c r="B6" s="291"/>
      <c r="C6" s="8" t="s">
        <v>61</v>
      </c>
      <c r="D6" s="46"/>
      <c r="E6" s="46"/>
      <c r="F6" s="30"/>
      <c r="G6" s="30"/>
      <c r="H6" s="144"/>
    </row>
    <row r="7" spans="1:14">
      <c r="A7" s="18" t="s">
        <v>71</v>
      </c>
      <c r="B7" s="291"/>
      <c r="C7" s="8" t="s">
        <v>62</v>
      </c>
      <c r="D7" s="46"/>
      <c r="E7" s="46"/>
      <c r="F7" s="30"/>
      <c r="G7" s="30"/>
      <c r="H7" s="144"/>
    </row>
    <row r="8" spans="1:14">
      <c r="A8" s="18" t="s">
        <v>71</v>
      </c>
      <c r="B8" s="291"/>
      <c r="C8" s="8" t="s">
        <v>102</v>
      </c>
      <c r="D8" s="46"/>
      <c r="E8" s="46"/>
      <c r="F8" s="30"/>
      <c r="G8" s="30"/>
      <c r="H8" s="144"/>
    </row>
    <row r="9" spans="1:14">
      <c r="A9" s="18" t="s">
        <v>71</v>
      </c>
      <c r="B9" s="291"/>
      <c r="C9" s="8" t="s">
        <v>103</v>
      </c>
      <c r="D9" s="46"/>
      <c r="E9" s="46"/>
      <c r="F9" s="30"/>
      <c r="G9" s="30"/>
      <c r="H9" s="144"/>
    </row>
    <row r="10" spans="1:14">
      <c r="A10" s="18" t="s">
        <v>71</v>
      </c>
      <c r="B10" s="291"/>
      <c r="C10" s="8" t="s">
        <v>63</v>
      </c>
      <c r="D10" s="46"/>
      <c r="E10" s="46"/>
      <c r="F10" s="30"/>
      <c r="G10" s="30"/>
      <c r="H10" s="144"/>
    </row>
    <row r="11" spans="1:14">
      <c r="A11" s="18" t="s">
        <v>71</v>
      </c>
      <c r="B11" s="291"/>
      <c r="C11" s="8" t="s">
        <v>92</v>
      </c>
      <c r="D11" s="46"/>
      <c r="E11" s="46"/>
      <c r="F11" s="30"/>
      <c r="G11" s="30"/>
      <c r="H11" s="144"/>
    </row>
    <row r="12" spans="1:14">
      <c r="A12" s="18" t="s">
        <v>71</v>
      </c>
      <c r="B12" s="291"/>
      <c r="C12" s="8" t="s">
        <v>93</v>
      </c>
      <c r="D12" s="46"/>
      <c r="E12" s="46"/>
      <c r="F12" s="30"/>
      <c r="G12" s="30"/>
      <c r="H12" s="144"/>
    </row>
    <row r="13" spans="1:14">
      <c r="A13" s="18" t="s">
        <v>71</v>
      </c>
      <c r="B13" s="291"/>
      <c r="C13" s="110" t="s">
        <v>198</v>
      </c>
      <c r="D13" s="46"/>
      <c r="E13" s="46"/>
      <c r="F13" s="30"/>
      <c r="G13" s="30"/>
      <c r="H13" s="144"/>
    </row>
    <row r="14" spans="1:14">
      <c r="A14" s="18" t="s">
        <v>71</v>
      </c>
      <c r="B14" s="291"/>
      <c r="C14" s="8" t="s">
        <v>86</v>
      </c>
      <c r="D14" s="46"/>
      <c r="E14" s="46"/>
      <c r="F14" s="30"/>
      <c r="G14" s="30"/>
      <c r="H14" s="144"/>
    </row>
    <row r="15" spans="1:14" ht="39.75" customHeight="1">
      <c r="A15" s="18" t="s">
        <v>71</v>
      </c>
      <c r="B15" s="291"/>
      <c r="C15" s="143" t="s">
        <v>138</v>
      </c>
      <c r="D15" s="145"/>
      <c r="E15" s="146"/>
      <c r="F15" s="84">
        <f>N2+N3+N4</f>
        <v>600</v>
      </c>
      <c r="G15" s="30"/>
    </row>
    <row r="17" spans="1:1">
      <c r="A17" s="18" t="s">
        <v>74</v>
      </c>
    </row>
    <row r="18" spans="1:1">
      <c r="A18" s="18" t="s">
        <v>74</v>
      </c>
    </row>
    <row r="19" spans="1:1">
      <c r="A19" s="18" t="s">
        <v>74</v>
      </c>
    </row>
    <row r="21" spans="1:1">
      <c r="A21" s="18" t="s">
        <v>75</v>
      </c>
    </row>
    <row r="22" spans="1:1">
      <c r="A22" s="18" t="s">
        <v>75</v>
      </c>
    </row>
    <row r="23" spans="1:1">
      <c r="A23" s="18" t="s">
        <v>75</v>
      </c>
    </row>
    <row r="26" spans="1:1">
      <c r="A26" s="18" t="s">
        <v>76</v>
      </c>
    </row>
    <row r="27" spans="1:1">
      <c r="A27" s="18" t="s">
        <v>76</v>
      </c>
    </row>
    <row r="29" spans="1:1">
      <c r="A29" s="18" t="s">
        <v>77</v>
      </c>
    </row>
    <row r="30" spans="1:1">
      <c r="A30" s="18" t="s">
        <v>77</v>
      </c>
    </row>
    <row r="31" spans="1:1">
      <c r="A31" s="18" t="s">
        <v>77</v>
      </c>
    </row>
    <row r="33" spans="1:1">
      <c r="A33" s="18" t="s">
        <v>78</v>
      </c>
    </row>
    <row r="34" spans="1:1">
      <c r="A34" s="18" t="s">
        <v>78</v>
      </c>
    </row>
    <row r="35" spans="1:1">
      <c r="A35" s="18" t="s">
        <v>78</v>
      </c>
    </row>
    <row r="37" spans="1:1">
      <c r="A37" s="18" t="s">
        <v>79</v>
      </c>
    </row>
    <row r="38" spans="1:1">
      <c r="A38" s="18" t="s">
        <v>79</v>
      </c>
    </row>
    <row r="39" spans="1:1">
      <c r="A39" s="18" t="s">
        <v>79</v>
      </c>
    </row>
    <row r="41" spans="1:1">
      <c r="A41" s="18" t="s">
        <v>80</v>
      </c>
    </row>
    <row r="42" spans="1:1">
      <c r="A42" s="18" t="s">
        <v>80</v>
      </c>
    </row>
    <row r="43" spans="1:1">
      <c r="A43" s="18" t="s">
        <v>80</v>
      </c>
    </row>
    <row r="45" spans="1:1">
      <c r="A45" s="18" t="s">
        <v>81</v>
      </c>
    </row>
    <row r="46" spans="1:1">
      <c r="A46" s="18" t="s">
        <v>81</v>
      </c>
    </row>
    <row r="47" spans="1:1">
      <c r="A47" s="18" t="s">
        <v>81</v>
      </c>
    </row>
    <row r="49" spans="1:1">
      <c r="A49" s="18" t="s">
        <v>82</v>
      </c>
    </row>
    <row r="50" spans="1:1">
      <c r="A50" s="18" t="s">
        <v>82</v>
      </c>
    </row>
    <row r="51" spans="1:1">
      <c r="A51" s="18" t="s">
        <v>82</v>
      </c>
    </row>
  </sheetData>
  <mergeCells count="1">
    <mergeCell ref="B2:B15"/>
  </mergeCells>
  <dataValidations count="1">
    <dataValidation allowBlank="1" showInputMessage="1" showErrorMessage="1" promptTitle="renevus" sqref="C2:C10"/>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9"/>
  <dimension ref="A1:F50"/>
  <sheetViews>
    <sheetView workbookViewId="0">
      <selection activeCell="G5" sqref="G5"/>
    </sheetView>
  </sheetViews>
  <sheetFormatPr defaultColWidth="11.42578125" defaultRowHeight="15"/>
  <cols>
    <col min="1" max="1" width="11.42578125" style="85"/>
    <col min="2" max="2" width="52.5703125" customWidth="1"/>
    <col min="3" max="3" width="11.42578125" style="85"/>
  </cols>
  <sheetData>
    <row r="1" spans="1:5" ht="18.75">
      <c r="A1" s="129" t="s">
        <v>139</v>
      </c>
    </row>
    <row r="3" spans="1:5" ht="25.5">
      <c r="A3" s="132">
        <v>42005</v>
      </c>
      <c r="C3" s="26" t="s">
        <v>2</v>
      </c>
      <c r="D3" s="126" t="s">
        <v>112</v>
      </c>
    </row>
    <row r="4" spans="1:5" ht="30">
      <c r="A4" s="85" t="s">
        <v>71</v>
      </c>
      <c r="B4" s="63" t="s">
        <v>154</v>
      </c>
      <c r="C4" s="245"/>
      <c r="D4" s="127">
        <v>100</v>
      </c>
      <c r="E4" s="85" t="s">
        <v>127</v>
      </c>
    </row>
    <row r="5" spans="1:5">
      <c r="A5" s="85" t="s">
        <v>71</v>
      </c>
      <c r="B5" s="63" t="s">
        <v>155</v>
      </c>
      <c r="C5" s="131">
        <f>IF(A4='BU-janv'!$C$2,IF('BU-janv'!$M$31=$D$3,D5*'BU-janv'!$M$32,0),0)</f>
        <v>250</v>
      </c>
      <c r="D5" s="127">
        <v>250</v>
      </c>
      <c r="E5" s="85" t="s">
        <v>127</v>
      </c>
    </row>
    <row r="6" spans="1:5" ht="45">
      <c r="A6" s="85" t="s">
        <v>71</v>
      </c>
      <c r="B6" s="63" t="s">
        <v>156</v>
      </c>
      <c r="C6" s="131">
        <f>IF('Les normes-données de base'!$D$8=0,IF('Les normes-données de base'!$F$8-A3&gt;-5840,D6,0),0)+IF('Les normes-données de base'!$D$8=0,IF('Les normes-données de base'!$G$8-A3&gt;-5840,D6,0),0)+IF('Les normes-données de base'!$D$8=0,IF('Les normes-données de base'!$H$8-A3&gt;-5840,D6,0),0)+IF('Les normes-données de base'!$D$8=0,IF('Les normes-données de base'!$I$8-A3&gt;-5840,D6,0),0)+IF('Les normes-données de base'!$D$8=0,IF('Les normes-données de base'!$E$8-A3&gt;-5840,D6,0),0)</f>
        <v>0</v>
      </c>
      <c r="D6" s="127">
        <v>200</v>
      </c>
      <c r="E6" s="85" t="s">
        <v>157</v>
      </c>
    </row>
    <row r="7" spans="1:5">
      <c r="A7" s="130">
        <v>42036</v>
      </c>
      <c r="B7" s="63"/>
      <c r="C7" s="131"/>
    </row>
    <row r="8" spans="1:5" ht="30">
      <c r="A8" s="85" t="s">
        <v>136</v>
      </c>
      <c r="B8" s="63" t="s">
        <v>154</v>
      </c>
      <c r="C8" s="131">
        <f>C4</f>
        <v>0</v>
      </c>
      <c r="D8" s="127">
        <v>100</v>
      </c>
      <c r="E8" s="85" t="s">
        <v>127</v>
      </c>
    </row>
    <row r="9" spans="1:5">
      <c r="A9" s="85" t="s">
        <v>136</v>
      </c>
      <c r="B9" s="63" t="s">
        <v>155</v>
      </c>
      <c r="C9" s="131">
        <f>IF(A8='BU-janv'!$C$2,IF('BU-janv'!$M$31=$D$3,D9*'BU-janv'!$M$32,0),0)</f>
        <v>0</v>
      </c>
      <c r="D9" s="127">
        <v>250</v>
      </c>
      <c r="E9" s="85" t="s">
        <v>127</v>
      </c>
    </row>
    <row r="10" spans="1:5" ht="45">
      <c r="A10" s="85" t="s">
        <v>136</v>
      </c>
      <c r="B10" s="63" t="s">
        <v>156</v>
      </c>
      <c r="C10" s="131">
        <f>IF('Les normes-données de base'!$D$8=0,IF('Les normes-données de base'!$F$8-A7&gt;-5840,D10,0),0)+IF('Les normes-données de base'!$D$8=0,IF('Les normes-données de base'!$G$8-A7&gt;-5840,D10,0),0)+IF('Les normes-données de base'!$D$8=0,IF('Les normes-données de base'!$H$8-A7&gt;-5840,D10,0),0)+IF('Les normes-données de base'!$D$8=0,IF('Les normes-données de base'!$I$8-A7&gt;-5840,D10,0),0)+IF('Les normes-données de base'!$D$8=0,IF('Les normes-données de base'!$E$8-A7&gt;-5840,D10,0),0)</f>
        <v>0</v>
      </c>
      <c r="D10" s="127">
        <v>200</v>
      </c>
      <c r="E10" s="85" t="s">
        <v>157</v>
      </c>
    </row>
    <row r="11" spans="1:5">
      <c r="A11" s="130">
        <v>42064</v>
      </c>
      <c r="B11" s="63"/>
      <c r="C11" s="131"/>
    </row>
    <row r="12" spans="1:5" ht="30">
      <c r="A12" s="85" t="s">
        <v>167</v>
      </c>
      <c r="B12" s="63" t="s">
        <v>154</v>
      </c>
      <c r="C12" s="131">
        <f>C8</f>
        <v>0</v>
      </c>
      <c r="D12" s="127">
        <v>100</v>
      </c>
      <c r="E12" s="85" t="s">
        <v>127</v>
      </c>
    </row>
    <row r="13" spans="1:5">
      <c r="A13" s="85" t="s">
        <v>167</v>
      </c>
      <c r="B13" s="63" t="s">
        <v>155</v>
      </c>
      <c r="C13" s="131">
        <f>IF(A12='BU-janv'!$C$2,IF('BU-janv'!$M$31=$D$3,D13*'BU-janv'!$M$32,0),0)</f>
        <v>0</v>
      </c>
      <c r="D13" s="127">
        <v>250</v>
      </c>
      <c r="E13" s="85" t="s">
        <v>127</v>
      </c>
    </row>
    <row r="14" spans="1:5" ht="45">
      <c r="A14" s="85" t="s">
        <v>167</v>
      </c>
      <c r="B14" s="63" t="s">
        <v>156</v>
      </c>
      <c r="C14" s="131">
        <f>IF('Les normes-données de base'!$D$8=0,IF('Les normes-données de base'!$F$8-A11&gt;-5840,D14,0),0)+IF('Les normes-données de base'!$D$8=0,IF('Les normes-données de base'!$G$8-A11&gt;-5840,D14,0),0)+IF('Les normes-données de base'!$D$8=0,IF('Les normes-données de base'!$H$8-A11&gt;-5840,D14,0),0)+IF('Les normes-données de base'!$D$8=0,IF('Les normes-données de base'!$I$8-A11&gt;-5840,D14,0),0)+IF('Les normes-données de base'!$D$8=0,IF('Les normes-données de base'!$E$8-A11&gt;-5840,D14,0),0)</f>
        <v>0</v>
      </c>
      <c r="D14" s="127">
        <v>200</v>
      </c>
      <c r="E14" s="85" t="s">
        <v>157</v>
      </c>
    </row>
    <row r="15" spans="1:5">
      <c r="A15" s="130">
        <v>42095</v>
      </c>
      <c r="B15" s="63"/>
      <c r="C15" s="131"/>
    </row>
    <row r="16" spans="1:5" ht="30">
      <c r="A16" s="85" t="s">
        <v>168</v>
      </c>
      <c r="B16" s="63" t="s">
        <v>154</v>
      </c>
      <c r="C16" s="131">
        <f>C12</f>
        <v>0</v>
      </c>
      <c r="D16" s="127">
        <v>100</v>
      </c>
      <c r="E16" s="85" t="s">
        <v>127</v>
      </c>
    </row>
    <row r="17" spans="1:5">
      <c r="A17" s="85" t="s">
        <v>168</v>
      </c>
      <c r="B17" s="63" t="s">
        <v>155</v>
      </c>
      <c r="C17" s="131">
        <f>IF(A16='BU-janv'!$C$2,IF('BU-janv'!$M$31=$D$3,D17*'BU-janv'!$M$32,0),0)</f>
        <v>0</v>
      </c>
      <c r="D17" s="127">
        <v>250</v>
      </c>
      <c r="E17" s="85" t="s">
        <v>127</v>
      </c>
    </row>
    <row r="18" spans="1:5" ht="45">
      <c r="A18" s="85" t="s">
        <v>168</v>
      </c>
      <c r="B18" s="63" t="s">
        <v>156</v>
      </c>
      <c r="C18" s="131">
        <f>IF('Les normes-données de base'!$D$8=0,IF('Les normes-données de base'!$F$8-A15&gt;-5840,D18,0),0)+IF('Les normes-données de base'!$D$8=0,IF('Les normes-données de base'!$G$8-A15&gt;-5840,D18,0),0)+IF('Les normes-données de base'!$D$8=0,IF('Les normes-données de base'!$H$8-A15&gt;-5840,D18,0),0)+IF('Les normes-données de base'!$D$8=0,IF('Les normes-données de base'!$I$8-A15&gt;-5840,D18,0),0)+IF('Les normes-données de base'!$D$8=0,IF('Les normes-données de base'!$E$8-A15&gt;-5840,D18,0),0)</f>
        <v>0</v>
      </c>
      <c r="D18" s="127">
        <v>200</v>
      </c>
      <c r="E18" s="85" t="s">
        <v>157</v>
      </c>
    </row>
    <row r="19" spans="1:5">
      <c r="A19" s="130">
        <v>42125</v>
      </c>
      <c r="B19" s="63"/>
      <c r="C19" s="131"/>
    </row>
    <row r="20" spans="1:5" ht="30">
      <c r="A20" s="85" t="s">
        <v>135</v>
      </c>
      <c r="B20" s="63" t="s">
        <v>154</v>
      </c>
      <c r="C20" s="131">
        <f>C16</f>
        <v>0</v>
      </c>
      <c r="D20" s="127">
        <v>100</v>
      </c>
      <c r="E20" s="85" t="s">
        <v>127</v>
      </c>
    </row>
    <row r="21" spans="1:5">
      <c r="A21" s="85" t="s">
        <v>135</v>
      </c>
      <c r="B21" s="63" t="s">
        <v>155</v>
      </c>
      <c r="C21" s="131">
        <f>IF('BU-janv'!M70=D$3,D21*'BU-janv'!M72,0)</f>
        <v>0</v>
      </c>
      <c r="D21" s="127">
        <v>250</v>
      </c>
      <c r="E21" s="85" t="s">
        <v>127</v>
      </c>
    </row>
    <row r="22" spans="1:5" ht="45">
      <c r="A22" s="85" t="s">
        <v>135</v>
      </c>
      <c r="B22" s="63" t="s">
        <v>156</v>
      </c>
      <c r="C22" s="131">
        <f>IF('Les normes-données de base'!$D$8=0,IF('Les normes-données de base'!$F$8-A19&gt;-5840,D22,0),0)+IF('Les normes-données de base'!$D$8=0,IF('Les normes-données de base'!$G$8-A19&gt;-5840,D22,0),0)+IF('Les normes-données de base'!$D$8=0,IF('Les normes-données de base'!$H$8-A19&gt;-5840,D22,0),0)+IF('Les normes-données de base'!$D$8=0,IF('Les normes-données de base'!$I$8-A19&gt;-5840,D22,0),0)+IF('Les normes-données de base'!$D$8=0,IF('Les normes-données de base'!$E$8-A19&gt;-5840,D22,0),0)</f>
        <v>0</v>
      </c>
      <c r="D22" s="127">
        <v>200</v>
      </c>
      <c r="E22" s="85" t="s">
        <v>157</v>
      </c>
    </row>
    <row r="23" spans="1:5">
      <c r="A23" s="130">
        <v>42156</v>
      </c>
      <c r="B23" s="63"/>
      <c r="C23" s="131"/>
    </row>
    <row r="24" spans="1:5" ht="30">
      <c r="A24" s="85" t="s">
        <v>169</v>
      </c>
      <c r="B24" s="63" t="s">
        <v>154</v>
      </c>
      <c r="C24" s="131">
        <f>C20</f>
        <v>0</v>
      </c>
      <c r="D24" s="127">
        <v>100</v>
      </c>
      <c r="E24" s="85" t="s">
        <v>127</v>
      </c>
    </row>
    <row r="25" spans="1:5">
      <c r="A25" s="85" t="s">
        <v>169</v>
      </c>
      <c r="B25" s="63" t="s">
        <v>155</v>
      </c>
      <c r="C25" s="131">
        <f>IF(A24='BU-janv'!$C$2,IF('BU-janv'!$M$31=$D$3,D25*'BU-janv'!$M$32,0),0)</f>
        <v>0</v>
      </c>
      <c r="D25" s="127">
        <v>250</v>
      </c>
      <c r="E25" s="85" t="s">
        <v>127</v>
      </c>
    </row>
    <row r="26" spans="1:5" ht="45">
      <c r="A26" s="85" t="s">
        <v>169</v>
      </c>
      <c r="B26" s="63" t="s">
        <v>156</v>
      </c>
      <c r="C26" s="131">
        <f>IF('Les normes-données de base'!$D$8=0,IF('Les normes-données de base'!$F$8-A23&gt;-5840,D26,0),0)+IF('Les normes-données de base'!$D$8=0,IF('Les normes-données de base'!$G$8-A23&gt;-5840,D26,0),0)+IF('Les normes-données de base'!$D$8=0,IF('Les normes-données de base'!$H$8-A23&gt;-5840,D26,0),0)+IF('Les normes-données de base'!$D$8=0,IF('Les normes-données de base'!$I$8-A23&gt;-5840,D26,0),0)+IF('Les normes-données de base'!$D$8=0,IF('Les normes-données de base'!$E$8-A23&gt;-5840,D26,0),0)</f>
        <v>0</v>
      </c>
      <c r="D26" s="127">
        <v>200</v>
      </c>
      <c r="E26" s="85" t="s">
        <v>157</v>
      </c>
    </row>
    <row r="27" spans="1:5">
      <c r="A27" s="130">
        <v>42186</v>
      </c>
      <c r="B27" s="63"/>
      <c r="C27" s="131"/>
    </row>
    <row r="28" spans="1:5" ht="30">
      <c r="A28" s="85" t="s">
        <v>170</v>
      </c>
      <c r="B28" s="63" t="s">
        <v>154</v>
      </c>
      <c r="C28" s="131">
        <f>C24</f>
        <v>0</v>
      </c>
      <c r="D28" s="127">
        <v>100</v>
      </c>
      <c r="E28" s="85" t="s">
        <v>127</v>
      </c>
    </row>
    <row r="29" spans="1:5">
      <c r="A29" s="85" t="s">
        <v>170</v>
      </c>
      <c r="B29" s="63" t="s">
        <v>155</v>
      </c>
      <c r="C29" s="131">
        <f>IF('BU-janv'!$M$31=$D$3,D29*'BU-janv'!$M$32,0)</f>
        <v>250</v>
      </c>
      <c r="D29" s="127">
        <v>250</v>
      </c>
      <c r="E29" s="85" t="s">
        <v>127</v>
      </c>
    </row>
    <row r="30" spans="1:5" ht="45">
      <c r="A30" s="85" t="s">
        <v>170</v>
      </c>
      <c r="B30" s="63" t="s">
        <v>156</v>
      </c>
      <c r="C30" s="131">
        <f>IF('Les normes-données de base'!$D$8=0,IF('Les normes-données de base'!$F$8-A27&gt;-5840,D30,0),0)+IF('Les normes-données de base'!$D$8=0,IF('Les normes-données de base'!$G$8-A27&gt;-5840,D30,0),0)+IF('Les normes-données de base'!$D$8=0,IF('Les normes-données de base'!$H$8-A27&gt;-5840,D30,0),0)+IF('Les normes-données de base'!$D$8=0,IF('Les normes-données de base'!$I$8-A27&gt;-5840,D30,0),0)+IF('Les normes-données de base'!$D$8=0,IF('Les normes-données de base'!$E$8-A27&gt;-5840,D30,0),0)</f>
        <v>0</v>
      </c>
      <c r="D30" s="127">
        <v>200</v>
      </c>
      <c r="E30" s="85" t="s">
        <v>157</v>
      </c>
    </row>
    <row r="31" spans="1:5">
      <c r="A31" s="130">
        <v>42217</v>
      </c>
      <c r="B31" s="63"/>
      <c r="C31" s="131"/>
    </row>
    <row r="32" spans="1:5" ht="30">
      <c r="A32" s="85" t="s">
        <v>171</v>
      </c>
      <c r="B32" s="63" t="s">
        <v>154</v>
      </c>
      <c r="C32" s="131">
        <f>C28</f>
        <v>0</v>
      </c>
      <c r="D32" s="127">
        <v>100</v>
      </c>
      <c r="E32" s="85" t="s">
        <v>127</v>
      </c>
    </row>
    <row r="33" spans="1:6">
      <c r="A33" s="85" t="s">
        <v>171</v>
      </c>
      <c r="B33" s="63" t="s">
        <v>155</v>
      </c>
      <c r="C33" s="131">
        <f>IF(A32='BU-janv'!$C$2,IF('BU-janv'!$M$31=$D$3,D33*'BU-janv'!$M$32,0),0)</f>
        <v>0</v>
      </c>
      <c r="D33" s="127">
        <v>250</v>
      </c>
      <c r="E33" s="85" t="s">
        <v>127</v>
      </c>
    </row>
    <row r="34" spans="1:6" ht="45">
      <c r="A34" s="85" t="s">
        <v>171</v>
      </c>
      <c r="B34" s="63" t="s">
        <v>156</v>
      </c>
      <c r="C34" s="131">
        <f>IF('Les normes-données de base'!$D$8=0,IF('Les normes-données de base'!$F$8-A31&gt;-5840,D34,0),0)+IF('Les normes-données de base'!$D$8=0,IF('Les normes-données de base'!$G$8-A31&gt;-5840,D34,0),0)+IF('Les normes-données de base'!$D$8=0,IF('Les normes-données de base'!$H$8-A31&gt;-5840,D34,0),0)+IF('Les normes-données de base'!$D$8=0,IF('Les normes-données de base'!$I$8-A31&gt;-5840,D34,0),0)+IF('Les normes-données de base'!$D$8=0,IF('Les normes-données de base'!$E$8-A31&gt;-5840,D34,0),0)</f>
        <v>0</v>
      </c>
      <c r="D34" s="127">
        <v>200</v>
      </c>
      <c r="E34" s="85" t="s">
        <v>157</v>
      </c>
    </row>
    <row r="35" spans="1:6">
      <c r="A35" s="130">
        <v>42248</v>
      </c>
      <c r="B35" s="63"/>
      <c r="C35" s="131"/>
    </row>
    <row r="36" spans="1:6" ht="30">
      <c r="A36" s="85" t="s">
        <v>172</v>
      </c>
      <c r="B36" s="63" t="s">
        <v>154</v>
      </c>
      <c r="C36" s="131">
        <f>C32</f>
        <v>0</v>
      </c>
      <c r="D36" s="127">
        <v>100</v>
      </c>
      <c r="E36" s="85" t="s">
        <v>127</v>
      </c>
    </row>
    <row r="37" spans="1:6">
      <c r="A37" s="85" t="s">
        <v>172</v>
      </c>
      <c r="B37" s="63" t="s">
        <v>155</v>
      </c>
      <c r="C37" s="131">
        <f>IF(A36='BU-janv'!$C$2,IF('BU-janv'!$M$31=$D$3,D37*'BU-janv'!$M$32,0),0)</f>
        <v>0</v>
      </c>
      <c r="D37" s="127">
        <v>250</v>
      </c>
      <c r="E37" s="85" t="s">
        <v>127</v>
      </c>
    </row>
    <row r="38" spans="1:6" ht="45">
      <c r="A38" s="85" t="s">
        <v>172</v>
      </c>
      <c r="B38" s="63" t="s">
        <v>156</v>
      </c>
      <c r="C38" s="131">
        <f>IF('Les normes-données de base'!$D$8=0,IF('Les normes-données de base'!$F$8-A35&gt;-5840,D38,0),0)+IF('Les normes-données de base'!$D$8=0,IF('Les normes-données de base'!$G$8-A35&gt;-5840,D38,0),0)+IF('Les normes-données de base'!$D$8=0,IF('Les normes-données de base'!$H$8-A35&gt;-5840,D38,0),0)+IF('Les normes-données de base'!$D$8=0,IF('Les normes-données de base'!$I$8-A35&gt;-5840,D38,0),0)+IF('Les normes-données de base'!$D$8=0,IF('Les normes-données de base'!$E$8-A35&gt;-5840,D38,0),0)</f>
        <v>0</v>
      </c>
      <c r="D38" s="127">
        <v>200</v>
      </c>
      <c r="E38" s="85" t="s">
        <v>157</v>
      </c>
    </row>
    <row r="39" spans="1:6">
      <c r="A39" s="130">
        <v>42278</v>
      </c>
      <c r="B39" s="63"/>
      <c r="C39" s="131"/>
    </row>
    <row r="40" spans="1:6" ht="30">
      <c r="A40" s="85" t="s">
        <v>173</v>
      </c>
      <c r="B40" s="63" t="s">
        <v>154</v>
      </c>
      <c r="C40" s="131">
        <f>C36</f>
        <v>0</v>
      </c>
      <c r="D40" s="127">
        <v>100</v>
      </c>
      <c r="E40" s="85" t="s">
        <v>127</v>
      </c>
    </row>
    <row r="41" spans="1:6">
      <c r="A41" s="85" t="s">
        <v>173</v>
      </c>
      <c r="B41" s="63" t="s">
        <v>155</v>
      </c>
      <c r="C41" s="131">
        <f>IF(A40='BU-janv'!$C$2,IF('BU-janv'!$M$31=$D$3,D41*'BU-janv'!$M$32,0),0)</f>
        <v>0</v>
      </c>
      <c r="D41" s="127">
        <v>250</v>
      </c>
      <c r="E41" s="85" t="s">
        <v>127</v>
      </c>
    </row>
    <row r="42" spans="1:6" ht="45">
      <c r="A42" s="85" t="s">
        <v>173</v>
      </c>
      <c r="B42" s="63" t="s">
        <v>156</v>
      </c>
      <c r="C42" s="131">
        <f>IF('Les normes-données de base'!$D$8=0,IF('Les normes-données de base'!$F$8-A39&gt;-5840,D42,0),0)+IF('Les normes-données de base'!$D$8=0,IF('Les normes-données de base'!$G$8-A39&gt;-5840,D42,0),0)+IF('Les normes-données de base'!$D$8=0,IF('Les normes-données de base'!$H$8-A39&gt;-5840,D42,0),0)+IF('Les normes-données de base'!$D$8=0,IF('Les normes-données de base'!$I$8-A39&gt;-5840,D42,0),0)+IF('Les normes-données de base'!$D$8=0,IF('Les normes-données de base'!$E$8-A39&gt;-5840,D42,0),0)</f>
        <v>0</v>
      </c>
      <c r="D42" s="127">
        <v>200</v>
      </c>
      <c r="E42" s="85" t="s">
        <v>157</v>
      </c>
    </row>
    <row r="43" spans="1:6">
      <c r="A43" s="130">
        <v>42309</v>
      </c>
      <c r="B43" s="63"/>
      <c r="C43" s="131"/>
    </row>
    <row r="44" spans="1:6" ht="30">
      <c r="A44" s="85" t="s">
        <v>174</v>
      </c>
      <c r="B44" s="63" t="s">
        <v>154</v>
      </c>
      <c r="C44" s="131">
        <f>C40</f>
        <v>0</v>
      </c>
      <c r="D44" s="127">
        <v>100</v>
      </c>
      <c r="E44" s="85" t="s">
        <v>127</v>
      </c>
    </row>
    <row r="45" spans="1:6">
      <c r="A45" s="85" t="s">
        <v>174</v>
      </c>
      <c r="B45" s="63" t="s">
        <v>155</v>
      </c>
      <c r="C45" s="131">
        <f>IF(A44='BU-janv'!$C$2,IF('BU-janv'!$M$31=$D$3,D45*'BU-janv'!$M$32,0),0)</f>
        <v>0</v>
      </c>
      <c r="D45" s="127">
        <v>250</v>
      </c>
      <c r="E45" s="85" t="s">
        <v>127</v>
      </c>
    </row>
    <row r="46" spans="1:6" ht="45">
      <c r="A46" s="85" t="s">
        <v>174</v>
      </c>
      <c r="B46" s="63" t="s">
        <v>156</v>
      </c>
      <c r="C46" s="131">
        <f>IF('Les normes-données de base'!$D$8=0,IF('Les normes-données de base'!$F$8-A43&gt;-5840,D46,0),0)+IF('Les normes-données de base'!$D$8=0,IF('Les normes-données de base'!$G$8-A43&gt;-5840,D46,0),0)+IF('Les normes-données de base'!$D$8=0,IF('Les normes-données de base'!$H$8-A43&gt;-5840,D46,0),0)+IF('Les normes-données de base'!$D$8=0,IF('Les normes-données de base'!$I$8-A43&gt;-5840,D46,0),0)+IF('Les normes-données de base'!$D$8=0,IF('Les normes-données de base'!$E$8-A43&gt;-5840,D46,0),0)</f>
        <v>0</v>
      </c>
      <c r="D46" s="127">
        <v>200</v>
      </c>
      <c r="E46" s="85" t="s">
        <v>157</v>
      </c>
      <c r="F46" s="131"/>
    </row>
    <row r="47" spans="1:6">
      <c r="A47" s="130">
        <v>42339</v>
      </c>
      <c r="B47" s="63"/>
      <c r="C47" s="131"/>
    </row>
    <row r="48" spans="1:6" ht="30">
      <c r="A48" s="85" t="s">
        <v>175</v>
      </c>
      <c r="B48" s="63" t="s">
        <v>154</v>
      </c>
      <c r="C48" s="131">
        <f>C44</f>
        <v>0</v>
      </c>
      <c r="D48" s="127">
        <v>100</v>
      </c>
      <c r="E48" s="85" t="s">
        <v>127</v>
      </c>
    </row>
    <row r="49" spans="1:5">
      <c r="A49" s="85" t="s">
        <v>175</v>
      </c>
      <c r="B49" s="63" t="s">
        <v>155</v>
      </c>
      <c r="C49" s="131">
        <f>IF(A48='BU-janv'!$C$2,IF('BU-janv'!$M$31=$D$3,D49*'BU-janv'!$M$32,0),0)</f>
        <v>0</v>
      </c>
      <c r="D49" s="127">
        <v>250</v>
      </c>
      <c r="E49" s="85" t="s">
        <v>127</v>
      </c>
    </row>
    <row r="50" spans="1:5" ht="45">
      <c r="A50" s="85" t="s">
        <v>175</v>
      </c>
      <c r="B50" s="63" t="s">
        <v>156</v>
      </c>
      <c r="C50" s="131">
        <f>IF('Les normes-données de base'!$D$8=0,IF('Les normes-données de base'!$F$8-A47&gt;-5840,D50,0),0)+IF('Les normes-données de base'!$D$8=0,IF('Les normes-données de base'!$G$8-A47&gt;-5840,D50,0),0)+IF('Les normes-données de base'!$D$8=0,IF('Les normes-données de base'!$H$8-A47&gt;-5840,D50,0),0)+IF('Les normes-données de base'!$D$8=0,IF('Les normes-données de base'!$I$8-A47&gt;-5840,D50,0),0)+IF('Les normes-données de base'!$D$8=0,IF('Les normes-données de base'!$E$8-A47&gt;-5840,D50,0),0)</f>
        <v>0</v>
      </c>
      <c r="D50" s="127">
        <v>200</v>
      </c>
      <c r="E50" s="85"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0"/>
  <dimension ref="A1:O50"/>
  <sheetViews>
    <sheetView workbookViewId="0">
      <selection activeCell="K8" sqref="K8"/>
    </sheetView>
  </sheetViews>
  <sheetFormatPr defaultColWidth="11.42578125" defaultRowHeight="18.75"/>
  <cols>
    <col min="1" max="1" width="22.5703125" style="67" customWidth="1"/>
    <col min="4" max="4" width="22.5703125" customWidth="1"/>
    <col min="8" max="8" width="11.42578125" style="44"/>
  </cols>
  <sheetData>
    <row r="1" spans="1:15" ht="38.25">
      <c r="E1" s="25" t="s">
        <v>0</v>
      </c>
      <c r="F1" s="26" t="s">
        <v>1</v>
      </c>
      <c r="G1" s="26" t="s">
        <v>2</v>
      </c>
      <c r="H1" s="98" t="s">
        <v>3</v>
      </c>
    </row>
    <row r="2" spans="1:15">
      <c r="B2" s="9" t="s">
        <v>38</v>
      </c>
      <c r="C2" s="10"/>
      <c r="D2" s="67"/>
      <c r="E2" s="21"/>
      <c r="F2" s="21"/>
      <c r="G2" s="21"/>
      <c r="H2" s="81"/>
    </row>
    <row r="3" spans="1:15">
      <c r="A3" s="67" t="s">
        <v>71</v>
      </c>
      <c r="B3" s="12" t="s">
        <v>51</v>
      </c>
      <c r="C3" s="8"/>
      <c r="D3" s="13"/>
      <c r="E3" s="66"/>
      <c r="F3" s="66">
        <v>2400</v>
      </c>
      <c r="G3" s="82">
        <f ca="1">(SUMIF('Les normes-données de base'!A$45:B$52,'BU-janv'!$D$9,'Les normes-données de base'!B$45:B$52))</f>
        <v>1150</v>
      </c>
      <c r="H3" s="99">
        <f ca="1">IF(F3&lt;G3,0,F3-G3)</f>
        <v>1250</v>
      </c>
      <c r="J3" s="29" t="s">
        <v>133</v>
      </c>
      <c r="K3" s="29"/>
      <c r="L3" s="29"/>
      <c r="M3" s="29"/>
      <c r="N3" s="29"/>
      <c r="O3" s="29"/>
    </row>
    <row r="4" spans="1:15">
      <c r="A4" s="67" t="s">
        <v>71</v>
      </c>
      <c r="B4" s="12" t="s">
        <v>43</v>
      </c>
      <c r="C4" s="8"/>
      <c r="D4" s="13"/>
      <c r="E4" s="66"/>
      <c r="F4" s="66">
        <v>270</v>
      </c>
      <c r="G4" s="82">
        <f>F4+E4</f>
        <v>270</v>
      </c>
      <c r="H4" s="99">
        <f>IF(F4&lt;G4,0,F4-G4)</f>
        <v>0</v>
      </c>
    </row>
    <row r="5" spans="1:15">
      <c r="B5" s="14" t="s">
        <v>44</v>
      </c>
      <c r="C5" s="15"/>
      <c r="D5" s="16"/>
      <c r="E5" s="24"/>
      <c r="F5" s="24"/>
      <c r="G5" s="24"/>
      <c r="H5" s="100"/>
    </row>
    <row r="6" spans="1:15">
      <c r="A6" s="67" t="s">
        <v>72</v>
      </c>
      <c r="B6" s="9" t="s">
        <v>38</v>
      </c>
      <c r="C6" s="10"/>
      <c r="D6" s="67"/>
      <c r="E6" s="80"/>
      <c r="F6" s="80"/>
      <c r="G6" s="96"/>
      <c r="H6" s="81"/>
    </row>
    <row r="7" spans="1:15">
      <c r="A7" s="67" t="s">
        <v>72</v>
      </c>
      <c r="B7" s="12" t="s">
        <v>51</v>
      </c>
      <c r="C7" s="8"/>
      <c r="D7" s="13"/>
      <c r="E7" s="82">
        <f>E3</f>
        <v>0</v>
      </c>
      <c r="F7" s="82">
        <f t="shared" ref="F7" si="0">F3</f>
        <v>2400</v>
      </c>
      <c r="G7" s="61">
        <f ca="1">(SUMIF('Les normes-données de base'!A$45:B$52,'BU-janv'!$D$8,'Les normes-données de base'!B$45:B$52))/'BU-janv'!$D$8*'BU-janv'!$D$9</f>
        <v>900</v>
      </c>
      <c r="H7" s="99">
        <f ca="1">IF(F7&lt;G7,0,F7-G7)</f>
        <v>1500</v>
      </c>
    </row>
    <row r="8" spans="1:15">
      <c r="A8" s="67" t="s">
        <v>72</v>
      </c>
      <c r="B8" s="12" t="s">
        <v>43</v>
      </c>
      <c r="C8" s="8"/>
      <c r="D8" s="13"/>
      <c r="E8" s="82">
        <f>E4</f>
        <v>0</v>
      </c>
      <c r="F8" s="82">
        <f t="shared" ref="F8" si="1">F4</f>
        <v>270</v>
      </c>
      <c r="G8" s="61">
        <f>F8+E8</f>
        <v>270</v>
      </c>
      <c r="H8" s="99">
        <f>IF(F8&lt;G8,0,F8-G8)</f>
        <v>0</v>
      </c>
    </row>
    <row r="9" spans="1:15">
      <c r="B9" s="14" t="s">
        <v>44</v>
      </c>
      <c r="C9" s="15"/>
      <c r="D9" s="16"/>
      <c r="E9" s="83">
        <f>SUM(E7:E8)</f>
        <v>0</v>
      </c>
      <c r="F9" s="83">
        <f t="shared" ref="F9:H9" si="2">SUM(F7:F8)</f>
        <v>2670</v>
      </c>
      <c r="G9" s="97">
        <f t="shared" ca="1" si="2"/>
        <v>1170</v>
      </c>
      <c r="H9" s="83">
        <f t="shared" ca="1" si="2"/>
        <v>1500</v>
      </c>
    </row>
    <row r="10" spans="1:15">
      <c r="A10" s="67" t="s">
        <v>73</v>
      </c>
      <c r="B10" s="9" t="s">
        <v>38</v>
      </c>
      <c r="C10" s="10"/>
      <c r="D10" s="67"/>
      <c r="E10" s="80"/>
      <c r="F10" s="80"/>
      <c r="G10" s="96"/>
      <c r="H10" s="81"/>
    </row>
    <row r="11" spans="1:15">
      <c r="A11" s="67" t="s">
        <v>73</v>
      </c>
      <c r="B11" s="12" t="s">
        <v>51</v>
      </c>
      <c r="C11" s="8"/>
      <c r="D11" s="13"/>
      <c r="E11" s="82">
        <f>E7</f>
        <v>0</v>
      </c>
      <c r="F11" s="82">
        <f t="shared" ref="F11" si="3">F7</f>
        <v>2400</v>
      </c>
      <c r="G11" s="61">
        <f ca="1">(SUMIF('Les normes-données de base'!A$45:B$52,'BU-janv'!$D$8,'Les normes-données de base'!B$45:B$52))/'BU-janv'!$D$8*'BU-janv'!$D$9</f>
        <v>900</v>
      </c>
      <c r="H11" s="99">
        <f ca="1">IF(F11&lt;G11,0,F11-G11)</f>
        <v>1500</v>
      </c>
    </row>
    <row r="12" spans="1:15">
      <c r="A12" s="67" t="s">
        <v>73</v>
      </c>
      <c r="B12" s="12" t="s">
        <v>43</v>
      </c>
      <c r="C12" s="8"/>
      <c r="D12" s="13"/>
      <c r="E12" s="82">
        <f>E8</f>
        <v>0</v>
      </c>
      <c r="F12" s="82">
        <f t="shared" ref="F12" si="4">F8</f>
        <v>270</v>
      </c>
      <c r="G12" s="61">
        <f>F12+E12</f>
        <v>270</v>
      </c>
      <c r="H12" s="99">
        <f>IF(F12&lt;G12,0,F12-G12)</f>
        <v>0</v>
      </c>
    </row>
    <row r="13" spans="1:15">
      <c r="B13" s="14" t="s">
        <v>44</v>
      </c>
      <c r="C13" s="15"/>
      <c r="D13" s="16"/>
      <c r="E13" s="83">
        <f>SUM(E11:E12)</f>
        <v>0</v>
      </c>
      <c r="F13" s="83">
        <f t="shared" ref="F13" si="5">SUM(F11:F12)</f>
        <v>2670</v>
      </c>
      <c r="G13" s="97">
        <f t="shared" ref="G13" ca="1" si="6">SUM(G11:G12)</f>
        <v>1170</v>
      </c>
      <c r="H13" s="83">
        <f t="shared" ref="H13" ca="1" si="7">SUM(H11:H12)</f>
        <v>1500</v>
      </c>
    </row>
    <row r="14" spans="1:15">
      <c r="A14" s="67" t="s">
        <v>74</v>
      </c>
      <c r="B14" s="9" t="s">
        <v>38</v>
      </c>
      <c r="C14" s="10"/>
      <c r="D14" s="67"/>
      <c r="E14" s="80"/>
      <c r="F14" s="80"/>
      <c r="G14" s="96"/>
      <c r="H14" s="81"/>
    </row>
    <row r="15" spans="1:15">
      <c r="A15" s="67" t="s">
        <v>74</v>
      </c>
      <c r="B15" s="12" t="s">
        <v>51</v>
      </c>
      <c r="C15" s="8"/>
      <c r="D15" s="13"/>
      <c r="E15" s="82">
        <f>E11</f>
        <v>0</v>
      </c>
      <c r="F15" s="82">
        <f t="shared" ref="F15" si="8">F11</f>
        <v>2400</v>
      </c>
      <c r="G15" s="61">
        <f ca="1">(SUMIF('Les normes-données de base'!A$45:B$52,'BU-janv'!$D$8,'Les normes-données de base'!B$45:B$52))/'BU-janv'!$D$8*'BU-janv'!$D$9</f>
        <v>900</v>
      </c>
      <c r="H15" s="99">
        <f ca="1">IF(F15&lt;G15,0,F15-G15)</f>
        <v>1500</v>
      </c>
    </row>
    <row r="16" spans="1:15">
      <c r="A16" s="67" t="s">
        <v>74</v>
      </c>
      <c r="B16" s="12" t="s">
        <v>43</v>
      </c>
      <c r="C16" s="8"/>
      <c r="D16" s="13"/>
      <c r="E16" s="82">
        <f>E12</f>
        <v>0</v>
      </c>
      <c r="F16" s="82">
        <f t="shared" ref="F16" si="9">F12</f>
        <v>270</v>
      </c>
      <c r="G16" s="61">
        <f>F16+E16</f>
        <v>270</v>
      </c>
      <c r="H16" s="99">
        <f>IF(F16&lt;G16,0,F16-G16)</f>
        <v>0</v>
      </c>
    </row>
    <row r="17" spans="1:8">
      <c r="B17" s="14" t="s">
        <v>44</v>
      </c>
      <c r="C17" s="15"/>
      <c r="D17" s="16"/>
      <c r="E17" s="83">
        <f>SUM(E15:E16)</f>
        <v>0</v>
      </c>
      <c r="F17" s="83">
        <f t="shared" ref="F17" si="10">SUM(F15:F16)</f>
        <v>2670</v>
      </c>
      <c r="G17" s="97">
        <f t="shared" ref="G17" ca="1" si="11">SUM(G15:G16)</f>
        <v>1170</v>
      </c>
      <c r="H17" s="83">
        <f t="shared" ref="H17" ca="1" si="12">SUM(H15:H16)</f>
        <v>1500</v>
      </c>
    </row>
    <row r="18" spans="1:8">
      <c r="A18" s="67" t="s">
        <v>75</v>
      </c>
      <c r="B18" s="9" t="s">
        <v>38</v>
      </c>
      <c r="C18" s="10"/>
      <c r="D18" s="67"/>
      <c r="E18" s="80"/>
      <c r="F18" s="80"/>
      <c r="G18" s="96"/>
      <c r="H18" s="81"/>
    </row>
    <row r="19" spans="1:8">
      <c r="A19" s="67" t="s">
        <v>75</v>
      </c>
      <c r="B19" s="12" t="s">
        <v>51</v>
      </c>
      <c r="C19" s="8"/>
      <c r="D19" s="13"/>
      <c r="E19" s="82">
        <f>E15</f>
        <v>0</v>
      </c>
      <c r="F19" s="82">
        <f t="shared" ref="F19" si="13">F15</f>
        <v>2400</v>
      </c>
      <c r="G19" s="61">
        <f ca="1">(SUMIF('Les normes-données de base'!A$45:B$52,'BU-janv'!$D$8,'Les normes-données de base'!B$45:B$52))/'BU-janv'!$D$8*'BU-janv'!$D$9</f>
        <v>900</v>
      </c>
      <c r="H19" s="99">
        <f ca="1">IF(F19&lt;G19,0,F19-G19)</f>
        <v>1500</v>
      </c>
    </row>
    <row r="20" spans="1:8">
      <c r="A20" s="67" t="s">
        <v>75</v>
      </c>
      <c r="B20" s="12" t="s">
        <v>43</v>
      </c>
      <c r="C20" s="8"/>
      <c r="D20" s="13"/>
      <c r="E20" s="82">
        <f>E16</f>
        <v>0</v>
      </c>
      <c r="F20" s="82">
        <f t="shared" ref="F20" si="14">F16</f>
        <v>270</v>
      </c>
      <c r="G20" s="61">
        <f>F20+E20</f>
        <v>270</v>
      </c>
      <c r="H20" s="99">
        <f>IF(F20&lt;G20,0,F20-G20)</f>
        <v>0</v>
      </c>
    </row>
    <row r="21" spans="1:8">
      <c r="B21" s="14" t="s">
        <v>44</v>
      </c>
      <c r="C21" s="15"/>
      <c r="D21" s="16"/>
      <c r="E21" s="83">
        <f>SUM(E19:E20)</f>
        <v>0</v>
      </c>
      <c r="F21" s="83">
        <f t="shared" ref="F21" si="15">SUM(F19:F20)</f>
        <v>2670</v>
      </c>
      <c r="G21" s="97">
        <f t="shared" ref="G21" ca="1" si="16">SUM(G19:G20)</f>
        <v>1170</v>
      </c>
      <c r="H21" s="83">
        <f t="shared" ref="H21" ca="1" si="17">SUM(H19:H20)</f>
        <v>1500</v>
      </c>
    </row>
    <row r="22" spans="1:8">
      <c r="B22" s="9" t="s">
        <v>38</v>
      </c>
      <c r="C22" s="10"/>
      <c r="D22" s="67"/>
      <c r="E22" s="80"/>
      <c r="F22" s="80"/>
      <c r="G22" s="96"/>
      <c r="H22" s="81"/>
    </row>
    <row r="23" spans="1:8">
      <c r="A23" s="67" t="s">
        <v>76</v>
      </c>
      <c r="B23" s="12" t="s">
        <v>51</v>
      </c>
      <c r="C23" s="8"/>
      <c r="D23" s="13"/>
      <c r="E23" s="82">
        <f>E19</f>
        <v>0</v>
      </c>
      <c r="F23" s="82">
        <f t="shared" ref="F23" si="18">F19</f>
        <v>2400</v>
      </c>
      <c r="G23" s="61">
        <f ca="1">(SUMIF('Les normes-données de base'!A$45:B$52,'BU-janv'!$D$8,'Les normes-données de base'!B$45:B$52))/'BU-janv'!$D$8*'BU-janv'!$D$9</f>
        <v>900</v>
      </c>
      <c r="H23" s="99">
        <f ca="1">IF(F23&lt;G23,0,F23-G23)</f>
        <v>1500</v>
      </c>
    </row>
    <row r="24" spans="1:8">
      <c r="A24" s="67" t="s">
        <v>76</v>
      </c>
      <c r="B24" s="12" t="s">
        <v>43</v>
      </c>
      <c r="C24" s="8"/>
      <c r="D24" s="13"/>
      <c r="E24" s="82">
        <f>E20</f>
        <v>0</v>
      </c>
      <c r="F24" s="82">
        <f t="shared" ref="F24" si="19">F20</f>
        <v>270</v>
      </c>
      <c r="G24" s="61">
        <f>F24+E24</f>
        <v>270</v>
      </c>
      <c r="H24" s="99">
        <f>IF(F24&lt;G24,0,F24-G24)</f>
        <v>0</v>
      </c>
    </row>
    <row r="25" spans="1:8">
      <c r="B25" s="14" t="s">
        <v>44</v>
      </c>
      <c r="C25" s="15"/>
      <c r="D25" s="16"/>
      <c r="E25" s="83">
        <f>SUM(E23:E24)</f>
        <v>0</v>
      </c>
      <c r="F25" s="83">
        <f t="shared" ref="F25" si="20">SUM(F23:F24)</f>
        <v>2670</v>
      </c>
      <c r="G25" s="97">
        <f t="shared" ref="G25" ca="1" si="21">SUM(G23:G24)</f>
        <v>1170</v>
      </c>
      <c r="H25" s="83">
        <f t="shared" ref="H25" ca="1" si="22">SUM(H23:H24)</f>
        <v>1500</v>
      </c>
    </row>
    <row r="26" spans="1:8">
      <c r="A26" s="67" t="s">
        <v>77</v>
      </c>
      <c r="B26" s="9" t="s">
        <v>38</v>
      </c>
      <c r="C26" s="10"/>
      <c r="D26" s="67"/>
      <c r="E26" s="80"/>
      <c r="F26" s="80"/>
      <c r="G26" s="96"/>
      <c r="H26" s="81"/>
    </row>
    <row r="27" spans="1:8">
      <c r="A27" s="67" t="s">
        <v>77</v>
      </c>
      <c r="B27" s="12" t="s">
        <v>51</v>
      </c>
      <c r="C27" s="8"/>
      <c r="D27" s="13"/>
      <c r="E27" s="82">
        <f>E23</f>
        <v>0</v>
      </c>
      <c r="F27" s="82">
        <f t="shared" ref="F27" si="23">F23</f>
        <v>2400</v>
      </c>
      <c r="G27" s="61">
        <f ca="1">(SUMIF('Les normes-données de base'!A$45:B$52,'BU-janv'!$D$8,'Les normes-données de base'!B$45:B$52))/'BU-janv'!$D$8*'BU-janv'!$D$9</f>
        <v>900</v>
      </c>
      <c r="H27" s="99">
        <f ca="1">IF(F27&lt;G27,0,F27-G27)</f>
        <v>1500</v>
      </c>
    </row>
    <row r="28" spans="1:8">
      <c r="A28" s="67" t="s">
        <v>77</v>
      </c>
      <c r="B28" s="12" t="s">
        <v>43</v>
      </c>
      <c r="C28" s="8"/>
      <c r="D28" s="13"/>
      <c r="E28" s="82">
        <f>E24</f>
        <v>0</v>
      </c>
      <c r="F28" s="82">
        <f t="shared" ref="F28" si="24">F24</f>
        <v>270</v>
      </c>
      <c r="G28" s="61">
        <f>F28+E28</f>
        <v>270</v>
      </c>
      <c r="H28" s="99">
        <f>IF(F28&lt;G28,0,F28-G28)</f>
        <v>0</v>
      </c>
    </row>
    <row r="29" spans="1:8">
      <c r="B29" s="14" t="s">
        <v>44</v>
      </c>
      <c r="C29" s="15"/>
      <c r="D29" s="16"/>
      <c r="E29" s="83">
        <f>SUM(E27:E28)</f>
        <v>0</v>
      </c>
      <c r="F29" s="83">
        <f t="shared" ref="F29" si="25">SUM(F27:F28)</f>
        <v>2670</v>
      </c>
      <c r="G29" s="97">
        <f t="shared" ref="G29" ca="1" si="26">SUM(G27:G28)</f>
        <v>1170</v>
      </c>
      <c r="H29" s="83">
        <f t="shared" ref="H29" ca="1" si="27">SUM(H27:H28)</f>
        <v>1500</v>
      </c>
    </row>
    <row r="30" spans="1:8">
      <c r="A30" s="67" t="s">
        <v>78</v>
      </c>
      <c r="B30" s="9" t="s">
        <v>38</v>
      </c>
      <c r="C30" s="10"/>
      <c r="D30" s="67"/>
      <c r="E30" s="80"/>
      <c r="F30" s="80"/>
      <c r="G30" s="96"/>
      <c r="H30" s="81"/>
    </row>
    <row r="31" spans="1:8">
      <c r="A31" s="67" t="s">
        <v>78</v>
      </c>
      <c r="B31" s="12" t="s">
        <v>51</v>
      </c>
      <c r="C31" s="8"/>
      <c r="D31" s="13"/>
      <c r="E31" s="82">
        <f>E27</f>
        <v>0</v>
      </c>
      <c r="F31" s="82">
        <f t="shared" ref="F31" si="28">F27</f>
        <v>2400</v>
      </c>
      <c r="G31" s="61">
        <f ca="1">(SUMIF('Les normes-données de base'!A$45:B$52,'BU-janv'!$D$8,'Les normes-données de base'!B$45:B$52))/'BU-janv'!$D$8*'BU-janv'!$D$9</f>
        <v>900</v>
      </c>
      <c r="H31" s="99">
        <f ca="1">IF(F31&lt;G31,0,F31-G31)</f>
        <v>1500</v>
      </c>
    </row>
    <row r="32" spans="1:8">
      <c r="A32" s="67" t="s">
        <v>78</v>
      </c>
      <c r="B32" s="12" t="s">
        <v>43</v>
      </c>
      <c r="C32" s="8"/>
      <c r="D32" s="13"/>
      <c r="E32" s="82">
        <f>E28</f>
        <v>0</v>
      </c>
      <c r="F32" s="82">
        <f t="shared" ref="F32" si="29">F28</f>
        <v>270</v>
      </c>
      <c r="G32" s="61">
        <f>F32+E32</f>
        <v>270</v>
      </c>
      <c r="H32" s="99">
        <f>IF(F32&lt;G32,0,F32-G32)</f>
        <v>0</v>
      </c>
    </row>
    <row r="33" spans="1:11">
      <c r="B33" s="14" t="s">
        <v>44</v>
      </c>
      <c r="C33" s="15"/>
      <c r="D33" s="16"/>
      <c r="E33" s="83">
        <f>SUM(E31:E32)</f>
        <v>0</v>
      </c>
      <c r="F33" s="83">
        <f t="shared" ref="F33" si="30">SUM(F31:F32)</f>
        <v>2670</v>
      </c>
      <c r="G33" s="97">
        <f t="shared" ref="G33" ca="1" si="31">SUM(G31:G32)</f>
        <v>1170</v>
      </c>
      <c r="H33" s="83">
        <f t="shared" ref="H33" ca="1" si="32">SUM(H31:H32)</f>
        <v>1500</v>
      </c>
    </row>
    <row r="34" spans="1:11">
      <c r="A34" s="67" t="s">
        <v>79</v>
      </c>
      <c r="B34" s="9" t="s">
        <v>38</v>
      </c>
      <c r="C34" s="10"/>
      <c r="D34" s="67"/>
      <c r="E34" s="80"/>
      <c r="F34" s="80"/>
      <c r="G34" s="96"/>
      <c r="H34" s="81"/>
    </row>
    <row r="35" spans="1:11">
      <c r="A35" s="67" t="s">
        <v>79</v>
      </c>
      <c r="B35" s="12" t="s">
        <v>51</v>
      </c>
      <c r="C35" s="8"/>
      <c r="D35" s="13"/>
      <c r="E35" s="82">
        <f>E31</f>
        <v>0</v>
      </c>
      <c r="F35" s="82">
        <f t="shared" ref="F35" si="33">F31</f>
        <v>2400</v>
      </c>
      <c r="G35" s="61">
        <f ca="1">(SUMIF('Les normes-données de base'!A$45:B$52,'BU-janv'!$D$8,'Les normes-données de base'!B$45:B$52))/'BU-janv'!$D$8*'BU-janv'!$D$9</f>
        <v>900</v>
      </c>
      <c r="H35" s="99">
        <f ca="1">IF(F35&lt;G35,0,F35-G35)</f>
        <v>1500</v>
      </c>
    </row>
    <row r="36" spans="1:11">
      <c r="A36" s="67" t="s">
        <v>79</v>
      </c>
      <c r="B36" s="12" t="s">
        <v>43</v>
      </c>
      <c r="C36" s="8"/>
      <c r="D36" s="13"/>
      <c r="E36" s="82">
        <f>E32</f>
        <v>0</v>
      </c>
      <c r="F36" s="82">
        <f t="shared" ref="F36" si="34">F32</f>
        <v>270</v>
      </c>
      <c r="G36" s="61">
        <f>F36+E36</f>
        <v>270</v>
      </c>
      <c r="H36" s="99">
        <f>IF(F36&lt;G36,0,F36-G36)</f>
        <v>0</v>
      </c>
    </row>
    <row r="37" spans="1:11">
      <c r="B37" s="14" t="s">
        <v>44</v>
      </c>
      <c r="C37" s="15"/>
      <c r="D37" s="16"/>
      <c r="E37" s="83">
        <f>SUM(E35:E36)</f>
        <v>0</v>
      </c>
      <c r="F37" s="83">
        <f t="shared" ref="F37" si="35">SUM(F35:F36)</f>
        <v>2670</v>
      </c>
      <c r="G37" s="97">
        <f t="shared" ref="G37" ca="1" si="36">SUM(G35:G36)</f>
        <v>1170</v>
      </c>
      <c r="H37" s="83">
        <f t="shared" ref="H37" ca="1" si="37">SUM(H35:H36)</f>
        <v>1500</v>
      </c>
    </row>
    <row r="38" spans="1:11">
      <c r="A38" s="67" t="s">
        <v>80</v>
      </c>
      <c r="B38" s="9" t="s">
        <v>38</v>
      </c>
      <c r="C38" s="10"/>
      <c r="D38" s="67"/>
      <c r="E38" s="80"/>
      <c r="F38" s="80"/>
      <c r="G38" s="96"/>
      <c r="H38" s="81"/>
    </row>
    <row r="39" spans="1:11">
      <c r="A39" s="67" t="s">
        <v>80</v>
      </c>
      <c r="B39" s="12" t="s">
        <v>51</v>
      </c>
      <c r="C39" s="8"/>
      <c r="D39" s="13"/>
      <c r="E39" s="82">
        <f>E35</f>
        <v>0</v>
      </c>
      <c r="F39" s="82">
        <f t="shared" ref="F39" si="38">F35</f>
        <v>2400</v>
      </c>
      <c r="G39" s="61">
        <f ca="1">(SUMIF('Les normes-données de base'!A$45:B$52,'BU-janv'!$D$8,'Les normes-données de base'!B$45:B$52))/'BU-janv'!$D$8*'BU-janv'!$D$9</f>
        <v>900</v>
      </c>
      <c r="H39" s="99">
        <f ca="1">IF(F39&lt;G39,0,F39-G39)</f>
        <v>1500</v>
      </c>
      <c r="K39" s="61">
        <f ca="1">(SUMIF('Les normes-données de base'!E$45:F$52,'BU-janv'!$D$8,'Les normes-données de base'!F$45:F$52))/'BU-janv'!$D$8*'BU-janv'!$D$9</f>
        <v>0</v>
      </c>
    </row>
    <row r="40" spans="1:11">
      <c r="A40" s="67" t="s">
        <v>80</v>
      </c>
      <c r="B40" s="12" t="s">
        <v>43</v>
      </c>
      <c r="C40" s="8"/>
      <c r="D40" s="13"/>
      <c r="E40" s="82">
        <f>E36</f>
        <v>0</v>
      </c>
      <c r="F40" s="82">
        <f t="shared" ref="F40" si="39">F36</f>
        <v>270</v>
      </c>
      <c r="G40" s="61">
        <f>F40+E40</f>
        <v>270</v>
      </c>
      <c r="H40" s="99">
        <f>IF(F40&lt;G40,0,F40-G40)</f>
        <v>0</v>
      </c>
      <c r="K40" s="61">
        <f>J40+I40</f>
        <v>0</v>
      </c>
    </row>
    <row r="41" spans="1:11">
      <c r="B41" s="14" t="s">
        <v>44</v>
      </c>
      <c r="C41" s="15"/>
      <c r="D41" s="16"/>
      <c r="E41" s="83">
        <f>SUM(E39:E40)</f>
        <v>0</v>
      </c>
      <c r="F41" s="83">
        <f t="shared" ref="F41" si="40">SUM(F39:F40)</f>
        <v>2670</v>
      </c>
      <c r="G41" s="97">
        <f t="shared" ref="G41" ca="1" si="41">SUM(G39:G40)</f>
        <v>1170</v>
      </c>
      <c r="H41" s="83">
        <f t="shared" ref="H41" ca="1" si="42">SUM(H39:H40)</f>
        <v>1500</v>
      </c>
    </row>
    <row r="42" spans="1:11">
      <c r="A42" s="67" t="s">
        <v>81</v>
      </c>
      <c r="B42" s="9" t="s">
        <v>38</v>
      </c>
      <c r="C42" s="10"/>
      <c r="D42" s="67"/>
      <c r="E42" s="80"/>
      <c r="F42" s="80"/>
      <c r="G42" s="96"/>
      <c r="H42" s="81"/>
    </row>
    <row r="43" spans="1:11">
      <c r="A43" s="67" t="s">
        <v>81</v>
      </c>
      <c r="B43" s="12" t="s">
        <v>51</v>
      </c>
      <c r="C43" s="8"/>
      <c r="D43" s="13"/>
      <c r="E43" s="82">
        <f>E39</f>
        <v>0</v>
      </c>
      <c r="F43" s="82">
        <f t="shared" ref="F43" si="43">F39</f>
        <v>2400</v>
      </c>
      <c r="G43" s="61">
        <f ca="1">(SUMIF('Les normes-données de base'!A$45:B$52,'BU-janv'!$D$8,'Les normes-données de base'!B$45:B$52))/'BU-janv'!$D$8*'BU-janv'!$D$9</f>
        <v>900</v>
      </c>
      <c r="H43" s="99">
        <f ca="1">IF(F43&lt;G43,0,F43-G43)</f>
        <v>1500</v>
      </c>
    </row>
    <row r="44" spans="1:11">
      <c r="A44" s="67" t="s">
        <v>81</v>
      </c>
      <c r="B44" s="12" t="s">
        <v>43</v>
      </c>
      <c r="C44" s="8"/>
      <c r="D44" s="13"/>
      <c r="E44" s="82">
        <f>E40</f>
        <v>0</v>
      </c>
      <c r="F44" s="82">
        <f t="shared" ref="F44" si="44">F40</f>
        <v>270</v>
      </c>
      <c r="G44" s="61">
        <f>F44+E44</f>
        <v>270</v>
      </c>
      <c r="H44" s="99">
        <f>IF(F44&lt;G44,0,F44-G44)</f>
        <v>0</v>
      </c>
    </row>
    <row r="45" spans="1:11">
      <c r="B45" s="14" t="s">
        <v>44</v>
      </c>
      <c r="C45" s="15"/>
      <c r="D45" s="16"/>
      <c r="E45" s="83">
        <f>SUM(E43:E44)</f>
        <v>0</v>
      </c>
      <c r="F45" s="83">
        <f t="shared" ref="F45" si="45">SUM(F43:F44)</f>
        <v>2670</v>
      </c>
      <c r="G45" s="97">
        <f t="shared" ref="G45" ca="1" si="46">SUM(G43:G44)</f>
        <v>1170</v>
      </c>
      <c r="H45" s="83">
        <f t="shared" ref="H45" ca="1" si="47">SUM(H43:H44)</f>
        <v>1500</v>
      </c>
    </row>
    <row r="46" spans="1:11">
      <c r="A46" s="67" t="s">
        <v>82</v>
      </c>
      <c r="B46" s="9" t="s">
        <v>38</v>
      </c>
      <c r="C46" s="10"/>
      <c r="D46" s="67"/>
      <c r="E46" s="80"/>
      <c r="F46" s="80"/>
      <c r="G46" s="96"/>
      <c r="H46" s="81"/>
    </row>
    <row r="47" spans="1:11">
      <c r="A47" s="67" t="s">
        <v>82</v>
      </c>
      <c r="B47" s="12" t="s">
        <v>51</v>
      </c>
      <c r="C47" s="8"/>
      <c r="D47" s="13"/>
      <c r="E47" s="82">
        <f>E43</f>
        <v>0</v>
      </c>
      <c r="F47" s="82">
        <f t="shared" ref="F47" si="48">F43</f>
        <v>2400</v>
      </c>
      <c r="G47" s="61">
        <f ca="1">(SUMIF('Les normes-données de base'!A$45:B$52,'BU-janv'!$D$8,'Les normes-données de base'!B$45:B$52))/'BU-janv'!$D$8*'BU-janv'!$D$9</f>
        <v>900</v>
      </c>
      <c r="H47" s="99">
        <f ca="1">IF(F47&lt;G47,0,F47-G47)</f>
        <v>1500</v>
      </c>
    </row>
    <row r="48" spans="1:11">
      <c r="A48" s="67" t="s">
        <v>82</v>
      </c>
      <c r="B48" s="12" t="s">
        <v>43</v>
      </c>
      <c r="C48" s="8"/>
      <c r="D48" s="13"/>
      <c r="E48" s="82">
        <f>E44</f>
        <v>0</v>
      </c>
      <c r="F48" s="82">
        <f t="shared" ref="F48" si="49">F44</f>
        <v>270</v>
      </c>
      <c r="G48" s="61">
        <f>F48+E48</f>
        <v>270</v>
      </c>
      <c r="H48" s="99">
        <f>IF(F48&lt;G48,0,F48-G48)</f>
        <v>0</v>
      </c>
    </row>
    <row r="49" spans="2:8">
      <c r="B49" s="14" t="s">
        <v>44</v>
      </c>
      <c r="C49" s="15"/>
      <c r="D49" s="16"/>
      <c r="E49" s="83">
        <f>SUM(E47:E48)</f>
        <v>0</v>
      </c>
      <c r="F49" s="83">
        <f t="shared" ref="F49" si="50">SUM(F47:F48)</f>
        <v>2670</v>
      </c>
      <c r="G49" s="97">
        <f t="shared" ref="G49" ca="1" si="51">SUM(G47:G48)</f>
        <v>1170</v>
      </c>
      <c r="H49" s="83">
        <f t="shared" ref="H49" ca="1" si="52">SUM(H47:H48)</f>
        <v>1500</v>
      </c>
    </row>
    <row r="50" spans="2:8">
      <c r="E50" s="44"/>
      <c r="F50" s="44"/>
      <c r="G50" s="4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11"/>
  <dimension ref="A1:F50"/>
  <sheetViews>
    <sheetView topLeftCell="A2" workbookViewId="0">
      <selection activeCell="I7" sqref="I7"/>
    </sheetView>
  </sheetViews>
  <sheetFormatPr defaultColWidth="11.42578125" defaultRowHeight="15"/>
  <cols>
    <col min="2" max="2" width="27" customWidth="1"/>
  </cols>
  <sheetData>
    <row r="1" spans="1:6" ht="15.75" thickBot="1"/>
    <row r="2" spans="1:6" ht="20.25" thickTop="1" thickBot="1">
      <c r="B2" s="32" t="s">
        <v>91</v>
      </c>
      <c r="C2" s="34"/>
      <c r="D2" s="59" t="s">
        <v>71</v>
      </c>
      <c r="E2" s="106"/>
      <c r="F2" s="107"/>
    </row>
    <row r="3" spans="1:6" ht="30.75" thickTop="1">
      <c r="B3" s="54"/>
      <c r="C3" s="55" t="s">
        <v>88</v>
      </c>
      <c r="D3" s="56" t="s">
        <v>89</v>
      </c>
      <c r="E3" s="33" t="s">
        <v>111</v>
      </c>
      <c r="F3" s="34" t="s">
        <v>90</v>
      </c>
    </row>
    <row r="4" spans="1:6">
      <c r="A4" t="s">
        <v>71</v>
      </c>
      <c r="B4" s="38" t="s">
        <v>45</v>
      </c>
      <c r="C4" s="48" t="s">
        <v>110</v>
      </c>
      <c r="D4" s="57">
        <v>352.8</v>
      </c>
      <c r="E4" s="50" t="s">
        <v>112</v>
      </c>
      <c r="F4" s="51">
        <v>12.8</v>
      </c>
    </row>
    <row r="5" spans="1:6" ht="15.75" thickBot="1">
      <c r="A5" t="s">
        <v>71</v>
      </c>
      <c r="B5" s="39" t="s">
        <v>46</v>
      </c>
      <c r="C5" s="49" t="s">
        <v>110</v>
      </c>
      <c r="D5" s="58">
        <v>12.4</v>
      </c>
      <c r="E5" s="52" t="s">
        <v>112</v>
      </c>
      <c r="F5" s="53">
        <v>0</v>
      </c>
    </row>
    <row r="6" spans="1:6" ht="16.5" customHeight="1" thickTop="1" thickBot="1">
      <c r="B6" s="60"/>
      <c r="D6" s="59" t="s">
        <v>72</v>
      </c>
      <c r="E6" s="106"/>
      <c r="F6" s="107"/>
    </row>
    <row r="7" spans="1:6" ht="30.75" thickTop="1">
      <c r="B7" s="54"/>
      <c r="C7" s="55" t="s">
        <v>88</v>
      </c>
      <c r="D7" s="56" t="s">
        <v>89</v>
      </c>
      <c r="E7" s="33" t="s">
        <v>111</v>
      </c>
      <c r="F7" s="34" t="s">
        <v>90</v>
      </c>
    </row>
    <row r="8" spans="1:6">
      <c r="A8" t="str">
        <f t="shared" ref="A8" si="0">D6</f>
        <v>Février</v>
      </c>
      <c r="B8" s="38" t="s">
        <v>45</v>
      </c>
      <c r="C8" s="68" t="str">
        <f t="shared" ref="C8:F9" si="1">C4</f>
        <v>CSS</v>
      </c>
      <c r="D8" s="69">
        <f t="shared" si="1"/>
        <v>352.8</v>
      </c>
      <c r="E8" s="70" t="str">
        <f t="shared" si="1"/>
        <v>oui</v>
      </c>
      <c r="F8" s="71">
        <f t="shared" si="1"/>
        <v>12.8</v>
      </c>
    </row>
    <row r="9" spans="1:6" ht="15.75" thickBot="1">
      <c r="A9" t="str">
        <f t="shared" ref="A9" si="2">D6</f>
        <v>Février</v>
      </c>
      <c r="B9" s="39" t="s">
        <v>46</v>
      </c>
      <c r="C9" s="72" t="str">
        <f t="shared" si="1"/>
        <v>CSS</v>
      </c>
      <c r="D9" s="73">
        <f t="shared" si="1"/>
        <v>12.4</v>
      </c>
      <c r="E9" s="74" t="str">
        <f t="shared" si="1"/>
        <v>oui</v>
      </c>
      <c r="F9" s="75">
        <f t="shared" si="1"/>
        <v>0</v>
      </c>
    </row>
    <row r="10" spans="1:6" ht="16.5" customHeight="1" thickTop="1" thickBot="1">
      <c r="B10" s="60"/>
      <c r="C10" s="44"/>
      <c r="D10" s="59" t="s">
        <v>73</v>
      </c>
      <c r="E10" s="106"/>
      <c r="F10" s="107"/>
    </row>
    <row r="11" spans="1:6" ht="30.75" thickTop="1">
      <c r="B11" s="54"/>
      <c r="C11" s="76" t="s">
        <v>88</v>
      </c>
      <c r="D11" s="77" t="s">
        <v>89</v>
      </c>
      <c r="E11" s="78" t="s">
        <v>111</v>
      </c>
      <c r="F11" s="79" t="s">
        <v>90</v>
      </c>
    </row>
    <row r="12" spans="1:6">
      <c r="A12" t="str">
        <f t="shared" ref="A12" si="3">D10</f>
        <v>Mars</v>
      </c>
      <c r="B12" s="38" t="s">
        <v>45</v>
      </c>
      <c r="C12" s="68" t="str">
        <f t="shared" ref="C12:F13" si="4">C8</f>
        <v>CSS</v>
      </c>
      <c r="D12" s="69">
        <f t="shared" si="4"/>
        <v>352.8</v>
      </c>
      <c r="E12" s="70" t="str">
        <f t="shared" si="4"/>
        <v>oui</v>
      </c>
      <c r="F12" s="71">
        <f t="shared" si="4"/>
        <v>12.8</v>
      </c>
    </row>
    <row r="13" spans="1:6" ht="15.75" thickBot="1">
      <c r="A13" t="str">
        <f t="shared" ref="A13" si="5">D10</f>
        <v>Mars</v>
      </c>
      <c r="B13" s="39" t="s">
        <v>46</v>
      </c>
      <c r="C13" s="72" t="str">
        <f t="shared" si="4"/>
        <v>CSS</v>
      </c>
      <c r="D13" s="73">
        <f t="shared" si="4"/>
        <v>12.4</v>
      </c>
      <c r="E13" s="74" t="str">
        <f t="shared" si="4"/>
        <v>oui</v>
      </c>
      <c r="F13" s="75">
        <f t="shared" si="4"/>
        <v>0</v>
      </c>
    </row>
    <row r="14" spans="1:6" ht="16.5" customHeight="1" thickTop="1" thickBot="1">
      <c r="B14" s="60"/>
      <c r="C14" s="44"/>
      <c r="D14" s="59" t="s">
        <v>74</v>
      </c>
      <c r="E14" s="106"/>
      <c r="F14" s="107"/>
    </row>
    <row r="15" spans="1:6" ht="30.75" thickTop="1">
      <c r="B15" s="54"/>
      <c r="C15" s="76" t="s">
        <v>88</v>
      </c>
      <c r="D15" s="77" t="s">
        <v>89</v>
      </c>
      <c r="E15" s="78" t="s">
        <v>111</v>
      </c>
      <c r="F15" s="79" t="s">
        <v>90</v>
      </c>
    </row>
    <row r="16" spans="1:6">
      <c r="A16" t="str">
        <f t="shared" ref="A16" si="6">D14</f>
        <v>Avril</v>
      </c>
      <c r="B16" s="38" t="s">
        <v>45</v>
      </c>
      <c r="C16" s="68" t="str">
        <f t="shared" ref="C16:F17" si="7">C12</f>
        <v>CSS</v>
      </c>
      <c r="D16" s="69">
        <f t="shared" si="7"/>
        <v>352.8</v>
      </c>
      <c r="E16" s="70" t="str">
        <f t="shared" si="7"/>
        <v>oui</v>
      </c>
      <c r="F16" s="71">
        <f t="shared" si="7"/>
        <v>12.8</v>
      </c>
    </row>
    <row r="17" spans="1:6" ht="15.75" thickBot="1">
      <c r="A17" t="str">
        <f t="shared" ref="A17" si="8">D14</f>
        <v>Avril</v>
      </c>
      <c r="B17" s="39" t="s">
        <v>46</v>
      </c>
      <c r="C17" s="72" t="str">
        <f t="shared" si="7"/>
        <v>CSS</v>
      </c>
      <c r="D17" s="73">
        <f t="shared" si="7"/>
        <v>12.4</v>
      </c>
      <c r="E17" s="74" t="str">
        <f t="shared" si="7"/>
        <v>oui</v>
      </c>
      <c r="F17" s="75">
        <f t="shared" si="7"/>
        <v>0</v>
      </c>
    </row>
    <row r="18" spans="1:6" ht="16.5" customHeight="1" thickTop="1" thickBot="1">
      <c r="B18" s="60"/>
      <c r="C18" s="44"/>
      <c r="D18" s="59" t="s">
        <v>75</v>
      </c>
      <c r="E18" s="106"/>
      <c r="F18" s="107"/>
    </row>
    <row r="19" spans="1:6" ht="30.75" thickTop="1">
      <c r="B19" s="54"/>
      <c r="C19" s="76" t="s">
        <v>88</v>
      </c>
      <c r="D19" s="77" t="s">
        <v>89</v>
      </c>
      <c r="E19" s="78" t="s">
        <v>111</v>
      </c>
      <c r="F19" s="79" t="s">
        <v>90</v>
      </c>
    </row>
    <row r="20" spans="1:6">
      <c r="A20" t="str">
        <f t="shared" ref="A20" si="9">D18</f>
        <v>Mai</v>
      </c>
      <c r="B20" s="38" t="s">
        <v>45</v>
      </c>
      <c r="C20" s="68" t="str">
        <f t="shared" ref="C20:F21" si="10">C16</f>
        <v>CSS</v>
      </c>
      <c r="D20" s="69">
        <f t="shared" si="10"/>
        <v>352.8</v>
      </c>
      <c r="E20" s="70" t="str">
        <f t="shared" si="10"/>
        <v>oui</v>
      </c>
      <c r="F20" s="71">
        <f t="shared" si="10"/>
        <v>12.8</v>
      </c>
    </row>
    <row r="21" spans="1:6" ht="15.75" thickBot="1">
      <c r="A21" t="str">
        <f t="shared" ref="A21" si="11">D18</f>
        <v>Mai</v>
      </c>
      <c r="B21" s="39" t="s">
        <v>46</v>
      </c>
      <c r="C21" s="72" t="str">
        <f t="shared" si="10"/>
        <v>CSS</v>
      </c>
      <c r="D21" s="73">
        <f t="shared" si="10"/>
        <v>12.4</v>
      </c>
      <c r="E21" s="74" t="str">
        <f t="shared" si="10"/>
        <v>oui</v>
      </c>
      <c r="F21" s="75">
        <f t="shared" si="10"/>
        <v>0</v>
      </c>
    </row>
    <row r="22" spans="1:6" ht="16.5" customHeight="1" thickTop="1" thickBot="1">
      <c r="B22" s="60"/>
      <c r="C22" s="44"/>
      <c r="D22" s="59" t="s">
        <v>76</v>
      </c>
      <c r="E22" s="106"/>
      <c r="F22" s="107"/>
    </row>
    <row r="23" spans="1:6" ht="30.75" thickTop="1">
      <c r="B23" s="54"/>
      <c r="C23" s="76" t="s">
        <v>88</v>
      </c>
      <c r="D23" s="77" t="s">
        <v>89</v>
      </c>
      <c r="E23" s="78" t="s">
        <v>111</v>
      </c>
      <c r="F23" s="79" t="s">
        <v>90</v>
      </c>
    </row>
    <row r="24" spans="1:6">
      <c r="A24" t="str">
        <f t="shared" ref="A24" si="12">D22</f>
        <v>Juin</v>
      </c>
      <c r="B24" s="38" t="s">
        <v>45</v>
      </c>
      <c r="C24" s="68" t="str">
        <f t="shared" ref="C24:F25" si="13">C20</f>
        <v>CSS</v>
      </c>
      <c r="D24" s="69">
        <f t="shared" si="13"/>
        <v>352.8</v>
      </c>
      <c r="E24" s="70" t="str">
        <f t="shared" si="13"/>
        <v>oui</v>
      </c>
      <c r="F24" s="71">
        <f t="shared" si="13"/>
        <v>12.8</v>
      </c>
    </row>
    <row r="25" spans="1:6" ht="15.75" thickBot="1">
      <c r="A25" t="str">
        <f t="shared" ref="A25" si="14">D22</f>
        <v>Juin</v>
      </c>
      <c r="B25" s="39" t="s">
        <v>46</v>
      </c>
      <c r="C25" s="72" t="str">
        <f t="shared" si="13"/>
        <v>CSS</v>
      </c>
      <c r="D25" s="73">
        <f t="shared" si="13"/>
        <v>12.4</v>
      </c>
      <c r="E25" s="74" t="str">
        <f t="shared" si="13"/>
        <v>oui</v>
      </c>
      <c r="F25" s="75">
        <f t="shared" si="13"/>
        <v>0</v>
      </c>
    </row>
    <row r="26" spans="1:6" ht="16.5" customHeight="1" thickTop="1" thickBot="1">
      <c r="B26" s="60"/>
      <c r="C26" s="44"/>
      <c r="D26" s="59" t="s">
        <v>77</v>
      </c>
      <c r="E26" s="106"/>
      <c r="F26" s="107"/>
    </row>
    <row r="27" spans="1:6" ht="30.75" thickTop="1">
      <c r="B27" s="54"/>
      <c r="C27" s="76" t="s">
        <v>88</v>
      </c>
      <c r="D27" s="77" t="s">
        <v>89</v>
      </c>
      <c r="E27" s="78" t="s">
        <v>111</v>
      </c>
      <c r="F27" s="79" t="s">
        <v>90</v>
      </c>
    </row>
    <row r="28" spans="1:6">
      <c r="A28" t="str">
        <f t="shared" ref="A28" si="15">D26</f>
        <v>Juillet</v>
      </c>
      <c r="B28" s="38" t="s">
        <v>45</v>
      </c>
      <c r="C28" s="68" t="str">
        <f t="shared" ref="C28:F29" si="16">C24</f>
        <v>CSS</v>
      </c>
      <c r="D28" s="69">
        <f t="shared" si="16"/>
        <v>352.8</v>
      </c>
      <c r="E28" s="70" t="str">
        <f t="shared" si="16"/>
        <v>oui</v>
      </c>
      <c r="F28" s="71">
        <f t="shared" si="16"/>
        <v>12.8</v>
      </c>
    </row>
    <row r="29" spans="1:6" ht="15.75" thickBot="1">
      <c r="A29" t="str">
        <f t="shared" ref="A29" si="17">D26</f>
        <v>Juillet</v>
      </c>
      <c r="B29" s="39" t="s">
        <v>46</v>
      </c>
      <c r="C29" s="72" t="str">
        <f t="shared" si="16"/>
        <v>CSS</v>
      </c>
      <c r="D29" s="73">
        <f t="shared" si="16"/>
        <v>12.4</v>
      </c>
      <c r="E29" s="74" t="str">
        <f t="shared" si="16"/>
        <v>oui</v>
      </c>
      <c r="F29" s="75">
        <f t="shared" si="16"/>
        <v>0</v>
      </c>
    </row>
    <row r="30" spans="1:6" ht="16.5" customHeight="1" thickTop="1" thickBot="1">
      <c r="B30" s="60"/>
      <c r="C30" s="44"/>
      <c r="D30" s="59" t="s">
        <v>78</v>
      </c>
      <c r="E30" s="106"/>
      <c r="F30" s="107"/>
    </row>
    <row r="31" spans="1:6" ht="30.75" thickTop="1">
      <c r="B31" s="54"/>
      <c r="C31" s="76" t="s">
        <v>88</v>
      </c>
      <c r="D31" s="77" t="s">
        <v>89</v>
      </c>
      <c r="E31" s="78" t="s">
        <v>111</v>
      </c>
      <c r="F31" s="79" t="s">
        <v>90</v>
      </c>
    </row>
    <row r="32" spans="1:6">
      <c r="A32" t="str">
        <f t="shared" ref="A32" si="18">D30</f>
        <v>Août</v>
      </c>
      <c r="B32" s="38" t="s">
        <v>45</v>
      </c>
      <c r="C32" s="68" t="str">
        <f t="shared" ref="C32:F33" si="19">C28</f>
        <v>CSS</v>
      </c>
      <c r="D32" s="69">
        <f t="shared" si="19"/>
        <v>352.8</v>
      </c>
      <c r="E32" s="70" t="str">
        <f t="shared" si="19"/>
        <v>oui</v>
      </c>
      <c r="F32" s="71">
        <f t="shared" si="19"/>
        <v>12.8</v>
      </c>
    </row>
    <row r="33" spans="1:6" ht="15.75" thickBot="1">
      <c r="A33" t="str">
        <f t="shared" ref="A33" si="20">D30</f>
        <v>Août</v>
      </c>
      <c r="B33" s="39" t="s">
        <v>46</v>
      </c>
      <c r="C33" s="72" t="str">
        <f t="shared" si="19"/>
        <v>CSS</v>
      </c>
      <c r="D33" s="73">
        <f t="shared" si="19"/>
        <v>12.4</v>
      </c>
      <c r="E33" s="74" t="str">
        <f t="shared" si="19"/>
        <v>oui</v>
      </c>
      <c r="F33" s="75">
        <f t="shared" si="19"/>
        <v>0</v>
      </c>
    </row>
    <row r="34" spans="1:6" ht="20.25" customHeight="1" thickTop="1" thickBot="1">
      <c r="B34" s="60"/>
      <c r="C34" s="44"/>
      <c r="D34" s="59" t="s">
        <v>79</v>
      </c>
      <c r="E34" s="106"/>
      <c r="F34" s="107"/>
    </row>
    <row r="35" spans="1:6" ht="30.75" thickTop="1">
      <c r="B35" s="54"/>
      <c r="C35" s="76" t="s">
        <v>88</v>
      </c>
      <c r="D35" s="77" t="s">
        <v>89</v>
      </c>
      <c r="E35" s="78" t="s">
        <v>111</v>
      </c>
      <c r="F35" s="79" t="s">
        <v>90</v>
      </c>
    </row>
    <row r="36" spans="1:6">
      <c r="A36" t="str">
        <f t="shared" ref="A36" si="21">D34</f>
        <v>Septembre</v>
      </c>
      <c r="B36" s="38" t="s">
        <v>45</v>
      </c>
      <c r="C36" s="68" t="str">
        <f t="shared" ref="C36:F37" si="22">C32</f>
        <v>CSS</v>
      </c>
      <c r="D36" s="69">
        <f t="shared" si="22"/>
        <v>352.8</v>
      </c>
      <c r="E36" s="70" t="str">
        <f t="shared" si="22"/>
        <v>oui</v>
      </c>
      <c r="F36" s="71">
        <f t="shared" si="22"/>
        <v>12.8</v>
      </c>
    </row>
    <row r="37" spans="1:6" ht="15.75" thickBot="1">
      <c r="A37" t="str">
        <f t="shared" ref="A37" si="23">D34</f>
        <v>Septembre</v>
      </c>
      <c r="B37" s="39" t="s">
        <v>46</v>
      </c>
      <c r="C37" s="72" t="str">
        <f t="shared" si="22"/>
        <v>CSS</v>
      </c>
      <c r="D37" s="73">
        <f t="shared" si="22"/>
        <v>12.4</v>
      </c>
      <c r="E37" s="74" t="str">
        <f t="shared" si="22"/>
        <v>oui</v>
      </c>
      <c r="F37" s="75">
        <f t="shared" si="22"/>
        <v>0</v>
      </c>
    </row>
    <row r="38" spans="1:6" ht="16.5" customHeight="1" thickTop="1" thickBot="1">
      <c r="B38" s="60"/>
      <c r="C38" s="44"/>
      <c r="D38" s="59" t="s">
        <v>80</v>
      </c>
      <c r="E38" s="106"/>
      <c r="F38" s="107"/>
    </row>
    <row r="39" spans="1:6" ht="30.75" thickTop="1">
      <c r="B39" s="54"/>
      <c r="C39" s="76" t="s">
        <v>88</v>
      </c>
      <c r="D39" s="77" t="s">
        <v>89</v>
      </c>
      <c r="E39" s="78" t="s">
        <v>111</v>
      </c>
      <c r="F39" s="79" t="s">
        <v>90</v>
      </c>
    </row>
    <row r="40" spans="1:6">
      <c r="A40" t="str">
        <f t="shared" ref="A40" si="24">D38</f>
        <v>Octobre</v>
      </c>
      <c r="B40" s="38" t="s">
        <v>45</v>
      </c>
      <c r="C40" s="68" t="str">
        <f t="shared" ref="C40:F41" si="25">C36</f>
        <v>CSS</v>
      </c>
      <c r="D40" s="69">
        <f t="shared" si="25"/>
        <v>352.8</v>
      </c>
      <c r="E40" s="70" t="str">
        <f t="shared" si="25"/>
        <v>oui</v>
      </c>
      <c r="F40" s="71">
        <f t="shared" si="25"/>
        <v>12.8</v>
      </c>
    </row>
    <row r="41" spans="1:6" ht="15.75" thickBot="1">
      <c r="A41" t="str">
        <f t="shared" ref="A41" si="26">D38</f>
        <v>Octobre</v>
      </c>
      <c r="B41" s="39" t="s">
        <v>46</v>
      </c>
      <c r="C41" s="72" t="str">
        <f t="shared" si="25"/>
        <v>CSS</v>
      </c>
      <c r="D41" s="73">
        <f t="shared" si="25"/>
        <v>12.4</v>
      </c>
      <c r="E41" s="74" t="str">
        <f t="shared" si="25"/>
        <v>oui</v>
      </c>
      <c r="F41" s="75">
        <f t="shared" si="25"/>
        <v>0</v>
      </c>
    </row>
    <row r="42" spans="1:6" ht="20.25" customHeight="1" thickTop="1" thickBot="1">
      <c r="B42" s="60"/>
      <c r="C42" s="44"/>
      <c r="D42" s="59" t="s">
        <v>81</v>
      </c>
      <c r="E42" s="106"/>
      <c r="F42" s="107"/>
    </row>
    <row r="43" spans="1:6" ht="30.75" thickTop="1">
      <c r="B43" s="54"/>
      <c r="C43" s="76" t="s">
        <v>88</v>
      </c>
      <c r="D43" s="77" t="s">
        <v>89</v>
      </c>
      <c r="E43" s="78" t="s">
        <v>111</v>
      </c>
      <c r="F43" s="79" t="s">
        <v>90</v>
      </c>
    </row>
    <row r="44" spans="1:6">
      <c r="A44" t="str">
        <f t="shared" ref="A44" si="27">D42</f>
        <v>Novembre</v>
      </c>
      <c r="B44" s="38" t="s">
        <v>45</v>
      </c>
      <c r="C44" s="68" t="str">
        <f t="shared" ref="C44:F45" si="28">C40</f>
        <v>CSS</v>
      </c>
      <c r="D44" s="69">
        <f t="shared" si="28"/>
        <v>352.8</v>
      </c>
      <c r="E44" s="70" t="str">
        <f t="shared" si="28"/>
        <v>oui</v>
      </c>
      <c r="F44" s="71">
        <f t="shared" si="28"/>
        <v>12.8</v>
      </c>
    </row>
    <row r="45" spans="1:6" ht="15.75" thickBot="1">
      <c r="A45" t="str">
        <f t="shared" ref="A45" si="29">D42</f>
        <v>Novembre</v>
      </c>
      <c r="B45" s="39" t="s">
        <v>46</v>
      </c>
      <c r="C45" s="72" t="str">
        <f t="shared" si="28"/>
        <v>CSS</v>
      </c>
      <c r="D45" s="73">
        <f t="shared" si="28"/>
        <v>12.4</v>
      </c>
      <c r="E45" s="74" t="str">
        <f t="shared" si="28"/>
        <v>oui</v>
      </c>
      <c r="F45" s="75">
        <f t="shared" si="28"/>
        <v>0</v>
      </c>
    </row>
    <row r="46" spans="1:6" ht="20.25" customHeight="1" thickTop="1" thickBot="1">
      <c r="B46" s="60"/>
      <c r="C46" s="44"/>
      <c r="D46" s="59" t="s">
        <v>82</v>
      </c>
      <c r="E46" s="106"/>
      <c r="F46" s="107"/>
    </row>
    <row r="47" spans="1:6" ht="30.75" thickTop="1">
      <c r="B47" s="54"/>
      <c r="C47" s="76" t="s">
        <v>88</v>
      </c>
      <c r="D47" s="77" t="s">
        <v>89</v>
      </c>
      <c r="E47" s="78" t="s">
        <v>111</v>
      </c>
      <c r="F47" s="79" t="s">
        <v>90</v>
      </c>
    </row>
    <row r="48" spans="1:6">
      <c r="A48" t="str">
        <f t="shared" ref="A48" si="30">D46</f>
        <v>Décembre</v>
      </c>
      <c r="B48" s="38" t="s">
        <v>45</v>
      </c>
      <c r="C48" s="68" t="str">
        <f t="shared" ref="C48:F49" si="31">C44</f>
        <v>CSS</v>
      </c>
      <c r="D48" s="69">
        <f t="shared" si="31"/>
        <v>352.8</v>
      </c>
      <c r="E48" s="70" t="str">
        <f t="shared" si="31"/>
        <v>oui</v>
      </c>
      <c r="F48" s="71">
        <f t="shared" si="31"/>
        <v>12.8</v>
      </c>
    </row>
    <row r="49" spans="1:6" ht="15.75" thickBot="1">
      <c r="A49" t="str">
        <f t="shared" ref="A49" si="32">D46</f>
        <v>Décembre</v>
      </c>
      <c r="B49" s="39" t="s">
        <v>46</v>
      </c>
      <c r="C49" s="72" t="str">
        <f t="shared" si="31"/>
        <v>CSS</v>
      </c>
      <c r="D49" s="73">
        <f t="shared" si="31"/>
        <v>12.4</v>
      </c>
      <c r="E49" s="74" t="str">
        <f t="shared" si="31"/>
        <v>oui</v>
      </c>
      <c r="F49" s="75">
        <f t="shared" si="31"/>
        <v>0</v>
      </c>
    </row>
    <row r="50" spans="1:6" ht="15.75" thickTop="1">
      <c r="C50" s="44"/>
      <c r="D50" s="44"/>
      <c r="E50" s="44"/>
      <c r="F50" s="4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2"/>
  <dimension ref="A1:L187"/>
  <sheetViews>
    <sheetView workbookViewId="0">
      <selection activeCell="F10" sqref="F10"/>
    </sheetView>
  </sheetViews>
  <sheetFormatPr defaultColWidth="11.42578125" defaultRowHeight="15"/>
  <cols>
    <col min="2" max="2" width="5" customWidth="1"/>
    <col min="3" max="3" width="25.7109375" customWidth="1"/>
    <col min="4" max="4" width="24.42578125" customWidth="1"/>
    <col min="5" max="5" width="13.85546875" customWidth="1"/>
    <col min="6" max="6" width="10.5703125" customWidth="1"/>
    <col min="7" max="7" width="2.85546875" style="170" customWidth="1"/>
    <col min="8" max="8" width="34.42578125" customWidth="1"/>
    <col min="9" max="9" width="22.7109375" customWidth="1"/>
    <col min="10" max="10" width="27.5703125" customWidth="1"/>
    <col min="11" max="18" width="10.28515625" customWidth="1"/>
    <col min="19" max="19" width="13.140625" customWidth="1"/>
  </cols>
  <sheetData>
    <row r="1" spans="1:12" ht="21">
      <c r="B1" s="28"/>
      <c r="C1" s="189" t="s">
        <v>70</v>
      </c>
      <c r="D1" s="28"/>
      <c r="E1" s="28"/>
      <c r="F1" s="28"/>
      <c r="G1" s="195"/>
      <c r="H1" s="189" t="s">
        <v>200</v>
      </c>
      <c r="I1" s="28"/>
      <c r="J1" s="28"/>
      <c r="K1" s="28"/>
      <c r="L1" s="28"/>
    </row>
    <row r="2" spans="1:12" ht="36" customHeight="1">
      <c r="B2" s="28"/>
      <c r="C2" s="190" t="s">
        <v>65</v>
      </c>
      <c r="D2" s="190" t="s">
        <v>201</v>
      </c>
      <c r="E2" s="190" t="s">
        <v>202</v>
      </c>
      <c r="F2" s="202" t="s">
        <v>206</v>
      </c>
      <c r="G2" s="195"/>
      <c r="H2" s="190" t="s">
        <v>65</v>
      </c>
      <c r="I2" s="190" t="s">
        <v>201</v>
      </c>
      <c r="J2" s="190" t="s">
        <v>202</v>
      </c>
      <c r="K2" s="202" t="s">
        <v>206</v>
      </c>
      <c r="L2" s="28"/>
    </row>
    <row r="3" spans="1:12" ht="15" customHeight="1">
      <c r="A3" t="s">
        <v>134</v>
      </c>
      <c r="B3" s="292" t="str">
        <f>A3</f>
        <v>janvier</v>
      </c>
      <c r="C3" s="110" t="s">
        <v>196</v>
      </c>
      <c r="D3" s="196" t="s">
        <v>204</v>
      </c>
      <c r="E3" s="197">
        <v>81.5</v>
      </c>
      <c r="F3" s="199" t="s">
        <v>183</v>
      </c>
      <c r="G3" s="198"/>
      <c r="H3" s="110" t="s">
        <v>190</v>
      </c>
      <c r="I3" s="196" t="s">
        <v>205</v>
      </c>
      <c r="J3" s="197">
        <v>12</v>
      </c>
      <c r="K3" s="242" t="s">
        <v>112</v>
      </c>
      <c r="L3" s="200"/>
    </row>
    <row r="4" spans="1:12" ht="15" customHeight="1">
      <c r="A4" t="s">
        <v>134</v>
      </c>
      <c r="B4" s="293"/>
      <c r="C4" s="110" t="s">
        <v>197</v>
      </c>
      <c r="D4" s="196" t="s">
        <v>203</v>
      </c>
      <c r="E4" s="197">
        <v>82.3</v>
      </c>
      <c r="F4" s="242" t="s">
        <v>112</v>
      </c>
      <c r="G4" s="198"/>
      <c r="H4" s="110" t="s">
        <v>191</v>
      </c>
      <c r="I4" s="196" t="s">
        <v>207</v>
      </c>
      <c r="J4" s="197"/>
      <c r="K4" s="242"/>
      <c r="L4" s="200"/>
    </row>
    <row r="5" spans="1:12" ht="15" customHeight="1">
      <c r="A5" t="s">
        <v>134</v>
      </c>
      <c r="B5" s="293"/>
      <c r="C5" s="68" t="s">
        <v>192</v>
      </c>
      <c r="D5" s="196"/>
      <c r="E5" s="197"/>
      <c r="F5" s="199"/>
      <c r="G5" s="198"/>
      <c r="H5" s="68" t="s">
        <v>208</v>
      </c>
      <c r="I5" s="196" t="s">
        <v>193</v>
      </c>
      <c r="J5" s="197"/>
      <c r="K5" s="242"/>
      <c r="L5" s="200"/>
    </row>
    <row r="6" spans="1:12" ht="15" customHeight="1">
      <c r="A6" t="s">
        <v>134</v>
      </c>
      <c r="B6" s="293"/>
      <c r="C6" s="45"/>
      <c r="D6" s="196"/>
      <c r="E6" s="197"/>
      <c r="F6" s="199"/>
      <c r="G6" s="198"/>
      <c r="H6" s="110" t="s">
        <v>194</v>
      </c>
      <c r="I6" s="196"/>
      <c r="J6" s="197"/>
      <c r="K6" s="242"/>
      <c r="L6" s="200"/>
    </row>
    <row r="7" spans="1:12" ht="15" customHeight="1">
      <c r="A7" t="s">
        <v>134</v>
      </c>
      <c r="B7" s="293"/>
      <c r="C7" s="45"/>
      <c r="D7" s="196"/>
      <c r="E7" s="197"/>
      <c r="F7" s="199"/>
      <c r="G7" s="198"/>
      <c r="H7" s="110" t="s">
        <v>195</v>
      </c>
      <c r="I7" s="196"/>
      <c r="J7" s="197">
        <v>15</v>
      </c>
      <c r="K7" s="242" t="s">
        <v>183</v>
      </c>
      <c r="L7" s="200"/>
    </row>
    <row r="8" spans="1:12" ht="15" customHeight="1">
      <c r="A8" t="s">
        <v>134</v>
      </c>
      <c r="B8" s="293"/>
      <c r="C8" s="45"/>
      <c r="D8" s="196"/>
      <c r="E8" s="197"/>
      <c r="F8" s="199"/>
      <c r="G8" s="198"/>
      <c r="H8" s="201"/>
      <c r="I8" s="196"/>
      <c r="J8" s="197"/>
      <c r="K8" s="199"/>
      <c r="L8" s="200"/>
    </row>
    <row r="9" spans="1:12" ht="15" customHeight="1">
      <c r="A9" t="s">
        <v>134</v>
      </c>
      <c r="B9" s="293"/>
      <c r="C9" s="45" t="s">
        <v>232</v>
      </c>
      <c r="D9" s="196"/>
      <c r="E9" s="197">
        <v>12</v>
      </c>
      <c r="F9" s="199" t="s">
        <v>112</v>
      </c>
      <c r="G9" s="198"/>
      <c r="H9" s="201"/>
      <c r="I9" s="196"/>
      <c r="J9" s="197"/>
      <c r="K9" s="199"/>
      <c r="L9" s="200"/>
    </row>
    <row r="10" spans="1:12" ht="15" customHeight="1">
      <c r="A10" t="s">
        <v>134</v>
      </c>
      <c r="B10" s="293"/>
      <c r="C10" s="45"/>
      <c r="D10" s="196"/>
      <c r="E10" s="197"/>
      <c r="F10" s="199"/>
      <c r="G10" s="198"/>
      <c r="H10" s="201"/>
      <c r="I10" s="196"/>
      <c r="J10" s="197"/>
      <c r="K10" s="199"/>
      <c r="L10" s="200"/>
    </row>
    <row r="11" spans="1:12" ht="15" customHeight="1">
      <c r="A11" t="s">
        <v>134</v>
      </c>
      <c r="B11" s="293"/>
      <c r="C11" s="201"/>
      <c r="D11" s="196"/>
      <c r="E11" s="197"/>
      <c r="F11" s="199"/>
      <c r="G11" s="198"/>
      <c r="H11" s="201"/>
      <c r="I11" s="196"/>
      <c r="J11" s="197"/>
      <c r="K11" s="199"/>
      <c r="L11" s="200"/>
    </row>
    <row r="12" spans="1:12" ht="15" customHeight="1">
      <c r="A12" t="s">
        <v>134</v>
      </c>
      <c r="B12" s="293"/>
      <c r="C12" s="201"/>
      <c r="D12" s="196"/>
      <c r="E12" s="197"/>
      <c r="F12" s="199"/>
      <c r="G12" s="198"/>
      <c r="H12" s="201"/>
      <c r="I12" s="196"/>
      <c r="J12" s="197"/>
      <c r="K12" s="199"/>
      <c r="L12" s="200"/>
    </row>
    <row r="13" spans="1:12" ht="15" customHeight="1">
      <c r="A13" t="s">
        <v>134</v>
      </c>
      <c r="B13" s="293"/>
      <c r="C13" s="201"/>
      <c r="D13" s="196"/>
      <c r="E13" s="197"/>
      <c r="F13" s="199"/>
      <c r="G13" s="198"/>
      <c r="H13" s="201"/>
      <c r="I13" s="196"/>
      <c r="J13" s="197"/>
      <c r="K13" s="199"/>
      <c r="L13" s="200"/>
    </row>
    <row r="14" spans="1:12" ht="15" customHeight="1">
      <c r="A14" t="s">
        <v>134</v>
      </c>
      <c r="B14" s="293"/>
      <c r="C14" s="201"/>
      <c r="D14" s="196"/>
      <c r="E14" s="197"/>
      <c r="F14" s="199"/>
      <c r="G14" s="198"/>
      <c r="H14" s="201"/>
      <c r="I14" s="196"/>
      <c r="J14" s="197"/>
      <c r="K14" s="199"/>
      <c r="L14" s="200"/>
    </row>
    <row r="15" spans="1:12" ht="15" customHeight="1">
      <c r="A15" t="s">
        <v>134</v>
      </c>
      <c r="B15" s="293"/>
      <c r="C15" s="191"/>
      <c r="D15" s="192"/>
      <c r="E15" s="193"/>
      <c r="F15" s="194"/>
      <c r="G15" s="195"/>
      <c r="H15" s="191"/>
      <c r="I15" s="196"/>
      <c r="J15" s="197"/>
      <c r="K15" s="194"/>
      <c r="L15" s="28"/>
    </row>
    <row r="16" spans="1:12" ht="15" customHeight="1">
      <c r="A16" t="s">
        <v>134</v>
      </c>
      <c r="B16" s="293"/>
      <c r="C16" s="191"/>
      <c r="D16" s="192"/>
      <c r="E16" s="193"/>
      <c r="F16" s="194"/>
      <c r="G16" s="195"/>
      <c r="H16" s="191"/>
      <c r="I16" s="196"/>
      <c r="J16" s="197"/>
      <c r="K16" s="194"/>
      <c r="L16" s="28"/>
    </row>
    <row r="17" spans="1:12" s="170" customFormat="1" ht="15" customHeight="1">
      <c r="B17" s="203"/>
      <c r="C17" s="195"/>
      <c r="D17" s="195"/>
      <c r="E17" s="195"/>
      <c r="F17" s="195"/>
      <c r="G17" s="195"/>
      <c r="H17" s="195"/>
      <c r="I17" s="195"/>
      <c r="J17" s="195"/>
      <c r="K17" s="195"/>
      <c r="L17" s="195"/>
    </row>
    <row r="18" spans="1:12" ht="15" customHeight="1">
      <c r="A18" t="s">
        <v>136</v>
      </c>
      <c r="B18" s="292" t="str">
        <f>A18</f>
        <v>février</v>
      </c>
      <c r="C18" s="110" t="s">
        <v>196</v>
      </c>
      <c r="D18" s="196" t="s">
        <v>204</v>
      </c>
      <c r="E18" s="197">
        <v>81.5</v>
      </c>
      <c r="F18" s="199" t="s">
        <v>112</v>
      </c>
      <c r="G18" s="198"/>
      <c r="H18" s="110" t="s">
        <v>190</v>
      </c>
      <c r="I18" s="196" t="s">
        <v>205</v>
      </c>
      <c r="J18" s="197">
        <v>12</v>
      </c>
      <c r="K18" s="199" t="s">
        <v>112</v>
      </c>
      <c r="L18" s="200"/>
    </row>
    <row r="19" spans="1:12" ht="15" customHeight="1">
      <c r="A19" t="s">
        <v>136</v>
      </c>
      <c r="B19" s="293"/>
      <c r="C19" s="110" t="s">
        <v>197</v>
      </c>
      <c r="D19" s="196" t="s">
        <v>203</v>
      </c>
      <c r="E19" s="197">
        <v>82.3</v>
      </c>
      <c r="F19" s="199" t="s">
        <v>183</v>
      </c>
      <c r="G19" s="198"/>
      <c r="H19" s="110" t="s">
        <v>191</v>
      </c>
      <c r="I19" s="196"/>
      <c r="J19" s="197"/>
      <c r="K19" s="199"/>
      <c r="L19" s="200"/>
    </row>
    <row r="20" spans="1:12" ht="15" customHeight="1">
      <c r="A20" t="s">
        <v>136</v>
      </c>
      <c r="B20" s="293"/>
      <c r="C20" s="68" t="s">
        <v>192</v>
      </c>
      <c r="D20" s="196"/>
      <c r="E20" s="197"/>
      <c r="F20" s="199"/>
      <c r="G20" s="198"/>
      <c r="H20" s="68" t="s">
        <v>193</v>
      </c>
      <c r="I20" s="196"/>
      <c r="J20" s="197"/>
      <c r="K20" s="199"/>
      <c r="L20" s="200"/>
    </row>
    <row r="21" spans="1:12" ht="15" customHeight="1">
      <c r="A21" t="s">
        <v>136</v>
      </c>
      <c r="B21" s="293"/>
      <c r="C21" s="45"/>
      <c r="D21" s="196"/>
      <c r="E21" s="197"/>
      <c r="F21" s="199"/>
      <c r="G21" s="198"/>
      <c r="H21" s="110" t="s">
        <v>194</v>
      </c>
      <c r="I21" s="196"/>
      <c r="J21" s="197"/>
      <c r="K21" s="199"/>
      <c r="L21" s="200"/>
    </row>
    <row r="22" spans="1:12" ht="15" customHeight="1">
      <c r="A22" t="s">
        <v>136</v>
      </c>
      <c r="B22" s="293"/>
      <c r="C22" s="45"/>
      <c r="D22" s="196"/>
      <c r="E22" s="197"/>
      <c r="F22" s="199"/>
      <c r="G22" s="198"/>
      <c r="H22" s="110" t="s">
        <v>195</v>
      </c>
      <c r="I22" s="196"/>
      <c r="J22" s="197"/>
      <c r="K22" s="199"/>
      <c r="L22" s="200"/>
    </row>
    <row r="23" spans="1:12" ht="15" customHeight="1">
      <c r="A23" t="s">
        <v>136</v>
      </c>
      <c r="B23" s="293"/>
      <c r="C23" s="45"/>
      <c r="D23" s="196"/>
      <c r="E23" s="197"/>
      <c r="F23" s="199"/>
      <c r="G23" s="198"/>
      <c r="H23" s="201"/>
      <c r="I23" s="196"/>
      <c r="J23" s="197"/>
      <c r="K23" s="199"/>
      <c r="L23" s="200"/>
    </row>
    <row r="24" spans="1:12" ht="15" customHeight="1">
      <c r="A24" t="s">
        <v>136</v>
      </c>
      <c r="B24" s="293"/>
      <c r="C24" s="45"/>
      <c r="D24" s="196"/>
      <c r="E24" s="197"/>
      <c r="F24" s="199"/>
      <c r="G24" s="198"/>
      <c r="H24" s="201"/>
      <c r="I24" s="196"/>
      <c r="J24" s="197"/>
      <c r="K24" s="199"/>
      <c r="L24" s="200"/>
    </row>
    <row r="25" spans="1:12" ht="15" customHeight="1">
      <c r="A25" t="s">
        <v>136</v>
      </c>
      <c r="B25" s="293"/>
      <c r="C25" s="45"/>
      <c r="D25" s="196"/>
      <c r="E25" s="197"/>
      <c r="F25" s="199"/>
      <c r="G25" s="198"/>
      <c r="H25" s="201"/>
      <c r="I25" s="196"/>
      <c r="J25" s="197"/>
      <c r="K25" s="199"/>
      <c r="L25" s="200"/>
    </row>
    <row r="26" spans="1:12" ht="15" customHeight="1">
      <c r="A26" t="s">
        <v>136</v>
      </c>
      <c r="B26" s="293"/>
      <c r="C26" s="201"/>
      <c r="D26" s="196"/>
      <c r="E26" s="197"/>
      <c r="F26" s="199"/>
      <c r="G26" s="198"/>
      <c r="H26" s="201"/>
      <c r="I26" s="196"/>
      <c r="J26" s="197"/>
      <c r="K26" s="199"/>
      <c r="L26" s="200"/>
    </row>
    <row r="27" spans="1:12" ht="15" customHeight="1">
      <c r="A27" t="s">
        <v>136</v>
      </c>
      <c r="B27" s="293"/>
      <c r="C27" s="201"/>
      <c r="D27" s="196"/>
      <c r="E27" s="197"/>
      <c r="F27" s="199"/>
      <c r="G27" s="198"/>
      <c r="H27" s="201"/>
      <c r="I27" s="196"/>
      <c r="J27" s="197"/>
      <c r="K27" s="199"/>
      <c r="L27" s="200"/>
    </row>
    <row r="28" spans="1:12" ht="15" customHeight="1">
      <c r="A28" t="s">
        <v>136</v>
      </c>
      <c r="B28" s="293"/>
      <c r="C28" s="201"/>
      <c r="D28" s="196"/>
      <c r="E28" s="197"/>
      <c r="F28" s="199"/>
      <c r="G28" s="198"/>
      <c r="H28" s="201"/>
      <c r="I28" s="196"/>
      <c r="J28" s="197"/>
      <c r="K28" s="199"/>
      <c r="L28" s="200"/>
    </row>
    <row r="29" spans="1:12" ht="15" customHeight="1">
      <c r="A29" t="s">
        <v>136</v>
      </c>
      <c r="B29" s="293"/>
      <c r="C29" s="201"/>
      <c r="D29" s="196"/>
      <c r="E29" s="197"/>
      <c r="F29" s="199"/>
      <c r="G29" s="198"/>
      <c r="H29" s="201"/>
      <c r="I29" s="196"/>
      <c r="J29" s="197"/>
      <c r="K29" s="199"/>
      <c r="L29" s="200"/>
    </row>
    <row r="30" spans="1:12" ht="15" customHeight="1">
      <c r="A30" t="s">
        <v>136</v>
      </c>
      <c r="B30" s="293"/>
      <c r="C30" s="191"/>
      <c r="D30" s="192"/>
      <c r="E30" s="193"/>
      <c r="F30" s="194"/>
      <c r="G30" s="195"/>
      <c r="H30" s="191"/>
      <c r="I30" s="196"/>
      <c r="J30" s="197"/>
      <c r="K30" s="194"/>
      <c r="L30" s="28"/>
    </row>
    <row r="31" spans="1:12" ht="15" customHeight="1">
      <c r="A31" t="s">
        <v>136</v>
      </c>
      <c r="B31" s="293"/>
      <c r="C31" s="191"/>
      <c r="D31" s="192"/>
      <c r="E31" s="193"/>
      <c r="F31" s="194"/>
      <c r="G31" s="195"/>
      <c r="H31" s="191"/>
      <c r="I31" s="196"/>
      <c r="J31" s="197"/>
      <c r="K31" s="194"/>
      <c r="L31" s="28"/>
    </row>
    <row r="32" spans="1:12" s="170" customFormat="1" ht="15" customHeight="1">
      <c r="B32" s="203"/>
      <c r="C32" s="195"/>
      <c r="D32" s="195"/>
      <c r="E32" s="195"/>
      <c r="F32" s="195"/>
      <c r="G32" s="195"/>
      <c r="H32" s="195"/>
      <c r="I32" s="195"/>
      <c r="J32" s="195"/>
      <c r="K32" s="195"/>
      <c r="L32" s="195"/>
    </row>
    <row r="33" spans="1:12" ht="15" customHeight="1">
      <c r="A33" t="s">
        <v>167</v>
      </c>
      <c r="B33" s="292" t="str">
        <f>A33</f>
        <v>mars</v>
      </c>
      <c r="C33" s="110" t="s">
        <v>196</v>
      </c>
      <c r="D33" s="196" t="s">
        <v>204</v>
      </c>
      <c r="E33" s="197">
        <v>81.5</v>
      </c>
      <c r="F33" s="199" t="s">
        <v>112</v>
      </c>
      <c r="G33" s="198"/>
      <c r="H33" s="110" t="s">
        <v>190</v>
      </c>
      <c r="I33" s="196" t="s">
        <v>205</v>
      </c>
      <c r="J33" s="197">
        <v>12</v>
      </c>
      <c r="K33" s="199" t="s">
        <v>112</v>
      </c>
      <c r="L33" s="200"/>
    </row>
    <row r="34" spans="1:12" ht="15" customHeight="1">
      <c r="A34" t="s">
        <v>167</v>
      </c>
      <c r="B34" s="293"/>
      <c r="C34" s="110" t="s">
        <v>197</v>
      </c>
      <c r="D34" s="196" t="s">
        <v>203</v>
      </c>
      <c r="E34" s="197">
        <v>82.3</v>
      </c>
      <c r="F34" s="199" t="s">
        <v>183</v>
      </c>
      <c r="G34" s="198"/>
      <c r="H34" s="110" t="s">
        <v>191</v>
      </c>
      <c r="I34" s="196"/>
      <c r="J34" s="197"/>
      <c r="K34" s="199"/>
      <c r="L34" s="200"/>
    </row>
    <row r="35" spans="1:12" ht="15" customHeight="1">
      <c r="A35" t="s">
        <v>167</v>
      </c>
      <c r="B35" s="293"/>
      <c r="C35" s="68" t="s">
        <v>192</v>
      </c>
      <c r="D35" s="196"/>
      <c r="E35" s="197"/>
      <c r="F35" s="199"/>
      <c r="G35" s="198"/>
      <c r="H35" s="68" t="s">
        <v>193</v>
      </c>
      <c r="I35" s="196"/>
      <c r="J35" s="197"/>
      <c r="K35" s="199"/>
      <c r="L35" s="200"/>
    </row>
    <row r="36" spans="1:12" ht="15" customHeight="1">
      <c r="A36" t="s">
        <v>167</v>
      </c>
      <c r="B36" s="293"/>
      <c r="C36" s="45"/>
      <c r="D36" s="196"/>
      <c r="E36" s="197"/>
      <c r="F36" s="199"/>
      <c r="G36" s="198"/>
      <c r="H36" s="110" t="s">
        <v>194</v>
      </c>
      <c r="I36" s="196"/>
      <c r="J36" s="197"/>
      <c r="K36" s="199"/>
      <c r="L36" s="200"/>
    </row>
    <row r="37" spans="1:12" ht="15" customHeight="1">
      <c r="A37" t="s">
        <v>167</v>
      </c>
      <c r="B37" s="293"/>
      <c r="C37" s="45"/>
      <c r="D37" s="196"/>
      <c r="E37" s="197"/>
      <c r="F37" s="199"/>
      <c r="G37" s="198"/>
      <c r="H37" s="110" t="s">
        <v>195</v>
      </c>
      <c r="I37" s="196"/>
      <c r="J37" s="197"/>
      <c r="K37" s="199"/>
      <c r="L37" s="200"/>
    </row>
    <row r="38" spans="1:12" ht="15" customHeight="1">
      <c r="A38" t="s">
        <v>167</v>
      </c>
      <c r="B38" s="293"/>
      <c r="C38" s="45"/>
      <c r="D38" s="196"/>
      <c r="E38" s="197"/>
      <c r="F38" s="199"/>
      <c r="G38" s="198"/>
      <c r="H38" s="201"/>
      <c r="I38" s="196"/>
      <c r="J38" s="197"/>
      <c r="K38" s="199"/>
      <c r="L38" s="200"/>
    </row>
    <row r="39" spans="1:12" ht="15" customHeight="1">
      <c r="A39" t="s">
        <v>167</v>
      </c>
      <c r="B39" s="293"/>
      <c r="C39" s="45"/>
      <c r="D39" s="196"/>
      <c r="E39" s="197"/>
      <c r="F39" s="199"/>
      <c r="G39" s="198"/>
      <c r="H39" s="201"/>
      <c r="I39" s="196"/>
      <c r="J39" s="197"/>
      <c r="K39" s="199"/>
      <c r="L39" s="200"/>
    </row>
    <row r="40" spans="1:12" ht="15" customHeight="1">
      <c r="A40" t="s">
        <v>167</v>
      </c>
      <c r="B40" s="293"/>
      <c r="C40" s="45"/>
      <c r="D40" s="196"/>
      <c r="E40" s="197"/>
      <c r="F40" s="199"/>
      <c r="G40" s="198"/>
      <c r="H40" s="201"/>
      <c r="I40" s="196"/>
      <c r="J40" s="197"/>
      <c r="K40" s="199"/>
      <c r="L40" s="200"/>
    </row>
    <row r="41" spans="1:12" ht="15" customHeight="1">
      <c r="A41" t="s">
        <v>167</v>
      </c>
      <c r="B41" s="293"/>
      <c r="C41" s="201"/>
      <c r="D41" s="196"/>
      <c r="E41" s="197"/>
      <c r="F41" s="199"/>
      <c r="G41" s="198"/>
      <c r="H41" s="201"/>
      <c r="I41" s="196"/>
      <c r="J41" s="197"/>
      <c r="K41" s="199"/>
      <c r="L41" s="200"/>
    </row>
    <row r="42" spans="1:12" ht="15" customHeight="1">
      <c r="A42" t="s">
        <v>167</v>
      </c>
      <c r="B42" s="293"/>
      <c r="C42" s="201"/>
      <c r="D42" s="196"/>
      <c r="E42" s="197"/>
      <c r="F42" s="199"/>
      <c r="G42" s="198"/>
      <c r="H42" s="201"/>
      <c r="I42" s="196"/>
      <c r="J42" s="197"/>
      <c r="K42" s="199"/>
      <c r="L42" s="200"/>
    </row>
    <row r="43" spans="1:12" ht="15" customHeight="1">
      <c r="A43" t="s">
        <v>167</v>
      </c>
      <c r="B43" s="293"/>
      <c r="C43" s="201"/>
      <c r="D43" s="196"/>
      <c r="E43" s="197"/>
      <c r="F43" s="199"/>
      <c r="G43" s="198"/>
      <c r="H43" s="201"/>
      <c r="I43" s="196"/>
      <c r="J43" s="197"/>
      <c r="K43" s="199"/>
      <c r="L43" s="200"/>
    </row>
    <row r="44" spans="1:12" ht="15" customHeight="1">
      <c r="A44" t="s">
        <v>167</v>
      </c>
      <c r="B44" s="293"/>
      <c r="C44" s="201"/>
      <c r="D44" s="196"/>
      <c r="E44" s="197"/>
      <c r="F44" s="199"/>
      <c r="G44" s="198"/>
      <c r="H44" s="201"/>
      <c r="I44" s="196"/>
      <c r="J44" s="197"/>
      <c r="K44" s="199"/>
      <c r="L44" s="200"/>
    </row>
    <row r="45" spans="1:12" ht="15" customHeight="1">
      <c r="A45" t="s">
        <v>167</v>
      </c>
      <c r="B45" s="293"/>
      <c r="C45" s="191"/>
      <c r="D45" s="192"/>
      <c r="E45" s="193"/>
      <c r="F45" s="194"/>
      <c r="G45" s="195"/>
      <c r="H45" s="191"/>
      <c r="I45" s="196"/>
      <c r="J45" s="197"/>
      <c r="K45" s="194"/>
      <c r="L45" s="28"/>
    </row>
    <row r="46" spans="1:12" ht="15" customHeight="1">
      <c r="A46" t="s">
        <v>167</v>
      </c>
      <c r="B46" s="293"/>
      <c r="C46" s="191"/>
      <c r="D46" s="192"/>
      <c r="E46" s="193"/>
      <c r="F46" s="194"/>
      <c r="G46" s="195"/>
      <c r="H46" s="191"/>
      <c r="I46" s="196"/>
      <c r="J46" s="197"/>
      <c r="K46" s="194"/>
      <c r="L46" s="28"/>
    </row>
    <row r="47" spans="1:12" s="170" customFormat="1" ht="15" customHeight="1">
      <c r="B47" s="203"/>
      <c r="C47" s="195"/>
      <c r="D47" s="195"/>
      <c r="E47" s="195"/>
      <c r="F47" s="195"/>
      <c r="G47" s="195"/>
      <c r="H47" s="195"/>
      <c r="I47" s="195"/>
      <c r="J47" s="195"/>
      <c r="K47" s="195"/>
      <c r="L47" s="195"/>
    </row>
    <row r="48" spans="1:12" ht="15" customHeight="1">
      <c r="A48" t="s">
        <v>168</v>
      </c>
      <c r="B48" s="292" t="str">
        <f>A48</f>
        <v>avril</v>
      </c>
      <c r="C48" s="110" t="s">
        <v>196</v>
      </c>
      <c r="D48" s="196" t="s">
        <v>204</v>
      </c>
      <c r="E48" s="197">
        <v>81.5</v>
      </c>
      <c r="F48" s="199" t="s">
        <v>112</v>
      </c>
      <c r="G48" s="198"/>
      <c r="H48" s="110" t="s">
        <v>190</v>
      </c>
      <c r="I48" s="196" t="s">
        <v>205</v>
      </c>
      <c r="J48" s="197">
        <v>12</v>
      </c>
      <c r="K48" s="199" t="s">
        <v>112</v>
      </c>
      <c r="L48" s="200"/>
    </row>
    <row r="49" spans="1:12" ht="15" customHeight="1">
      <c r="A49" t="s">
        <v>168</v>
      </c>
      <c r="B49" s="293"/>
      <c r="C49" s="110" t="s">
        <v>197</v>
      </c>
      <c r="D49" s="196" t="s">
        <v>203</v>
      </c>
      <c r="E49" s="197">
        <v>82.3</v>
      </c>
      <c r="F49" s="199" t="s">
        <v>183</v>
      </c>
      <c r="G49" s="198"/>
      <c r="H49" s="110" t="s">
        <v>191</v>
      </c>
      <c r="I49" s="196"/>
      <c r="J49" s="197"/>
      <c r="K49" s="199"/>
      <c r="L49" s="200"/>
    </row>
    <row r="50" spans="1:12" ht="15" customHeight="1">
      <c r="A50" t="s">
        <v>168</v>
      </c>
      <c r="B50" s="293"/>
      <c r="C50" s="68" t="s">
        <v>192</v>
      </c>
      <c r="D50" s="196"/>
      <c r="E50" s="197"/>
      <c r="F50" s="199"/>
      <c r="G50" s="198"/>
      <c r="H50" s="68" t="s">
        <v>193</v>
      </c>
      <c r="I50" s="196"/>
      <c r="J50" s="197"/>
      <c r="K50" s="199"/>
      <c r="L50" s="200"/>
    </row>
    <row r="51" spans="1:12" ht="15" customHeight="1">
      <c r="A51" t="s">
        <v>168</v>
      </c>
      <c r="B51" s="293"/>
      <c r="C51" s="45"/>
      <c r="D51" s="196"/>
      <c r="E51" s="197"/>
      <c r="F51" s="199"/>
      <c r="G51" s="198"/>
      <c r="H51" s="110" t="s">
        <v>194</v>
      </c>
      <c r="I51" s="196"/>
      <c r="J51" s="197"/>
      <c r="K51" s="199"/>
      <c r="L51" s="200"/>
    </row>
    <row r="52" spans="1:12" ht="15" customHeight="1">
      <c r="A52" t="s">
        <v>168</v>
      </c>
      <c r="B52" s="293"/>
      <c r="C52" s="45"/>
      <c r="D52" s="196"/>
      <c r="E52" s="197"/>
      <c r="F52" s="199"/>
      <c r="G52" s="198"/>
      <c r="H52" s="110" t="s">
        <v>195</v>
      </c>
      <c r="I52" s="196"/>
      <c r="J52" s="197"/>
      <c r="K52" s="199"/>
      <c r="L52" s="200"/>
    </row>
    <row r="53" spans="1:12" ht="15" customHeight="1">
      <c r="A53" t="s">
        <v>168</v>
      </c>
      <c r="B53" s="293"/>
      <c r="C53" s="45"/>
      <c r="D53" s="196"/>
      <c r="E53" s="197"/>
      <c r="F53" s="199"/>
      <c r="G53" s="198"/>
      <c r="H53" s="201"/>
      <c r="I53" s="196"/>
      <c r="J53" s="197"/>
      <c r="K53" s="199"/>
      <c r="L53" s="200"/>
    </row>
    <row r="54" spans="1:12" ht="15" customHeight="1">
      <c r="A54" t="s">
        <v>168</v>
      </c>
      <c r="B54" s="293"/>
      <c r="C54" s="45"/>
      <c r="D54" s="196"/>
      <c r="E54" s="197"/>
      <c r="F54" s="199"/>
      <c r="G54" s="198"/>
      <c r="H54" s="201"/>
      <c r="I54" s="196"/>
      <c r="J54" s="197"/>
      <c r="K54" s="199"/>
      <c r="L54" s="200"/>
    </row>
    <row r="55" spans="1:12" ht="15" customHeight="1">
      <c r="A55" t="s">
        <v>168</v>
      </c>
      <c r="B55" s="293"/>
      <c r="C55" s="45"/>
      <c r="D55" s="196"/>
      <c r="E55" s="197"/>
      <c r="F55" s="199"/>
      <c r="G55" s="198"/>
      <c r="H55" s="201"/>
      <c r="I55" s="196"/>
      <c r="J55" s="197"/>
      <c r="K55" s="199"/>
      <c r="L55" s="200"/>
    </row>
    <row r="56" spans="1:12" ht="15" customHeight="1">
      <c r="A56" t="s">
        <v>168</v>
      </c>
      <c r="B56" s="293"/>
      <c r="C56" s="201"/>
      <c r="D56" s="196"/>
      <c r="E56" s="197"/>
      <c r="F56" s="199"/>
      <c r="G56" s="198"/>
      <c r="H56" s="201"/>
      <c r="I56" s="196"/>
      <c r="J56" s="197"/>
      <c r="K56" s="199"/>
      <c r="L56" s="200"/>
    </row>
    <row r="57" spans="1:12" ht="15" customHeight="1">
      <c r="A57" t="s">
        <v>168</v>
      </c>
      <c r="B57" s="293"/>
      <c r="C57" s="201"/>
      <c r="D57" s="196"/>
      <c r="E57" s="197"/>
      <c r="F57" s="199"/>
      <c r="G57" s="198"/>
      <c r="H57" s="201"/>
      <c r="I57" s="196"/>
      <c r="J57" s="197"/>
      <c r="K57" s="199"/>
      <c r="L57" s="200"/>
    </row>
    <row r="58" spans="1:12" ht="15" customHeight="1">
      <c r="A58" t="s">
        <v>168</v>
      </c>
      <c r="B58" s="293"/>
      <c r="C58" s="201"/>
      <c r="D58" s="196"/>
      <c r="E58" s="197"/>
      <c r="F58" s="199"/>
      <c r="G58" s="198"/>
      <c r="H58" s="201"/>
      <c r="I58" s="196"/>
      <c r="J58" s="197"/>
      <c r="K58" s="199"/>
      <c r="L58" s="200"/>
    </row>
    <row r="59" spans="1:12" ht="15" customHeight="1">
      <c r="A59" t="s">
        <v>168</v>
      </c>
      <c r="B59" s="293"/>
      <c r="C59" s="201"/>
      <c r="D59" s="196"/>
      <c r="E59" s="197"/>
      <c r="F59" s="199"/>
      <c r="G59" s="198"/>
      <c r="H59" s="201"/>
      <c r="I59" s="196"/>
      <c r="J59" s="197"/>
      <c r="K59" s="199"/>
      <c r="L59" s="200"/>
    </row>
    <row r="60" spans="1:12" ht="15" customHeight="1">
      <c r="A60" t="s">
        <v>168</v>
      </c>
      <c r="B60" s="293"/>
      <c r="C60" s="191"/>
      <c r="D60" s="192"/>
      <c r="E60" s="193"/>
      <c r="F60" s="194"/>
      <c r="G60" s="195"/>
      <c r="H60" s="191"/>
      <c r="I60" s="196"/>
      <c r="J60" s="197"/>
      <c r="K60" s="194"/>
      <c r="L60" s="28"/>
    </row>
    <row r="61" spans="1:12" ht="15" customHeight="1">
      <c r="A61" t="s">
        <v>168</v>
      </c>
      <c r="B61" s="293"/>
      <c r="C61" s="191"/>
      <c r="D61" s="192"/>
      <c r="E61" s="193"/>
      <c r="F61" s="194"/>
      <c r="G61" s="195"/>
      <c r="H61" s="191"/>
      <c r="I61" s="196"/>
      <c r="J61" s="197"/>
      <c r="K61" s="194"/>
      <c r="L61" s="28"/>
    </row>
    <row r="62" spans="1:12" s="170" customFormat="1" ht="15" customHeight="1">
      <c r="B62" s="203"/>
      <c r="C62" s="195"/>
      <c r="D62" s="195"/>
      <c r="E62" s="195"/>
      <c r="F62" s="195"/>
      <c r="G62" s="195"/>
      <c r="H62" s="195"/>
      <c r="I62" s="195"/>
      <c r="J62" s="195"/>
      <c r="K62" s="195"/>
      <c r="L62" s="195"/>
    </row>
    <row r="63" spans="1:12" ht="15" customHeight="1">
      <c r="A63" t="s">
        <v>135</v>
      </c>
      <c r="B63" s="292" t="str">
        <f>A63</f>
        <v>mai</v>
      </c>
      <c r="C63" s="110" t="s">
        <v>196</v>
      </c>
      <c r="D63" s="196" t="s">
        <v>204</v>
      </c>
      <c r="E63" s="197">
        <v>81.5</v>
      </c>
      <c r="F63" s="199" t="s">
        <v>112</v>
      </c>
      <c r="G63" s="198"/>
      <c r="H63" s="110" t="s">
        <v>190</v>
      </c>
      <c r="I63" s="196" t="s">
        <v>205</v>
      </c>
      <c r="J63" s="197">
        <v>12</v>
      </c>
      <c r="K63" s="199" t="s">
        <v>112</v>
      </c>
      <c r="L63" s="200"/>
    </row>
    <row r="64" spans="1:12" ht="15" customHeight="1">
      <c r="A64" t="s">
        <v>135</v>
      </c>
      <c r="B64" s="293"/>
      <c r="C64" s="110" t="s">
        <v>197</v>
      </c>
      <c r="D64" s="196" t="s">
        <v>203</v>
      </c>
      <c r="E64" s="197">
        <v>82.3</v>
      </c>
      <c r="F64" s="199" t="s">
        <v>183</v>
      </c>
      <c r="G64" s="198"/>
      <c r="H64" s="110" t="s">
        <v>191</v>
      </c>
      <c r="I64" s="196"/>
      <c r="J64" s="197"/>
      <c r="K64" s="199"/>
      <c r="L64" s="200"/>
    </row>
    <row r="65" spans="1:12" ht="15" customHeight="1">
      <c r="A65" t="s">
        <v>135</v>
      </c>
      <c r="B65" s="293"/>
      <c r="C65" s="68" t="s">
        <v>192</v>
      </c>
      <c r="D65" s="196"/>
      <c r="E65" s="197"/>
      <c r="F65" s="199"/>
      <c r="G65" s="198"/>
      <c r="H65" s="68" t="s">
        <v>193</v>
      </c>
      <c r="I65" s="196"/>
      <c r="J65" s="197"/>
      <c r="K65" s="199"/>
      <c r="L65" s="200"/>
    </row>
    <row r="66" spans="1:12" ht="15" customHeight="1">
      <c r="A66" t="s">
        <v>135</v>
      </c>
      <c r="B66" s="293"/>
      <c r="C66" s="45"/>
      <c r="D66" s="196"/>
      <c r="E66" s="197"/>
      <c r="F66" s="199"/>
      <c r="G66" s="198"/>
      <c r="H66" s="110" t="s">
        <v>194</v>
      </c>
      <c r="I66" s="196"/>
      <c r="J66" s="197"/>
      <c r="K66" s="199"/>
      <c r="L66" s="200"/>
    </row>
    <row r="67" spans="1:12" ht="15" customHeight="1">
      <c r="A67" t="s">
        <v>135</v>
      </c>
      <c r="B67" s="293"/>
      <c r="C67" s="45"/>
      <c r="D67" s="196"/>
      <c r="E67" s="197"/>
      <c r="F67" s="199"/>
      <c r="G67" s="198"/>
      <c r="H67" s="110" t="s">
        <v>195</v>
      </c>
      <c r="I67" s="196"/>
      <c r="J67" s="197"/>
      <c r="K67" s="199"/>
      <c r="L67" s="200"/>
    </row>
    <row r="68" spans="1:12" ht="15" customHeight="1">
      <c r="A68" t="s">
        <v>135</v>
      </c>
      <c r="B68" s="293"/>
      <c r="C68" s="45"/>
      <c r="D68" s="196"/>
      <c r="E68" s="197"/>
      <c r="F68" s="199"/>
      <c r="G68" s="198"/>
      <c r="H68" s="201"/>
      <c r="I68" s="196"/>
      <c r="J68" s="197"/>
      <c r="K68" s="199"/>
      <c r="L68" s="200"/>
    </row>
    <row r="69" spans="1:12" ht="15" customHeight="1">
      <c r="A69" t="s">
        <v>135</v>
      </c>
      <c r="B69" s="293"/>
      <c r="C69" s="45"/>
      <c r="D69" s="196"/>
      <c r="E69" s="197"/>
      <c r="F69" s="199"/>
      <c r="G69" s="198"/>
      <c r="H69" s="201"/>
      <c r="I69" s="196"/>
      <c r="J69" s="197"/>
      <c r="K69" s="199"/>
      <c r="L69" s="200"/>
    </row>
    <row r="70" spans="1:12" ht="15" customHeight="1">
      <c r="A70" t="s">
        <v>135</v>
      </c>
      <c r="B70" s="293"/>
      <c r="C70" s="45"/>
      <c r="D70" s="196"/>
      <c r="E70" s="197"/>
      <c r="F70" s="199"/>
      <c r="G70" s="198"/>
      <c r="H70" s="201"/>
      <c r="I70" s="196"/>
      <c r="J70" s="197"/>
      <c r="K70" s="199"/>
      <c r="L70" s="200"/>
    </row>
    <row r="71" spans="1:12" ht="15" customHeight="1">
      <c r="A71" t="s">
        <v>135</v>
      </c>
      <c r="B71" s="293"/>
      <c r="C71" s="201"/>
      <c r="D71" s="196"/>
      <c r="E71" s="197"/>
      <c r="F71" s="199"/>
      <c r="G71" s="198"/>
      <c r="H71" s="201"/>
      <c r="I71" s="196"/>
      <c r="J71" s="197"/>
      <c r="K71" s="199"/>
      <c r="L71" s="200"/>
    </row>
    <row r="72" spans="1:12" ht="15" customHeight="1">
      <c r="A72" t="s">
        <v>135</v>
      </c>
      <c r="B72" s="293"/>
      <c r="C72" s="201"/>
      <c r="D72" s="196"/>
      <c r="E72" s="197"/>
      <c r="F72" s="199"/>
      <c r="G72" s="198"/>
      <c r="H72" s="201"/>
      <c r="I72" s="196"/>
      <c r="J72" s="197"/>
      <c r="K72" s="199"/>
      <c r="L72" s="200"/>
    </row>
    <row r="73" spans="1:12" ht="15" customHeight="1">
      <c r="A73" t="s">
        <v>135</v>
      </c>
      <c r="B73" s="293"/>
      <c r="C73" s="201"/>
      <c r="D73" s="196"/>
      <c r="E73" s="197"/>
      <c r="F73" s="199"/>
      <c r="G73" s="198"/>
      <c r="H73" s="201"/>
      <c r="I73" s="196"/>
      <c r="J73" s="197"/>
      <c r="K73" s="199"/>
      <c r="L73" s="200"/>
    </row>
    <row r="74" spans="1:12" ht="15" customHeight="1">
      <c r="A74" t="s">
        <v>135</v>
      </c>
      <c r="B74" s="293"/>
      <c r="C74" s="201"/>
      <c r="D74" s="196"/>
      <c r="E74" s="197"/>
      <c r="F74" s="199"/>
      <c r="G74" s="198"/>
      <c r="H74" s="201"/>
      <c r="I74" s="196"/>
      <c r="J74" s="197"/>
      <c r="K74" s="199"/>
      <c r="L74" s="200"/>
    </row>
    <row r="75" spans="1:12" ht="15" customHeight="1">
      <c r="A75" t="s">
        <v>135</v>
      </c>
      <c r="B75" s="293"/>
      <c r="C75" s="191"/>
      <c r="D75" s="192"/>
      <c r="E75" s="193"/>
      <c r="F75" s="194"/>
      <c r="G75" s="195"/>
      <c r="H75" s="191"/>
      <c r="I75" s="196"/>
      <c r="J75" s="197"/>
      <c r="K75" s="194"/>
      <c r="L75" s="28"/>
    </row>
    <row r="76" spans="1:12" ht="15" customHeight="1">
      <c r="A76" t="s">
        <v>135</v>
      </c>
      <c r="B76" s="293"/>
      <c r="C76" s="191"/>
      <c r="D76" s="192"/>
      <c r="E76" s="193"/>
      <c r="F76" s="194"/>
      <c r="G76" s="195"/>
      <c r="H76" s="191"/>
      <c r="I76" s="196"/>
      <c r="J76" s="197"/>
      <c r="K76" s="194"/>
      <c r="L76" s="28"/>
    </row>
    <row r="77" spans="1:12" s="170" customFormat="1" ht="15" customHeight="1">
      <c r="B77" s="203"/>
      <c r="C77" s="195"/>
      <c r="D77" s="195"/>
      <c r="E77" s="195"/>
      <c r="F77" s="195"/>
      <c r="G77" s="195"/>
      <c r="H77" s="195"/>
      <c r="I77" s="195"/>
      <c r="J77" s="195"/>
      <c r="K77" s="195"/>
      <c r="L77" s="195"/>
    </row>
    <row r="78" spans="1:12" ht="15" customHeight="1">
      <c r="A78" t="s">
        <v>169</v>
      </c>
      <c r="B78" s="292" t="str">
        <f>A78</f>
        <v>juin</v>
      </c>
      <c r="C78" s="110" t="s">
        <v>196</v>
      </c>
      <c r="D78" s="196" t="s">
        <v>204</v>
      </c>
      <c r="E78" s="197">
        <v>81.5</v>
      </c>
      <c r="F78" s="199" t="s">
        <v>112</v>
      </c>
      <c r="G78" s="198"/>
      <c r="H78" s="110" t="s">
        <v>190</v>
      </c>
      <c r="I78" s="196" t="s">
        <v>205</v>
      </c>
      <c r="J78" s="197">
        <v>12</v>
      </c>
      <c r="K78" s="199" t="s">
        <v>112</v>
      </c>
      <c r="L78" s="200"/>
    </row>
    <row r="79" spans="1:12" ht="15" customHeight="1">
      <c r="A79" t="s">
        <v>169</v>
      </c>
      <c r="B79" s="293"/>
      <c r="C79" s="110" t="s">
        <v>197</v>
      </c>
      <c r="D79" s="196" t="s">
        <v>203</v>
      </c>
      <c r="E79" s="197">
        <v>82.3</v>
      </c>
      <c r="F79" s="199" t="s">
        <v>183</v>
      </c>
      <c r="G79" s="198"/>
      <c r="H79" s="110" t="s">
        <v>191</v>
      </c>
      <c r="I79" s="196"/>
      <c r="J79" s="197"/>
      <c r="K79" s="199"/>
      <c r="L79" s="200"/>
    </row>
    <row r="80" spans="1:12" ht="15" customHeight="1">
      <c r="A80" t="s">
        <v>169</v>
      </c>
      <c r="B80" s="293"/>
      <c r="C80" s="68" t="s">
        <v>192</v>
      </c>
      <c r="D80" s="196"/>
      <c r="E80" s="197"/>
      <c r="F80" s="199"/>
      <c r="G80" s="198"/>
      <c r="H80" s="68" t="s">
        <v>193</v>
      </c>
      <c r="I80" s="196"/>
      <c r="J80" s="197"/>
      <c r="K80" s="199"/>
      <c r="L80" s="200"/>
    </row>
    <row r="81" spans="1:12" ht="15" customHeight="1">
      <c r="A81" t="s">
        <v>169</v>
      </c>
      <c r="B81" s="293"/>
      <c r="C81" s="45"/>
      <c r="D81" s="196"/>
      <c r="E81" s="197"/>
      <c r="F81" s="199"/>
      <c r="G81" s="198"/>
      <c r="H81" s="110" t="s">
        <v>194</v>
      </c>
      <c r="I81" s="196"/>
      <c r="J81" s="197"/>
      <c r="K81" s="199"/>
      <c r="L81" s="200"/>
    </row>
    <row r="82" spans="1:12" ht="15" customHeight="1">
      <c r="A82" t="s">
        <v>169</v>
      </c>
      <c r="B82" s="293"/>
      <c r="C82" s="45"/>
      <c r="D82" s="196"/>
      <c r="E82" s="197"/>
      <c r="F82" s="199"/>
      <c r="G82" s="198"/>
      <c r="H82" s="110" t="s">
        <v>195</v>
      </c>
      <c r="I82" s="196"/>
      <c r="J82" s="197"/>
      <c r="K82" s="199"/>
      <c r="L82" s="200"/>
    </row>
    <row r="83" spans="1:12" ht="15" customHeight="1">
      <c r="A83" t="s">
        <v>169</v>
      </c>
      <c r="B83" s="293"/>
      <c r="C83" s="45"/>
      <c r="D83" s="196"/>
      <c r="E83" s="197"/>
      <c r="F83" s="199"/>
      <c r="G83" s="198"/>
      <c r="H83" s="201"/>
      <c r="I83" s="196"/>
      <c r="J83" s="197"/>
      <c r="K83" s="199"/>
      <c r="L83" s="200"/>
    </row>
    <row r="84" spans="1:12" ht="15" customHeight="1">
      <c r="A84" t="s">
        <v>169</v>
      </c>
      <c r="B84" s="293"/>
      <c r="C84" s="45"/>
      <c r="D84" s="196"/>
      <c r="E84" s="197"/>
      <c r="F84" s="199"/>
      <c r="G84" s="198"/>
      <c r="H84" s="201"/>
      <c r="I84" s="196"/>
      <c r="J84" s="197"/>
      <c r="K84" s="199"/>
      <c r="L84" s="200"/>
    </row>
    <row r="85" spans="1:12" ht="15" customHeight="1">
      <c r="A85" t="s">
        <v>169</v>
      </c>
      <c r="B85" s="293"/>
      <c r="C85" s="45"/>
      <c r="D85" s="196"/>
      <c r="E85" s="197"/>
      <c r="F85" s="199"/>
      <c r="G85" s="198"/>
      <c r="H85" s="201"/>
      <c r="I85" s="196"/>
      <c r="J85" s="197"/>
      <c r="K85" s="199"/>
      <c r="L85" s="200"/>
    </row>
    <row r="86" spans="1:12" ht="15" customHeight="1">
      <c r="A86" t="s">
        <v>169</v>
      </c>
      <c r="B86" s="293"/>
      <c r="C86" s="201"/>
      <c r="D86" s="196"/>
      <c r="E86" s="197"/>
      <c r="F86" s="199"/>
      <c r="G86" s="198"/>
      <c r="H86" s="201"/>
      <c r="I86" s="196"/>
      <c r="J86" s="197"/>
      <c r="K86" s="199"/>
      <c r="L86" s="200"/>
    </row>
    <row r="87" spans="1:12" ht="15" customHeight="1">
      <c r="A87" t="s">
        <v>169</v>
      </c>
      <c r="B87" s="293"/>
      <c r="C87" s="201"/>
      <c r="D87" s="196"/>
      <c r="E87" s="197"/>
      <c r="F87" s="199"/>
      <c r="G87" s="198"/>
      <c r="H87" s="201"/>
      <c r="I87" s="196"/>
      <c r="J87" s="197"/>
      <c r="K87" s="199"/>
      <c r="L87" s="200"/>
    </row>
    <row r="88" spans="1:12" ht="15" customHeight="1">
      <c r="A88" t="s">
        <v>169</v>
      </c>
      <c r="B88" s="293"/>
      <c r="C88" s="201"/>
      <c r="D88" s="196"/>
      <c r="E88" s="197"/>
      <c r="F88" s="199"/>
      <c r="G88" s="198"/>
      <c r="H88" s="201"/>
      <c r="I88" s="196"/>
      <c r="J88" s="197"/>
      <c r="K88" s="199"/>
      <c r="L88" s="200"/>
    </row>
    <row r="89" spans="1:12" ht="15" customHeight="1">
      <c r="A89" t="s">
        <v>169</v>
      </c>
      <c r="B89" s="293"/>
      <c r="C89" s="201"/>
      <c r="D89" s="196"/>
      <c r="E89" s="197"/>
      <c r="F89" s="199"/>
      <c r="G89" s="198"/>
      <c r="H89" s="201"/>
      <c r="I89" s="196"/>
      <c r="J89" s="197"/>
      <c r="K89" s="199"/>
      <c r="L89" s="200"/>
    </row>
    <row r="90" spans="1:12" ht="15" customHeight="1">
      <c r="A90" t="s">
        <v>169</v>
      </c>
      <c r="B90" s="293"/>
      <c r="C90" s="191"/>
      <c r="D90" s="192"/>
      <c r="E90" s="193"/>
      <c r="F90" s="194"/>
      <c r="G90" s="195"/>
      <c r="H90" s="191"/>
      <c r="I90" s="196"/>
      <c r="J90" s="197"/>
      <c r="K90" s="194"/>
      <c r="L90" s="28"/>
    </row>
    <row r="91" spans="1:12" ht="15" customHeight="1">
      <c r="A91" t="s">
        <v>169</v>
      </c>
      <c r="B91" s="293"/>
      <c r="C91" s="191"/>
      <c r="D91" s="192"/>
      <c r="E91" s="193"/>
      <c r="F91" s="194"/>
      <c r="G91" s="195"/>
      <c r="H91" s="191"/>
      <c r="I91" s="196"/>
      <c r="J91" s="197"/>
      <c r="K91" s="194"/>
      <c r="L91" s="28"/>
    </row>
    <row r="92" spans="1:12" s="170" customFormat="1" ht="15" customHeight="1">
      <c r="B92" s="203"/>
      <c r="C92" s="195"/>
      <c r="D92" s="195"/>
      <c r="E92" s="195"/>
      <c r="F92" s="195"/>
      <c r="G92" s="195"/>
      <c r="H92" s="195"/>
      <c r="I92" s="195"/>
      <c r="J92" s="195"/>
      <c r="K92" s="195"/>
      <c r="L92" s="195"/>
    </row>
    <row r="93" spans="1:12" ht="15" customHeight="1">
      <c r="A93" t="s">
        <v>170</v>
      </c>
      <c r="B93" s="292" t="str">
        <f>A93</f>
        <v>juillet</v>
      </c>
      <c r="C93" s="110" t="s">
        <v>196</v>
      </c>
      <c r="D93" s="196" t="s">
        <v>204</v>
      </c>
      <c r="E93" s="197">
        <v>81.5</v>
      </c>
      <c r="F93" s="199" t="s">
        <v>112</v>
      </c>
      <c r="G93" s="198"/>
      <c r="H93" s="110" t="s">
        <v>190</v>
      </c>
      <c r="I93" s="196" t="s">
        <v>205</v>
      </c>
      <c r="J93" s="197">
        <v>12</v>
      </c>
      <c r="K93" s="199" t="s">
        <v>112</v>
      </c>
      <c r="L93" s="200"/>
    </row>
    <row r="94" spans="1:12" ht="15" customHeight="1">
      <c r="A94" t="s">
        <v>170</v>
      </c>
      <c r="B94" s="293"/>
      <c r="C94" s="110" t="s">
        <v>197</v>
      </c>
      <c r="D94" s="196" t="s">
        <v>203</v>
      </c>
      <c r="E94" s="197">
        <v>82.3</v>
      </c>
      <c r="F94" s="199" t="s">
        <v>183</v>
      </c>
      <c r="G94" s="198"/>
      <c r="H94" s="110" t="s">
        <v>191</v>
      </c>
      <c r="I94" s="196"/>
      <c r="J94" s="197"/>
      <c r="K94" s="199"/>
      <c r="L94" s="200"/>
    </row>
    <row r="95" spans="1:12" ht="15" customHeight="1">
      <c r="A95" t="s">
        <v>170</v>
      </c>
      <c r="B95" s="293"/>
      <c r="C95" s="68" t="s">
        <v>192</v>
      </c>
      <c r="D95" s="196"/>
      <c r="E95" s="197"/>
      <c r="F95" s="199"/>
      <c r="G95" s="198"/>
      <c r="H95" s="68" t="s">
        <v>193</v>
      </c>
      <c r="I95" s="196"/>
      <c r="J95" s="197"/>
      <c r="K95" s="199"/>
      <c r="L95" s="200"/>
    </row>
    <row r="96" spans="1:12" ht="15" customHeight="1">
      <c r="A96" t="s">
        <v>170</v>
      </c>
      <c r="B96" s="293"/>
      <c r="C96" s="45"/>
      <c r="D96" s="196"/>
      <c r="E96" s="197"/>
      <c r="F96" s="199"/>
      <c r="G96" s="198"/>
      <c r="H96" s="110" t="s">
        <v>194</v>
      </c>
      <c r="I96" s="196"/>
      <c r="J96" s="197"/>
      <c r="K96" s="199"/>
      <c r="L96" s="200"/>
    </row>
    <row r="97" spans="1:12" ht="15" customHeight="1">
      <c r="A97" t="s">
        <v>170</v>
      </c>
      <c r="B97" s="293"/>
      <c r="C97" s="45"/>
      <c r="D97" s="196"/>
      <c r="E97" s="197"/>
      <c r="F97" s="199"/>
      <c r="G97" s="198"/>
      <c r="H97" s="110" t="s">
        <v>195</v>
      </c>
      <c r="I97" s="196"/>
      <c r="J97" s="197"/>
      <c r="K97" s="199"/>
      <c r="L97" s="200"/>
    </row>
    <row r="98" spans="1:12" ht="15" customHeight="1">
      <c r="A98" t="s">
        <v>170</v>
      </c>
      <c r="B98" s="293"/>
      <c r="C98" s="45"/>
      <c r="D98" s="196"/>
      <c r="E98" s="197"/>
      <c r="F98" s="199"/>
      <c r="G98" s="198"/>
      <c r="H98" s="201"/>
      <c r="I98" s="196"/>
      <c r="J98" s="197"/>
      <c r="K98" s="199"/>
      <c r="L98" s="200"/>
    </row>
    <row r="99" spans="1:12" ht="15" customHeight="1">
      <c r="A99" t="s">
        <v>170</v>
      </c>
      <c r="B99" s="293"/>
      <c r="C99" s="45"/>
      <c r="D99" s="196"/>
      <c r="E99" s="197"/>
      <c r="F99" s="199"/>
      <c r="G99" s="198"/>
      <c r="H99" s="201"/>
      <c r="I99" s="196"/>
      <c r="J99" s="197"/>
      <c r="K99" s="199"/>
      <c r="L99" s="200"/>
    </row>
    <row r="100" spans="1:12" ht="15" customHeight="1">
      <c r="A100" t="s">
        <v>170</v>
      </c>
      <c r="B100" s="293"/>
      <c r="C100" s="45"/>
      <c r="D100" s="196"/>
      <c r="E100" s="197"/>
      <c r="F100" s="199"/>
      <c r="G100" s="198"/>
      <c r="H100" s="201"/>
      <c r="I100" s="196"/>
      <c r="J100" s="197"/>
      <c r="K100" s="199"/>
      <c r="L100" s="200"/>
    </row>
    <row r="101" spans="1:12" ht="15" customHeight="1">
      <c r="A101" t="s">
        <v>170</v>
      </c>
      <c r="B101" s="293"/>
      <c r="C101" s="201"/>
      <c r="D101" s="196"/>
      <c r="E101" s="197"/>
      <c r="F101" s="199"/>
      <c r="G101" s="198"/>
      <c r="H101" s="201"/>
      <c r="I101" s="196"/>
      <c r="J101" s="197"/>
      <c r="K101" s="199"/>
      <c r="L101" s="200"/>
    </row>
    <row r="102" spans="1:12" ht="15" customHeight="1">
      <c r="A102" t="s">
        <v>170</v>
      </c>
      <c r="B102" s="293"/>
      <c r="C102" s="201"/>
      <c r="D102" s="196"/>
      <c r="E102" s="197"/>
      <c r="F102" s="199"/>
      <c r="G102" s="198"/>
      <c r="H102" s="201"/>
      <c r="I102" s="196"/>
      <c r="J102" s="197"/>
      <c r="K102" s="199"/>
      <c r="L102" s="200"/>
    </row>
    <row r="103" spans="1:12" ht="15" customHeight="1">
      <c r="A103" t="s">
        <v>170</v>
      </c>
      <c r="B103" s="293"/>
      <c r="C103" s="201"/>
      <c r="D103" s="196"/>
      <c r="E103" s="197"/>
      <c r="F103" s="199"/>
      <c r="G103" s="198"/>
      <c r="H103" s="201"/>
      <c r="I103" s="196"/>
      <c r="J103" s="197"/>
      <c r="K103" s="199"/>
      <c r="L103" s="200"/>
    </row>
    <row r="104" spans="1:12" ht="15" customHeight="1">
      <c r="A104" t="s">
        <v>170</v>
      </c>
      <c r="B104" s="293"/>
      <c r="C104" s="201"/>
      <c r="D104" s="196"/>
      <c r="E104" s="197"/>
      <c r="F104" s="199"/>
      <c r="G104" s="198"/>
      <c r="H104" s="201"/>
      <c r="I104" s="196"/>
      <c r="J104" s="197"/>
      <c r="K104" s="199"/>
      <c r="L104" s="200"/>
    </row>
    <row r="105" spans="1:12" ht="15" customHeight="1">
      <c r="A105" t="s">
        <v>170</v>
      </c>
      <c r="B105" s="293"/>
      <c r="C105" s="191"/>
      <c r="D105" s="192"/>
      <c r="E105" s="193"/>
      <c r="F105" s="194"/>
      <c r="G105" s="195"/>
      <c r="H105" s="191"/>
      <c r="I105" s="196"/>
      <c r="J105" s="197"/>
      <c r="K105" s="194"/>
      <c r="L105" s="28"/>
    </row>
    <row r="106" spans="1:12" ht="15" customHeight="1">
      <c r="A106" t="s">
        <v>170</v>
      </c>
      <c r="B106" s="293"/>
      <c r="C106" s="191"/>
      <c r="D106" s="192"/>
      <c r="E106" s="193"/>
      <c r="F106" s="194"/>
      <c r="G106" s="195"/>
      <c r="H106" s="191"/>
      <c r="I106" s="196"/>
      <c r="J106" s="197"/>
      <c r="K106" s="194"/>
      <c r="L106" s="28"/>
    </row>
    <row r="107" spans="1:12" s="170" customFormat="1" ht="15" customHeight="1">
      <c r="B107" s="203"/>
      <c r="C107" s="195"/>
      <c r="D107" s="195"/>
      <c r="E107" s="195"/>
      <c r="F107" s="195"/>
      <c r="G107" s="195"/>
      <c r="H107" s="195"/>
      <c r="I107" s="195"/>
      <c r="J107" s="195"/>
      <c r="K107" s="195"/>
      <c r="L107" s="195"/>
    </row>
    <row r="108" spans="1:12" ht="15" customHeight="1">
      <c r="A108" t="s">
        <v>171</v>
      </c>
      <c r="B108" s="292" t="str">
        <f>A108</f>
        <v>août</v>
      </c>
      <c r="C108" s="110" t="s">
        <v>196</v>
      </c>
      <c r="D108" s="196" t="s">
        <v>204</v>
      </c>
      <c r="E108" s="197">
        <v>81.5</v>
      </c>
      <c r="F108" s="199" t="s">
        <v>112</v>
      </c>
      <c r="G108" s="198"/>
      <c r="H108" s="110" t="s">
        <v>190</v>
      </c>
      <c r="I108" s="196" t="s">
        <v>205</v>
      </c>
      <c r="J108" s="197">
        <v>12</v>
      </c>
      <c r="K108" s="199" t="s">
        <v>112</v>
      </c>
      <c r="L108" s="200"/>
    </row>
    <row r="109" spans="1:12" ht="15" customHeight="1">
      <c r="A109" t="s">
        <v>171</v>
      </c>
      <c r="B109" s="293"/>
      <c r="C109" s="110" t="s">
        <v>197</v>
      </c>
      <c r="D109" s="196" t="s">
        <v>203</v>
      </c>
      <c r="E109" s="197">
        <v>82.3</v>
      </c>
      <c r="F109" s="199" t="s">
        <v>183</v>
      </c>
      <c r="G109" s="198"/>
      <c r="H109" s="110" t="s">
        <v>191</v>
      </c>
      <c r="I109" s="196"/>
      <c r="J109" s="197"/>
      <c r="K109" s="199"/>
      <c r="L109" s="200"/>
    </row>
    <row r="110" spans="1:12" ht="15" customHeight="1">
      <c r="A110" t="s">
        <v>171</v>
      </c>
      <c r="B110" s="293"/>
      <c r="C110" s="68" t="s">
        <v>192</v>
      </c>
      <c r="D110" s="196"/>
      <c r="E110" s="197"/>
      <c r="F110" s="199"/>
      <c r="G110" s="198"/>
      <c r="H110" s="68" t="s">
        <v>193</v>
      </c>
      <c r="I110" s="196"/>
      <c r="J110" s="197"/>
      <c r="K110" s="199"/>
      <c r="L110" s="200"/>
    </row>
    <row r="111" spans="1:12" ht="15" customHeight="1">
      <c r="A111" t="s">
        <v>171</v>
      </c>
      <c r="B111" s="293"/>
      <c r="C111" s="45"/>
      <c r="D111" s="196"/>
      <c r="E111" s="197"/>
      <c r="F111" s="199"/>
      <c r="G111" s="198"/>
      <c r="H111" s="110" t="s">
        <v>194</v>
      </c>
      <c r="I111" s="196"/>
      <c r="J111" s="197"/>
      <c r="K111" s="199"/>
      <c r="L111" s="200"/>
    </row>
    <row r="112" spans="1:12" ht="15" customHeight="1">
      <c r="A112" t="s">
        <v>171</v>
      </c>
      <c r="B112" s="293"/>
      <c r="C112" s="45"/>
      <c r="D112" s="196"/>
      <c r="E112" s="197"/>
      <c r="F112" s="199"/>
      <c r="G112" s="198"/>
      <c r="H112" s="110" t="s">
        <v>195</v>
      </c>
      <c r="I112" s="196"/>
      <c r="J112" s="197"/>
      <c r="K112" s="199"/>
      <c r="L112" s="200"/>
    </row>
    <row r="113" spans="1:12" ht="15" customHeight="1">
      <c r="A113" t="s">
        <v>171</v>
      </c>
      <c r="B113" s="293"/>
      <c r="C113" s="45"/>
      <c r="D113" s="196"/>
      <c r="E113" s="197"/>
      <c r="F113" s="199"/>
      <c r="G113" s="198"/>
      <c r="H113" s="201"/>
      <c r="I113" s="196"/>
      <c r="J113" s="197"/>
      <c r="K113" s="199"/>
      <c r="L113" s="200"/>
    </row>
    <row r="114" spans="1:12" ht="15" customHeight="1">
      <c r="A114" t="s">
        <v>171</v>
      </c>
      <c r="B114" s="293"/>
      <c r="C114" s="45"/>
      <c r="D114" s="196"/>
      <c r="E114" s="197"/>
      <c r="F114" s="199"/>
      <c r="G114" s="198"/>
      <c r="H114" s="201"/>
      <c r="I114" s="196"/>
      <c r="J114" s="197"/>
      <c r="K114" s="199"/>
      <c r="L114" s="200"/>
    </row>
    <row r="115" spans="1:12" ht="15" customHeight="1">
      <c r="A115" t="s">
        <v>171</v>
      </c>
      <c r="B115" s="293"/>
      <c r="C115" s="45"/>
      <c r="D115" s="196"/>
      <c r="E115" s="197"/>
      <c r="F115" s="199"/>
      <c r="G115" s="198"/>
      <c r="H115" s="201"/>
      <c r="I115" s="196"/>
      <c r="J115" s="197"/>
      <c r="K115" s="199"/>
      <c r="L115" s="200"/>
    </row>
    <row r="116" spans="1:12" ht="15" customHeight="1">
      <c r="A116" t="s">
        <v>171</v>
      </c>
      <c r="B116" s="293"/>
      <c r="C116" s="201"/>
      <c r="D116" s="196"/>
      <c r="E116" s="197"/>
      <c r="F116" s="199"/>
      <c r="G116" s="198"/>
      <c r="H116" s="201"/>
      <c r="I116" s="196"/>
      <c r="J116" s="197"/>
      <c r="K116" s="199"/>
      <c r="L116" s="200"/>
    </row>
    <row r="117" spans="1:12" ht="15" customHeight="1">
      <c r="A117" t="s">
        <v>171</v>
      </c>
      <c r="B117" s="293"/>
      <c r="C117" s="201"/>
      <c r="D117" s="196"/>
      <c r="E117" s="197"/>
      <c r="F117" s="199"/>
      <c r="G117" s="198"/>
      <c r="H117" s="201"/>
      <c r="I117" s="196"/>
      <c r="J117" s="197"/>
      <c r="K117" s="199"/>
      <c r="L117" s="200"/>
    </row>
    <row r="118" spans="1:12" ht="15" customHeight="1">
      <c r="A118" t="s">
        <v>171</v>
      </c>
      <c r="B118" s="293"/>
      <c r="C118" s="201"/>
      <c r="D118" s="196"/>
      <c r="E118" s="197"/>
      <c r="F118" s="199"/>
      <c r="G118" s="198"/>
      <c r="H118" s="201"/>
      <c r="I118" s="196"/>
      <c r="J118" s="197"/>
      <c r="K118" s="199"/>
      <c r="L118" s="200"/>
    </row>
    <row r="119" spans="1:12" ht="15" customHeight="1">
      <c r="A119" t="s">
        <v>171</v>
      </c>
      <c r="B119" s="293"/>
      <c r="C119" s="201"/>
      <c r="D119" s="196"/>
      <c r="E119" s="197"/>
      <c r="F119" s="199"/>
      <c r="G119" s="198"/>
      <c r="H119" s="201"/>
      <c r="I119" s="196"/>
      <c r="J119" s="197"/>
      <c r="K119" s="199"/>
      <c r="L119" s="200"/>
    </row>
    <row r="120" spans="1:12" ht="15" customHeight="1">
      <c r="A120" t="s">
        <v>171</v>
      </c>
      <c r="B120" s="293"/>
      <c r="C120" s="191"/>
      <c r="D120" s="192"/>
      <c r="E120" s="193"/>
      <c r="F120" s="194"/>
      <c r="G120" s="195"/>
      <c r="H120" s="191"/>
      <c r="I120" s="196"/>
      <c r="J120" s="197"/>
      <c r="K120" s="194"/>
      <c r="L120" s="28"/>
    </row>
    <row r="121" spans="1:12" ht="15" customHeight="1">
      <c r="A121" t="s">
        <v>171</v>
      </c>
      <c r="B121" s="293"/>
      <c r="C121" s="191"/>
      <c r="D121" s="192"/>
      <c r="E121" s="193"/>
      <c r="F121" s="194"/>
      <c r="G121" s="195"/>
      <c r="H121" s="191"/>
      <c r="I121" s="196"/>
      <c r="J121" s="197"/>
      <c r="K121" s="194"/>
      <c r="L121" s="28"/>
    </row>
    <row r="122" spans="1:12" s="170" customFormat="1" ht="15" customHeight="1">
      <c r="B122" s="203"/>
      <c r="C122" s="195"/>
      <c r="D122" s="195"/>
      <c r="E122" s="195"/>
      <c r="F122" s="195"/>
      <c r="G122" s="195"/>
      <c r="H122" s="195"/>
      <c r="I122" s="195"/>
      <c r="J122" s="195"/>
      <c r="K122" s="195"/>
      <c r="L122" s="195"/>
    </row>
    <row r="123" spans="1:12" ht="15" customHeight="1">
      <c r="A123" t="s">
        <v>172</v>
      </c>
      <c r="B123" s="292" t="str">
        <f>A123</f>
        <v>septembre</v>
      </c>
      <c r="C123" s="110" t="s">
        <v>196</v>
      </c>
      <c r="D123" s="196" t="s">
        <v>204</v>
      </c>
      <c r="E123" s="197">
        <v>81.5</v>
      </c>
      <c r="F123" s="199" t="s">
        <v>112</v>
      </c>
      <c r="G123" s="198"/>
      <c r="H123" s="110" t="s">
        <v>190</v>
      </c>
      <c r="I123" s="196" t="s">
        <v>205</v>
      </c>
      <c r="J123" s="197">
        <v>12</v>
      </c>
      <c r="K123" s="199" t="s">
        <v>112</v>
      </c>
      <c r="L123" s="200"/>
    </row>
    <row r="124" spans="1:12" ht="15" customHeight="1">
      <c r="A124" t="s">
        <v>172</v>
      </c>
      <c r="B124" s="293"/>
      <c r="C124" s="110" t="s">
        <v>197</v>
      </c>
      <c r="D124" s="196" t="s">
        <v>203</v>
      </c>
      <c r="E124" s="197">
        <v>82.3</v>
      </c>
      <c r="F124" s="199" t="s">
        <v>183</v>
      </c>
      <c r="G124" s="198"/>
      <c r="H124" s="110" t="s">
        <v>191</v>
      </c>
      <c r="I124" s="196"/>
      <c r="J124" s="197"/>
      <c r="K124" s="199"/>
      <c r="L124" s="200"/>
    </row>
    <row r="125" spans="1:12" ht="15" customHeight="1">
      <c r="A125" t="s">
        <v>172</v>
      </c>
      <c r="B125" s="293"/>
      <c r="C125" s="68" t="s">
        <v>192</v>
      </c>
      <c r="D125" s="196"/>
      <c r="E125" s="197"/>
      <c r="F125" s="199"/>
      <c r="G125" s="198"/>
      <c r="H125" s="68" t="s">
        <v>193</v>
      </c>
      <c r="I125" s="196"/>
      <c r="J125" s="197"/>
      <c r="K125" s="199"/>
      <c r="L125" s="200"/>
    </row>
    <row r="126" spans="1:12" ht="15" customHeight="1">
      <c r="A126" t="s">
        <v>172</v>
      </c>
      <c r="B126" s="293"/>
      <c r="C126" s="45"/>
      <c r="D126" s="196"/>
      <c r="E126" s="197"/>
      <c r="F126" s="199"/>
      <c r="G126" s="198"/>
      <c r="H126" s="110" t="s">
        <v>194</v>
      </c>
      <c r="I126" s="196"/>
      <c r="J126" s="197"/>
      <c r="K126" s="199"/>
      <c r="L126" s="200"/>
    </row>
    <row r="127" spans="1:12" ht="15" customHeight="1">
      <c r="A127" t="s">
        <v>172</v>
      </c>
      <c r="B127" s="293"/>
      <c r="C127" s="45"/>
      <c r="D127" s="196"/>
      <c r="E127" s="197"/>
      <c r="F127" s="199"/>
      <c r="G127" s="198"/>
      <c r="H127" s="110" t="s">
        <v>195</v>
      </c>
      <c r="I127" s="196"/>
      <c r="J127" s="197"/>
      <c r="K127" s="199"/>
      <c r="L127" s="200"/>
    </row>
    <row r="128" spans="1:12" ht="15" customHeight="1">
      <c r="A128" t="s">
        <v>172</v>
      </c>
      <c r="B128" s="293"/>
      <c r="C128" s="45"/>
      <c r="D128" s="196"/>
      <c r="E128" s="197"/>
      <c r="F128" s="199"/>
      <c r="G128" s="198"/>
      <c r="H128" s="201"/>
      <c r="I128" s="196"/>
      <c r="J128" s="197"/>
      <c r="K128" s="199"/>
      <c r="L128" s="200"/>
    </row>
    <row r="129" spans="1:12" ht="15" customHeight="1">
      <c r="A129" t="s">
        <v>172</v>
      </c>
      <c r="B129" s="293"/>
      <c r="C129" s="45"/>
      <c r="D129" s="196"/>
      <c r="E129" s="197"/>
      <c r="F129" s="199"/>
      <c r="G129" s="198"/>
      <c r="H129" s="201"/>
      <c r="I129" s="196"/>
      <c r="J129" s="197"/>
      <c r="K129" s="199"/>
      <c r="L129" s="200"/>
    </row>
    <row r="130" spans="1:12" ht="15" customHeight="1">
      <c r="A130" t="s">
        <v>172</v>
      </c>
      <c r="B130" s="293"/>
      <c r="C130" s="45"/>
      <c r="D130" s="196"/>
      <c r="E130" s="197"/>
      <c r="F130" s="199"/>
      <c r="G130" s="198"/>
      <c r="H130" s="201"/>
      <c r="I130" s="196"/>
      <c r="J130" s="197"/>
      <c r="K130" s="199"/>
      <c r="L130" s="200"/>
    </row>
    <row r="131" spans="1:12" ht="15" customHeight="1">
      <c r="A131" t="s">
        <v>172</v>
      </c>
      <c r="B131" s="293"/>
      <c r="C131" s="201"/>
      <c r="D131" s="196"/>
      <c r="E131" s="197"/>
      <c r="F131" s="199"/>
      <c r="G131" s="198"/>
      <c r="H131" s="201"/>
      <c r="I131" s="196"/>
      <c r="J131" s="197"/>
      <c r="K131" s="199"/>
      <c r="L131" s="200"/>
    </row>
    <row r="132" spans="1:12" ht="15" customHeight="1">
      <c r="A132" t="s">
        <v>172</v>
      </c>
      <c r="B132" s="293"/>
      <c r="C132" s="201"/>
      <c r="D132" s="196"/>
      <c r="E132" s="197"/>
      <c r="F132" s="199"/>
      <c r="G132" s="198"/>
      <c r="H132" s="201"/>
      <c r="I132" s="196"/>
      <c r="J132" s="197"/>
      <c r="K132" s="199"/>
      <c r="L132" s="200"/>
    </row>
    <row r="133" spans="1:12" ht="15" customHeight="1">
      <c r="A133" t="s">
        <v>172</v>
      </c>
      <c r="B133" s="293"/>
      <c r="C133" s="201"/>
      <c r="D133" s="196"/>
      <c r="E133" s="197"/>
      <c r="F133" s="199"/>
      <c r="G133" s="198"/>
      <c r="H133" s="201"/>
      <c r="I133" s="196"/>
      <c r="J133" s="197"/>
      <c r="K133" s="199"/>
      <c r="L133" s="200"/>
    </row>
    <row r="134" spans="1:12" ht="15" customHeight="1">
      <c r="A134" t="s">
        <v>172</v>
      </c>
      <c r="B134" s="293"/>
      <c r="C134" s="201"/>
      <c r="D134" s="196"/>
      <c r="E134" s="197"/>
      <c r="F134" s="199"/>
      <c r="G134" s="198"/>
      <c r="H134" s="201"/>
      <c r="I134" s="196"/>
      <c r="J134" s="197"/>
      <c r="K134" s="199"/>
      <c r="L134" s="200"/>
    </row>
    <row r="135" spans="1:12" ht="15" customHeight="1">
      <c r="A135" t="s">
        <v>172</v>
      </c>
      <c r="B135" s="293"/>
      <c r="C135" s="191"/>
      <c r="D135" s="192"/>
      <c r="E135" s="193"/>
      <c r="F135" s="194"/>
      <c r="G135" s="195"/>
      <c r="H135" s="191"/>
      <c r="I135" s="196"/>
      <c r="J135" s="197"/>
      <c r="K135" s="194"/>
      <c r="L135" s="28"/>
    </row>
    <row r="136" spans="1:12" ht="15" customHeight="1">
      <c r="A136" t="s">
        <v>172</v>
      </c>
      <c r="B136" s="293"/>
      <c r="C136" s="191"/>
      <c r="D136" s="192"/>
      <c r="E136" s="193"/>
      <c r="F136" s="194"/>
      <c r="G136" s="195"/>
      <c r="H136" s="191"/>
      <c r="I136" s="196"/>
      <c r="J136" s="197"/>
      <c r="K136" s="194"/>
      <c r="L136" s="28"/>
    </row>
    <row r="137" spans="1:12" s="170" customFormat="1" ht="15" customHeight="1">
      <c r="B137" s="203"/>
      <c r="C137" s="195"/>
      <c r="D137" s="195"/>
      <c r="E137" s="195"/>
      <c r="F137" s="195"/>
      <c r="G137" s="195"/>
      <c r="H137" s="195"/>
      <c r="I137" s="195"/>
      <c r="J137" s="195"/>
      <c r="K137" s="195"/>
      <c r="L137" s="195"/>
    </row>
    <row r="138" spans="1:12" ht="15" customHeight="1">
      <c r="A138" t="s">
        <v>173</v>
      </c>
      <c r="B138" s="292" t="str">
        <f>A138</f>
        <v>octobre</v>
      </c>
      <c r="C138" s="110" t="s">
        <v>196</v>
      </c>
      <c r="D138" s="196" t="s">
        <v>204</v>
      </c>
      <c r="E138" s="197">
        <v>81.5</v>
      </c>
      <c r="F138" s="199" t="s">
        <v>112</v>
      </c>
      <c r="G138" s="198"/>
      <c r="H138" s="110" t="s">
        <v>190</v>
      </c>
      <c r="I138" s="196" t="s">
        <v>205</v>
      </c>
      <c r="J138" s="197">
        <v>12</v>
      </c>
      <c r="K138" s="199" t="s">
        <v>112</v>
      </c>
      <c r="L138" s="200"/>
    </row>
    <row r="139" spans="1:12" ht="15" customHeight="1">
      <c r="A139" t="s">
        <v>173</v>
      </c>
      <c r="B139" s="293"/>
      <c r="C139" s="110" t="s">
        <v>197</v>
      </c>
      <c r="D139" s="196" t="s">
        <v>203</v>
      </c>
      <c r="E139" s="197">
        <v>82.3</v>
      </c>
      <c r="F139" s="199" t="s">
        <v>183</v>
      </c>
      <c r="G139" s="198"/>
      <c r="H139" s="110" t="s">
        <v>191</v>
      </c>
      <c r="I139" s="196"/>
      <c r="J139" s="197"/>
      <c r="K139" s="199"/>
      <c r="L139" s="200"/>
    </row>
    <row r="140" spans="1:12" ht="15" customHeight="1">
      <c r="A140" t="s">
        <v>173</v>
      </c>
      <c r="B140" s="293"/>
      <c r="C140" s="68" t="s">
        <v>192</v>
      </c>
      <c r="D140" s="196"/>
      <c r="E140" s="197"/>
      <c r="F140" s="199"/>
      <c r="G140" s="198"/>
      <c r="H140" s="68" t="s">
        <v>193</v>
      </c>
      <c r="I140" s="196"/>
      <c r="J140" s="197"/>
      <c r="K140" s="199"/>
      <c r="L140" s="200"/>
    </row>
    <row r="141" spans="1:12" ht="15" customHeight="1">
      <c r="A141" t="s">
        <v>173</v>
      </c>
      <c r="B141" s="293"/>
      <c r="C141" s="45"/>
      <c r="D141" s="196"/>
      <c r="E141" s="197"/>
      <c r="F141" s="199"/>
      <c r="G141" s="198"/>
      <c r="H141" s="110" t="s">
        <v>194</v>
      </c>
      <c r="I141" s="196"/>
      <c r="J141" s="197"/>
      <c r="K141" s="199"/>
      <c r="L141" s="200"/>
    </row>
    <row r="142" spans="1:12" ht="15" customHeight="1">
      <c r="A142" t="s">
        <v>173</v>
      </c>
      <c r="B142" s="293"/>
      <c r="C142" s="45"/>
      <c r="D142" s="196"/>
      <c r="E142" s="197"/>
      <c r="F142" s="199"/>
      <c r="G142" s="198"/>
      <c r="H142" s="110" t="s">
        <v>195</v>
      </c>
      <c r="I142" s="196"/>
      <c r="J142" s="197"/>
      <c r="K142" s="199"/>
      <c r="L142" s="200"/>
    </row>
    <row r="143" spans="1:12" ht="15" customHeight="1">
      <c r="A143" t="s">
        <v>173</v>
      </c>
      <c r="B143" s="293"/>
      <c r="C143" s="45"/>
      <c r="D143" s="196"/>
      <c r="E143" s="197"/>
      <c r="F143" s="199"/>
      <c r="G143" s="198"/>
      <c r="H143" s="201"/>
      <c r="I143" s="196"/>
      <c r="J143" s="197"/>
      <c r="K143" s="199"/>
      <c r="L143" s="200"/>
    </row>
    <row r="144" spans="1:12" ht="15" customHeight="1">
      <c r="A144" t="s">
        <v>173</v>
      </c>
      <c r="B144" s="293"/>
      <c r="C144" s="45"/>
      <c r="D144" s="196"/>
      <c r="E144" s="197"/>
      <c r="F144" s="199"/>
      <c r="G144" s="198"/>
      <c r="H144" s="201"/>
      <c r="I144" s="196"/>
      <c r="J144" s="197"/>
      <c r="K144" s="199"/>
      <c r="L144" s="200"/>
    </row>
    <row r="145" spans="1:12" ht="15" customHeight="1">
      <c r="A145" t="s">
        <v>173</v>
      </c>
      <c r="B145" s="293"/>
      <c r="C145" s="45"/>
      <c r="D145" s="196"/>
      <c r="E145" s="197"/>
      <c r="F145" s="199"/>
      <c r="G145" s="198"/>
      <c r="H145" s="201"/>
      <c r="I145" s="196"/>
      <c r="J145" s="197"/>
      <c r="K145" s="199"/>
      <c r="L145" s="200"/>
    </row>
    <row r="146" spans="1:12" ht="15" customHeight="1">
      <c r="A146" t="s">
        <v>173</v>
      </c>
      <c r="B146" s="293"/>
      <c r="C146" s="201"/>
      <c r="D146" s="196"/>
      <c r="E146" s="197"/>
      <c r="F146" s="199"/>
      <c r="G146" s="198"/>
      <c r="H146" s="201"/>
      <c r="I146" s="196"/>
      <c r="J146" s="197"/>
      <c r="K146" s="199"/>
      <c r="L146" s="200"/>
    </row>
    <row r="147" spans="1:12" ht="15" customHeight="1">
      <c r="A147" t="s">
        <v>173</v>
      </c>
      <c r="B147" s="293"/>
      <c r="C147" s="201"/>
      <c r="D147" s="196"/>
      <c r="E147" s="197"/>
      <c r="F147" s="199"/>
      <c r="G147" s="198"/>
      <c r="H147" s="201"/>
      <c r="I147" s="196"/>
      <c r="J147" s="197"/>
      <c r="K147" s="199"/>
      <c r="L147" s="200"/>
    </row>
    <row r="148" spans="1:12" ht="15" customHeight="1">
      <c r="A148" t="s">
        <v>173</v>
      </c>
      <c r="B148" s="293"/>
      <c r="C148" s="201"/>
      <c r="D148" s="196"/>
      <c r="E148" s="197"/>
      <c r="F148" s="199"/>
      <c r="G148" s="198"/>
      <c r="H148" s="201"/>
      <c r="I148" s="196"/>
      <c r="J148" s="197"/>
      <c r="K148" s="199"/>
      <c r="L148" s="200"/>
    </row>
    <row r="149" spans="1:12" ht="15" customHeight="1">
      <c r="A149" t="s">
        <v>173</v>
      </c>
      <c r="B149" s="293"/>
      <c r="C149" s="201"/>
      <c r="D149" s="196"/>
      <c r="E149" s="197"/>
      <c r="F149" s="199"/>
      <c r="G149" s="198"/>
      <c r="H149" s="201"/>
      <c r="I149" s="196"/>
      <c r="J149" s="197"/>
      <c r="K149" s="199"/>
      <c r="L149" s="200"/>
    </row>
    <row r="150" spans="1:12" ht="15" customHeight="1">
      <c r="A150" t="s">
        <v>173</v>
      </c>
      <c r="B150" s="293"/>
      <c r="C150" s="191"/>
      <c r="D150" s="192"/>
      <c r="E150" s="193"/>
      <c r="F150" s="194"/>
      <c r="G150" s="195"/>
      <c r="H150" s="191"/>
      <c r="I150" s="196"/>
      <c r="J150" s="197"/>
      <c r="K150" s="194"/>
      <c r="L150" s="28"/>
    </row>
    <row r="151" spans="1:12" ht="15" customHeight="1">
      <c r="A151" t="s">
        <v>173</v>
      </c>
      <c r="B151" s="293"/>
      <c r="C151" s="191"/>
      <c r="D151" s="192"/>
      <c r="E151" s="193"/>
      <c r="F151" s="194"/>
      <c r="G151" s="195"/>
      <c r="H151" s="191"/>
      <c r="I151" s="196"/>
      <c r="J151" s="197"/>
      <c r="K151" s="194"/>
      <c r="L151" s="28"/>
    </row>
    <row r="152" spans="1:12" s="170" customFormat="1" ht="15" customHeight="1">
      <c r="B152" s="203"/>
      <c r="C152" s="195"/>
      <c r="D152" s="195"/>
      <c r="E152" s="195"/>
      <c r="F152" s="195"/>
      <c r="G152" s="195"/>
      <c r="H152" s="195"/>
      <c r="I152" s="195"/>
      <c r="J152" s="195"/>
      <c r="K152" s="195"/>
      <c r="L152" s="195"/>
    </row>
    <row r="153" spans="1:12" ht="15" customHeight="1">
      <c r="A153" t="s">
        <v>174</v>
      </c>
      <c r="B153" s="292" t="str">
        <f>A153</f>
        <v>novembre</v>
      </c>
      <c r="C153" s="110" t="s">
        <v>196</v>
      </c>
      <c r="D153" s="196" t="s">
        <v>204</v>
      </c>
      <c r="E153" s="197">
        <v>81.5</v>
      </c>
      <c r="F153" s="199" t="s">
        <v>112</v>
      </c>
      <c r="G153" s="198"/>
      <c r="H153" s="110" t="s">
        <v>190</v>
      </c>
      <c r="I153" s="196" t="s">
        <v>205</v>
      </c>
      <c r="J153" s="197">
        <v>12</v>
      </c>
      <c r="K153" s="199" t="s">
        <v>112</v>
      </c>
      <c r="L153" s="200"/>
    </row>
    <row r="154" spans="1:12" ht="15" customHeight="1">
      <c r="A154" t="s">
        <v>174</v>
      </c>
      <c r="B154" s="293"/>
      <c r="C154" s="110" t="s">
        <v>197</v>
      </c>
      <c r="D154" s="196" t="s">
        <v>203</v>
      </c>
      <c r="E154" s="197">
        <v>82.3</v>
      </c>
      <c r="F154" s="199" t="s">
        <v>183</v>
      </c>
      <c r="G154" s="198"/>
      <c r="H154" s="110" t="s">
        <v>191</v>
      </c>
      <c r="I154" s="196"/>
      <c r="J154" s="197"/>
      <c r="K154" s="199"/>
      <c r="L154" s="200"/>
    </row>
    <row r="155" spans="1:12" ht="15" customHeight="1">
      <c r="A155" t="s">
        <v>174</v>
      </c>
      <c r="B155" s="293"/>
      <c r="C155" s="68" t="s">
        <v>192</v>
      </c>
      <c r="D155" s="196"/>
      <c r="E155" s="197"/>
      <c r="F155" s="199"/>
      <c r="G155" s="198"/>
      <c r="H155" s="68" t="s">
        <v>193</v>
      </c>
      <c r="I155" s="196"/>
      <c r="J155" s="197"/>
      <c r="K155" s="199"/>
      <c r="L155" s="200"/>
    </row>
    <row r="156" spans="1:12" ht="15" customHeight="1">
      <c r="A156" t="s">
        <v>174</v>
      </c>
      <c r="B156" s="293"/>
      <c r="C156" s="45"/>
      <c r="D156" s="196"/>
      <c r="E156" s="197"/>
      <c r="F156" s="199"/>
      <c r="G156" s="198"/>
      <c r="H156" s="110" t="s">
        <v>194</v>
      </c>
      <c r="I156" s="196"/>
      <c r="J156" s="197"/>
      <c r="K156" s="199"/>
      <c r="L156" s="200"/>
    </row>
    <row r="157" spans="1:12" ht="15" customHeight="1">
      <c r="A157" t="s">
        <v>174</v>
      </c>
      <c r="B157" s="293"/>
      <c r="C157" s="45"/>
      <c r="D157" s="196"/>
      <c r="E157" s="197"/>
      <c r="F157" s="199"/>
      <c r="G157" s="198"/>
      <c r="H157" s="110" t="s">
        <v>195</v>
      </c>
      <c r="I157" s="196"/>
      <c r="J157" s="197"/>
      <c r="K157" s="199"/>
      <c r="L157" s="200"/>
    </row>
    <row r="158" spans="1:12" ht="15" customHeight="1">
      <c r="A158" t="s">
        <v>174</v>
      </c>
      <c r="B158" s="293"/>
      <c r="C158" s="45"/>
      <c r="D158" s="196"/>
      <c r="E158" s="197"/>
      <c r="F158" s="199"/>
      <c r="G158" s="198"/>
      <c r="H158" s="201"/>
      <c r="I158" s="196"/>
      <c r="J158" s="197"/>
      <c r="K158" s="199"/>
      <c r="L158" s="200"/>
    </row>
    <row r="159" spans="1:12" ht="15" customHeight="1">
      <c r="A159" t="s">
        <v>174</v>
      </c>
      <c r="B159" s="293"/>
      <c r="C159" s="45"/>
      <c r="D159" s="196"/>
      <c r="E159" s="197"/>
      <c r="F159" s="199"/>
      <c r="G159" s="198"/>
      <c r="H159" s="201"/>
      <c r="I159" s="196"/>
      <c r="J159" s="197"/>
      <c r="K159" s="199"/>
      <c r="L159" s="200"/>
    </row>
    <row r="160" spans="1:12" ht="15" customHeight="1">
      <c r="A160" t="s">
        <v>174</v>
      </c>
      <c r="B160" s="293"/>
      <c r="C160" s="45"/>
      <c r="D160" s="196"/>
      <c r="E160" s="197"/>
      <c r="F160" s="199"/>
      <c r="G160" s="198"/>
      <c r="H160" s="201"/>
      <c r="I160" s="196"/>
      <c r="J160" s="197"/>
      <c r="K160" s="199"/>
      <c r="L160" s="200"/>
    </row>
    <row r="161" spans="1:12" ht="15" customHeight="1">
      <c r="A161" t="s">
        <v>174</v>
      </c>
      <c r="B161" s="293"/>
      <c r="C161" s="201"/>
      <c r="D161" s="196"/>
      <c r="E161" s="197"/>
      <c r="F161" s="199"/>
      <c r="G161" s="198"/>
      <c r="H161" s="201"/>
      <c r="I161" s="196"/>
      <c r="J161" s="197"/>
      <c r="K161" s="199"/>
      <c r="L161" s="200"/>
    </row>
    <row r="162" spans="1:12" ht="15" customHeight="1">
      <c r="A162" t="s">
        <v>174</v>
      </c>
      <c r="B162" s="293"/>
      <c r="C162" s="201"/>
      <c r="D162" s="196"/>
      <c r="E162" s="197"/>
      <c r="F162" s="199"/>
      <c r="G162" s="198"/>
      <c r="H162" s="201"/>
      <c r="I162" s="196"/>
      <c r="J162" s="197"/>
      <c r="K162" s="199"/>
      <c r="L162" s="200"/>
    </row>
    <row r="163" spans="1:12" ht="15" customHeight="1">
      <c r="A163" t="s">
        <v>174</v>
      </c>
      <c r="B163" s="293"/>
      <c r="C163" s="201"/>
      <c r="D163" s="196"/>
      <c r="E163" s="197"/>
      <c r="F163" s="199"/>
      <c r="G163" s="198"/>
      <c r="H163" s="201"/>
      <c r="I163" s="196"/>
      <c r="J163" s="197"/>
      <c r="K163" s="199"/>
      <c r="L163" s="200"/>
    </row>
    <row r="164" spans="1:12" ht="15" customHeight="1">
      <c r="A164" t="s">
        <v>174</v>
      </c>
      <c r="B164" s="293"/>
      <c r="C164" s="201"/>
      <c r="D164" s="196"/>
      <c r="E164" s="197"/>
      <c r="F164" s="199"/>
      <c r="G164" s="198"/>
      <c r="H164" s="201"/>
      <c r="I164" s="196"/>
      <c r="J164" s="197"/>
      <c r="K164" s="199"/>
      <c r="L164" s="200"/>
    </row>
    <row r="165" spans="1:12" ht="15" customHeight="1">
      <c r="A165" t="s">
        <v>174</v>
      </c>
      <c r="B165" s="293"/>
      <c r="C165" s="191"/>
      <c r="D165" s="192"/>
      <c r="E165" s="193"/>
      <c r="F165" s="194"/>
      <c r="G165" s="195"/>
      <c r="H165" s="191"/>
      <c r="I165" s="196"/>
      <c r="J165" s="197"/>
      <c r="K165" s="194"/>
      <c r="L165" s="28"/>
    </row>
    <row r="166" spans="1:12" ht="15" customHeight="1">
      <c r="A166" t="s">
        <v>174</v>
      </c>
      <c r="B166" s="293"/>
      <c r="C166" s="191"/>
      <c r="D166" s="192"/>
      <c r="E166" s="193"/>
      <c r="F166" s="194"/>
      <c r="G166" s="195"/>
      <c r="H166" s="191"/>
      <c r="I166" s="196"/>
      <c r="J166" s="197"/>
      <c r="K166" s="194"/>
      <c r="L166" s="28"/>
    </row>
    <row r="167" spans="1:12" s="170" customFormat="1" ht="15" customHeight="1">
      <c r="B167" s="203"/>
      <c r="C167" s="195"/>
      <c r="D167" s="195"/>
      <c r="E167" s="195"/>
      <c r="F167" s="195"/>
      <c r="G167" s="195"/>
      <c r="H167" s="195"/>
      <c r="I167" s="195"/>
      <c r="J167" s="195"/>
      <c r="K167" s="195"/>
      <c r="L167" s="195"/>
    </row>
    <row r="168" spans="1:12" ht="15" customHeight="1">
      <c r="A168" t="s">
        <v>175</v>
      </c>
      <c r="B168" s="292" t="str">
        <f>A168</f>
        <v>décembre</v>
      </c>
      <c r="C168" s="110" t="s">
        <v>196</v>
      </c>
      <c r="D168" s="196" t="s">
        <v>204</v>
      </c>
      <c r="E168" s="197">
        <v>81.5</v>
      </c>
      <c r="F168" s="199" t="s">
        <v>112</v>
      </c>
      <c r="G168" s="198"/>
      <c r="H168" s="110" t="s">
        <v>190</v>
      </c>
      <c r="I168" s="196" t="s">
        <v>205</v>
      </c>
      <c r="J168" s="197">
        <v>12</v>
      </c>
      <c r="K168" s="199" t="s">
        <v>112</v>
      </c>
      <c r="L168" s="200"/>
    </row>
    <row r="169" spans="1:12" ht="15" customHeight="1">
      <c r="A169" t="s">
        <v>175</v>
      </c>
      <c r="B169" s="293"/>
      <c r="C169" s="110" t="s">
        <v>197</v>
      </c>
      <c r="D169" s="196" t="s">
        <v>203</v>
      </c>
      <c r="E169" s="197">
        <v>82.3</v>
      </c>
      <c r="F169" s="199" t="s">
        <v>183</v>
      </c>
      <c r="G169" s="198"/>
      <c r="H169" s="110" t="s">
        <v>191</v>
      </c>
      <c r="I169" s="196"/>
      <c r="J169" s="197"/>
      <c r="K169" s="199"/>
      <c r="L169" s="200"/>
    </row>
    <row r="170" spans="1:12" ht="15" customHeight="1">
      <c r="A170" t="s">
        <v>175</v>
      </c>
      <c r="B170" s="293"/>
      <c r="C170" s="68" t="s">
        <v>192</v>
      </c>
      <c r="D170" s="196"/>
      <c r="E170" s="197"/>
      <c r="F170" s="199"/>
      <c r="G170" s="198"/>
      <c r="H170" s="68" t="s">
        <v>193</v>
      </c>
      <c r="I170" s="196"/>
      <c r="J170" s="197"/>
      <c r="K170" s="199"/>
      <c r="L170" s="200"/>
    </row>
    <row r="171" spans="1:12" ht="15" customHeight="1">
      <c r="A171" t="s">
        <v>175</v>
      </c>
      <c r="B171" s="293"/>
      <c r="C171" s="45"/>
      <c r="D171" s="196"/>
      <c r="E171" s="197"/>
      <c r="F171" s="199"/>
      <c r="G171" s="198"/>
      <c r="H171" s="110" t="s">
        <v>194</v>
      </c>
      <c r="I171" s="196"/>
      <c r="J171" s="197"/>
      <c r="K171" s="199"/>
      <c r="L171" s="200"/>
    </row>
    <row r="172" spans="1:12" ht="15" customHeight="1">
      <c r="A172" t="s">
        <v>175</v>
      </c>
      <c r="B172" s="293"/>
      <c r="C172" s="45"/>
      <c r="D172" s="196"/>
      <c r="E172" s="197"/>
      <c r="F172" s="199"/>
      <c r="G172" s="198"/>
      <c r="H172" s="110" t="s">
        <v>195</v>
      </c>
      <c r="I172" s="196"/>
      <c r="J172" s="197"/>
      <c r="K172" s="199"/>
      <c r="L172" s="200"/>
    </row>
    <row r="173" spans="1:12" ht="15" customHeight="1">
      <c r="A173" t="s">
        <v>175</v>
      </c>
      <c r="B173" s="293"/>
      <c r="C173" s="45"/>
      <c r="D173" s="196"/>
      <c r="E173" s="197"/>
      <c r="F173" s="199"/>
      <c r="G173" s="198"/>
      <c r="H173" s="201"/>
      <c r="I173" s="196"/>
      <c r="J173" s="197"/>
      <c r="K173" s="199"/>
      <c r="L173" s="200"/>
    </row>
    <row r="174" spans="1:12" ht="15" customHeight="1">
      <c r="A174" t="s">
        <v>175</v>
      </c>
      <c r="B174" s="293"/>
      <c r="C174" s="45"/>
      <c r="D174" s="196"/>
      <c r="E174" s="197"/>
      <c r="F174" s="199"/>
      <c r="G174" s="198"/>
      <c r="H174" s="201"/>
      <c r="I174" s="196"/>
      <c r="J174" s="197"/>
      <c r="K174" s="199"/>
      <c r="L174" s="200"/>
    </row>
    <row r="175" spans="1:12" ht="15" customHeight="1">
      <c r="A175" t="s">
        <v>175</v>
      </c>
      <c r="B175" s="293"/>
      <c r="C175" s="45"/>
      <c r="D175" s="196"/>
      <c r="E175" s="197"/>
      <c r="F175" s="199"/>
      <c r="G175" s="198"/>
      <c r="H175" s="201"/>
      <c r="I175" s="196"/>
      <c r="J175" s="197"/>
      <c r="K175" s="199"/>
      <c r="L175" s="200"/>
    </row>
    <row r="176" spans="1:12" ht="15" customHeight="1">
      <c r="A176" t="s">
        <v>175</v>
      </c>
      <c r="B176" s="293"/>
      <c r="C176" s="201"/>
      <c r="D176" s="196"/>
      <c r="E176" s="197"/>
      <c r="F176" s="199"/>
      <c r="G176" s="198"/>
      <c r="H176" s="201"/>
      <c r="I176" s="196"/>
      <c r="J176" s="197"/>
      <c r="K176" s="199"/>
      <c r="L176" s="200"/>
    </row>
    <row r="177" spans="1:12" ht="15" customHeight="1">
      <c r="A177" t="s">
        <v>175</v>
      </c>
      <c r="B177" s="293"/>
      <c r="C177" s="201"/>
      <c r="D177" s="196"/>
      <c r="E177" s="197"/>
      <c r="F177" s="199"/>
      <c r="G177" s="198"/>
      <c r="H177" s="201"/>
      <c r="I177" s="196"/>
      <c r="J177" s="197"/>
      <c r="K177" s="199"/>
      <c r="L177" s="200"/>
    </row>
    <row r="178" spans="1:12" ht="15" customHeight="1">
      <c r="A178" t="s">
        <v>175</v>
      </c>
      <c r="B178" s="293"/>
      <c r="C178" s="201"/>
      <c r="D178" s="196"/>
      <c r="E178" s="197"/>
      <c r="F178" s="199"/>
      <c r="G178" s="198"/>
      <c r="H178" s="201"/>
      <c r="I178" s="196"/>
      <c r="J178" s="197"/>
      <c r="K178" s="199"/>
      <c r="L178" s="200"/>
    </row>
    <row r="179" spans="1:12" ht="15" customHeight="1">
      <c r="A179" t="s">
        <v>175</v>
      </c>
      <c r="B179" s="293"/>
      <c r="C179" s="201"/>
      <c r="D179" s="196"/>
      <c r="E179" s="197"/>
      <c r="F179" s="199"/>
      <c r="G179" s="198"/>
      <c r="H179" s="201"/>
      <c r="I179" s="196"/>
      <c r="J179" s="197"/>
      <c r="K179" s="199"/>
      <c r="L179" s="200"/>
    </row>
    <row r="180" spans="1:12" ht="15" customHeight="1">
      <c r="A180" t="s">
        <v>175</v>
      </c>
      <c r="B180" s="293"/>
      <c r="C180" s="191"/>
      <c r="D180" s="192"/>
      <c r="E180" s="193"/>
      <c r="F180" s="194"/>
      <c r="G180" s="195"/>
      <c r="H180" s="191"/>
      <c r="I180" s="196"/>
      <c r="J180" s="197"/>
      <c r="K180" s="194"/>
      <c r="L180" s="28"/>
    </row>
    <row r="181" spans="1:12" ht="15" customHeight="1">
      <c r="A181" t="s">
        <v>175</v>
      </c>
      <c r="B181" s="293"/>
      <c r="C181" s="191"/>
      <c r="D181" s="192"/>
      <c r="E181" s="193"/>
      <c r="F181" s="194"/>
      <c r="G181" s="195"/>
      <c r="H181" s="191"/>
      <c r="I181" s="196"/>
      <c r="J181" s="197"/>
      <c r="K181" s="194"/>
      <c r="L181" s="28"/>
    </row>
    <row r="182" spans="1:12" s="170" customFormat="1" ht="15" customHeight="1">
      <c r="B182" s="203"/>
      <c r="C182" s="195"/>
      <c r="D182" s="195"/>
      <c r="E182" s="195"/>
      <c r="F182" s="195"/>
      <c r="G182" s="195"/>
      <c r="H182" s="195"/>
      <c r="I182" s="195"/>
      <c r="J182" s="195"/>
      <c r="K182" s="195"/>
      <c r="L182" s="195"/>
    </row>
    <row r="185" spans="1:12">
      <c r="C185" s="110"/>
      <c r="D185" s="196"/>
    </row>
    <row r="186" spans="1:12">
      <c r="C186" s="110"/>
      <c r="D186" s="196"/>
    </row>
    <row r="187" spans="1:12">
      <c r="C187" s="68"/>
      <c r="D187" s="196"/>
    </row>
  </sheetData>
  <mergeCells count="12">
    <mergeCell ref="B3:B16"/>
    <mergeCell ref="B18:B31"/>
    <mergeCell ref="B33:B46"/>
    <mergeCell ref="B123:B136"/>
    <mergeCell ref="B138:B151"/>
    <mergeCell ref="B153:B166"/>
    <mergeCell ref="B168:B181"/>
    <mergeCell ref="B48:B61"/>
    <mergeCell ref="B63:B76"/>
    <mergeCell ref="B78:B91"/>
    <mergeCell ref="B93:B106"/>
    <mergeCell ref="B108:B121"/>
  </mergeCells>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4"/>
  <dimension ref="A1"/>
  <sheetViews>
    <sheetView workbookViewId="0">
      <selection activeCell="E16" sqref="E16"/>
    </sheetView>
  </sheetViews>
  <sheetFormatPr defaultColWidth="11.42578125"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5"/>
  <dimension ref="A1"/>
  <sheetViews>
    <sheetView workbookViewId="0"/>
  </sheetViews>
  <sheetFormatPr defaultColWidth="11.42578125" defaultRowHeight="15"/>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6"/>
  <dimension ref="A1"/>
  <sheetViews>
    <sheetView workbookViewId="0">
      <selection activeCell="A4" sqref="A4:A9"/>
    </sheetView>
  </sheetViews>
  <sheetFormatPr defaultColWidth="11.42578125" defaultRowHeight="15"/>
  <sheetData/>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12"/>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3</vt:i4>
      </vt:variant>
    </vt:vector>
  </HeadingPairs>
  <TitlesOfParts>
    <vt:vector size="16" baseType="lpstr">
      <vt:lpstr>Guide utilisateur</vt:lpstr>
      <vt:lpstr>Les normes-données de base</vt:lpstr>
      <vt:lpstr>BU-janv</vt:lpstr>
      <vt:lpstr>Frais de transport</vt:lpstr>
      <vt:lpstr>Ressources</vt:lpstr>
      <vt:lpstr>Supplément</vt:lpstr>
      <vt:lpstr>Frais de logement</vt:lpstr>
      <vt:lpstr>Caisse maladie</vt:lpstr>
      <vt:lpstr>Paiements échelonnés</vt:lpstr>
      <vt:lpstr>PDF Pièces-janv.</vt:lpstr>
      <vt:lpstr>Récap annuelle</vt:lpstr>
      <vt:lpstr>question</vt:lpstr>
      <vt:lpstr>Feuil1</vt:lpstr>
      <vt:lpstr>bdlibel</vt:lpstr>
      <vt:lpstr>bdlibel3</vt:lpstr>
      <vt:lpstr>'BU-janv'!IMBU</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mduquesn</cp:lastModifiedBy>
  <cp:lastPrinted>2014-12-03T09:44:56Z</cp:lastPrinted>
  <dcterms:created xsi:type="dcterms:W3CDTF">2014-11-23T16:17:06Z</dcterms:created>
  <dcterms:modified xsi:type="dcterms:W3CDTF">2014-12-04T08:17:13Z</dcterms:modified>
</cp:coreProperties>
</file>