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 defaultThemeVersion="124226"/>
  <bookViews>
    <workbookView xWindow="0" yWindow="0" windowWidth="20490" windowHeight="7650" activeTab="7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Catégories!$A$3:$C$14</definedName>
    <definedName name="_xlnm._FilterDatabase" localSheetId="2" hidden="1">Entrées!$A$3:$H$6</definedName>
    <definedName name="_xlnm._FilterDatabase" localSheetId="5" hidden="1">Fournisseurs!$A$3:$D$11</definedName>
    <definedName name="_xlnm._FilterDatabase" localSheetId="1" hidden="1">Inventaire!$A$3:$J$82</definedName>
    <definedName name="_xlnm._FilterDatabase" localSheetId="3" hidden="1">Sorties!$B$3:$E$5</definedName>
    <definedName name="_xlnm._FilterDatabase" localSheetId="4" hidden="1">Techniciens!$A$3:$C$5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Catégories!$A$3:$C$15</definedName>
    <definedName name="Cellule_Travail">Paramètres!$B$4</definedName>
    <definedName name="Entrées">Entrées!$A$3:$H$6</definedName>
    <definedName name="Fournisseurs">Fournisseurs!$A$3:$D$12</definedName>
    <definedName name="Inventaire">Inventaire!$B$3:$J$82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Inventaire!$A$3:$J$82</definedName>
    <definedName name="Raison_Sociale">Paramètres!$B$1</definedName>
    <definedName name="Sorties">Sorties!$A$3:$E$5</definedName>
    <definedName name="Techniciens">Techniciens!$A$3:$C$6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25725"/>
  <pivotCaches>
    <pivotCache cacheId="35" r:id="rId10"/>
    <pivotCache cacheId="43" r:id="rId11"/>
    <pivotCache cacheId="47" r:id="rId12"/>
  </pivotCaches>
</workbook>
</file>

<file path=xl/calcChain.xml><?xml version="1.0" encoding="utf-8"?>
<calcChain xmlns="http://schemas.openxmlformats.org/spreadsheetml/2006/main">
  <c r="J4" i="10"/>
  <c r="I4"/>
  <c r="D4" l="1"/>
  <c r="J5"/>
  <c r="I5"/>
  <c r="D5" s="1"/>
  <c r="J22"/>
  <c r="I22"/>
  <c r="J33"/>
  <c r="I33"/>
  <c r="J6"/>
  <c r="I6"/>
  <c r="J7"/>
  <c r="I7"/>
  <c r="J8"/>
  <c r="I8"/>
  <c r="J9"/>
  <c r="I9"/>
  <c r="J10"/>
  <c r="I10"/>
  <c r="J11"/>
  <c r="I11"/>
  <c r="J12"/>
  <c r="I12"/>
  <c r="J13"/>
  <c r="I13"/>
  <c r="J14"/>
  <c r="I14"/>
  <c r="J15"/>
  <c r="I15"/>
  <c r="J16"/>
  <c r="I16"/>
  <c r="J17"/>
  <c r="I17"/>
  <c r="J18"/>
  <c r="I18"/>
  <c r="J19"/>
  <c r="I19"/>
  <c r="J20"/>
  <c r="I20"/>
  <c r="J21"/>
  <c r="I21"/>
  <c r="J23"/>
  <c r="I23"/>
  <c r="J24"/>
  <c r="I24"/>
  <c r="J25"/>
  <c r="I25"/>
  <c r="J26"/>
  <c r="I26"/>
  <c r="J27"/>
  <c r="I27"/>
  <c r="J28"/>
  <c r="I28"/>
  <c r="J72"/>
  <c r="I72"/>
  <c r="J80"/>
  <c r="I80"/>
  <c r="J29"/>
  <c r="I29"/>
  <c r="J30"/>
  <c r="I30"/>
  <c r="J31"/>
  <c r="I31"/>
  <c r="J32"/>
  <c r="I32"/>
  <c r="J34"/>
  <c r="I34"/>
  <c r="J35"/>
  <c r="I35"/>
  <c r="J36"/>
  <c r="I36"/>
  <c r="J37"/>
  <c r="I37"/>
  <c r="J38"/>
  <c r="I38"/>
  <c r="J39"/>
  <c r="I39"/>
  <c r="J40"/>
  <c r="I40"/>
  <c r="J41"/>
  <c r="I41"/>
  <c r="J42"/>
  <c r="I42"/>
  <c r="J43"/>
  <c r="I43"/>
  <c r="J44"/>
  <c r="I44"/>
  <c r="J45"/>
  <c r="I45"/>
  <c r="J46"/>
  <c r="I46"/>
  <c r="J47"/>
  <c r="I47"/>
  <c r="J48"/>
  <c r="I48"/>
  <c r="J49"/>
  <c r="I49"/>
  <c r="J50"/>
  <c r="I50"/>
  <c r="J51"/>
  <c r="I51"/>
  <c r="J52"/>
  <c r="I52"/>
  <c r="G4" i="14"/>
  <c r="J53" i="10"/>
  <c r="I53"/>
  <c r="J54"/>
  <c r="I54"/>
  <c r="J55"/>
  <c r="I55"/>
  <c r="J56"/>
  <c r="I56"/>
  <c r="J57"/>
  <c r="I57"/>
  <c r="D7" l="1"/>
  <c r="D22"/>
  <c r="D33"/>
  <c r="D6"/>
  <c r="D8"/>
  <c r="D9"/>
  <c r="D10"/>
  <c r="D16"/>
  <c r="D11"/>
  <c r="D19"/>
  <c r="D12"/>
  <c r="D13"/>
  <c r="D14"/>
  <c r="D15"/>
  <c r="D17"/>
  <c r="D18"/>
  <c r="D24"/>
  <c r="D20"/>
  <c r="D21"/>
  <c r="D25"/>
  <c r="D23"/>
  <c r="D27"/>
  <c r="D26"/>
  <c r="D28"/>
  <c r="D46"/>
  <c r="D34"/>
  <c r="D72"/>
  <c r="D80"/>
  <c r="D29"/>
  <c r="D30"/>
  <c r="D31"/>
  <c r="D32"/>
  <c r="D48"/>
  <c r="D45"/>
  <c r="D35"/>
  <c r="D36"/>
  <c r="D37"/>
  <c r="D38"/>
  <c r="D39"/>
  <c r="D40"/>
  <c r="D41"/>
  <c r="D42"/>
  <c r="D43"/>
  <c r="D44"/>
  <c r="D47"/>
  <c r="D52"/>
  <c r="D49"/>
  <c r="D50"/>
  <c r="D51"/>
  <c r="D53"/>
  <c r="D56"/>
  <c r="D55"/>
  <c r="D54"/>
  <c r="D57"/>
  <c r="J58"/>
  <c r="I58"/>
  <c r="J59"/>
  <c r="I59"/>
  <c r="J60"/>
  <c r="I60"/>
  <c r="J61"/>
  <c r="I61"/>
  <c r="J62"/>
  <c r="I62"/>
  <c r="J63"/>
  <c r="I63"/>
  <c r="J64"/>
  <c r="I64"/>
  <c r="J65"/>
  <c r="I65"/>
  <c r="J66"/>
  <c r="I66"/>
  <c r="J67"/>
  <c r="I67"/>
  <c r="J68"/>
  <c r="I68"/>
  <c r="J69"/>
  <c r="I69"/>
  <c r="J70"/>
  <c r="I70"/>
  <c r="J71"/>
  <c r="I71"/>
  <c r="J73"/>
  <c r="I73"/>
  <c r="J74"/>
  <c r="I74"/>
  <c r="J75"/>
  <c r="I75"/>
  <c r="J79"/>
  <c r="I79"/>
  <c r="J76"/>
  <c r="I76"/>
  <c r="J78"/>
  <c r="I78"/>
  <c r="J77"/>
  <c r="I77"/>
  <c r="B7" i="11"/>
  <c r="B4" l="1"/>
  <c r="B5"/>
  <c r="B6"/>
  <c r="D68" i="10"/>
  <c r="D58"/>
  <c r="D69"/>
  <c r="D59"/>
  <c r="D60"/>
  <c r="D61"/>
  <c r="D62"/>
  <c r="D63"/>
  <c r="D64"/>
  <c r="D65"/>
  <c r="B4" i="17" s="1"/>
  <c r="D66" i="10"/>
  <c r="D67"/>
  <c r="D70"/>
  <c r="D71"/>
  <c r="D73"/>
  <c r="D74"/>
  <c r="D75"/>
  <c r="D79"/>
  <c r="D76"/>
  <c r="D78"/>
  <c r="D77"/>
  <c r="B8" i="11" l="1"/>
  <c r="B9"/>
  <c r="B10"/>
  <c r="B11"/>
  <c r="C4" i="12" l="1"/>
  <c r="B4"/>
  <c r="C5"/>
  <c r="B5"/>
  <c r="C7"/>
  <c r="B7"/>
  <c r="B4" i="13" l="1"/>
  <c r="J81" i="10" l="1"/>
  <c r="I81"/>
  <c r="B5" i="13"/>
  <c r="G5" i="14"/>
  <c r="C9" i="12"/>
  <c r="B9"/>
  <c r="C10"/>
  <c r="C11"/>
  <c r="C8" l="1"/>
  <c r="B11" l="1"/>
  <c r="C6" l="1"/>
  <c r="B6"/>
  <c r="B8"/>
  <c r="B13" i="11" l="1"/>
  <c r="B14" l="1"/>
  <c r="B12"/>
  <c r="B10" i="12"/>
  <c r="C11" i="17"/>
  <c r="C12"/>
  <c r="C10"/>
  <c r="C9" l="1"/>
  <c r="C4" i="16" l="1"/>
  <c r="C3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<sst xmlns="http://schemas.openxmlformats.org/spreadsheetml/2006/main" count="389" uniqueCount="175">
  <si>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</si>
  <si>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</si>
  <si>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</si>
  <si>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</si>
  <si>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</si>
  <si>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</si>
  <si>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</si>
  <si>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</si>
  <si>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</si>
  <si>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</si>
  <si>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</si>
  <si>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</si>
  <si>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</si>
  <si>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</si>
  <si>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</si>
  <si>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</si>
  <si>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</si>
  <si>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</si>
  <si>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</si>
  <si>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</si>
  <si>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</si>
  <si>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</si>
  <si>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</si>
  <si>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</si>
  <si>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</si>
  <si>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</si>
  <si>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</si>
  <si>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</si>
  <si>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</si>
  <si>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</si>
  <si>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</si>
  <si>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</si>
  <si>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</si>
  <si>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</si>
  <si>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</si>
  <si>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</si>
  <si>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</si>
  <si>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</si>
  <si>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</si>
  <si>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</si>
  <si>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</si>
  <si>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</si>
  <si>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</si>
  <si>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</si>
  <si>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</si>
  <si>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</si>
  <si>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</si>
  <si>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</si>
  <si>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</si>
  <si>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</si>
  <si>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</si>
  <si>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</si>
  <si>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</si>
  <si>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barre</t>
  </si>
  <si>
    <t>cotual</t>
  </si>
  <si>
    <t>Alulux</t>
  </si>
  <si>
    <t>SaF</t>
  </si>
  <si>
    <t>Stamp</t>
  </si>
  <si>
    <t>Multiverre</t>
  </si>
  <si>
    <t>WaFa</t>
  </si>
  <si>
    <t>Magasin</t>
  </si>
  <si>
    <t>LAMES</t>
  </si>
  <si>
    <t>ACCESSOIRE</t>
  </si>
  <si>
    <t>MOHAMED</t>
  </si>
  <si>
    <t>TECHNICIEN DE COUPE</t>
  </si>
  <si>
    <t>CCB</t>
  </si>
  <si>
    <t>BOIS</t>
  </si>
  <si>
    <t>SYAV</t>
  </si>
  <si>
    <t>ALMA</t>
  </si>
  <si>
    <t xml:space="preserve">Lames 55 injectée </t>
  </si>
  <si>
    <t xml:space="preserve">Lames 55 Extrudée </t>
  </si>
  <si>
    <t xml:space="preserve">Lames 45 injectée </t>
  </si>
  <si>
    <t xml:space="preserve">Accessoire </t>
  </si>
  <si>
    <t>Accessoire d'assemblage.</t>
  </si>
  <si>
    <t>Barre par MTL</t>
  </si>
  <si>
    <t>Barre restant apres Découpe</t>
  </si>
  <si>
    <t>KIT COULISSANT 67 SANS GALET ET FERMETURE</t>
  </si>
  <si>
    <t>67A001 TPR</t>
  </si>
  <si>
    <t>Kit 80</t>
  </si>
  <si>
    <t>magasin (tirroire)</t>
  </si>
  <si>
    <t>Bouchon Trou Blanc 12mm</t>
  </si>
  <si>
    <t>Bouchon Trou noire 12mm</t>
  </si>
  <si>
    <t>Wedo Services &amp; Construction</t>
  </si>
  <si>
    <t>Bouchon Lames PVC 55mm</t>
  </si>
  <si>
    <t>Bou Lam</t>
  </si>
  <si>
    <t>usine/magasin</t>
  </si>
  <si>
    <t>magasin/usine</t>
  </si>
  <si>
    <t>Bouchon Lames Alu 55</t>
  </si>
  <si>
    <t>Bou Lam 55</t>
  </si>
  <si>
    <t>BOUCHON LAME 45VR</t>
  </si>
  <si>
    <t>boulam45noir</t>
  </si>
  <si>
    <t>BOUCHON LAME 55 EXTRUDEE</t>
  </si>
  <si>
    <t>Bouchon montant central renforcé</t>
  </si>
  <si>
    <t>Busette d'eau</t>
  </si>
  <si>
    <t>angle parclose brut</t>
  </si>
  <si>
    <t>GALET DOUBLE LAVAAL</t>
  </si>
  <si>
    <t xml:space="preserve">GALET DOUBLE MASTER REGLABLE </t>
  </si>
  <si>
    <t xml:space="preserve">EQUERRE S80 MASTER </t>
  </si>
  <si>
    <t xml:space="preserve">EQUERRE TOLE  MASTER </t>
  </si>
  <si>
    <t>Angle parclose gris</t>
  </si>
  <si>
    <t>Angle parclose noir</t>
  </si>
  <si>
    <t>Angle parclose blanc</t>
  </si>
  <si>
    <t>BEQUILLE MASTER BLANC</t>
  </si>
  <si>
    <t>BEQUILLE MASTER NOIR</t>
  </si>
  <si>
    <t>BEQUILLE LAVAAL NOIR</t>
  </si>
  <si>
    <t>CREMONE A CLE BLANC</t>
  </si>
  <si>
    <t>bequille gris</t>
  </si>
  <si>
    <t>cremone alpha</t>
  </si>
  <si>
    <t>cremone gris</t>
  </si>
  <si>
    <t>CREMONE MASTER NOIR</t>
  </si>
  <si>
    <t>KIT CREMONE MASTER</t>
  </si>
  <si>
    <t>KIT CRE MAS</t>
  </si>
  <si>
    <t>PAUMELLE CASAL BLANC</t>
  </si>
  <si>
    <t xml:space="preserve">PAUMELLE RAPIDE MASTER BLANC </t>
  </si>
  <si>
    <t>Paumelle gris</t>
  </si>
  <si>
    <t>PAUMELLE CASAL NOIR</t>
  </si>
  <si>
    <t>PAUMELLE A CALE MASTER S40 NOIR</t>
  </si>
  <si>
    <t>Paumelle noir rapide</t>
  </si>
  <si>
    <t>Magasin/usine</t>
  </si>
  <si>
    <t>EQUERRE D'ALIGNEMENT OUVRANT PM</t>
  </si>
  <si>
    <t>EQUERRE D'ALIGNEMENT DORMANT GM</t>
  </si>
  <si>
    <t>lequeteau</t>
  </si>
  <si>
    <t>KIT VERROU SEMI FIXE MASTER</t>
  </si>
  <si>
    <t>VERROU ALU PORTE BLANC</t>
  </si>
  <si>
    <t>FERMETURE ALPHA NOIR S80</t>
  </si>
  <si>
    <t>Gache pour fermeture 3 PTS</t>
  </si>
  <si>
    <t>Bouchon 40112</t>
  </si>
  <si>
    <t>IZO 300 NOIR MASTIC SILICONE</t>
  </si>
  <si>
    <t>SIROFLEX SILICONE UNIVER.BLANC</t>
  </si>
  <si>
    <t>SELSIL BLANC SILICONE</t>
  </si>
  <si>
    <t>Consommable</t>
  </si>
  <si>
    <t>IZO 300 TRANSPARENT MASTIC SILICONNE</t>
  </si>
  <si>
    <t>SILICONNE PATTEX TRANSPARENT</t>
  </si>
  <si>
    <t>SILICONNE PATTEX BLANC</t>
  </si>
  <si>
    <t>EX60 A234 Gache multi lavaal</t>
  </si>
  <si>
    <t>EX60 A234</t>
  </si>
  <si>
    <t>VIS SIX PON 32</t>
  </si>
  <si>
    <t>VIX SIPON 50</t>
  </si>
  <si>
    <t>VIS SIPON DE 25</t>
  </si>
  <si>
    <t>VIS SIPON DE 38</t>
  </si>
  <si>
    <t>SERRURE MONT ISEO COFFRE 45 A BEQUILLE</t>
  </si>
  <si>
    <t>SERRURE MG COF 45 BEQUILLE</t>
  </si>
  <si>
    <t xml:space="preserve">SERRURE A BEQUILLE A TRAVERSE </t>
  </si>
  <si>
    <t>Joint</t>
  </si>
  <si>
    <t xml:space="preserve">en métre </t>
  </si>
  <si>
    <t>JOINT BATTEMENT N247</t>
  </si>
  <si>
    <t>joint de vitrage N104</t>
  </si>
  <si>
    <t>JOINT BATTEMENT N103</t>
  </si>
  <si>
    <t>EX45 A115 Equerre alignement A115</t>
  </si>
  <si>
    <t>Mecanisme oscilo battant blanc</t>
  </si>
  <si>
    <t>Bras long O/B</t>
  </si>
  <si>
    <t>MOTEUR SOMFY BOOST15</t>
  </si>
  <si>
    <t>Somfy</t>
  </si>
  <si>
    <t>MOTEUR RMN 45-30/12 50KG</t>
  </si>
  <si>
    <t>Panda</t>
  </si>
  <si>
    <t>Moteur electrique panda 90 kg</t>
  </si>
  <si>
    <t>Moteur electrique panda 70 kg</t>
  </si>
  <si>
    <t>RESSORT MECANISME PM</t>
  </si>
  <si>
    <t>accessoire VR</t>
  </si>
  <si>
    <t>EMBOU TELESCOPIQUE AXE60</t>
  </si>
  <si>
    <t>EMBOUT POUR AXE 60</t>
  </si>
  <si>
    <t>COUSSINET POUR VOLET ROULANT</t>
  </si>
  <si>
    <t>Support Coussinet</t>
  </si>
  <si>
    <t>RESSORT MECANISME GM</t>
  </si>
  <si>
    <t>Embou telescopique axe 70</t>
  </si>
  <si>
    <t>Embout pour axe 70</t>
  </si>
  <si>
    <t xml:space="preserve">EMBOUT PERSIENNE FIXE </t>
  </si>
  <si>
    <t>EX60 A230 SERRURE UNIVERSELLE</t>
  </si>
  <si>
    <t>EX60</t>
  </si>
  <si>
    <t>Accessoires EX</t>
  </si>
  <si>
    <t>EX60; EX45</t>
  </si>
  <si>
    <t>KIT DE FERMETURE MASTER</t>
  </si>
  <si>
    <t>POIGNEE COQUILLE MASTER BLANC</t>
  </si>
  <si>
    <t>(blank)</t>
  </si>
  <si>
    <t>Grand Total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</si>
</sst>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_(&quot;€&quot;* #,##0.00_);_(&quot;€&quot;* \(#,##0.00\);_(&quot;€&quot;* &quot;-&quot;??_);_(@_)"/>
    <numFmt numFmtId="165" formatCode="_-* #,##0\ _€_-;\-* #,##0\ _€_-;_-* &quot;-&quot;??\ _€_-;_-@_-"/>
    <numFmt numFmtId="166" formatCode="_-* #,##0.0000\ _€_-;\-* #,##0.0000\ _€_-;_-* &quot;-&quot;??\ _€_-;_-@_-"/>
    <numFmt numFmtId="167" formatCode="_-* #,##0.00\ [$€-40C]_-;\-* #,##0.00\ [$€-40C]_-;_-* &quot;-&quot;??\ [$€-40C]_-;_-@_-"/>
    <numFmt numFmtId="168" formatCode="_-* #,##0.000\ [$TND]_-;\-* #,##0.000\ [$TND]_-;_-* &quot;-&quot;???\ [$TND]_-;_-@_-"/>
  </numFmts>
  <fonts count="1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5" fontId="3" fillId="2" borderId="0" xfId="2" applyNumberFormat="1" applyFont="1" applyFill="1"/>
    <xf numFmtId="165" fontId="0" fillId="3" borderId="0" xfId="2" applyNumberFormat="1" applyFont="1" applyFill="1" applyAlignment="1">
      <alignment horizontal="center"/>
    </xf>
    <xf numFmtId="165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5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7" fontId="9" fillId="2" borderId="0" xfId="1" applyNumberFormat="1" applyFont="1" applyFill="1" applyBorder="1" applyAlignment="1">
      <alignment horizontal="right" vertical="center"/>
    </xf>
    <xf numFmtId="167" fontId="3" fillId="2" borderId="0" xfId="1" applyNumberFormat="1" applyFont="1" applyFill="1" applyBorder="1" applyAlignment="1">
      <alignment horizontal="right" vertical="center"/>
    </xf>
    <xf numFmtId="167" fontId="3" fillId="2" borderId="0" xfId="1" applyNumberFormat="1" applyFont="1" applyFill="1" applyBorder="1" applyAlignment="1">
      <alignment horizontal="center" vertical="center"/>
    </xf>
    <xf numFmtId="167" fontId="7" fillId="5" borderId="0" xfId="1" applyNumberFormat="1" applyFont="1" applyFill="1" applyBorder="1" applyAlignment="1">
      <alignment horizontal="center" vertical="top" wrapText="1"/>
    </xf>
    <xf numFmtId="167" fontId="0" fillId="0" borderId="0" xfId="1" applyNumberFormat="1" applyFont="1" applyFill="1" applyBorder="1" applyAlignment="1">
      <alignment horizontal="right" vertical="center"/>
    </xf>
    <xf numFmtId="167" fontId="0" fillId="5" borderId="0" xfId="1" applyNumberFormat="1" applyFont="1" applyFill="1" applyBorder="1" applyAlignment="1">
      <alignment horizontal="right" vertical="center"/>
    </xf>
    <xf numFmtId="167" fontId="0" fillId="5" borderId="0" xfId="1" applyNumberFormat="1" applyFont="1" applyFill="1" applyBorder="1" applyAlignment="1">
      <alignment horizontal="center" vertical="center"/>
    </xf>
    <xf numFmtId="167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6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7" fontId="3" fillId="2" borderId="0" xfId="1" applyNumberFormat="1" applyFont="1" applyFill="1" applyAlignment="1">
      <alignment horizontal="center"/>
    </xf>
    <xf numFmtId="167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7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7" fontId="11" fillId="5" borderId="0" xfId="1" applyNumberFormat="1" applyFont="1" applyFill="1" applyBorder="1" applyAlignment="1">
      <alignment horizontal="center" vertical="center"/>
    </xf>
    <xf numFmtId="165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5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168" fontId="0" fillId="3" borderId="0" xfId="1" applyNumberFormat="1" applyFont="1" applyFill="1" applyAlignment="1">
      <alignment horizontal="center"/>
    </xf>
    <xf numFmtId="168" fontId="6" fillId="3" borderId="0" xfId="1" applyNumberFormat="1" applyFont="1" applyFill="1" applyAlignment="1">
      <alignment horizontal="center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0" borderId="0" xfId="0" applyNumberFormat="1"/>
    <xf numFmtId="168" fontId="10" fillId="3" borderId="0" xfId="1" applyNumberFormat="1" applyFont="1" applyFill="1" applyBorder="1" applyAlignment="1">
      <alignment horizontal="center" vertical="center"/>
    </xf>
    <xf numFmtId="0" fontId="17" fillId="0" borderId="0" xfId="0" applyFont="1" applyFill="1" applyAlignment="1" applyProtection="1">
      <alignment vertical="top"/>
    </xf>
  </cellXfs>
  <cellStyles count="4">
    <cellStyle name="Comma" xfId="2" builtinId="3"/>
    <cellStyle name="Currency" xfId="1" builtinId="4"/>
    <cellStyle name="Hyperlink" xfId="3" builtinId="8"/>
    <cellStyle name="Normal" xfId="0" builtinId="0"/>
  </cellStyles>
  <dxfs count="29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8" formatCode="_-* #,##0.000\ [$TND]_-;\-* #,##0.000\ [$TND]_-;_-* &quot;-&quot;???\ [$TND]_-;_-@_-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419100</xdr:colOff>
      <xdr:row>0</xdr:row>
      <xdr:rowOff>85725</xdr:rowOff>
    </xdr:from>
    <xdr:to>
      <xdr:col>10</xdr:col>
      <xdr:colOff>865668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10</xdr:col>
      <xdr:colOff>940549</xdr:colOff>
      <xdr:row>0</xdr:row>
      <xdr:rowOff>89092</xdr:rowOff>
    </xdr:from>
    <xdr:to>
      <xdr:col>11</xdr:col>
      <xdr:colOff>419801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107.476247916667" createdVersion="4" refreshedVersion="3" minRefreshableVersion="3" recordCount="79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13">
        <s v="Accessoires EX"/>
        <s v="Accessoire "/>
        <s v="Joint"/>
        <s v="Consommable"/>
        <m/>
        <s v="Accessoires" u="1"/>
        <s v="Consommables" u="1"/>
        <s v="barre" u="1"/>
        <s v="Assemblage" u="1"/>
        <s v="LAMES" u="1"/>
        <s v="Environnement électrique" u="1"/>
        <s v="Imprimantes" u="1"/>
        <s v="ACCESSOIRE" u="1"/>
      </sharedItems>
    </cacheField>
    <cacheField name="Stock initial" numFmtId="1">
      <sharedItems containsString="0" containsBlank="1" containsNumber="1" containsInteger="1" minValue="0" maxValue="1025"/>
    </cacheField>
    <cacheField name="Stock actuel" numFmtId="1">
      <sharedItems containsString="0" containsBlank="1" containsNumber="1" containsInteger="1" minValue="0" maxValue="1025"/>
    </cacheField>
    <cacheField name="Seuil d'alerte" numFmtId="0">
      <sharedItems containsBlank="1" containsMixedTypes="1" containsNumber="1" containsInteger="1" minValue="0" maxValue="10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rim" refreshedDate="43107.476248842591" createdVersion="4" refreshedVersion="3" minRefreshableVersion="3" recordCount="3">
  <cacheSource type="worksheet">
    <worksheetSource name="Entrées"/>
  </cacheSource>
  <cacheFields count="9">
    <cacheField name="Date" numFmtId="0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1-01-05"/>
        </groupItems>
      </fieldGroup>
    </cacheField>
    <cacheField name="Référence commande" numFmtId="0">
      <sharedItems containsNonDate="0" containsString="0" containsBlank="1"/>
    </cacheField>
    <cacheField name="Pièce" numFmtId="0">
      <sharedItems containsNonDate="0" containsString="0" containsBlank="1"/>
    </cacheField>
    <cacheField name="Fournisseur" numFmtId="0">
      <sharedItems containsNonDate="0" containsBlank="1" count="12">
        <m/>
        <s v="Hewlett-Packard" u="1"/>
        <s v="Acer" u="1"/>
        <s v="IBM" u="1"/>
        <s v="Lenovo" u="1"/>
        <s v="Eaton" u="1"/>
        <s v="Alulux" u="1"/>
        <s v="Belkin" u="1"/>
        <s v="cotual" u="1"/>
        <s v="Stamp" u="1"/>
        <s v="SYAV" u="1"/>
        <s v="ALMA" u="1"/>
      </sharedItems>
    </cacheField>
    <cacheField name="Quantité" numFmtId="1">
      <sharedItems containsNonDate="0" containsString="0" containsBlank="1"/>
    </cacheField>
    <cacheField name="PUHT" numFmtId="0">
      <sharedItems containsNonDate="0" containsString="0" containsBlank="1"/>
    </cacheField>
    <cacheField name="Montant HT" numFmtId="0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-01-05"/>
          <s v="1905"/>
          <s v="&gt;01-01-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rim" refreshedDate="43107.476249537038" createdVersion="4" refreshedVersion="3" minRefreshableVersion="3" recordCount="2">
  <cacheSource type="worksheet">
    <worksheetSource name="Sorties"/>
  </cacheSource>
  <cacheFields count="6">
    <cacheField name="Date" numFmtId="0">
      <sharedItems containsNonDate="0" containsDate="1" containsString="0" containsBlank="1" minDate="1905-01-01T00:00:00" maxDate="1905-01-01T00:00:00" count="1">
        <m/>
      </sharedItems>
      <fieldGroup par="5" base="0">
        <rangePr groupBy="months" startDate="1905-01-01T00:00:00" endDate="1905-01-0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1-01-05"/>
        </groupItems>
      </fieldGroup>
    </cacheField>
    <cacheField name="Pièce" numFmtId="0">
      <sharedItems containsNonDate="0" containsString="0" containsBlank="1"/>
    </cacheField>
    <cacheField name="Technicien" numFmtId="0">
      <sharedItems containsNonDate="0" containsBlank="1" count="10">
        <m/>
        <s v="Pierre" u="1"/>
        <s v="MOHAMED" u="1"/>
        <s v="WaFa" u="1"/>
        <s v="Rose" u="1"/>
        <s v="..." u="1"/>
        <s v="Louis" u="1"/>
        <s v="p" u="1"/>
        <s v="Gérard" u="1"/>
        <s v="Michel" u="1"/>
      </sharedItems>
    </cacheField>
    <cacheField name="Quantité" numFmtId="1">
      <sharedItems containsNonDate="0" containsString="0" containsBlank="1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-01-05"/>
          <s v="1905"/>
          <s v="&gt;01-01-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s v="POIGNEE COQUILLE MASTER BLANC"/>
    <x v="0"/>
    <n v="4"/>
    <n v="4"/>
    <n v="1"/>
    <m/>
    <s v="magasin/usine"/>
    <m/>
    <n v="0"/>
    <n v="0"/>
  </r>
  <r>
    <s v="KIT DE FERMETURE MASTER"/>
    <x v="0"/>
    <n v="9"/>
    <n v="9"/>
    <n v="2"/>
    <m/>
    <s v="magasin/usine"/>
    <m/>
    <n v="0"/>
    <n v="0"/>
  </r>
  <r>
    <s v="EX60 A230 SERRURE UNIVERSELLE"/>
    <x v="0"/>
    <n v="3"/>
    <n v="3"/>
    <n v="2"/>
    <s v="EX60"/>
    <s v="magasin/usine"/>
    <m/>
    <n v="0"/>
    <n v="0"/>
  </r>
  <r>
    <s v="EMBOUT PERSIENNE FIXE "/>
    <x v="1"/>
    <n v="105"/>
    <n v="105"/>
    <n v="10"/>
    <m/>
    <s v="magasin/usine"/>
    <m/>
    <n v="0"/>
    <n v="0"/>
  </r>
  <r>
    <s v="Embout pour axe 70"/>
    <x v="1"/>
    <n v="4"/>
    <n v="4"/>
    <n v="2"/>
    <s v="accessoire VR"/>
    <s v="magasin/usine"/>
    <m/>
    <n v="0"/>
    <n v="0"/>
  </r>
  <r>
    <s v="Embou telescopique axe 70"/>
    <x v="1"/>
    <n v="8"/>
    <n v="8"/>
    <n v="1"/>
    <s v="accessoire VR"/>
    <s v="magasin/usine"/>
    <m/>
    <n v="0"/>
    <n v="0"/>
  </r>
  <r>
    <s v="RESSORT MECANISME GM"/>
    <x v="1"/>
    <n v="11"/>
    <n v="11"/>
    <n v="2"/>
    <s v="accessoire VR"/>
    <s v="magasin/usine"/>
    <m/>
    <n v="0"/>
    <n v="0"/>
  </r>
  <r>
    <s v="Support Coussinet"/>
    <x v="1"/>
    <n v="1"/>
    <n v="1"/>
    <n v="1"/>
    <s v="accessoire VR"/>
    <s v="magasin/usine"/>
    <m/>
    <n v="0"/>
    <n v="0"/>
  </r>
  <r>
    <s v="COUSSINET POUR VOLET ROULANT"/>
    <x v="1"/>
    <n v="1"/>
    <n v="1"/>
    <n v="1"/>
    <s v="accessoire VR"/>
    <s v="magasin/usine"/>
    <m/>
    <n v="0"/>
    <n v="0"/>
  </r>
  <r>
    <s v="EMBOUT POUR AXE 60"/>
    <x v="1"/>
    <n v="4"/>
    <n v="4"/>
    <n v="1"/>
    <s v="accessoire VR"/>
    <s v="magasin/usine"/>
    <m/>
    <n v="0"/>
    <n v="0"/>
  </r>
  <r>
    <s v="EMBOU TELESCOPIQUE AXE60"/>
    <x v="1"/>
    <n v="2"/>
    <n v="2"/>
    <n v="1"/>
    <s v="accessoire VR"/>
    <s v="magasin/usine"/>
    <m/>
    <n v="0"/>
    <n v="0"/>
  </r>
  <r>
    <s v="RESSORT MECANISME PM"/>
    <x v="1"/>
    <n v="4"/>
    <n v="4"/>
    <n v="2"/>
    <s v="accessoire VR"/>
    <s v="magasin/usine"/>
    <m/>
    <n v="0"/>
    <n v="0"/>
  </r>
  <r>
    <s v="Moteur electrique panda 70 kg"/>
    <x v="1"/>
    <n v="1"/>
    <n v="1"/>
    <n v="1"/>
    <s v="Panda"/>
    <s v="magasin/usine"/>
    <m/>
    <n v="0"/>
    <n v="0"/>
  </r>
  <r>
    <s v="Moteur electrique panda 90 kg"/>
    <x v="1"/>
    <n v="0"/>
    <n v="0"/>
    <n v="1"/>
    <s v="Panda"/>
    <s v="magasin/usine"/>
    <m/>
    <n v="0"/>
    <n v="0"/>
  </r>
  <r>
    <s v="MOTEUR RMN 45-30/12 50KG"/>
    <x v="1"/>
    <n v="4"/>
    <n v="4"/>
    <n v="1"/>
    <s v="Panda"/>
    <s v="magasin/usine"/>
    <m/>
    <n v="0"/>
    <n v="0"/>
  </r>
  <r>
    <s v="MOTEUR SOMFY BOOST15"/>
    <x v="1"/>
    <n v="1"/>
    <n v="1"/>
    <n v="1"/>
    <s v="Somfy"/>
    <s v="magasin/usine"/>
    <m/>
    <n v="0"/>
    <n v="0"/>
  </r>
  <r>
    <s v="Bras long O/B"/>
    <x v="1"/>
    <n v="15"/>
    <n v="15"/>
    <n v="2"/>
    <m/>
    <s v="magasin/usine"/>
    <m/>
    <n v="0"/>
    <n v="0"/>
  </r>
  <r>
    <s v="Mecanisme oscilo battant blanc"/>
    <x v="1"/>
    <n v="11"/>
    <n v="11"/>
    <n v="2"/>
    <m/>
    <s v="magasin/usine"/>
    <m/>
    <n v="0"/>
    <n v="0"/>
  </r>
  <r>
    <s v="EX45 A115 Equerre alignement A115"/>
    <x v="0"/>
    <n v="113"/>
    <n v="113"/>
    <n v="10"/>
    <m/>
    <s v="magasin/usine"/>
    <m/>
    <n v="0"/>
    <n v="0"/>
  </r>
  <r>
    <s v="JOINT BATTEMENT N103"/>
    <x v="2"/>
    <n v="0"/>
    <n v="0"/>
    <n v="20"/>
    <m/>
    <s v="magasin/usine"/>
    <m/>
    <n v="0"/>
    <n v="0"/>
  </r>
  <r>
    <s v="joint de vitrage N104"/>
    <x v="2"/>
    <n v="0"/>
    <n v="0"/>
    <n v="20"/>
    <m/>
    <s v="magasin/usine"/>
    <m/>
    <n v="0"/>
    <n v="0"/>
  </r>
  <r>
    <s v="JOINT BATTEMENT N247"/>
    <x v="2"/>
    <n v="0"/>
    <n v="0"/>
    <n v="20"/>
    <m/>
    <s v="magasin/usine"/>
    <m/>
    <n v="0"/>
    <n v="0"/>
  </r>
  <r>
    <s v="SERRURE A BEQUILLE A TRAVERSE "/>
    <x v="1"/>
    <n v="0"/>
    <n v="0"/>
    <n v="2"/>
    <m/>
    <s v="magasin/usine"/>
    <m/>
    <n v="0"/>
    <n v="0"/>
  </r>
  <r>
    <s v="SERRURE MG COF 45 BEQUILLE"/>
    <x v="1"/>
    <n v="0"/>
    <n v="0"/>
    <n v="2"/>
    <m/>
    <s v="magasin/usine"/>
    <m/>
    <n v="0"/>
    <n v="0"/>
  </r>
  <r>
    <s v="SERRURE MONT ISEO COFFRE 45 A BEQUILLE"/>
    <x v="1"/>
    <n v="0"/>
    <n v="0"/>
    <n v="2"/>
    <m/>
    <s v="magasin/usine"/>
    <m/>
    <n v="0"/>
    <n v="0"/>
  </r>
  <r>
    <s v="VIS SIPON DE 38"/>
    <x v="3"/>
    <n v="650"/>
    <n v="650"/>
    <n v="100"/>
    <m/>
    <s v="magasin/usine"/>
    <m/>
    <n v="0"/>
    <n v="0"/>
  </r>
  <r>
    <s v="VIS SIPON DE 25"/>
    <x v="3"/>
    <n v="905"/>
    <n v="905"/>
    <n v="100"/>
    <m/>
    <s v="magasin/usine"/>
    <m/>
    <n v="0"/>
    <n v="0"/>
  </r>
  <r>
    <s v="VIX SIPON 50"/>
    <x v="3"/>
    <n v="655"/>
    <n v="655"/>
    <n v="100"/>
    <m/>
    <s v="magasin/usine"/>
    <m/>
    <n v="0"/>
    <n v="0"/>
  </r>
  <r>
    <s v="VIS SIX PON 32"/>
    <x v="3"/>
    <n v="480"/>
    <n v="480"/>
    <n v="100"/>
    <m/>
    <s v="magasin/usine"/>
    <m/>
    <n v="0"/>
    <n v="0"/>
  </r>
  <r>
    <s v="EX60 A234 Gache multi lavaal"/>
    <x v="0"/>
    <n v="18"/>
    <n v="18"/>
    <n v="2"/>
    <s v="EX60 A234"/>
    <s v="magasin/usine"/>
    <m/>
    <n v="0"/>
    <n v="0"/>
  </r>
  <r>
    <s v="SILICONNE PATTEX BLANC"/>
    <x v="3"/>
    <n v="2"/>
    <n v="2"/>
    <n v="2"/>
    <m/>
    <s v="magasin/usine"/>
    <m/>
    <n v="0"/>
    <n v="0"/>
  </r>
  <r>
    <s v="SILICONNE PATTEX TRANSPARENT"/>
    <x v="3"/>
    <n v="1"/>
    <n v="1"/>
    <n v="2"/>
    <m/>
    <s v="magasin/usine"/>
    <m/>
    <n v="0"/>
    <n v="0"/>
  </r>
  <r>
    <s v="IZO 300 TRANSPARENT MASTIC SILICONNE"/>
    <x v="3"/>
    <n v="1"/>
    <n v="1"/>
    <n v="2"/>
    <m/>
    <s v="magasin/usine"/>
    <m/>
    <n v="0"/>
    <n v="0"/>
  </r>
  <r>
    <s v="SELSIL BLANC SILICONE"/>
    <x v="3"/>
    <n v="2"/>
    <n v="2"/>
    <n v="2"/>
    <m/>
    <s v="magasin/usine"/>
    <m/>
    <n v="0"/>
    <n v="0"/>
  </r>
  <r>
    <s v="SIROFLEX SILICONE UNIVER.BLANC"/>
    <x v="3"/>
    <n v="0"/>
    <n v="0"/>
    <n v="0"/>
    <m/>
    <s v="magasin/usine"/>
    <m/>
    <n v="0"/>
    <n v="0"/>
  </r>
  <r>
    <s v="IZO 300 NOIR MASTIC SILICONE"/>
    <x v="1"/>
    <n v="15"/>
    <n v="15"/>
    <n v="2"/>
    <m/>
    <s v="magasin/usine"/>
    <m/>
    <n v="0"/>
    <n v="0"/>
  </r>
  <r>
    <s v="Bouchon 40112"/>
    <x v="1"/>
    <n v="5"/>
    <n v="5"/>
    <n v="2"/>
    <m/>
    <s v="magasin/usine"/>
    <m/>
    <n v="0"/>
    <n v="0"/>
  </r>
  <r>
    <s v="Gache pour fermeture 3 PTS"/>
    <x v="1"/>
    <n v="0"/>
    <n v="0"/>
    <n v="2"/>
    <m/>
    <s v="magasin/usine"/>
    <m/>
    <n v="0"/>
    <n v="0"/>
  </r>
  <r>
    <s v="FERMETURE ALPHA NOIR S80"/>
    <x v="1"/>
    <n v="159"/>
    <n v="159"/>
    <n v="2"/>
    <m/>
    <s v="magasin/usine"/>
    <m/>
    <n v="0"/>
    <n v="0"/>
  </r>
  <r>
    <s v="VERROU ALU PORTE BLANC"/>
    <x v="1"/>
    <n v="2"/>
    <n v="2"/>
    <n v="2"/>
    <m/>
    <s v="magasin/usine"/>
    <m/>
    <n v="0"/>
    <n v="0"/>
  </r>
  <r>
    <s v="KIT VERROU SEMI FIXE MASTER"/>
    <x v="1"/>
    <n v="1"/>
    <n v="1"/>
    <n v="2"/>
    <m/>
    <s v="magasin/usine"/>
    <m/>
    <n v="0"/>
    <n v="0"/>
  </r>
  <r>
    <s v="lequeteau"/>
    <x v="1"/>
    <n v="0"/>
    <n v="0"/>
    <n v="2"/>
    <m/>
    <s v="magasin/usine"/>
    <m/>
    <n v="0"/>
    <n v="0"/>
  </r>
  <r>
    <s v="EQUERRE D'ALIGNEMENT DORMANT GM"/>
    <x v="1"/>
    <n v="732"/>
    <n v="732"/>
    <n v="2"/>
    <m/>
    <s v="magasin/usine"/>
    <m/>
    <n v="0"/>
    <n v="0"/>
  </r>
  <r>
    <s v="EQUERRE D'ALIGNEMENT OUVRANT PM"/>
    <x v="1"/>
    <n v="547"/>
    <n v="547"/>
    <n v="8"/>
    <m/>
    <s v="magasin/usine"/>
    <m/>
    <n v="0"/>
    <n v="0"/>
  </r>
  <r>
    <s v="Paumelle noir rapide"/>
    <x v="1"/>
    <n v="0"/>
    <n v="0"/>
    <n v="2"/>
    <m/>
    <s v="magasin/usine"/>
    <m/>
    <n v="0"/>
    <n v="0"/>
  </r>
  <r>
    <s v="PAUMELLE A CALE MASTER S40 NOIR"/>
    <x v="1"/>
    <n v="25"/>
    <n v="25"/>
    <n v="2"/>
    <m/>
    <s v="magasin/usine"/>
    <m/>
    <n v="0"/>
    <n v="0"/>
  </r>
  <r>
    <s v="PAUMELLE CASAL NOIR"/>
    <x v="1"/>
    <n v="0"/>
    <n v="0"/>
    <n v="2"/>
    <m/>
    <s v="magasin/usine"/>
    <m/>
    <n v="0"/>
    <n v="0"/>
  </r>
  <r>
    <s v="Paumelle gris"/>
    <x v="1"/>
    <n v="5"/>
    <n v="5"/>
    <n v="2"/>
    <m/>
    <s v="magasin/usine"/>
    <m/>
    <n v="0"/>
    <n v="0"/>
  </r>
  <r>
    <s v="PAUMELLE RAPIDE MASTER BLANC "/>
    <x v="1"/>
    <n v="45"/>
    <n v="45"/>
    <n v="2"/>
    <m/>
    <s v="magasin/usine"/>
    <m/>
    <n v="0"/>
    <n v="0"/>
  </r>
  <r>
    <s v="PAUMELLE CASAL BLANC"/>
    <x v="1"/>
    <n v="1"/>
    <n v="1"/>
    <n v="2"/>
    <m/>
    <s v="usine/magasin"/>
    <m/>
    <n v="0"/>
    <n v="0"/>
  </r>
  <r>
    <s v="KIT CREMONE MASTER"/>
    <x v="1"/>
    <n v="52"/>
    <n v="52"/>
    <n v="2"/>
    <s v="KIT CRE MAS"/>
    <s v="magasin/usine"/>
    <m/>
    <n v="0"/>
    <n v="0"/>
  </r>
  <r>
    <s v="CREMONE MASTER NOIR"/>
    <x v="1"/>
    <n v="3"/>
    <n v="3"/>
    <n v="2"/>
    <m/>
    <s v="magasin/usine"/>
    <m/>
    <n v="0"/>
    <n v="0"/>
  </r>
  <r>
    <s v="cremone gris"/>
    <x v="1"/>
    <n v="9"/>
    <n v="9"/>
    <n v="2"/>
    <m/>
    <s v="magasin/usine"/>
    <m/>
    <n v="0"/>
    <n v="0"/>
  </r>
  <r>
    <s v="cremone alpha"/>
    <x v="1"/>
    <n v="1"/>
    <n v="1"/>
    <n v="2"/>
    <m/>
    <s v="magasin/usine"/>
    <m/>
    <n v="0"/>
    <n v="0"/>
  </r>
  <r>
    <s v="bequille gris"/>
    <x v="1"/>
    <n v="2"/>
    <n v="2"/>
    <n v="1"/>
    <m/>
    <s v="magasin/usine"/>
    <m/>
    <n v="0"/>
    <n v="0"/>
  </r>
  <r>
    <s v="CREMONE A CLE BLANC"/>
    <x v="1"/>
    <n v="0"/>
    <n v="0"/>
    <n v="1"/>
    <m/>
    <s v="magasin/usine"/>
    <m/>
    <n v="0"/>
    <n v="0"/>
  </r>
  <r>
    <s v="BEQUILLE LAVAAL NOIR"/>
    <x v="1"/>
    <n v="1"/>
    <n v="1"/>
    <n v="2"/>
    <m/>
    <s v="magasin/usine"/>
    <m/>
    <n v="0"/>
    <n v="0"/>
  </r>
  <r>
    <s v="BEQUILLE MASTER NOIR"/>
    <x v="1"/>
    <n v="12"/>
    <n v="12"/>
    <n v="2"/>
    <m/>
    <s v="magasin/usine"/>
    <m/>
    <n v="0"/>
    <n v="0"/>
  </r>
  <r>
    <s v="BEQUILLE MASTER BLANC"/>
    <x v="1"/>
    <n v="6"/>
    <n v="6"/>
    <n v="2"/>
    <m/>
    <s v="usine/magasin"/>
    <m/>
    <n v="0"/>
    <n v="0"/>
  </r>
  <r>
    <s v="Angle parclose blanc"/>
    <x v="1"/>
    <n v="365"/>
    <n v="365"/>
    <n v="50"/>
    <m/>
    <s v="magasin/usine"/>
    <m/>
    <n v="0"/>
    <n v="0"/>
  </r>
  <r>
    <s v="Angle parclose noir"/>
    <x v="1"/>
    <n v="845"/>
    <n v="845"/>
    <n v="50"/>
    <m/>
    <s v="magasin/usine"/>
    <m/>
    <n v="0"/>
    <n v="0"/>
  </r>
  <r>
    <s v="Angle parclose gris"/>
    <x v="1"/>
    <n v="7"/>
    <n v="7"/>
    <n v="50"/>
    <m/>
    <s v="magasin/usine"/>
    <m/>
    <n v="0"/>
    <n v="0"/>
  </r>
  <r>
    <s v="EQUERRE TOLE  MASTER "/>
    <x v="1"/>
    <n v="21"/>
    <n v="21"/>
    <n v="20"/>
    <m/>
    <s v="magasin/usine"/>
    <m/>
    <n v="0"/>
    <n v="0"/>
  </r>
  <r>
    <s v="EQUERRE S80 MASTER "/>
    <x v="1"/>
    <n v="126"/>
    <n v="126"/>
    <n v="20"/>
    <m/>
    <s v="magasin/usine"/>
    <m/>
    <n v="0"/>
    <n v="0"/>
  </r>
  <r>
    <s v="GALET DOUBLE MASTER REGLABLE "/>
    <x v="1"/>
    <n v="52"/>
    <n v="52"/>
    <n v="4"/>
    <m/>
    <s v="magasin/usine"/>
    <m/>
    <n v="0"/>
    <n v="0"/>
  </r>
  <r>
    <s v="GALET DOUBLE LAVAAL"/>
    <x v="1"/>
    <n v="87"/>
    <n v="87"/>
    <n v="4"/>
    <m/>
    <s v="magasin/usine"/>
    <m/>
    <n v="0"/>
    <n v="0"/>
  </r>
  <r>
    <s v="angle parclose brut"/>
    <x v="1"/>
    <n v="0"/>
    <n v="0"/>
    <n v="10"/>
    <m/>
    <s v="magasin/usine"/>
    <m/>
    <n v="0"/>
    <n v="0"/>
  </r>
  <r>
    <s v="Busette d'eau"/>
    <x v="1"/>
    <n v="95"/>
    <n v="95"/>
    <n v="50"/>
    <m/>
    <s v="magasin/usine"/>
    <m/>
    <n v="0"/>
    <n v="0"/>
  </r>
  <r>
    <s v="Bouchon montant central renforcé"/>
    <x v="1"/>
    <n v="131"/>
    <n v="131"/>
    <n v="50"/>
    <m/>
    <s v="magasin/usine"/>
    <m/>
    <n v="0"/>
    <n v="0"/>
  </r>
  <r>
    <s v="BOUCHON LAME 55 EXTRUDEE"/>
    <x v="1"/>
    <n v="36"/>
    <n v="36"/>
    <n v="50"/>
    <m/>
    <s v="magasin/usine"/>
    <m/>
    <n v="0"/>
    <n v="0"/>
  </r>
  <r>
    <s v="BOUCHON LAME 45VR"/>
    <x v="1"/>
    <n v="160"/>
    <n v="160"/>
    <n v="50"/>
    <s v="boulam45noir"/>
    <s v="magasin/usine"/>
    <m/>
    <n v="0"/>
    <n v="0"/>
  </r>
  <r>
    <s v="Bouchon Lames Alu 55"/>
    <x v="1"/>
    <n v="452"/>
    <n v="452"/>
    <n v="50"/>
    <s v="Bou Lam 55"/>
    <s v="magasin/usine"/>
    <m/>
    <n v="0"/>
    <n v="0"/>
  </r>
  <r>
    <s v="Bouchon Lames PVC 55mm"/>
    <x v="1"/>
    <n v="163"/>
    <n v="163"/>
    <n v="20"/>
    <s v="Bou Lam"/>
    <s v="usine/magasin"/>
    <m/>
    <n v="0"/>
    <n v="0"/>
  </r>
  <r>
    <s v="Bouchon Trou Blanc 12mm"/>
    <x v="1"/>
    <n v="468"/>
    <n v="468"/>
    <n v="10"/>
    <m/>
    <s v="magasin (tirroire)"/>
    <m/>
    <n v="0"/>
    <n v="0"/>
  </r>
  <r>
    <s v="Bouchon Trou noire 12mm"/>
    <x v="1"/>
    <n v="1025"/>
    <n v="1025"/>
    <n v="10"/>
    <m/>
    <s v="magasin (tirroire)"/>
    <m/>
    <n v="0"/>
    <n v="0"/>
  </r>
  <r>
    <s v="Kit 80"/>
    <x v="1"/>
    <n v="10"/>
    <n v="10"/>
    <n v="2"/>
    <m/>
    <s v="magasin/usine"/>
    <m/>
    <n v="0"/>
    <n v="0"/>
  </r>
  <r>
    <s v="KIT COULISSANT 67 SANS GALET ET FERMETURE"/>
    <x v="1"/>
    <n v="45"/>
    <n v="45"/>
    <n v="2"/>
    <s v="67A001 TPR"/>
    <s v="magasin/usine"/>
    <m/>
    <n v="0"/>
    <n v="0"/>
  </r>
  <r>
    <m/>
    <x v="4"/>
    <m/>
    <m/>
    <m/>
    <m/>
    <m/>
    <m/>
    <n v="0"/>
    <n v="0"/>
  </r>
  <r>
    <m/>
    <x v="4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m/>
    <m/>
    <x v="0"/>
    <m/>
    <m/>
    <n v="0"/>
    <m/>
  </r>
  <r>
    <x v="0"/>
    <m/>
    <m/>
    <x v="0"/>
    <m/>
    <m/>
    <n v="0"/>
    <m/>
  </r>
  <r>
    <x v="0"/>
    <m/>
    <m/>
    <x v="0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">
  <r>
    <x v="0"/>
    <m/>
    <x v="0"/>
    <m/>
    <m/>
  </r>
  <r>
    <x v="0"/>
    <m/>
    <x v="0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43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21:J23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3">
        <item m="1" x="7"/>
        <item m="1" x="5"/>
        <item m="1" x="1"/>
        <item m="1" x="3"/>
        <item m="1" x="4"/>
        <item x="0"/>
        <item m="1" x="2"/>
        <item m="1" x="8"/>
        <item m="1" x="6"/>
        <item m="1" x="11"/>
        <item m="1" x="10"/>
        <item m="1" x="9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Montants HT" fld="6" baseField="0" baseItem="3" numFmtId="168"/>
  </dataFields>
  <formats count="16">
    <format dxfId="19">
      <pivotArea field="8" type="button" dataOnly="0" labelOnly="1" outline="0" axis="axisRow" fieldPosition="0"/>
    </format>
    <format dxfId="18">
      <pivotArea field="0" type="button" dataOnly="0" labelOnly="1" outline="0" axis="axisRow" fieldPosition="1"/>
    </format>
    <format dxfId="1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6">
      <pivotArea dataOnly="0" labelOnly="1" grandCol="1" outline="0" fieldPosition="0"/>
    </format>
    <format dxfId="15">
      <pivotArea field="8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2">
      <pivotArea dataOnly="0" labelOnly="1" grandCol="1" outline="0" fieldPosition="0"/>
    </format>
    <format dxfId="11">
      <pivotArea field="8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8">
      <pivotArea dataOnly="0" labelOnly="1" grandCol="1" outline="0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3:J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 sortType="ascending">
      <items count="13">
        <item m="1" x="2"/>
        <item m="1" x="11"/>
        <item m="1" x="6"/>
        <item m="1" x="7"/>
        <item m="1" x="8"/>
        <item m="1" x="5"/>
        <item m="1" x="1"/>
        <item m="1" x="3"/>
        <item m="1" x="4"/>
        <item m="1" x="9"/>
        <item m="1" x="10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Quantités" fld="4" baseField="0" baseItem="0"/>
  </dataFields>
  <formats count="15">
    <format dxfId="34">
      <pivotArea field="8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outline="0" fieldPosition="0">
        <references count="1">
          <reference field="3" count="5">
            <x v="3"/>
            <x v="5"/>
            <x v="6"/>
            <x v="7"/>
            <x v="8"/>
          </reference>
        </references>
      </pivotArea>
    </format>
    <format dxfId="31">
      <pivotArea dataOnly="0" labelOnly="1" grandCol="1" outline="0" fieldPosition="0"/>
    </format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3"/>
            <x v="5"/>
            <x v="6"/>
            <x v="7"/>
            <x v="8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3"/>
            <x v="5"/>
            <x v="6"/>
            <x v="7"/>
            <x v="8"/>
          </reference>
        </references>
      </pivotArea>
    </format>
    <format dxfId="23">
      <pivotArea dataOnly="0" labelOnly="1" grandCol="1" outline="0" fieldPosition="0"/>
    </format>
    <format dxfId="22">
      <pivotArea type="origin" dataOnly="0" labelOnly="1" outline="0" fieldPosition="0"/>
    </format>
    <format dxfId="21">
      <pivotArea field="3" type="button" dataOnly="0" labelOnly="1" outline="0" axis="axisCol" fieldPosition="0"/>
    </format>
    <format dxfId="2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14">
        <item m="1" x="5"/>
        <item m="1" x="8"/>
        <item m="1" x="6"/>
        <item m="1" x="10"/>
        <item m="1" x="11"/>
        <item x="4"/>
        <item m="1" x="7"/>
        <item m="1" x="9"/>
        <item m="1" x="12"/>
        <item x="1"/>
        <item x="3"/>
        <item x="0"/>
        <item x="2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 v="5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tocks actuels" fld="3" baseField="1" baseItem="0"/>
  </dataFields>
  <formats count="5">
    <format dxfId="39">
      <pivotArea field="1" type="button" dataOnly="0" labelOnly="1" outline="0" axis="axisRow" fieldPosition="0"/>
    </format>
    <format dxfId="38">
      <pivotArea field="1" type="button" dataOnly="0" labelOnly="1" outline="0" axis="axisRow" fieldPosition="0"/>
    </format>
    <format dxfId="37">
      <pivotArea field="1" type="button" dataOnly="0" labelOnly="1" outline="0" axis="axisRow" fieldPosition="0"/>
    </format>
    <format dxfId="36">
      <pivotArea type="origin" dataOnly="0" labelOnly="1" outline="0" fieldPosition="0"/>
    </format>
    <format dxfId="35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5" cacheId="47" applyNumberFormats="0" applyBorderFormats="0" applyFontFormats="0" applyPatternFormats="0" applyAlignmentFormats="0" applyWidthHeightFormats="1" dataCaption="Valeurs" updatedVersion="3" minRefreshableVersion="3" itemPrintTitles="1" createdVersion="4" indent="0" compact="0" compactData="0" gridDropZones="1" multipleFieldFilters="0">
  <location ref="H40:J42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10">
        <item m="1" x="8"/>
        <item m="1" x="6"/>
        <item m="1" x="9"/>
        <item m="1" x="1"/>
        <item m="1" x="4"/>
        <item x="0"/>
        <item m="1" x="5"/>
        <item m="1" x="7"/>
        <item m="1" x="3"/>
        <item m="1" x="2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1">
    <i t="grand">
      <x/>
    </i>
  </rowItems>
  <colFields count="1">
    <field x="2"/>
  </colFields>
  <colItems count="1">
    <i t="grand">
      <x/>
    </i>
  </colItems>
  <dataFields count="1">
    <dataField name="Quantités" fld="3" baseField="0" baseItem="0"/>
  </dataFields>
  <formats count="11">
    <format dxfId="50">
      <pivotArea field="5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grandCol="1" outline="0" fieldPosition="0"/>
    </format>
    <format dxfId="47">
      <pivotArea field="5" type="button" dataOnly="0" labelOnly="1" outline="0" axis="axisRow" fieldPosition="0"/>
    </format>
    <format dxfId="46">
      <pivotArea field="0" type="button" dataOnly="0" labelOnly="1" outline="0" axis="axisRow" fieldPosition="1"/>
    </format>
    <format dxfId="45">
      <pivotArea dataOnly="0" labelOnly="1" grandCol="1" outline="0" fieldPosition="0"/>
    </format>
    <format dxfId="44">
      <pivotArea field="5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grandCol="1" outline="0" fieldPosition="0"/>
    </format>
    <format dxfId="41">
      <pivotArea type="origin" dataOnly="0" labelOnly="1" outline="0" fieldPosition="0"/>
    </format>
    <format dxfId="4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5"/>
  <sheetViews>
    <sheetView workbookViewId="0"/>
  </sheetViews>
  <sheetFormatPr defaultColWidth="11.42578125" defaultRowHeight="1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/>
    <row r="2" spans="3:3" ht="31.5" customHeight="1"/>
    <row r="3" spans="3:3" ht="31.5" customHeight="1">
      <c r="C3" s="23" t="str">
        <f>Raison_Sociale</f>
        <v>Wedo Services &amp; Construction</v>
      </c>
    </row>
    <row r="4" spans="3:3" ht="31.5" customHeight="1">
      <c r="C4" s="23" t="str">
        <f>Titre</f>
        <v>Gestion de stocks</v>
      </c>
    </row>
    <row r="5" spans="3:3" ht="318.75" customHeight="1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F97"/>
  <sheetViews>
    <sheetView workbookViewId="0">
      <pane ySplit="3" topLeftCell="A4" activePane="bottomLeft" state="frozen"/>
      <selection activeCell="B2" sqref="B2"/>
      <selection pane="bottomLeft"/>
    </sheetView>
  </sheetViews>
  <sheetFormatPr defaultColWidth="11.42578125" defaultRowHeight="1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>
      <c r="A1" s="34" t="s">
        <v>7</v>
      </c>
      <c r="B1" s="28"/>
      <c r="C1" s="29">
        <f>SUBTOTAL(9,C3:C82)</f>
        <v>8726</v>
      </c>
      <c r="D1" s="29">
        <f>SUBTOTAL(9,D3:D82)</f>
        <v>8726</v>
      </c>
      <c r="E1" s="28"/>
      <c r="F1" s="30"/>
      <c r="G1" s="30"/>
      <c r="H1" s="28"/>
      <c r="I1" s="29">
        <f>SUBTOTAL(9,I3:I82)</f>
        <v>0</v>
      </c>
      <c r="J1" s="29">
        <f>SUBTOTAL(9,J3:J82)</f>
        <v>0</v>
      </c>
      <c r="M1" s="32"/>
      <c r="N1" s="32"/>
    </row>
    <row r="2" spans="1:32" s="10" customFormat="1" ht="46.5" customHeight="1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>
      <c r="A3" s="51" t="s">
        <v>2</v>
      </c>
      <c r="B3" s="73" t="s">
        <v>23</v>
      </c>
      <c r="C3" s="52" t="s">
        <v>13</v>
      </c>
      <c r="D3" s="53" t="s">
        <v>12</v>
      </c>
      <c r="E3" s="53" t="s">
        <v>50</v>
      </c>
      <c r="F3" s="53" t="s">
        <v>51</v>
      </c>
      <c r="G3" s="53" t="s">
        <v>52</v>
      </c>
      <c r="H3" s="53" t="s">
        <v>9</v>
      </c>
      <c r="I3" s="76" t="s">
        <v>10</v>
      </c>
      <c r="J3" s="76" t="s">
        <v>11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>
      <c r="A4" s="95" t="s">
        <v>172</v>
      </c>
      <c r="B4" s="6" t="s">
        <v>169</v>
      </c>
      <c r="C4" s="2">
        <v>4</v>
      </c>
      <c r="D4" s="96">
        <f>C4+I4-J4</f>
        <v>4</v>
      </c>
      <c r="E4" s="1">
        <v>1</v>
      </c>
      <c r="G4" s="6" t="s">
        <v>86</v>
      </c>
      <c r="H4" s="20"/>
      <c r="I4" s="5">
        <f>SUMIF(Entrées!C:C,A:A,Entrées!E:E)</f>
        <v>0</v>
      </c>
      <c r="J4" s="5">
        <f>SUMIF(Sorties!B:B,A:A,Sorties!D:D)</f>
        <v>0</v>
      </c>
      <c r="L4" s="3"/>
    </row>
    <row r="5" spans="1:32">
      <c r="A5" s="95" t="s">
        <v>171</v>
      </c>
      <c r="B5" s="6" t="s">
        <v>169</v>
      </c>
      <c r="C5" s="2">
        <v>9</v>
      </c>
      <c r="D5" s="96">
        <f t="shared" ref="D5:D36" si="0">C5+I5-J5</f>
        <v>9</v>
      </c>
      <c r="E5" s="1">
        <v>2</v>
      </c>
      <c r="G5" s="6" t="s">
        <v>86</v>
      </c>
      <c r="H5" s="20"/>
      <c r="I5" s="5">
        <f>SUMIF(Entrées!C:C,A:A,Entrées!E:E)</f>
        <v>0</v>
      </c>
      <c r="J5" s="5">
        <f>SUMIF(Sorties!B:B,A:A,Sorties!D:D)</f>
        <v>0</v>
      </c>
      <c r="L5" s="3"/>
    </row>
    <row r="6" spans="1:32">
      <c r="A6" s="95" t="s">
        <v>167</v>
      </c>
      <c r="B6" s="6" t="s">
        <v>169</v>
      </c>
      <c r="C6" s="2">
        <v>3</v>
      </c>
      <c r="D6" s="96">
        <f t="shared" si="0"/>
        <v>3</v>
      </c>
      <c r="E6" s="1">
        <v>2</v>
      </c>
      <c r="F6" s="6" t="s">
        <v>168</v>
      </c>
      <c r="G6" s="6" t="s">
        <v>86</v>
      </c>
      <c r="H6" s="20"/>
      <c r="I6" s="5">
        <f>SUMIF(Entrées!C:C,A:A,Entrées!E:E)</f>
        <v>0</v>
      </c>
      <c r="J6" s="5">
        <f>SUMIF(Sorties!B:B,A:A,Sorties!D:D)</f>
        <v>0</v>
      </c>
      <c r="L6" s="3"/>
    </row>
    <row r="7" spans="1:32">
      <c r="A7" s="95" t="s">
        <v>166</v>
      </c>
      <c r="B7" s="6" t="s">
        <v>72</v>
      </c>
      <c r="C7" s="2">
        <v>105</v>
      </c>
      <c r="D7" s="96">
        <f t="shared" si="0"/>
        <v>105</v>
      </c>
      <c r="E7" s="1">
        <v>10</v>
      </c>
      <c r="G7" s="6" t="s">
        <v>86</v>
      </c>
      <c r="H7" s="20"/>
      <c r="I7" s="5">
        <f>SUMIF(Entrées!C:C,A:A,Entrées!E:E)</f>
        <v>0</v>
      </c>
      <c r="J7" s="5">
        <f>SUMIF(Sorties!B:B,A:A,Sorties!D:D)</f>
        <v>0</v>
      </c>
      <c r="L7" s="3"/>
    </row>
    <row r="8" spans="1:32">
      <c r="A8" s="95" t="s">
        <v>165</v>
      </c>
      <c r="B8" s="6" t="s">
        <v>72</v>
      </c>
      <c r="C8" s="2">
        <v>4</v>
      </c>
      <c r="D8" s="96">
        <f t="shared" si="0"/>
        <v>4</v>
      </c>
      <c r="E8" s="1">
        <v>2</v>
      </c>
      <c r="F8" s="6" t="s">
        <v>158</v>
      </c>
      <c r="G8" s="6" t="s">
        <v>86</v>
      </c>
      <c r="H8" s="20"/>
      <c r="I8" s="5">
        <f>SUMIF(Entrées!C:C,A:A,Entrées!E:E)</f>
        <v>0</v>
      </c>
      <c r="J8" s="5">
        <f>SUMIF(Sorties!B:B,A:A,Sorties!D:D)</f>
        <v>0</v>
      </c>
      <c r="L8" s="3"/>
    </row>
    <row r="9" spans="1:32">
      <c r="A9" s="95" t="s">
        <v>164</v>
      </c>
      <c r="B9" s="6" t="s">
        <v>72</v>
      </c>
      <c r="C9" s="2">
        <v>8</v>
      </c>
      <c r="D9" s="96">
        <f t="shared" si="0"/>
        <v>8</v>
      </c>
      <c r="E9" s="1">
        <v>1</v>
      </c>
      <c r="F9" s="6" t="s">
        <v>158</v>
      </c>
      <c r="G9" s="6" t="s">
        <v>86</v>
      </c>
      <c r="H9" s="20"/>
      <c r="I9" s="5">
        <f>SUMIF(Entrées!C:C,A:A,Entrées!E:E)</f>
        <v>0</v>
      </c>
      <c r="J9" s="5">
        <f>SUMIF(Sorties!B:B,A:A,Sorties!D:D)</f>
        <v>0</v>
      </c>
      <c r="L9" s="3"/>
    </row>
    <row r="10" spans="1:32">
      <c r="A10" s="95" t="s">
        <v>163</v>
      </c>
      <c r="B10" s="6" t="s">
        <v>72</v>
      </c>
      <c r="C10" s="2">
        <v>11</v>
      </c>
      <c r="D10" s="96">
        <f t="shared" si="0"/>
        <v>11</v>
      </c>
      <c r="E10" s="1">
        <v>2</v>
      </c>
      <c r="F10" s="6" t="s">
        <v>158</v>
      </c>
      <c r="G10" s="6" t="s">
        <v>86</v>
      </c>
      <c r="H10" s="20"/>
      <c r="I10" s="5">
        <f>SUMIF(Entrées!C:C,A:A,Entrées!E:E)</f>
        <v>0</v>
      </c>
      <c r="J10" s="5">
        <f>SUMIF(Sorties!B:B,A:A,Sorties!D:D)</f>
        <v>0</v>
      </c>
      <c r="L10" s="3"/>
    </row>
    <row r="11" spans="1:32">
      <c r="A11" s="95" t="s">
        <v>162</v>
      </c>
      <c r="B11" s="6" t="s">
        <v>72</v>
      </c>
      <c r="C11" s="2">
        <v>1</v>
      </c>
      <c r="D11" s="96">
        <f t="shared" si="0"/>
        <v>1</v>
      </c>
      <c r="E11" s="1">
        <v>1</v>
      </c>
      <c r="F11" s="6" t="s">
        <v>158</v>
      </c>
      <c r="G11" s="6" t="s">
        <v>86</v>
      </c>
      <c r="H11" s="20"/>
      <c r="I11" s="5">
        <f>SUMIF(Entrées!C:C,A:A,Entrées!E:E)</f>
        <v>0</v>
      </c>
      <c r="J11" s="5">
        <f>SUMIF(Sorties!B:B,A:A,Sorties!D:D)</f>
        <v>0</v>
      </c>
      <c r="L11" s="3"/>
    </row>
    <row r="12" spans="1:32">
      <c r="A12" s="95" t="s">
        <v>161</v>
      </c>
      <c r="B12" s="6" t="s">
        <v>72</v>
      </c>
      <c r="C12" s="2">
        <v>1</v>
      </c>
      <c r="D12" s="96">
        <f t="shared" si="0"/>
        <v>1</v>
      </c>
      <c r="E12" s="1">
        <v>1</v>
      </c>
      <c r="F12" s="6" t="s">
        <v>158</v>
      </c>
      <c r="G12" s="6" t="s">
        <v>86</v>
      </c>
      <c r="H12" s="20"/>
      <c r="I12" s="5">
        <f>SUMIF(Entrées!C:C,A:A,Entrées!E:E)</f>
        <v>0</v>
      </c>
      <c r="J12" s="5">
        <f>SUMIF(Sorties!B:B,A:A,Sorties!D:D)</f>
        <v>0</v>
      </c>
      <c r="L12" s="3"/>
    </row>
    <row r="13" spans="1:32">
      <c r="A13" s="95" t="s">
        <v>160</v>
      </c>
      <c r="B13" s="6" t="s">
        <v>72</v>
      </c>
      <c r="C13" s="2">
        <v>4</v>
      </c>
      <c r="D13" s="96">
        <f t="shared" si="0"/>
        <v>4</v>
      </c>
      <c r="E13" s="1">
        <v>1</v>
      </c>
      <c r="F13" s="6" t="s">
        <v>158</v>
      </c>
      <c r="G13" s="6" t="s">
        <v>86</v>
      </c>
      <c r="H13" s="20"/>
      <c r="I13" s="5">
        <f>SUMIF(Entrées!C:C,A:A,Entrées!E:E)</f>
        <v>0</v>
      </c>
      <c r="J13" s="5">
        <f>SUMIF(Sorties!B:B,A:A,Sorties!D:D)</f>
        <v>0</v>
      </c>
      <c r="L13" s="3"/>
    </row>
    <row r="14" spans="1:32">
      <c r="A14" s="95" t="s">
        <v>159</v>
      </c>
      <c r="B14" s="6" t="s">
        <v>72</v>
      </c>
      <c r="C14" s="2">
        <v>2</v>
      </c>
      <c r="D14" s="96">
        <f t="shared" si="0"/>
        <v>2</v>
      </c>
      <c r="E14" s="1">
        <v>1</v>
      </c>
      <c r="F14" s="6" t="s">
        <v>158</v>
      </c>
      <c r="G14" s="6" t="s">
        <v>86</v>
      </c>
      <c r="H14" s="20"/>
      <c r="I14" s="5">
        <f>SUMIF(Entrées!C:C,A:A,Entrées!E:E)</f>
        <v>0</v>
      </c>
      <c r="J14" s="5">
        <f>SUMIF(Sorties!B:B,A:A,Sorties!D:D)</f>
        <v>0</v>
      </c>
      <c r="L14" s="3"/>
    </row>
    <row r="15" spans="1:32">
      <c r="A15" s="95" t="s">
        <v>157</v>
      </c>
      <c r="B15" s="6" t="s">
        <v>72</v>
      </c>
      <c r="C15" s="2">
        <v>4</v>
      </c>
      <c r="D15" s="96">
        <f t="shared" si="0"/>
        <v>4</v>
      </c>
      <c r="E15" s="1">
        <v>2</v>
      </c>
      <c r="F15" s="6" t="s">
        <v>158</v>
      </c>
      <c r="G15" s="6" t="s">
        <v>86</v>
      </c>
      <c r="H15" s="20"/>
      <c r="I15" s="5">
        <f>SUMIF(Entrées!C:C,A:A,Entrées!E:E)</f>
        <v>0</v>
      </c>
      <c r="J15" s="5">
        <f>SUMIF(Sorties!B:B,A:A,Sorties!D:D)</f>
        <v>0</v>
      </c>
      <c r="L15" s="3"/>
    </row>
    <row r="16" spans="1:32">
      <c r="A16" s="95" t="s">
        <v>156</v>
      </c>
      <c r="B16" s="6" t="s">
        <v>72</v>
      </c>
      <c r="C16" s="2">
        <v>1</v>
      </c>
      <c r="D16" s="96">
        <f t="shared" si="0"/>
        <v>1</v>
      </c>
      <c r="E16" s="1">
        <v>1</v>
      </c>
      <c r="F16" s="6" t="s">
        <v>154</v>
      </c>
      <c r="G16" s="6" t="s">
        <v>86</v>
      </c>
      <c r="H16" s="20"/>
      <c r="I16" s="5">
        <f>SUMIF(Entrées!C:C,A:A,Entrées!E:E)</f>
        <v>0</v>
      </c>
      <c r="J16" s="5">
        <f>SUMIF(Sorties!B:B,A:A,Sorties!D:D)</f>
        <v>0</v>
      </c>
      <c r="L16" s="3"/>
    </row>
    <row r="17" spans="1:12">
      <c r="A17" s="95" t="s">
        <v>155</v>
      </c>
      <c r="B17" s="6" t="s">
        <v>72</v>
      </c>
      <c r="C17" s="2">
        <v>0</v>
      </c>
      <c r="D17" s="96">
        <f t="shared" si="0"/>
        <v>0</v>
      </c>
      <c r="E17" s="1">
        <v>1</v>
      </c>
      <c r="F17" s="6" t="s">
        <v>154</v>
      </c>
      <c r="G17" s="6" t="s">
        <v>86</v>
      </c>
      <c r="H17" s="20"/>
      <c r="I17" s="5">
        <f>SUMIF(Entrées!C:C,A:A,Entrées!E:E)</f>
        <v>0</v>
      </c>
      <c r="J17" s="5">
        <f>SUMIF(Sorties!B:B,A:A,Sorties!D:D)</f>
        <v>0</v>
      </c>
      <c r="L17" s="3"/>
    </row>
    <row r="18" spans="1:12">
      <c r="A18" s="95" t="s">
        <v>153</v>
      </c>
      <c r="B18" s="6" t="s">
        <v>72</v>
      </c>
      <c r="C18" s="2">
        <v>4</v>
      </c>
      <c r="D18" s="96">
        <f t="shared" si="0"/>
        <v>4</v>
      </c>
      <c r="E18" s="1">
        <v>1</v>
      </c>
      <c r="F18" s="6" t="s">
        <v>154</v>
      </c>
      <c r="G18" s="6" t="s">
        <v>86</v>
      </c>
      <c r="H18" s="20"/>
      <c r="I18" s="5">
        <f>SUMIF(Entrées!C:C,A:A,Entrées!E:E)</f>
        <v>0</v>
      </c>
      <c r="J18" s="5">
        <f>SUMIF(Sorties!B:B,A:A,Sorties!D:D)</f>
        <v>0</v>
      </c>
      <c r="L18" s="3"/>
    </row>
    <row r="19" spans="1:12">
      <c r="A19" s="95" t="s">
        <v>151</v>
      </c>
      <c r="B19" s="6" t="s">
        <v>72</v>
      </c>
      <c r="C19" s="2">
        <v>1</v>
      </c>
      <c r="D19" s="96">
        <f t="shared" si="0"/>
        <v>1</v>
      </c>
      <c r="E19" s="1">
        <v>1</v>
      </c>
      <c r="F19" s="6" t="s">
        <v>152</v>
      </c>
      <c r="G19" s="6" t="s">
        <v>86</v>
      </c>
      <c r="H19" s="20"/>
      <c r="I19" s="5">
        <f>SUMIF(Entrées!C:C,A:A,Entrées!E:E)</f>
        <v>0</v>
      </c>
      <c r="J19" s="5">
        <f>SUMIF(Sorties!B:B,A:A,Sorties!D:D)</f>
        <v>0</v>
      </c>
      <c r="L19" s="3"/>
    </row>
    <row r="20" spans="1:12">
      <c r="A20" s="95" t="s">
        <v>150</v>
      </c>
      <c r="B20" s="6" t="s">
        <v>72</v>
      </c>
      <c r="C20" s="2">
        <v>15</v>
      </c>
      <c r="D20" s="96">
        <f t="shared" si="0"/>
        <v>15</v>
      </c>
      <c r="E20" s="1">
        <v>2</v>
      </c>
      <c r="G20" s="6" t="s">
        <v>86</v>
      </c>
      <c r="H20" s="20"/>
      <c r="I20" s="5">
        <f>SUMIF(Entrées!C:C,A:A,Entrées!E:E)</f>
        <v>0</v>
      </c>
      <c r="J20" s="5">
        <f>SUMIF(Sorties!B:B,A:A,Sorties!D:D)</f>
        <v>0</v>
      </c>
      <c r="L20" s="3"/>
    </row>
    <row r="21" spans="1:12">
      <c r="A21" s="95" t="s">
        <v>149</v>
      </c>
      <c r="B21" s="6" t="s">
        <v>72</v>
      </c>
      <c r="C21" s="2">
        <v>11</v>
      </c>
      <c r="D21" s="96">
        <f t="shared" si="0"/>
        <v>11</v>
      </c>
      <c r="E21" s="1">
        <v>2</v>
      </c>
      <c r="G21" s="6" t="s">
        <v>86</v>
      </c>
      <c r="H21" s="20"/>
      <c r="I21" s="5">
        <f>SUMIF(Entrées!C:C,A:A,Entrées!E:E)</f>
        <v>0</v>
      </c>
      <c r="J21" s="5">
        <f>SUMIF(Sorties!B:B,A:A,Sorties!D:D)</f>
        <v>0</v>
      </c>
      <c r="L21" s="3"/>
    </row>
    <row r="22" spans="1:12">
      <c r="A22" s="95" t="s">
        <v>148</v>
      </c>
      <c r="B22" s="6" t="s">
        <v>169</v>
      </c>
      <c r="C22" s="2">
        <v>113</v>
      </c>
      <c r="D22" s="96">
        <f t="shared" si="0"/>
        <v>113</v>
      </c>
      <c r="E22" s="1">
        <v>10</v>
      </c>
      <c r="G22" s="6" t="s">
        <v>86</v>
      </c>
      <c r="H22" s="20"/>
      <c r="I22" s="5">
        <f>SUMIF(Entrées!C:C,A:A,Entrées!E:E)</f>
        <v>0</v>
      </c>
      <c r="J22" s="5">
        <f>SUMIF(Sorties!B:B,A:A,Sorties!D:D)</f>
        <v>0</v>
      </c>
      <c r="L22" s="3"/>
    </row>
    <row r="23" spans="1:12">
      <c r="A23" s="95" t="s">
        <v>147</v>
      </c>
      <c r="B23" s="6" t="s">
        <v>143</v>
      </c>
      <c r="C23" s="2">
        <v>0</v>
      </c>
      <c r="D23" s="96">
        <f t="shared" si="0"/>
        <v>0</v>
      </c>
      <c r="E23" s="1">
        <v>20</v>
      </c>
      <c r="G23" s="6" t="s">
        <v>86</v>
      </c>
      <c r="H23" s="20"/>
      <c r="I23" s="5">
        <f>SUMIF(Entrées!C:C,A:A,Entrées!E:E)</f>
        <v>0</v>
      </c>
      <c r="J23" s="5">
        <f>SUMIF(Sorties!B:B,A:A,Sorties!D:D)</f>
        <v>0</v>
      </c>
      <c r="L23" s="3"/>
    </row>
    <row r="24" spans="1:12">
      <c r="A24" s="95" t="s">
        <v>146</v>
      </c>
      <c r="B24" s="6" t="s">
        <v>143</v>
      </c>
      <c r="C24" s="2">
        <v>0</v>
      </c>
      <c r="D24" s="96">
        <f t="shared" si="0"/>
        <v>0</v>
      </c>
      <c r="E24" s="1">
        <v>20</v>
      </c>
      <c r="G24" s="6" t="s">
        <v>86</v>
      </c>
      <c r="H24" s="20"/>
      <c r="I24" s="5">
        <f>SUMIF(Entrées!C:C,A:A,Entrées!E:E)</f>
        <v>0</v>
      </c>
      <c r="J24" s="5">
        <f>SUMIF(Sorties!B:B,A:A,Sorties!D:D)</f>
        <v>0</v>
      </c>
      <c r="L24" s="3"/>
    </row>
    <row r="25" spans="1:12">
      <c r="A25" s="95" t="s">
        <v>145</v>
      </c>
      <c r="B25" s="6" t="s">
        <v>143</v>
      </c>
      <c r="C25" s="2">
        <v>0</v>
      </c>
      <c r="D25" s="96">
        <f t="shared" si="0"/>
        <v>0</v>
      </c>
      <c r="E25" s="1">
        <v>20</v>
      </c>
      <c r="G25" s="6" t="s">
        <v>86</v>
      </c>
      <c r="H25" s="20"/>
      <c r="I25" s="5">
        <f>SUMIF(Entrées!C:C,A:A,Entrées!E:E)</f>
        <v>0</v>
      </c>
      <c r="J25" s="5">
        <f>SUMIF(Sorties!B:B,A:A,Sorties!D:D)</f>
        <v>0</v>
      </c>
      <c r="L25" s="3"/>
    </row>
    <row r="26" spans="1:12">
      <c r="A26" s="95" t="s">
        <v>142</v>
      </c>
      <c r="B26" s="6" t="s">
        <v>72</v>
      </c>
      <c r="C26" s="2">
        <v>0</v>
      </c>
      <c r="D26" s="96">
        <f t="shared" si="0"/>
        <v>0</v>
      </c>
      <c r="E26" s="1">
        <v>2</v>
      </c>
      <c r="G26" s="6" t="s">
        <v>86</v>
      </c>
      <c r="H26" s="20"/>
      <c r="I26" s="5">
        <f>SUMIF(Entrées!C:C,A:A,Entrées!E:E)</f>
        <v>0</v>
      </c>
      <c r="J26" s="5">
        <f>SUMIF(Sorties!B:B,A:A,Sorties!D:D)</f>
        <v>0</v>
      </c>
      <c r="L26" s="3"/>
    </row>
    <row r="27" spans="1:12">
      <c r="A27" s="95" t="s">
        <v>141</v>
      </c>
      <c r="B27" s="6" t="s">
        <v>72</v>
      </c>
      <c r="C27" s="2">
        <v>0</v>
      </c>
      <c r="D27" s="96">
        <f t="shared" si="0"/>
        <v>0</v>
      </c>
      <c r="E27" s="1">
        <v>2</v>
      </c>
      <c r="G27" s="6" t="s">
        <v>86</v>
      </c>
      <c r="H27" s="20"/>
      <c r="I27" s="5">
        <f>SUMIF(Entrées!C:C,A:A,Entrées!E:E)</f>
        <v>0</v>
      </c>
      <c r="J27" s="5">
        <f>SUMIF(Sorties!B:B,A:A,Sorties!D:D)</f>
        <v>0</v>
      </c>
      <c r="L27" s="3"/>
    </row>
    <row r="28" spans="1:12">
      <c r="A28" s="95" t="s">
        <v>140</v>
      </c>
      <c r="B28" s="6" t="s">
        <v>72</v>
      </c>
      <c r="C28" s="2">
        <v>0</v>
      </c>
      <c r="D28" s="96">
        <f t="shared" si="0"/>
        <v>0</v>
      </c>
      <c r="E28" s="1">
        <v>2</v>
      </c>
      <c r="G28" s="6" t="s">
        <v>86</v>
      </c>
      <c r="H28" s="20"/>
      <c r="I28" s="5">
        <f>SUMIF(Entrées!C:C,A:A,Entrées!E:E)</f>
        <v>0</v>
      </c>
      <c r="J28" s="5">
        <f>SUMIF(Sorties!B:B,A:A,Sorties!D:D)</f>
        <v>0</v>
      </c>
      <c r="L28" s="3"/>
    </row>
    <row r="29" spans="1:12">
      <c r="A29" s="95" t="s">
        <v>139</v>
      </c>
      <c r="B29" s="6" t="s">
        <v>130</v>
      </c>
      <c r="C29" s="2">
        <v>650</v>
      </c>
      <c r="D29" s="96">
        <f t="shared" si="0"/>
        <v>650</v>
      </c>
      <c r="E29" s="1">
        <v>100</v>
      </c>
      <c r="G29" s="6" t="s">
        <v>86</v>
      </c>
      <c r="H29" s="20"/>
      <c r="I29" s="5">
        <f>SUMIF(Entrées!C:C,A:A,Entrées!E:E)</f>
        <v>0</v>
      </c>
      <c r="J29" s="5">
        <f>SUMIF(Sorties!B:B,A:A,Sorties!D:D)</f>
        <v>0</v>
      </c>
      <c r="L29" s="3"/>
    </row>
    <row r="30" spans="1:12">
      <c r="A30" s="95" t="s">
        <v>138</v>
      </c>
      <c r="B30" s="6" t="s">
        <v>130</v>
      </c>
      <c r="C30" s="2">
        <v>905</v>
      </c>
      <c r="D30" s="96">
        <f t="shared" si="0"/>
        <v>905</v>
      </c>
      <c r="E30" s="1">
        <v>100</v>
      </c>
      <c r="G30" s="6" t="s">
        <v>86</v>
      </c>
      <c r="H30" s="20"/>
      <c r="I30" s="5">
        <f>SUMIF(Entrées!C:C,A:A,Entrées!E:E)</f>
        <v>0</v>
      </c>
      <c r="J30" s="5">
        <f>SUMIF(Sorties!B:B,A:A,Sorties!D:D)</f>
        <v>0</v>
      </c>
      <c r="L30" s="3"/>
    </row>
    <row r="31" spans="1:12">
      <c r="A31" s="95" t="s">
        <v>137</v>
      </c>
      <c r="B31" s="6" t="s">
        <v>130</v>
      </c>
      <c r="C31" s="2">
        <v>655</v>
      </c>
      <c r="D31" s="96">
        <f t="shared" si="0"/>
        <v>655</v>
      </c>
      <c r="E31" s="1">
        <v>100</v>
      </c>
      <c r="G31" s="6" t="s">
        <v>86</v>
      </c>
      <c r="H31" s="20"/>
      <c r="I31" s="5">
        <f>SUMIF(Entrées!C:C,A:A,Entrées!E:E)</f>
        <v>0</v>
      </c>
      <c r="J31" s="5">
        <f>SUMIF(Sorties!B:B,A:A,Sorties!D:D)</f>
        <v>0</v>
      </c>
      <c r="L31" s="3"/>
    </row>
    <row r="32" spans="1:12">
      <c r="A32" s="95" t="s">
        <v>136</v>
      </c>
      <c r="B32" s="6" t="s">
        <v>130</v>
      </c>
      <c r="C32" s="2">
        <v>480</v>
      </c>
      <c r="D32" s="96">
        <f t="shared" si="0"/>
        <v>480</v>
      </c>
      <c r="E32" s="1">
        <v>100</v>
      </c>
      <c r="G32" s="6" t="s">
        <v>86</v>
      </c>
      <c r="H32" s="20"/>
      <c r="I32" s="5">
        <f>SUMIF(Entrées!C:C,A:A,Entrées!E:E)</f>
        <v>0</v>
      </c>
      <c r="J32" s="5">
        <f>SUMIF(Sorties!B:B,A:A,Sorties!D:D)</f>
        <v>0</v>
      </c>
      <c r="L32" s="3"/>
    </row>
    <row r="33" spans="1:12">
      <c r="A33" s="95" t="s">
        <v>134</v>
      </c>
      <c r="B33" s="6" t="s">
        <v>169</v>
      </c>
      <c r="C33" s="2">
        <v>18</v>
      </c>
      <c r="D33" s="96">
        <f t="shared" si="0"/>
        <v>18</v>
      </c>
      <c r="E33" s="1">
        <v>2</v>
      </c>
      <c r="F33" s="6" t="s">
        <v>135</v>
      </c>
      <c r="G33" s="6" t="s">
        <v>86</v>
      </c>
      <c r="H33" s="20"/>
      <c r="I33" s="5">
        <f>SUMIF(Entrées!C:C,A:A,Entrées!E:E)</f>
        <v>0</v>
      </c>
      <c r="J33" s="5">
        <f>SUMIF(Sorties!B:B,A:A,Sorties!D:D)</f>
        <v>0</v>
      </c>
      <c r="L33" s="3"/>
    </row>
    <row r="34" spans="1:12">
      <c r="A34" s="95" t="s">
        <v>133</v>
      </c>
      <c r="B34" s="6" t="s">
        <v>130</v>
      </c>
      <c r="C34" s="2">
        <v>2</v>
      </c>
      <c r="D34" s="96">
        <f t="shared" si="0"/>
        <v>2</v>
      </c>
      <c r="E34" s="1">
        <v>2</v>
      </c>
      <c r="G34" s="6" t="s">
        <v>86</v>
      </c>
      <c r="H34" s="20"/>
      <c r="I34" s="5">
        <f>SUMIF(Entrées!C:C,A:A,Entrées!E:E)</f>
        <v>0</v>
      </c>
      <c r="J34" s="5">
        <f>SUMIF(Sorties!B:B,A:A,Sorties!D:D)</f>
        <v>0</v>
      </c>
      <c r="L34" s="3"/>
    </row>
    <row r="35" spans="1:12">
      <c r="A35" s="95" t="s">
        <v>132</v>
      </c>
      <c r="B35" s="6" t="s">
        <v>130</v>
      </c>
      <c r="C35" s="2">
        <v>1</v>
      </c>
      <c r="D35" s="96">
        <f t="shared" si="0"/>
        <v>1</v>
      </c>
      <c r="E35" s="1">
        <v>2</v>
      </c>
      <c r="G35" s="6" t="s">
        <v>86</v>
      </c>
      <c r="H35" s="20"/>
      <c r="I35" s="5">
        <f>SUMIF(Entrées!C:C,A:A,Entrées!E:E)</f>
        <v>0</v>
      </c>
      <c r="J35" s="5">
        <f>SUMIF(Sorties!B:B,A:A,Sorties!D:D)</f>
        <v>0</v>
      </c>
      <c r="L35" s="3"/>
    </row>
    <row r="36" spans="1:12">
      <c r="A36" s="95" t="s">
        <v>131</v>
      </c>
      <c r="B36" s="6" t="s">
        <v>130</v>
      </c>
      <c r="C36" s="2">
        <v>1</v>
      </c>
      <c r="D36" s="96">
        <f t="shared" si="0"/>
        <v>1</v>
      </c>
      <c r="E36" s="1">
        <v>2</v>
      </c>
      <c r="G36" s="6" t="s">
        <v>86</v>
      </c>
      <c r="H36" s="20"/>
      <c r="I36" s="5">
        <f>SUMIF(Entrées!C:C,A:A,Entrées!E:E)</f>
        <v>0</v>
      </c>
      <c r="J36" s="5">
        <f>SUMIF(Sorties!B:B,A:A,Sorties!D:D)</f>
        <v>0</v>
      </c>
      <c r="L36" s="3"/>
    </row>
    <row r="37" spans="1:12">
      <c r="A37" s="95" t="s">
        <v>129</v>
      </c>
      <c r="B37" s="6" t="s">
        <v>130</v>
      </c>
      <c r="C37" s="2">
        <v>2</v>
      </c>
      <c r="D37" s="96">
        <f t="shared" ref="D37:D57" si="1">C37+I37-J37</f>
        <v>2</v>
      </c>
      <c r="E37" s="1">
        <v>2</v>
      </c>
      <c r="G37" s="6" t="s">
        <v>86</v>
      </c>
      <c r="H37" s="20"/>
      <c r="I37" s="5">
        <f>SUMIF(Entrées!C:C,A:A,Entrées!E:E)</f>
        <v>0</v>
      </c>
      <c r="J37" s="5">
        <f>SUMIF(Sorties!B:B,A:A,Sorties!D:D)</f>
        <v>0</v>
      </c>
      <c r="L37" s="3"/>
    </row>
    <row r="38" spans="1:12">
      <c r="A38" s="95" t="s">
        <v>128</v>
      </c>
      <c r="B38" s="6" t="s">
        <v>130</v>
      </c>
      <c r="C38" s="2">
        <v>0</v>
      </c>
      <c r="D38" s="96">
        <f t="shared" si="1"/>
        <v>0</v>
      </c>
      <c r="E38" s="1">
        <v>0</v>
      </c>
      <c r="G38" s="6" t="s">
        <v>86</v>
      </c>
      <c r="H38" s="20"/>
      <c r="I38" s="5">
        <f>SUMIF(Entrées!C:C,A:A,Entrées!E:E)</f>
        <v>0</v>
      </c>
      <c r="J38" s="5">
        <f>SUMIF(Sorties!B:B,A:A,Sorties!D:D)</f>
        <v>0</v>
      </c>
      <c r="L38" s="3"/>
    </row>
    <row r="39" spans="1:12">
      <c r="A39" s="95" t="s">
        <v>127</v>
      </c>
      <c r="B39" s="6" t="s">
        <v>72</v>
      </c>
      <c r="C39" s="2">
        <v>15</v>
      </c>
      <c r="D39" s="96">
        <f t="shared" si="1"/>
        <v>15</v>
      </c>
      <c r="E39" s="1">
        <v>2</v>
      </c>
      <c r="G39" s="6" t="s">
        <v>86</v>
      </c>
      <c r="H39" s="20"/>
      <c r="I39" s="5">
        <f>SUMIF(Entrées!C:C,A:A,Entrées!E:E)</f>
        <v>0</v>
      </c>
      <c r="J39" s="5">
        <f>SUMIF(Sorties!B:B,A:A,Sorties!D:D)</f>
        <v>0</v>
      </c>
      <c r="L39" s="3"/>
    </row>
    <row r="40" spans="1:12">
      <c r="A40" s="95" t="s">
        <v>126</v>
      </c>
      <c r="B40" s="6" t="s">
        <v>72</v>
      </c>
      <c r="C40" s="2">
        <v>5</v>
      </c>
      <c r="D40" s="96">
        <f t="shared" si="1"/>
        <v>5</v>
      </c>
      <c r="E40" s="1">
        <v>2</v>
      </c>
      <c r="G40" s="6" t="s">
        <v>86</v>
      </c>
      <c r="H40" s="20"/>
      <c r="I40" s="5">
        <f>SUMIF(Entrées!C:C,A:A,Entrées!E:E)</f>
        <v>0</v>
      </c>
      <c r="J40" s="5">
        <f>SUMIF(Sorties!B:B,A:A,Sorties!D:D)</f>
        <v>0</v>
      </c>
      <c r="L40" s="3"/>
    </row>
    <row r="41" spans="1:12">
      <c r="A41" s="95" t="s">
        <v>125</v>
      </c>
      <c r="B41" s="6" t="s">
        <v>72</v>
      </c>
      <c r="C41" s="2">
        <v>0</v>
      </c>
      <c r="D41" s="96">
        <f t="shared" si="1"/>
        <v>0</v>
      </c>
      <c r="E41" s="1">
        <v>2</v>
      </c>
      <c r="G41" s="6" t="s">
        <v>86</v>
      </c>
      <c r="H41" s="20"/>
      <c r="I41" s="5">
        <f>SUMIF(Entrées!C:C,A:A,Entrées!E:E)</f>
        <v>0</v>
      </c>
      <c r="J41" s="5">
        <f>SUMIF(Sorties!B:B,A:A,Sorties!D:D)</f>
        <v>0</v>
      </c>
      <c r="L41" s="3"/>
    </row>
    <row r="42" spans="1:12">
      <c r="A42" s="95" t="s">
        <v>124</v>
      </c>
      <c r="B42" s="6" t="s">
        <v>72</v>
      </c>
      <c r="C42" s="2">
        <v>159</v>
      </c>
      <c r="D42" s="96">
        <f t="shared" si="1"/>
        <v>159</v>
      </c>
      <c r="E42" s="1">
        <v>2</v>
      </c>
      <c r="G42" s="6" t="s">
        <v>86</v>
      </c>
      <c r="H42" s="20"/>
      <c r="I42" s="5">
        <f>SUMIF(Entrées!C:C,A:A,Entrées!E:E)</f>
        <v>0</v>
      </c>
      <c r="J42" s="5">
        <f>SUMIF(Sorties!B:B,A:A,Sorties!D:D)</f>
        <v>0</v>
      </c>
      <c r="L42" s="3"/>
    </row>
    <row r="43" spans="1:12">
      <c r="A43" s="95" t="s">
        <v>123</v>
      </c>
      <c r="B43" s="6" t="s">
        <v>72</v>
      </c>
      <c r="C43" s="2">
        <v>2</v>
      </c>
      <c r="D43" s="96">
        <f t="shared" si="1"/>
        <v>2</v>
      </c>
      <c r="E43" s="1">
        <v>2</v>
      </c>
      <c r="G43" s="6" t="s">
        <v>86</v>
      </c>
      <c r="H43" s="20"/>
      <c r="I43" s="5">
        <f>SUMIF(Entrées!C:C,A:A,Entrées!E:E)</f>
        <v>0</v>
      </c>
      <c r="J43" s="5">
        <f>SUMIF(Sorties!B:B,A:A,Sorties!D:D)</f>
        <v>0</v>
      </c>
      <c r="L43" s="3"/>
    </row>
    <row r="44" spans="1:12">
      <c r="A44" s="95" t="s">
        <v>122</v>
      </c>
      <c r="B44" s="6" t="s">
        <v>72</v>
      </c>
      <c r="C44" s="2">
        <v>1</v>
      </c>
      <c r="D44" s="96">
        <f t="shared" si="1"/>
        <v>1</v>
      </c>
      <c r="E44" s="1">
        <v>2</v>
      </c>
      <c r="G44" s="6" t="s">
        <v>86</v>
      </c>
      <c r="H44" s="20"/>
      <c r="I44" s="5">
        <f>SUMIF(Entrées!C:C,A:A,Entrées!E:E)</f>
        <v>0</v>
      </c>
      <c r="J44" s="5">
        <f>SUMIF(Sorties!B:B,A:A,Sorties!D:D)</f>
        <v>0</v>
      </c>
      <c r="L44" s="3"/>
    </row>
    <row r="45" spans="1:12">
      <c r="A45" s="95" t="s">
        <v>121</v>
      </c>
      <c r="B45" s="6" t="s">
        <v>72</v>
      </c>
      <c r="C45" s="2">
        <v>0</v>
      </c>
      <c r="D45" s="96">
        <f t="shared" si="1"/>
        <v>0</v>
      </c>
      <c r="E45" s="1">
        <v>2</v>
      </c>
      <c r="G45" s="6" t="s">
        <v>86</v>
      </c>
      <c r="H45" s="20"/>
      <c r="I45" s="5">
        <f>SUMIF(Entrées!C:C,A:A,Entrées!E:E)</f>
        <v>0</v>
      </c>
      <c r="J45" s="5">
        <f>SUMIF(Sorties!B:B,A:A,Sorties!D:D)</f>
        <v>0</v>
      </c>
      <c r="L45" s="3"/>
    </row>
    <row r="46" spans="1:12">
      <c r="A46" s="95" t="s">
        <v>120</v>
      </c>
      <c r="B46" s="6" t="s">
        <v>72</v>
      </c>
      <c r="C46" s="2">
        <v>732</v>
      </c>
      <c r="D46" s="96">
        <f t="shared" si="1"/>
        <v>732</v>
      </c>
      <c r="E46" s="1">
        <v>2</v>
      </c>
      <c r="G46" s="6" t="s">
        <v>86</v>
      </c>
      <c r="H46" s="20"/>
      <c r="I46" s="5">
        <f>SUMIF(Entrées!C:C,A:A,Entrées!E:E)</f>
        <v>0</v>
      </c>
      <c r="J46" s="5">
        <f>SUMIF(Sorties!B:B,A:A,Sorties!D:D)</f>
        <v>0</v>
      </c>
      <c r="L46" s="3"/>
    </row>
    <row r="47" spans="1:12">
      <c r="A47" s="95" t="s">
        <v>119</v>
      </c>
      <c r="B47" s="6" t="s">
        <v>72</v>
      </c>
      <c r="C47" s="2">
        <v>547</v>
      </c>
      <c r="D47" s="96">
        <f t="shared" si="1"/>
        <v>547</v>
      </c>
      <c r="E47" s="1">
        <v>8</v>
      </c>
      <c r="G47" s="6" t="s">
        <v>86</v>
      </c>
      <c r="H47" s="20"/>
      <c r="I47" s="5">
        <f>SUMIF(Entrées!C:C,A:A,Entrées!E:E)</f>
        <v>0</v>
      </c>
      <c r="J47" s="5">
        <f>SUMIF(Sorties!B:B,A:A,Sorties!D:D)</f>
        <v>0</v>
      </c>
      <c r="L47" s="3"/>
    </row>
    <row r="48" spans="1:12">
      <c r="A48" s="95" t="s">
        <v>117</v>
      </c>
      <c r="B48" s="6" t="s">
        <v>72</v>
      </c>
      <c r="C48" s="2">
        <v>0</v>
      </c>
      <c r="D48" s="96">
        <f t="shared" si="1"/>
        <v>0</v>
      </c>
      <c r="E48" s="1">
        <v>2</v>
      </c>
      <c r="G48" s="6" t="s">
        <v>118</v>
      </c>
      <c r="H48" s="20"/>
      <c r="I48" s="5">
        <f>SUMIF(Entrées!C:C,A:A,Entrées!E:E)</f>
        <v>0</v>
      </c>
      <c r="J48" s="5">
        <f>SUMIF(Sorties!B:B,A:A,Sorties!D:D)</f>
        <v>0</v>
      </c>
      <c r="L48" s="3"/>
    </row>
    <row r="49" spans="1:12">
      <c r="A49" s="95" t="s">
        <v>116</v>
      </c>
      <c r="B49" s="6" t="s">
        <v>72</v>
      </c>
      <c r="C49" s="2">
        <v>25</v>
      </c>
      <c r="D49" s="96">
        <f t="shared" si="1"/>
        <v>25</v>
      </c>
      <c r="E49" s="1">
        <v>2</v>
      </c>
      <c r="G49" s="6" t="s">
        <v>86</v>
      </c>
      <c r="H49" s="20"/>
      <c r="I49" s="5">
        <f>SUMIF(Entrées!C:C,A:A,Entrées!E:E)</f>
        <v>0</v>
      </c>
      <c r="J49" s="5">
        <f>SUMIF(Sorties!B:B,A:A,Sorties!D:D)</f>
        <v>0</v>
      </c>
      <c r="L49" s="3"/>
    </row>
    <row r="50" spans="1:12">
      <c r="A50" s="95" t="s">
        <v>115</v>
      </c>
      <c r="B50" s="6" t="s">
        <v>72</v>
      </c>
      <c r="C50" s="2">
        <v>0</v>
      </c>
      <c r="D50" s="96">
        <f t="shared" si="1"/>
        <v>0</v>
      </c>
      <c r="E50" s="1">
        <v>2</v>
      </c>
      <c r="G50" s="6" t="s">
        <v>86</v>
      </c>
      <c r="H50" s="20"/>
      <c r="I50" s="5">
        <f>SUMIF(Entrées!C:C,A:A,Entrées!E:E)</f>
        <v>0</v>
      </c>
      <c r="J50" s="5">
        <f>SUMIF(Sorties!B:B,A:A,Sorties!D:D)</f>
        <v>0</v>
      </c>
      <c r="L50" s="3"/>
    </row>
    <row r="51" spans="1:12">
      <c r="A51" s="95" t="s">
        <v>114</v>
      </c>
      <c r="B51" s="6" t="s">
        <v>72</v>
      </c>
      <c r="C51" s="2">
        <v>5</v>
      </c>
      <c r="D51" s="96">
        <f t="shared" si="1"/>
        <v>5</v>
      </c>
      <c r="E51" s="1">
        <v>2</v>
      </c>
      <c r="G51" s="6" t="s">
        <v>86</v>
      </c>
      <c r="H51" s="20"/>
      <c r="I51" s="5">
        <f>SUMIF(Entrées!C:C,A:A,Entrées!E:E)</f>
        <v>0</v>
      </c>
      <c r="J51" s="5">
        <f>SUMIF(Sorties!B:B,A:A,Sorties!D:D)</f>
        <v>0</v>
      </c>
      <c r="L51" s="3"/>
    </row>
    <row r="52" spans="1:12">
      <c r="A52" s="95" t="s">
        <v>113</v>
      </c>
      <c r="B52" s="6" t="s">
        <v>72</v>
      </c>
      <c r="C52" s="2">
        <v>45</v>
      </c>
      <c r="D52" s="96">
        <f t="shared" si="1"/>
        <v>45</v>
      </c>
      <c r="E52" s="1">
        <v>2</v>
      </c>
      <c r="G52" s="6" t="s">
        <v>86</v>
      </c>
      <c r="H52" s="20"/>
      <c r="I52" s="5">
        <f>SUMIF(Entrées!C:C,A:A,Entrées!E:E)</f>
        <v>0</v>
      </c>
      <c r="J52" s="5">
        <f>SUMIF(Sorties!B:B,A:A,Sorties!D:D)</f>
        <v>0</v>
      </c>
      <c r="L52" s="3"/>
    </row>
    <row r="53" spans="1:12">
      <c r="A53" s="95" t="s">
        <v>112</v>
      </c>
      <c r="B53" s="6" t="s">
        <v>72</v>
      </c>
      <c r="C53" s="2">
        <v>1</v>
      </c>
      <c r="D53" s="96">
        <f t="shared" si="1"/>
        <v>1</v>
      </c>
      <c r="E53" s="1">
        <v>2</v>
      </c>
      <c r="G53" s="6" t="s">
        <v>85</v>
      </c>
      <c r="H53" s="20"/>
      <c r="I53" s="5">
        <f>SUMIF(Entrées!C:C,A:A,Entrées!E:E)</f>
        <v>0</v>
      </c>
      <c r="J53" s="5">
        <f>SUMIF(Sorties!B:B,A:A,Sorties!D:D)</f>
        <v>0</v>
      </c>
      <c r="L53" s="3"/>
    </row>
    <row r="54" spans="1:12">
      <c r="A54" s="95" t="s">
        <v>110</v>
      </c>
      <c r="B54" s="6" t="s">
        <v>72</v>
      </c>
      <c r="C54" s="2">
        <v>52</v>
      </c>
      <c r="D54" s="96">
        <f t="shared" si="1"/>
        <v>52</v>
      </c>
      <c r="E54" s="1">
        <v>2</v>
      </c>
      <c r="F54" s="6" t="s">
        <v>111</v>
      </c>
      <c r="G54" s="6" t="s">
        <v>86</v>
      </c>
      <c r="H54" s="20"/>
      <c r="I54" s="5">
        <f>SUMIF(Entrées!C:C,A:A,Entrées!E:E)</f>
        <v>0</v>
      </c>
      <c r="J54" s="5">
        <f>SUMIF(Sorties!B:B,A:A,Sorties!D:D)</f>
        <v>0</v>
      </c>
      <c r="L54" s="3"/>
    </row>
    <row r="55" spans="1:12">
      <c r="A55" s="95" t="s">
        <v>109</v>
      </c>
      <c r="B55" s="6" t="s">
        <v>72</v>
      </c>
      <c r="C55" s="2">
        <v>3</v>
      </c>
      <c r="D55" s="96">
        <f t="shared" si="1"/>
        <v>3</v>
      </c>
      <c r="E55" s="1">
        <v>2</v>
      </c>
      <c r="G55" s="6" t="s">
        <v>86</v>
      </c>
      <c r="H55" s="20"/>
      <c r="I55" s="5">
        <f>SUMIF(Entrées!C:C,A:A,Entrées!E:E)</f>
        <v>0</v>
      </c>
      <c r="J55" s="5">
        <f>SUMIF(Sorties!B:B,A:A,Sorties!D:D)</f>
        <v>0</v>
      </c>
      <c r="L55" s="3"/>
    </row>
    <row r="56" spans="1:12">
      <c r="A56" s="95" t="s">
        <v>108</v>
      </c>
      <c r="B56" s="6" t="s">
        <v>72</v>
      </c>
      <c r="C56" s="2">
        <v>9</v>
      </c>
      <c r="D56" s="96">
        <f t="shared" si="1"/>
        <v>9</v>
      </c>
      <c r="E56" s="1">
        <v>2</v>
      </c>
      <c r="G56" s="6" t="s">
        <v>86</v>
      </c>
      <c r="H56" s="20"/>
      <c r="I56" s="5">
        <f>SUMIF(Entrées!C:C,A:A,Entrées!E:E)</f>
        <v>0</v>
      </c>
      <c r="J56" s="5">
        <f>SUMIF(Sorties!B:B,A:A,Sorties!D:D)</f>
        <v>0</v>
      </c>
      <c r="L56" s="3"/>
    </row>
    <row r="57" spans="1:12">
      <c r="A57" s="95" t="s">
        <v>107</v>
      </c>
      <c r="B57" s="6" t="s">
        <v>72</v>
      </c>
      <c r="C57" s="2">
        <v>1</v>
      </c>
      <c r="D57" s="96">
        <f t="shared" si="1"/>
        <v>1</v>
      </c>
      <c r="E57" s="1">
        <v>2</v>
      </c>
      <c r="G57" s="6" t="s">
        <v>86</v>
      </c>
      <c r="H57" s="20"/>
      <c r="I57" s="5">
        <f>SUMIF(Entrées!C:C,A:A,Entrées!E:E)</f>
        <v>0</v>
      </c>
      <c r="J57" s="5">
        <f>SUMIF(Sorties!B:B,A:A,Sorties!D:D)</f>
        <v>0</v>
      </c>
      <c r="L57" s="3"/>
    </row>
    <row r="58" spans="1:12">
      <c r="A58" s="95" t="s">
        <v>106</v>
      </c>
      <c r="B58" s="6" t="s">
        <v>72</v>
      </c>
      <c r="C58" s="2">
        <v>2</v>
      </c>
      <c r="D58" s="96">
        <f t="shared" ref="D58:D79" si="2">C58+I58-J58</f>
        <v>2</v>
      </c>
      <c r="E58" s="1">
        <v>1</v>
      </c>
      <c r="G58" s="6" t="s">
        <v>86</v>
      </c>
      <c r="H58" s="20"/>
      <c r="I58" s="5">
        <f>SUMIF(Entrées!C:C,A:A,Entrées!E:E)</f>
        <v>0</v>
      </c>
      <c r="J58" s="5">
        <f>SUMIF(Sorties!B:B,A:A,Sorties!D:D)</f>
        <v>0</v>
      </c>
      <c r="L58" s="3"/>
    </row>
    <row r="59" spans="1:12">
      <c r="A59" s="95" t="s">
        <v>105</v>
      </c>
      <c r="B59" s="6" t="s">
        <v>72</v>
      </c>
      <c r="C59" s="2">
        <v>0</v>
      </c>
      <c r="D59" s="96">
        <f t="shared" si="2"/>
        <v>0</v>
      </c>
      <c r="E59" s="1">
        <v>1</v>
      </c>
      <c r="G59" s="6" t="s">
        <v>86</v>
      </c>
      <c r="H59" s="20"/>
      <c r="I59" s="5">
        <f>SUMIF(Entrées!C:C,A:A,Entrées!E:E)</f>
        <v>0</v>
      </c>
      <c r="J59" s="5">
        <f>SUMIF(Sorties!B:B,A:A,Sorties!D:D)</f>
        <v>0</v>
      </c>
      <c r="L59" s="3"/>
    </row>
    <row r="60" spans="1:12">
      <c r="A60" s="95" t="s">
        <v>104</v>
      </c>
      <c r="B60" s="6" t="s">
        <v>72</v>
      </c>
      <c r="C60" s="2">
        <v>1</v>
      </c>
      <c r="D60" s="96">
        <f t="shared" si="2"/>
        <v>1</v>
      </c>
      <c r="E60" s="1">
        <v>2</v>
      </c>
      <c r="G60" s="6" t="s">
        <v>86</v>
      </c>
      <c r="H60" s="20"/>
      <c r="I60" s="5">
        <f>SUMIF(Entrées!C:C,A:A,Entrées!E:E)</f>
        <v>0</v>
      </c>
      <c r="J60" s="5">
        <f>SUMIF(Sorties!B:B,A:A,Sorties!D:D)</f>
        <v>0</v>
      </c>
      <c r="L60" s="3"/>
    </row>
    <row r="61" spans="1:12">
      <c r="A61" s="95" t="s">
        <v>103</v>
      </c>
      <c r="B61" s="6" t="s">
        <v>72</v>
      </c>
      <c r="C61" s="2">
        <v>12</v>
      </c>
      <c r="D61" s="96">
        <f t="shared" si="2"/>
        <v>12</v>
      </c>
      <c r="E61" s="1">
        <v>2</v>
      </c>
      <c r="G61" s="6" t="s">
        <v>86</v>
      </c>
      <c r="H61" s="20"/>
      <c r="I61" s="5">
        <f>SUMIF(Entrées!C:C,A:A,Entrées!E:E)</f>
        <v>0</v>
      </c>
      <c r="J61" s="5">
        <f>SUMIF(Sorties!B:B,A:A,Sorties!D:D)</f>
        <v>0</v>
      </c>
      <c r="L61" s="3"/>
    </row>
    <row r="62" spans="1:12">
      <c r="A62" s="95" t="s">
        <v>102</v>
      </c>
      <c r="B62" s="6" t="s">
        <v>72</v>
      </c>
      <c r="C62" s="2">
        <v>6</v>
      </c>
      <c r="D62" s="96">
        <f t="shared" si="2"/>
        <v>6</v>
      </c>
      <c r="E62" s="1">
        <v>2</v>
      </c>
      <c r="G62" s="6" t="s">
        <v>85</v>
      </c>
      <c r="H62" s="20"/>
      <c r="I62" s="5">
        <f>SUMIF(Entrées!C:C,A:A,Entrées!E:E)</f>
        <v>0</v>
      </c>
      <c r="J62" s="5">
        <f>SUMIF(Sorties!B:B,A:A,Sorties!D:D)</f>
        <v>0</v>
      </c>
      <c r="L62" s="3"/>
    </row>
    <row r="63" spans="1:12">
      <c r="A63" s="95" t="s">
        <v>101</v>
      </c>
      <c r="B63" s="6" t="s">
        <v>72</v>
      </c>
      <c r="C63" s="2">
        <v>365</v>
      </c>
      <c r="D63" s="96">
        <f t="shared" si="2"/>
        <v>365</v>
      </c>
      <c r="E63" s="1">
        <v>50</v>
      </c>
      <c r="G63" s="6" t="s">
        <v>86</v>
      </c>
      <c r="H63" s="20"/>
      <c r="I63" s="5">
        <f>SUMIF(Entrées!C:C,A:A,Entrées!E:E)</f>
        <v>0</v>
      </c>
      <c r="J63" s="5">
        <f>SUMIF(Sorties!B:B,A:A,Sorties!D:D)</f>
        <v>0</v>
      </c>
      <c r="L63" s="3"/>
    </row>
    <row r="64" spans="1:12">
      <c r="A64" s="95" t="s">
        <v>100</v>
      </c>
      <c r="B64" s="6" t="s">
        <v>72</v>
      </c>
      <c r="C64" s="2">
        <v>845</v>
      </c>
      <c r="D64" s="96">
        <f t="shared" si="2"/>
        <v>845</v>
      </c>
      <c r="E64" s="1">
        <v>50</v>
      </c>
      <c r="G64" s="6" t="s">
        <v>86</v>
      </c>
      <c r="H64" s="20"/>
      <c r="I64" s="5">
        <f>SUMIF(Entrées!C:C,A:A,Entrées!E:E)</f>
        <v>0</v>
      </c>
      <c r="J64" s="5">
        <f>SUMIF(Sorties!B:B,A:A,Sorties!D:D)</f>
        <v>0</v>
      </c>
      <c r="L64" s="3"/>
    </row>
    <row r="65" spans="1:12">
      <c r="A65" s="95" t="s">
        <v>99</v>
      </c>
      <c r="B65" s="6" t="s">
        <v>72</v>
      </c>
      <c r="C65" s="2">
        <v>7</v>
      </c>
      <c r="D65" s="96">
        <f t="shared" si="2"/>
        <v>7</v>
      </c>
      <c r="E65" s="1">
        <v>50</v>
      </c>
      <c r="G65" s="6" t="s">
        <v>86</v>
      </c>
      <c r="H65" s="20"/>
      <c r="I65" s="5">
        <f>SUMIF(Entrées!C:C,A:A,Entrées!E:E)</f>
        <v>0</v>
      </c>
      <c r="J65" s="5">
        <f>SUMIF(Sorties!B:B,A:A,Sorties!D:D)</f>
        <v>0</v>
      </c>
      <c r="L65" s="3"/>
    </row>
    <row r="66" spans="1:12">
      <c r="A66" s="95" t="s">
        <v>98</v>
      </c>
      <c r="B66" s="6" t="s">
        <v>72</v>
      </c>
      <c r="C66" s="2">
        <v>21</v>
      </c>
      <c r="D66" s="96">
        <f t="shared" si="2"/>
        <v>21</v>
      </c>
      <c r="E66" s="1">
        <v>20</v>
      </c>
      <c r="G66" s="6" t="s">
        <v>86</v>
      </c>
      <c r="H66" s="20"/>
      <c r="I66" s="5">
        <f>SUMIF(Entrées!C:C,A:A,Entrées!E:E)</f>
        <v>0</v>
      </c>
      <c r="J66" s="5">
        <f>SUMIF(Sorties!B:B,A:A,Sorties!D:D)</f>
        <v>0</v>
      </c>
      <c r="L66" s="3"/>
    </row>
    <row r="67" spans="1:12">
      <c r="A67" s="95" t="s">
        <v>97</v>
      </c>
      <c r="B67" s="6" t="s">
        <v>72</v>
      </c>
      <c r="C67" s="2">
        <v>126</v>
      </c>
      <c r="D67" s="96">
        <f t="shared" si="2"/>
        <v>126</v>
      </c>
      <c r="E67" s="1">
        <v>20</v>
      </c>
      <c r="G67" s="6" t="s">
        <v>86</v>
      </c>
      <c r="H67" s="20"/>
      <c r="I67" s="5">
        <f>SUMIF(Entrées!C:C,A:A,Entrées!E:E)</f>
        <v>0</v>
      </c>
      <c r="J67" s="5">
        <f>SUMIF(Sorties!B:B,A:A,Sorties!D:D)</f>
        <v>0</v>
      </c>
      <c r="L67" s="3"/>
    </row>
    <row r="68" spans="1:12">
      <c r="A68" s="95" t="s">
        <v>96</v>
      </c>
      <c r="B68" s="6" t="s">
        <v>72</v>
      </c>
      <c r="C68" s="2">
        <v>52</v>
      </c>
      <c r="D68" s="96">
        <f t="shared" si="2"/>
        <v>52</v>
      </c>
      <c r="E68" s="1">
        <v>4</v>
      </c>
      <c r="G68" s="6" t="s">
        <v>86</v>
      </c>
      <c r="H68" s="20"/>
      <c r="I68" s="5">
        <f>SUMIF(Entrées!C:C,A:A,Entrées!E:E)</f>
        <v>0</v>
      </c>
      <c r="J68" s="5">
        <f>SUMIF(Sorties!B:B,A:A,Sorties!D:D)</f>
        <v>0</v>
      </c>
      <c r="L68" s="3"/>
    </row>
    <row r="69" spans="1:12">
      <c r="A69" s="95" t="s">
        <v>95</v>
      </c>
      <c r="B69" s="6" t="s">
        <v>72</v>
      </c>
      <c r="C69" s="2">
        <v>87</v>
      </c>
      <c r="D69" s="96">
        <f t="shared" si="2"/>
        <v>87</v>
      </c>
      <c r="E69" s="1">
        <v>4</v>
      </c>
      <c r="G69" s="6" t="s">
        <v>86</v>
      </c>
      <c r="H69" s="20"/>
      <c r="I69" s="5">
        <f>SUMIF(Entrées!C:C,A:A,Entrées!E:E)</f>
        <v>0</v>
      </c>
      <c r="J69" s="5">
        <f>SUMIF(Sorties!B:B,A:A,Sorties!D:D)</f>
        <v>0</v>
      </c>
      <c r="L69" s="3"/>
    </row>
    <row r="70" spans="1:12">
      <c r="A70" s="95" t="s">
        <v>94</v>
      </c>
      <c r="B70" s="6" t="s">
        <v>72</v>
      </c>
      <c r="C70" s="2">
        <v>0</v>
      </c>
      <c r="D70" s="96">
        <f t="shared" si="2"/>
        <v>0</v>
      </c>
      <c r="E70" s="1">
        <v>10</v>
      </c>
      <c r="G70" s="6" t="s">
        <v>86</v>
      </c>
      <c r="H70" s="20"/>
      <c r="I70" s="5">
        <f>SUMIF(Entrées!C:C,A:A,Entrées!E:E)</f>
        <v>0</v>
      </c>
      <c r="J70" s="5">
        <f>SUMIF(Sorties!B:B,A:A,Sorties!D:D)</f>
        <v>0</v>
      </c>
      <c r="L70" s="3"/>
    </row>
    <row r="71" spans="1:12">
      <c r="A71" s="95" t="s">
        <v>93</v>
      </c>
      <c r="B71" s="6" t="s">
        <v>72</v>
      </c>
      <c r="C71" s="2">
        <v>95</v>
      </c>
      <c r="D71" s="96">
        <f t="shared" si="2"/>
        <v>95</v>
      </c>
      <c r="E71" s="1">
        <v>50</v>
      </c>
      <c r="G71" s="6" t="s">
        <v>86</v>
      </c>
      <c r="H71" s="20"/>
      <c r="I71" s="5">
        <f>SUMIF(Entrées!C:C,A:A,Entrées!E:E)</f>
        <v>0</v>
      </c>
      <c r="J71" s="5">
        <f>SUMIF(Sorties!B:B,A:A,Sorties!D:D)</f>
        <v>0</v>
      </c>
      <c r="L71" s="3"/>
    </row>
    <row r="72" spans="1:12">
      <c r="A72" s="95" t="s">
        <v>92</v>
      </c>
      <c r="B72" s="6" t="s">
        <v>72</v>
      </c>
      <c r="C72" s="2">
        <v>131</v>
      </c>
      <c r="D72" s="96">
        <f>C72+I72-J72</f>
        <v>131</v>
      </c>
      <c r="E72" s="1">
        <v>50</v>
      </c>
      <c r="G72" s="6" t="s">
        <v>86</v>
      </c>
      <c r="H72" s="20"/>
      <c r="I72" s="5">
        <f>SUMIF(Entrées!C:C,A:A,Entrées!E:E)</f>
        <v>0</v>
      </c>
      <c r="J72" s="5">
        <f>SUMIF(Sorties!B:B,A:A,Sorties!D:D)</f>
        <v>0</v>
      </c>
      <c r="L72" s="3"/>
    </row>
    <row r="73" spans="1:12">
      <c r="A73" s="95" t="s">
        <v>91</v>
      </c>
      <c r="B73" s="6" t="s">
        <v>72</v>
      </c>
      <c r="C73" s="2">
        <v>36</v>
      </c>
      <c r="D73" s="96">
        <f t="shared" si="2"/>
        <v>36</v>
      </c>
      <c r="E73" s="1">
        <v>50</v>
      </c>
      <c r="G73" s="6" t="s">
        <v>86</v>
      </c>
      <c r="H73" s="20"/>
      <c r="I73" s="5">
        <f>SUMIF(Entrées!C:C,A:A,Entrées!E:E)</f>
        <v>0</v>
      </c>
      <c r="J73" s="5">
        <f>SUMIF(Sorties!B:B,A:A,Sorties!D:D)</f>
        <v>0</v>
      </c>
      <c r="L73" s="3"/>
    </row>
    <row r="74" spans="1:12">
      <c r="A74" s="95" t="s">
        <v>89</v>
      </c>
      <c r="B74" s="6" t="s">
        <v>72</v>
      </c>
      <c r="C74" s="2">
        <v>160</v>
      </c>
      <c r="D74" s="96">
        <f t="shared" si="2"/>
        <v>160</v>
      </c>
      <c r="E74" s="1">
        <v>50</v>
      </c>
      <c r="F74" s="6" t="s">
        <v>90</v>
      </c>
      <c r="G74" s="6" t="s">
        <v>86</v>
      </c>
      <c r="H74" s="20"/>
      <c r="I74" s="5">
        <f>SUMIF(Entrées!C:C,A:A,Entrées!E:E)</f>
        <v>0</v>
      </c>
      <c r="J74" s="5">
        <f>SUMIF(Sorties!B:B,A:A,Sorties!D:D)</f>
        <v>0</v>
      </c>
      <c r="L74" s="3"/>
    </row>
    <row r="75" spans="1:12">
      <c r="A75" s="95" t="s">
        <v>87</v>
      </c>
      <c r="B75" s="6" t="s">
        <v>72</v>
      </c>
      <c r="C75" s="2">
        <v>452</v>
      </c>
      <c r="D75" s="96">
        <f t="shared" si="2"/>
        <v>452</v>
      </c>
      <c r="E75" s="1">
        <v>50</v>
      </c>
      <c r="F75" s="6" t="s">
        <v>88</v>
      </c>
      <c r="G75" s="6" t="s">
        <v>86</v>
      </c>
      <c r="H75" s="20"/>
      <c r="I75" s="5">
        <f>SUMIF(Entrées!C:C,A:A,Entrées!E:E)</f>
        <v>0</v>
      </c>
      <c r="J75" s="5">
        <f>SUMIF(Sorties!B:B,A:A,Sorties!D:D)</f>
        <v>0</v>
      </c>
      <c r="L75" s="3"/>
    </row>
    <row r="76" spans="1:12">
      <c r="A76" s="95" t="s">
        <v>83</v>
      </c>
      <c r="B76" s="6" t="s">
        <v>72</v>
      </c>
      <c r="C76" s="2">
        <v>163</v>
      </c>
      <c r="D76" s="96">
        <f t="shared" si="2"/>
        <v>163</v>
      </c>
      <c r="E76" s="1">
        <v>20</v>
      </c>
      <c r="F76" s="6" t="s">
        <v>84</v>
      </c>
      <c r="G76" s="6" t="s">
        <v>85</v>
      </c>
      <c r="H76" s="20"/>
      <c r="I76" s="5">
        <f>SUMIF(Entrées!C:C,A:A,Entrées!E:E)</f>
        <v>0</v>
      </c>
      <c r="J76" s="5">
        <f>SUMIF(Sorties!B:B,A:A,Sorties!D:D)</f>
        <v>0</v>
      </c>
      <c r="L76" s="3"/>
    </row>
    <row r="77" spans="1:12">
      <c r="A77" s="95" t="s">
        <v>80</v>
      </c>
      <c r="B77" s="6" t="s">
        <v>72</v>
      </c>
      <c r="C77" s="2">
        <v>468</v>
      </c>
      <c r="D77" s="96">
        <f t="shared" si="2"/>
        <v>468</v>
      </c>
      <c r="E77" s="1">
        <v>10</v>
      </c>
      <c r="G77" s="6" t="s">
        <v>79</v>
      </c>
      <c r="H77" s="20"/>
      <c r="I77" s="5">
        <f>SUMIF(Entrées!C:C,A:A,Entrées!E:E)</f>
        <v>0</v>
      </c>
      <c r="J77" s="5">
        <f>SUMIF(Sorties!B:B,A:A,Sorties!D:D)</f>
        <v>0</v>
      </c>
      <c r="L77" s="3"/>
    </row>
    <row r="78" spans="1:12">
      <c r="A78" s="95" t="s">
        <v>81</v>
      </c>
      <c r="B78" s="6" t="s">
        <v>72</v>
      </c>
      <c r="C78" s="2">
        <v>1025</v>
      </c>
      <c r="D78" s="96">
        <f t="shared" si="2"/>
        <v>1025</v>
      </c>
      <c r="E78" s="1">
        <v>10</v>
      </c>
      <c r="G78" s="6" t="s">
        <v>79</v>
      </c>
      <c r="H78" s="20"/>
      <c r="I78" s="5">
        <f>SUMIF(Entrées!C:C,A:A,Entrées!E:E)</f>
        <v>0</v>
      </c>
      <c r="J78" s="5">
        <f>SUMIF(Sorties!B:B,A:A,Sorties!D:D)</f>
        <v>0</v>
      </c>
      <c r="L78" s="3"/>
    </row>
    <row r="79" spans="1:12">
      <c r="A79" s="95" t="s">
        <v>78</v>
      </c>
      <c r="B79" s="6" t="s">
        <v>72</v>
      </c>
      <c r="C79" s="2">
        <v>10</v>
      </c>
      <c r="D79" s="96">
        <f t="shared" si="2"/>
        <v>10</v>
      </c>
      <c r="E79" s="1">
        <v>2</v>
      </c>
      <c r="G79" s="6" t="s">
        <v>86</v>
      </c>
      <c r="H79" s="20"/>
      <c r="I79" s="5">
        <f>SUMIF(Entrées!C:C,A:A,Entrées!E:E)</f>
        <v>0</v>
      </c>
      <c r="J79" s="5">
        <f>SUMIF(Sorties!B:B,A:A,Sorties!D:D)</f>
        <v>0</v>
      </c>
      <c r="L79" s="3"/>
    </row>
    <row r="80" spans="1:12">
      <c r="A80" s="95" t="s">
        <v>76</v>
      </c>
      <c r="B80" s="6" t="s">
        <v>72</v>
      </c>
      <c r="C80" s="2">
        <v>45</v>
      </c>
      <c r="D80" s="96">
        <f>C80+I80-J80</f>
        <v>45</v>
      </c>
      <c r="E80" s="1">
        <v>2</v>
      </c>
      <c r="F80" s="6" t="s">
        <v>77</v>
      </c>
      <c r="G80" s="6" t="s">
        <v>86</v>
      </c>
      <c r="H80" s="20"/>
      <c r="I80" s="5">
        <f>SUMIF(Entrées!C:C,A:A,Entrées!E:E)</f>
        <v>0</v>
      </c>
      <c r="J80" s="5">
        <f>SUMIF(Sorties!B:B,A:A,Sorties!D:D)</f>
        <v>0</v>
      </c>
      <c r="L80" s="3"/>
    </row>
    <row r="81" spans="1:32">
      <c r="A81" s="95"/>
      <c r="B81" s="6"/>
      <c r="D81" s="96"/>
      <c r="H81" s="20"/>
      <c r="I81" s="5">
        <f>SUMIF(Entrées!C:C,A:A,Entrées!E:E)</f>
        <v>0</v>
      </c>
      <c r="J81" s="5">
        <f>SUMIF(Sorties!B:B,A:A,Sorties!D:D)</f>
        <v>0</v>
      </c>
      <c r="L81" s="3"/>
    </row>
    <row r="82" spans="1:32" ht="30" customHeight="1">
      <c r="A82" s="54"/>
      <c r="B82" s="54"/>
      <c r="C82" s="55"/>
      <c r="D82" s="55"/>
      <c r="E82" s="56" t="s">
        <v>6</v>
      </c>
      <c r="F82" s="54" t="s">
        <v>6</v>
      </c>
      <c r="G82" s="54" t="s">
        <v>6</v>
      </c>
      <c r="H82" s="56" t="s">
        <v>6</v>
      </c>
      <c r="I82" s="56" t="s">
        <v>6</v>
      </c>
      <c r="J82" s="56" t="s">
        <v>6</v>
      </c>
      <c r="L82" s="3"/>
    </row>
    <row r="83" spans="1:32">
      <c r="A83" s="4"/>
      <c r="L83" s="3"/>
    </row>
    <row r="84" spans="1:32">
      <c r="L84" s="3"/>
    </row>
    <row r="85" spans="1:32">
      <c r="L85" s="3"/>
    </row>
    <row r="86" spans="1:32">
      <c r="L86" s="3"/>
    </row>
    <row r="87" spans="1:32">
      <c r="A87"/>
      <c r="L87" s="3"/>
    </row>
    <row r="88" spans="1:32" s="2" customFormat="1">
      <c r="A88"/>
      <c r="B88" s="1"/>
      <c r="D88" s="1"/>
      <c r="E88" s="1"/>
      <c r="F88" s="6"/>
      <c r="G88" s="6"/>
      <c r="H88" s="1"/>
      <c r="I88" s="1"/>
      <c r="J88" s="1"/>
      <c r="K88" s="1"/>
      <c r="L88" s="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" customFormat="1">
      <c r="A89"/>
      <c r="B89" s="1"/>
      <c r="D89" s="1"/>
      <c r="E89" s="1"/>
      <c r="F89" s="6"/>
      <c r="G89" s="6"/>
      <c r="H89" s="1"/>
      <c r="I89" s="1"/>
      <c r="J89" s="1"/>
      <c r="K89" s="1"/>
      <c r="L89" s="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" customFormat="1">
      <c r="A90"/>
      <c r="B90" s="1"/>
      <c r="D90" s="1"/>
      <c r="E90" s="1"/>
      <c r="F90" s="6"/>
      <c r="G90" s="6"/>
      <c r="H90" s="1"/>
      <c r="I90" s="1"/>
      <c r="J90" s="1"/>
      <c r="K90" s="1"/>
      <c r="L90" s="3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" customFormat="1">
      <c r="A91"/>
      <c r="B91" s="1"/>
      <c r="D91" s="1"/>
      <c r="E91" s="1"/>
      <c r="F91" s="6"/>
      <c r="G91" s="6"/>
      <c r="H91" s="1"/>
      <c r="I91" s="1"/>
      <c r="J91" s="1"/>
      <c r="K91" s="1"/>
      <c r="L91" s="3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" customFormat="1">
      <c r="A92"/>
      <c r="B92" s="1"/>
      <c r="D92" s="1"/>
      <c r="E92" s="1"/>
      <c r="F92" s="6"/>
      <c r="G92" s="6"/>
      <c r="H92" s="1"/>
      <c r="I92" s="1"/>
      <c r="J92" s="1"/>
      <c r="K92" s="1"/>
      <c r="L92" s="3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" customFormat="1">
      <c r="A93"/>
      <c r="B93" s="1"/>
      <c r="D93" s="1"/>
      <c r="E93" s="1"/>
      <c r="F93" s="6"/>
      <c r="G93" s="6"/>
      <c r="H93" s="1"/>
      <c r="I93" s="1"/>
      <c r="J93" s="1"/>
      <c r="K93" s="1"/>
      <c r="L93" s="3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" customFormat="1">
      <c r="A94"/>
      <c r="B94" s="1"/>
      <c r="D94" s="1"/>
      <c r="E94" s="1"/>
      <c r="F94" s="6"/>
      <c r="G94" s="6"/>
      <c r="H94" s="1"/>
      <c r="I94" s="1"/>
      <c r="J94" s="1"/>
      <c r="K94" s="1"/>
      <c r="L94" s="3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" customFormat="1">
      <c r="A95" s="1"/>
      <c r="B95" s="1"/>
      <c r="D95" s="1"/>
      <c r="E95" s="1"/>
      <c r="F95" s="6"/>
      <c r="G95" s="6"/>
      <c r="H95" s="1"/>
      <c r="I95" s="1"/>
      <c r="J95" s="1"/>
      <c r="K95" s="1"/>
      <c r="L95" s="3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" customFormat="1">
      <c r="A96" s="1"/>
      <c r="B96" s="1"/>
      <c r="D96" s="1"/>
      <c r="E96" s="1"/>
      <c r="F96" s="6"/>
      <c r="G96" s="6"/>
      <c r="H96" s="1"/>
      <c r="I96" s="1"/>
      <c r="J96" s="1"/>
      <c r="K96" s="1"/>
      <c r="L96" s="3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" customFormat="1">
      <c r="A97" s="1"/>
      <c r="B97" s="1"/>
      <c r="D97" s="1"/>
      <c r="E97" s="1"/>
      <c r="F97" s="6"/>
      <c r="G97" s="6"/>
      <c r="H97" s="1"/>
      <c r="I97" s="1"/>
      <c r="J97" s="1"/>
      <c r="K97" s="1"/>
      <c r="L97" s="3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</sheetData>
  <sheetProtection sheet="1" objects="1" scenarios="1" sort="0" autoFilter="0" pivotTables="0"/>
  <autoFilter ref="A3:J82">
    <sortState ref="A4:J13">
      <sortCondition ref="A5"/>
    </sortState>
  </autoFilter>
  <sortState ref="A4:J9">
    <sortCondition ref="A4"/>
  </sortState>
  <conditionalFormatting sqref="B3 B82">
    <cfRule type="expression" dxfId="295" priority="251">
      <formula>AND(ISERROR(VLOOKUP(B3,Liste_Catégories,1,FALSE)),B3&lt;&gt;"Catégorie",LEN(B3)&gt;0)</formula>
    </cfRule>
  </conditionalFormatting>
  <conditionalFormatting sqref="D3 D82">
    <cfRule type="expression" dxfId="294" priority="247">
      <formula>AND(D3&lt;&gt;"Stock actuel",LEN(D3)&gt;0,D3&lt;=0)</formula>
    </cfRule>
    <cfRule type="expression" dxfId="293" priority="248">
      <formula>AND(D3&lt;&gt;"Stock actuel",LEN(D3)&gt;0,D3&lt;=E3)</formula>
    </cfRule>
  </conditionalFormatting>
  <conditionalFormatting sqref="B81">
    <cfRule type="expression" dxfId="292" priority="246">
      <formula>AND(ISERROR(VLOOKUP(B81,Liste_Catégories,1,FALSE)),B81&lt;&gt;"Catégorie",LEN(B81)&gt;0)</formula>
    </cfRule>
  </conditionalFormatting>
  <conditionalFormatting sqref="D81">
    <cfRule type="expression" dxfId="291" priority="244">
      <formula>AND(D81&lt;&gt;"Stock actuel",LEN(D81)&gt;0,D81&lt;=0)</formula>
    </cfRule>
    <cfRule type="expression" dxfId="290" priority="245">
      <formula>AND(D81&lt;&gt;"Stock actuel",LEN(D81)&gt;0,D81&lt;=E81)</formula>
    </cfRule>
  </conditionalFormatting>
  <conditionalFormatting sqref="B80">
    <cfRule type="expression" dxfId="289" priority="231">
      <formula>AND(ISERROR(VLOOKUP(B80,Liste_Catégories,1,FALSE)),B80&lt;&gt;"Catégorie",LEN(B80)&gt;0)</formula>
    </cfRule>
  </conditionalFormatting>
  <conditionalFormatting sqref="D80">
    <cfRule type="expression" dxfId="288" priority="229">
      <formula>AND(D80&lt;&gt;"Stock actuel",LEN(D80)&gt;0,D80&lt;=0)</formula>
    </cfRule>
    <cfRule type="expression" dxfId="287" priority="230">
      <formula>AND(D80&lt;&gt;"Stock actuel",LEN(D80)&gt;0,D80&lt;=E80)</formula>
    </cfRule>
  </conditionalFormatting>
  <conditionalFormatting sqref="B79">
    <cfRule type="expression" dxfId="286" priority="228">
      <formula>AND(ISERROR(VLOOKUP(B79,Liste_Catégories,1,FALSE)),B79&lt;&gt;"Catégorie",LEN(B79)&gt;0)</formula>
    </cfRule>
  </conditionalFormatting>
  <conditionalFormatting sqref="D79">
    <cfRule type="expression" dxfId="285" priority="226">
      <formula>AND(D79&lt;&gt;"Stock actuel",LEN(D79)&gt;0,D79&lt;=0)</formula>
    </cfRule>
    <cfRule type="expression" dxfId="284" priority="227">
      <formula>AND(D79&lt;&gt;"Stock actuel",LEN(D79)&gt;0,D79&lt;=E79)</formula>
    </cfRule>
  </conditionalFormatting>
  <conditionalFormatting sqref="B78">
    <cfRule type="expression" dxfId="283" priority="225">
      <formula>AND(ISERROR(VLOOKUP(B78,Liste_Catégories,1,FALSE)),B78&lt;&gt;"Catégorie",LEN(B78)&gt;0)</formula>
    </cfRule>
  </conditionalFormatting>
  <conditionalFormatting sqref="D78">
    <cfRule type="expression" dxfId="282" priority="223">
      <formula>AND(D78&lt;&gt;"Stock actuel",LEN(D78)&gt;0,D78&lt;=0)</formula>
    </cfRule>
    <cfRule type="expression" dxfId="281" priority="224">
      <formula>AND(D78&lt;&gt;"Stock actuel",LEN(D78)&gt;0,D78&lt;=E78)</formula>
    </cfRule>
  </conditionalFormatting>
  <conditionalFormatting sqref="B77">
    <cfRule type="expression" dxfId="280" priority="222">
      <formula>AND(ISERROR(VLOOKUP(B77,Liste_Catégories,1,FALSE)),B77&lt;&gt;"Catégorie",LEN(B77)&gt;0)</formula>
    </cfRule>
  </conditionalFormatting>
  <conditionalFormatting sqref="D77">
    <cfRule type="expression" dxfId="279" priority="220">
      <formula>AND(D77&lt;&gt;"Stock actuel",LEN(D77)&gt;0,D77&lt;=0)</formula>
    </cfRule>
    <cfRule type="expression" dxfId="278" priority="221">
      <formula>AND(D77&lt;&gt;"Stock actuel",LEN(D77)&gt;0,D77&lt;=E77)</formula>
    </cfRule>
  </conditionalFormatting>
  <conditionalFormatting sqref="B76">
    <cfRule type="expression" dxfId="277" priority="219">
      <formula>AND(ISERROR(VLOOKUP(B76,Liste_Catégories,1,FALSE)),B76&lt;&gt;"Catégorie",LEN(B76)&gt;0)</formula>
    </cfRule>
  </conditionalFormatting>
  <conditionalFormatting sqref="D76">
    <cfRule type="expression" dxfId="276" priority="217">
      <formula>AND(D76&lt;&gt;"Stock actuel",LEN(D76)&gt;0,D76&lt;=0)</formula>
    </cfRule>
    <cfRule type="expression" dxfId="275" priority="218">
      <formula>AND(D76&lt;&gt;"Stock actuel",LEN(D76)&gt;0,D76&lt;=E76)</formula>
    </cfRule>
  </conditionalFormatting>
  <conditionalFormatting sqref="B75">
    <cfRule type="expression" dxfId="274" priority="216">
      <formula>AND(ISERROR(VLOOKUP(B75,Liste_Catégories,1,FALSE)),B75&lt;&gt;"Catégorie",LEN(B75)&gt;0)</formula>
    </cfRule>
  </conditionalFormatting>
  <conditionalFormatting sqref="D75">
    <cfRule type="expression" dxfId="273" priority="214">
      <formula>AND(D75&lt;&gt;"Stock actuel",LEN(D75)&gt;0,D75&lt;=0)</formula>
    </cfRule>
    <cfRule type="expression" dxfId="272" priority="215">
      <formula>AND(D75&lt;&gt;"Stock actuel",LEN(D75)&gt;0,D75&lt;=E75)</formula>
    </cfRule>
  </conditionalFormatting>
  <conditionalFormatting sqref="B74">
    <cfRule type="expression" dxfId="271" priority="213">
      <formula>AND(ISERROR(VLOOKUP(B74,Liste_Catégories,1,FALSE)),B74&lt;&gt;"Catégorie",LEN(B74)&gt;0)</formula>
    </cfRule>
  </conditionalFormatting>
  <conditionalFormatting sqref="D74">
    <cfRule type="expression" dxfId="270" priority="211">
      <formula>AND(D74&lt;&gt;"Stock actuel",LEN(D74)&gt;0,D74&lt;=0)</formula>
    </cfRule>
    <cfRule type="expression" dxfId="269" priority="212">
      <formula>AND(D74&lt;&gt;"Stock actuel",LEN(D74)&gt;0,D74&lt;=E74)</formula>
    </cfRule>
  </conditionalFormatting>
  <conditionalFormatting sqref="B73">
    <cfRule type="expression" dxfId="268" priority="210">
      <formula>AND(ISERROR(VLOOKUP(B73,Liste_Catégories,1,FALSE)),B73&lt;&gt;"Catégorie",LEN(B73)&gt;0)</formula>
    </cfRule>
  </conditionalFormatting>
  <conditionalFormatting sqref="D73">
    <cfRule type="expression" dxfId="267" priority="208">
      <formula>AND(D73&lt;&gt;"Stock actuel",LEN(D73)&gt;0,D73&lt;=0)</formula>
    </cfRule>
    <cfRule type="expression" dxfId="266" priority="209">
      <formula>AND(D73&lt;&gt;"Stock actuel",LEN(D73)&gt;0,D73&lt;=E73)</formula>
    </cfRule>
  </conditionalFormatting>
  <conditionalFormatting sqref="B72">
    <cfRule type="expression" dxfId="265" priority="207">
      <formula>AND(ISERROR(VLOOKUP(B72,Liste_Catégories,1,FALSE)),B72&lt;&gt;"Catégorie",LEN(B72)&gt;0)</formula>
    </cfRule>
  </conditionalFormatting>
  <conditionalFormatting sqref="D72">
    <cfRule type="expression" dxfId="264" priority="205">
      <formula>AND(D72&lt;&gt;"Stock actuel",LEN(D72)&gt;0,D72&lt;=0)</formula>
    </cfRule>
    <cfRule type="expression" dxfId="263" priority="206">
      <formula>AND(D72&lt;&gt;"Stock actuel",LEN(D72)&gt;0,D72&lt;=E72)</formula>
    </cfRule>
  </conditionalFormatting>
  <conditionalFormatting sqref="B71">
    <cfRule type="expression" dxfId="262" priority="204">
      <formula>AND(ISERROR(VLOOKUP(B71,Liste_Catégories,1,FALSE)),B71&lt;&gt;"Catégorie",LEN(B71)&gt;0)</formula>
    </cfRule>
  </conditionalFormatting>
  <conditionalFormatting sqref="D71">
    <cfRule type="expression" dxfId="261" priority="202">
      <formula>AND(D71&lt;&gt;"Stock actuel",LEN(D71)&gt;0,D71&lt;=0)</formula>
    </cfRule>
    <cfRule type="expression" dxfId="260" priority="203">
      <formula>AND(D71&lt;&gt;"Stock actuel",LEN(D71)&gt;0,D71&lt;=E71)</formula>
    </cfRule>
  </conditionalFormatting>
  <conditionalFormatting sqref="B70">
    <cfRule type="expression" dxfId="259" priority="201">
      <formula>AND(ISERROR(VLOOKUP(B70,Liste_Catégories,1,FALSE)),B70&lt;&gt;"Catégorie",LEN(B70)&gt;0)</formula>
    </cfRule>
  </conditionalFormatting>
  <conditionalFormatting sqref="D70">
    <cfRule type="expression" dxfId="258" priority="199">
      <formula>AND(D70&lt;&gt;"Stock actuel",LEN(D70)&gt;0,D70&lt;=0)</formula>
    </cfRule>
    <cfRule type="expression" dxfId="257" priority="200">
      <formula>AND(D70&lt;&gt;"Stock actuel",LEN(D70)&gt;0,D70&lt;=E70)</formula>
    </cfRule>
  </conditionalFormatting>
  <conditionalFormatting sqref="B69">
    <cfRule type="expression" dxfId="256" priority="198">
      <formula>AND(ISERROR(VLOOKUP(B69,Liste_Catégories,1,FALSE)),B69&lt;&gt;"Catégorie",LEN(B69)&gt;0)</formula>
    </cfRule>
  </conditionalFormatting>
  <conditionalFormatting sqref="D69">
    <cfRule type="expression" dxfId="255" priority="196">
      <formula>AND(D69&lt;&gt;"Stock actuel",LEN(D69)&gt;0,D69&lt;=0)</formula>
    </cfRule>
    <cfRule type="expression" dxfId="254" priority="197">
      <formula>AND(D69&lt;&gt;"Stock actuel",LEN(D69)&gt;0,D69&lt;=E69)</formula>
    </cfRule>
  </conditionalFormatting>
  <conditionalFormatting sqref="B68">
    <cfRule type="expression" dxfId="253" priority="195">
      <formula>AND(ISERROR(VLOOKUP(B68,Liste_Catégories,1,FALSE)),B68&lt;&gt;"Catégorie",LEN(B68)&gt;0)</formula>
    </cfRule>
  </conditionalFormatting>
  <conditionalFormatting sqref="D68">
    <cfRule type="expression" dxfId="252" priority="193">
      <formula>AND(D68&lt;&gt;"Stock actuel",LEN(D68)&gt;0,D68&lt;=0)</formula>
    </cfRule>
    <cfRule type="expression" dxfId="251" priority="194">
      <formula>AND(D68&lt;&gt;"Stock actuel",LEN(D68)&gt;0,D68&lt;=E68)</formula>
    </cfRule>
  </conditionalFormatting>
  <conditionalFormatting sqref="B67">
    <cfRule type="expression" dxfId="250" priority="192">
      <formula>AND(ISERROR(VLOOKUP(B67,Liste_Catégories,1,FALSE)),B67&lt;&gt;"Catégorie",LEN(B67)&gt;0)</formula>
    </cfRule>
  </conditionalFormatting>
  <conditionalFormatting sqref="D67">
    <cfRule type="expression" dxfId="249" priority="190">
      <formula>AND(D67&lt;&gt;"Stock actuel",LEN(D67)&gt;0,D67&lt;=0)</formula>
    </cfRule>
    <cfRule type="expression" dxfId="248" priority="191">
      <formula>AND(D67&lt;&gt;"Stock actuel",LEN(D67)&gt;0,D67&lt;=E67)</formula>
    </cfRule>
  </conditionalFormatting>
  <conditionalFormatting sqref="B66">
    <cfRule type="expression" dxfId="247" priority="189">
      <formula>AND(ISERROR(VLOOKUP(B66,Liste_Catégories,1,FALSE)),B66&lt;&gt;"Catégorie",LEN(B66)&gt;0)</formula>
    </cfRule>
  </conditionalFormatting>
  <conditionalFormatting sqref="D66">
    <cfRule type="expression" dxfId="246" priority="187">
      <formula>AND(D66&lt;&gt;"Stock actuel",LEN(D66)&gt;0,D66&lt;=0)</formula>
    </cfRule>
    <cfRule type="expression" dxfId="245" priority="188">
      <formula>AND(D66&lt;&gt;"Stock actuel",LEN(D66)&gt;0,D66&lt;=E66)</formula>
    </cfRule>
  </conditionalFormatting>
  <conditionalFormatting sqref="B65">
    <cfRule type="expression" dxfId="244" priority="186">
      <formula>AND(ISERROR(VLOOKUP(B65,Liste_Catégories,1,FALSE)),B65&lt;&gt;"Catégorie",LEN(B65)&gt;0)</formula>
    </cfRule>
  </conditionalFormatting>
  <conditionalFormatting sqref="D65">
    <cfRule type="expression" dxfId="243" priority="184">
      <formula>AND(D65&lt;&gt;"Stock actuel",LEN(D65)&gt;0,D65&lt;=0)</formula>
    </cfRule>
    <cfRule type="expression" dxfId="242" priority="185">
      <formula>AND(D65&lt;&gt;"Stock actuel",LEN(D65)&gt;0,D65&lt;=E65)</formula>
    </cfRule>
  </conditionalFormatting>
  <conditionalFormatting sqref="B64">
    <cfRule type="expression" dxfId="241" priority="183">
      <formula>AND(ISERROR(VLOOKUP(B64,Liste_Catégories,1,FALSE)),B64&lt;&gt;"Catégorie",LEN(B64)&gt;0)</formula>
    </cfRule>
  </conditionalFormatting>
  <conditionalFormatting sqref="D64">
    <cfRule type="expression" dxfId="240" priority="181">
      <formula>AND(D64&lt;&gt;"Stock actuel",LEN(D64)&gt;0,D64&lt;=0)</formula>
    </cfRule>
    <cfRule type="expression" dxfId="239" priority="182">
      <formula>AND(D64&lt;&gt;"Stock actuel",LEN(D64)&gt;0,D64&lt;=E64)</formula>
    </cfRule>
  </conditionalFormatting>
  <conditionalFormatting sqref="B63">
    <cfRule type="expression" dxfId="238" priority="180">
      <formula>AND(ISERROR(VLOOKUP(B63,Liste_Catégories,1,FALSE)),B63&lt;&gt;"Catégorie",LEN(B63)&gt;0)</formula>
    </cfRule>
  </conditionalFormatting>
  <conditionalFormatting sqref="D63">
    <cfRule type="expression" dxfId="237" priority="178">
      <formula>AND(D63&lt;&gt;"Stock actuel",LEN(D63)&gt;0,D63&lt;=0)</formula>
    </cfRule>
    <cfRule type="expression" dxfId="236" priority="179">
      <formula>AND(D63&lt;&gt;"Stock actuel",LEN(D63)&gt;0,D63&lt;=E63)</formula>
    </cfRule>
  </conditionalFormatting>
  <conditionalFormatting sqref="B62">
    <cfRule type="expression" dxfId="235" priority="177">
      <formula>AND(ISERROR(VLOOKUP(B62,Liste_Catégories,1,FALSE)),B62&lt;&gt;"Catégorie",LEN(B62)&gt;0)</formula>
    </cfRule>
  </conditionalFormatting>
  <conditionalFormatting sqref="D62">
    <cfRule type="expression" dxfId="234" priority="175">
      <formula>AND(D62&lt;&gt;"Stock actuel",LEN(D62)&gt;0,D62&lt;=0)</formula>
    </cfRule>
    <cfRule type="expression" dxfId="233" priority="176">
      <formula>AND(D62&lt;&gt;"Stock actuel",LEN(D62)&gt;0,D62&lt;=E62)</formula>
    </cfRule>
  </conditionalFormatting>
  <conditionalFormatting sqref="B61">
    <cfRule type="expression" dxfId="232" priority="174">
      <formula>AND(ISERROR(VLOOKUP(B61,Liste_Catégories,1,FALSE)),B61&lt;&gt;"Catégorie",LEN(B61)&gt;0)</formula>
    </cfRule>
  </conditionalFormatting>
  <conditionalFormatting sqref="D61">
    <cfRule type="expression" dxfId="231" priority="172">
      <formula>AND(D61&lt;&gt;"Stock actuel",LEN(D61)&gt;0,D61&lt;=0)</formula>
    </cfRule>
    <cfRule type="expression" dxfId="230" priority="173">
      <formula>AND(D61&lt;&gt;"Stock actuel",LEN(D61)&gt;0,D61&lt;=E61)</formula>
    </cfRule>
  </conditionalFormatting>
  <conditionalFormatting sqref="B60">
    <cfRule type="expression" dxfId="229" priority="171">
      <formula>AND(ISERROR(VLOOKUP(B60,Liste_Catégories,1,FALSE)),B60&lt;&gt;"Catégorie",LEN(B60)&gt;0)</formula>
    </cfRule>
  </conditionalFormatting>
  <conditionalFormatting sqref="D60">
    <cfRule type="expression" dxfId="228" priority="169">
      <formula>AND(D60&lt;&gt;"Stock actuel",LEN(D60)&gt;0,D60&lt;=0)</formula>
    </cfRule>
    <cfRule type="expression" dxfId="227" priority="170">
      <formula>AND(D60&lt;&gt;"Stock actuel",LEN(D60)&gt;0,D60&lt;=E60)</formula>
    </cfRule>
  </conditionalFormatting>
  <conditionalFormatting sqref="B59">
    <cfRule type="expression" dxfId="226" priority="168">
      <formula>AND(ISERROR(VLOOKUP(B59,Liste_Catégories,1,FALSE)),B59&lt;&gt;"Catégorie",LEN(B59)&gt;0)</formula>
    </cfRule>
  </conditionalFormatting>
  <conditionalFormatting sqref="D59">
    <cfRule type="expression" dxfId="225" priority="166">
      <formula>AND(D59&lt;&gt;"Stock actuel",LEN(D59)&gt;0,D59&lt;=0)</formula>
    </cfRule>
    <cfRule type="expression" dxfId="224" priority="167">
      <formula>AND(D59&lt;&gt;"Stock actuel",LEN(D59)&gt;0,D59&lt;=E59)</formula>
    </cfRule>
  </conditionalFormatting>
  <conditionalFormatting sqref="B58">
    <cfRule type="expression" dxfId="223" priority="165">
      <formula>AND(ISERROR(VLOOKUP(B58,Liste_Catégories,1,FALSE)),B58&lt;&gt;"Catégorie",LEN(B58)&gt;0)</formula>
    </cfRule>
  </conditionalFormatting>
  <conditionalFormatting sqref="D58">
    <cfRule type="expression" dxfId="222" priority="163">
      <formula>AND(D58&lt;&gt;"Stock actuel",LEN(D58)&gt;0,D58&lt;=0)</formula>
    </cfRule>
    <cfRule type="expression" dxfId="221" priority="164">
      <formula>AND(D58&lt;&gt;"Stock actuel",LEN(D58)&gt;0,D58&lt;=E58)</formula>
    </cfRule>
  </conditionalFormatting>
  <conditionalFormatting sqref="B57">
    <cfRule type="expression" dxfId="220" priority="162">
      <formula>AND(ISERROR(VLOOKUP(B57,Liste_Catégories,1,FALSE)),B57&lt;&gt;"Catégorie",LEN(B57)&gt;0)</formula>
    </cfRule>
  </conditionalFormatting>
  <conditionalFormatting sqref="D57">
    <cfRule type="expression" dxfId="219" priority="160">
      <formula>AND(D57&lt;&gt;"Stock actuel",LEN(D57)&gt;0,D57&lt;=0)</formula>
    </cfRule>
    <cfRule type="expression" dxfId="218" priority="161">
      <formula>AND(D57&lt;&gt;"Stock actuel",LEN(D57)&gt;0,D57&lt;=E57)</formula>
    </cfRule>
  </conditionalFormatting>
  <conditionalFormatting sqref="B56">
    <cfRule type="expression" dxfId="217" priority="159">
      <formula>AND(ISERROR(VLOOKUP(B56,Liste_Catégories,1,FALSE)),B56&lt;&gt;"Catégorie",LEN(B56)&gt;0)</formula>
    </cfRule>
  </conditionalFormatting>
  <conditionalFormatting sqref="D56">
    <cfRule type="expression" dxfId="216" priority="157">
      <formula>AND(D56&lt;&gt;"Stock actuel",LEN(D56)&gt;0,D56&lt;=0)</formula>
    </cfRule>
    <cfRule type="expression" dxfId="215" priority="158">
      <formula>AND(D56&lt;&gt;"Stock actuel",LEN(D56)&gt;0,D56&lt;=E56)</formula>
    </cfRule>
  </conditionalFormatting>
  <conditionalFormatting sqref="B55">
    <cfRule type="expression" dxfId="214" priority="156">
      <formula>AND(ISERROR(VLOOKUP(B55,Liste_Catégories,1,FALSE)),B55&lt;&gt;"Catégorie",LEN(B55)&gt;0)</formula>
    </cfRule>
  </conditionalFormatting>
  <conditionalFormatting sqref="D55">
    <cfRule type="expression" dxfId="213" priority="154">
      <formula>AND(D55&lt;&gt;"Stock actuel",LEN(D55)&gt;0,D55&lt;=0)</formula>
    </cfRule>
    <cfRule type="expression" dxfId="212" priority="155">
      <formula>AND(D55&lt;&gt;"Stock actuel",LEN(D55)&gt;0,D55&lt;=E55)</formula>
    </cfRule>
  </conditionalFormatting>
  <conditionalFormatting sqref="B54">
    <cfRule type="expression" dxfId="211" priority="153">
      <formula>AND(ISERROR(VLOOKUP(B54,Liste_Catégories,1,FALSE)),B54&lt;&gt;"Catégorie",LEN(B54)&gt;0)</formula>
    </cfRule>
  </conditionalFormatting>
  <conditionalFormatting sqref="D54">
    <cfRule type="expression" dxfId="210" priority="151">
      <formula>AND(D54&lt;&gt;"Stock actuel",LEN(D54)&gt;0,D54&lt;=0)</formula>
    </cfRule>
    <cfRule type="expression" dxfId="209" priority="152">
      <formula>AND(D54&lt;&gt;"Stock actuel",LEN(D54)&gt;0,D54&lt;=E54)</formula>
    </cfRule>
  </conditionalFormatting>
  <conditionalFormatting sqref="B53">
    <cfRule type="expression" dxfId="208" priority="150">
      <formula>AND(ISERROR(VLOOKUP(B53,Liste_Catégories,1,FALSE)),B53&lt;&gt;"Catégorie",LEN(B53)&gt;0)</formula>
    </cfRule>
  </conditionalFormatting>
  <conditionalFormatting sqref="D53">
    <cfRule type="expression" dxfId="207" priority="148">
      <formula>AND(D53&lt;&gt;"Stock actuel",LEN(D53)&gt;0,D53&lt;=0)</formula>
    </cfRule>
    <cfRule type="expression" dxfId="206" priority="149">
      <formula>AND(D53&lt;&gt;"Stock actuel",LEN(D53)&gt;0,D53&lt;=E53)</formula>
    </cfRule>
  </conditionalFormatting>
  <conditionalFormatting sqref="B52">
    <cfRule type="expression" dxfId="205" priority="147">
      <formula>AND(ISERROR(VLOOKUP(B52,Liste_Catégories,1,FALSE)),B52&lt;&gt;"Catégorie",LEN(B52)&gt;0)</formula>
    </cfRule>
  </conditionalFormatting>
  <conditionalFormatting sqref="D52">
    <cfRule type="expression" dxfId="204" priority="145">
      <formula>AND(D52&lt;&gt;"Stock actuel",LEN(D52)&gt;0,D52&lt;=0)</formula>
    </cfRule>
    <cfRule type="expression" dxfId="203" priority="146">
      <formula>AND(D52&lt;&gt;"Stock actuel",LEN(D52)&gt;0,D52&lt;=E52)</formula>
    </cfRule>
  </conditionalFormatting>
  <conditionalFormatting sqref="B51">
    <cfRule type="expression" dxfId="202" priority="144">
      <formula>AND(ISERROR(VLOOKUP(B51,Liste_Catégories,1,FALSE)),B51&lt;&gt;"Catégorie",LEN(B51)&gt;0)</formula>
    </cfRule>
  </conditionalFormatting>
  <conditionalFormatting sqref="D51">
    <cfRule type="expression" dxfId="201" priority="142">
      <formula>AND(D51&lt;&gt;"Stock actuel",LEN(D51)&gt;0,D51&lt;=0)</formula>
    </cfRule>
    <cfRule type="expression" dxfId="200" priority="143">
      <formula>AND(D51&lt;&gt;"Stock actuel",LEN(D51)&gt;0,D51&lt;=E51)</formula>
    </cfRule>
  </conditionalFormatting>
  <conditionalFormatting sqref="B50">
    <cfRule type="expression" dxfId="199" priority="141">
      <formula>AND(ISERROR(VLOOKUP(B50,Liste_Catégories,1,FALSE)),B50&lt;&gt;"Catégorie",LEN(B50)&gt;0)</formula>
    </cfRule>
  </conditionalFormatting>
  <conditionalFormatting sqref="D50">
    <cfRule type="expression" dxfId="198" priority="139">
      <formula>AND(D50&lt;&gt;"Stock actuel",LEN(D50)&gt;0,D50&lt;=0)</formula>
    </cfRule>
    <cfRule type="expression" dxfId="197" priority="140">
      <formula>AND(D50&lt;&gt;"Stock actuel",LEN(D50)&gt;0,D50&lt;=E50)</formula>
    </cfRule>
  </conditionalFormatting>
  <conditionalFormatting sqref="B49">
    <cfRule type="expression" dxfId="196" priority="138">
      <formula>AND(ISERROR(VLOOKUP(B49,Liste_Catégories,1,FALSE)),B49&lt;&gt;"Catégorie",LEN(B49)&gt;0)</formula>
    </cfRule>
  </conditionalFormatting>
  <conditionalFormatting sqref="D49">
    <cfRule type="expression" dxfId="195" priority="136">
      <formula>AND(D49&lt;&gt;"Stock actuel",LEN(D49)&gt;0,D49&lt;=0)</formula>
    </cfRule>
    <cfRule type="expression" dxfId="194" priority="137">
      <formula>AND(D49&lt;&gt;"Stock actuel",LEN(D49)&gt;0,D49&lt;=E49)</formula>
    </cfRule>
  </conditionalFormatting>
  <conditionalFormatting sqref="B48">
    <cfRule type="expression" dxfId="193" priority="135">
      <formula>AND(ISERROR(VLOOKUP(B48,Liste_Catégories,1,FALSE)),B48&lt;&gt;"Catégorie",LEN(B48)&gt;0)</formula>
    </cfRule>
  </conditionalFormatting>
  <conditionalFormatting sqref="D48">
    <cfRule type="expression" dxfId="192" priority="133">
      <formula>AND(D48&lt;&gt;"Stock actuel",LEN(D48)&gt;0,D48&lt;=0)</formula>
    </cfRule>
    <cfRule type="expression" dxfId="191" priority="134">
      <formula>AND(D48&lt;&gt;"Stock actuel",LEN(D48)&gt;0,D48&lt;=E48)</formula>
    </cfRule>
  </conditionalFormatting>
  <conditionalFormatting sqref="B47">
    <cfRule type="expression" dxfId="190" priority="132">
      <formula>AND(ISERROR(VLOOKUP(B47,Liste_Catégories,1,FALSE)),B47&lt;&gt;"Catégorie",LEN(B47)&gt;0)</formula>
    </cfRule>
  </conditionalFormatting>
  <conditionalFormatting sqref="D47">
    <cfRule type="expression" dxfId="189" priority="130">
      <formula>AND(D47&lt;&gt;"Stock actuel",LEN(D47)&gt;0,D47&lt;=0)</formula>
    </cfRule>
    <cfRule type="expression" dxfId="188" priority="131">
      <formula>AND(D47&lt;&gt;"Stock actuel",LEN(D47)&gt;0,D47&lt;=E47)</formula>
    </cfRule>
  </conditionalFormatting>
  <conditionalFormatting sqref="B46">
    <cfRule type="expression" dxfId="187" priority="129">
      <formula>AND(ISERROR(VLOOKUP(B46,Liste_Catégories,1,FALSE)),B46&lt;&gt;"Catégorie",LEN(B46)&gt;0)</formula>
    </cfRule>
  </conditionalFormatting>
  <conditionalFormatting sqref="D46">
    <cfRule type="expression" dxfId="186" priority="127">
      <formula>AND(D46&lt;&gt;"Stock actuel",LEN(D46)&gt;0,D46&lt;=0)</formula>
    </cfRule>
    <cfRule type="expression" dxfId="185" priority="128">
      <formula>AND(D46&lt;&gt;"Stock actuel",LEN(D46)&gt;0,D46&lt;=E46)</formula>
    </cfRule>
  </conditionalFormatting>
  <conditionalFormatting sqref="B45">
    <cfRule type="expression" dxfId="184" priority="126">
      <formula>AND(ISERROR(VLOOKUP(B45,Liste_Catégories,1,FALSE)),B45&lt;&gt;"Catégorie",LEN(B45)&gt;0)</formula>
    </cfRule>
  </conditionalFormatting>
  <conditionalFormatting sqref="D45">
    <cfRule type="expression" dxfId="183" priority="124">
      <formula>AND(D45&lt;&gt;"Stock actuel",LEN(D45)&gt;0,D45&lt;=0)</formula>
    </cfRule>
    <cfRule type="expression" dxfId="182" priority="125">
      <formula>AND(D45&lt;&gt;"Stock actuel",LEN(D45)&gt;0,D45&lt;=E45)</formula>
    </cfRule>
  </conditionalFormatting>
  <conditionalFormatting sqref="B44">
    <cfRule type="expression" dxfId="181" priority="123">
      <formula>AND(ISERROR(VLOOKUP(B44,Liste_Catégories,1,FALSE)),B44&lt;&gt;"Catégorie",LEN(B44)&gt;0)</formula>
    </cfRule>
  </conditionalFormatting>
  <conditionalFormatting sqref="D44">
    <cfRule type="expression" dxfId="180" priority="121">
      <formula>AND(D44&lt;&gt;"Stock actuel",LEN(D44)&gt;0,D44&lt;=0)</formula>
    </cfRule>
    <cfRule type="expression" dxfId="179" priority="122">
      <formula>AND(D44&lt;&gt;"Stock actuel",LEN(D44)&gt;0,D44&lt;=E44)</formula>
    </cfRule>
  </conditionalFormatting>
  <conditionalFormatting sqref="B43">
    <cfRule type="expression" dxfId="178" priority="120">
      <formula>AND(ISERROR(VLOOKUP(B43,Liste_Catégories,1,FALSE)),B43&lt;&gt;"Catégorie",LEN(B43)&gt;0)</formula>
    </cfRule>
  </conditionalFormatting>
  <conditionalFormatting sqref="D43">
    <cfRule type="expression" dxfId="177" priority="118">
      <formula>AND(D43&lt;&gt;"Stock actuel",LEN(D43)&gt;0,D43&lt;=0)</formula>
    </cfRule>
    <cfRule type="expression" dxfId="176" priority="119">
      <formula>AND(D43&lt;&gt;"Stock actuel",LEN(D43)&gt;0,D43&lt;=E43)</formula>
    </cfRule>
  </conditionalFormatting>
  <conditionalFormatting sqref="B42">
    <cfRule type="expression" dxfId="175" priority="117">
      <formula>AND(ISERROR(VLOOKUP(B42,Liste_Catégories,1,FALSE)),B42&lt;&gt;"Catégorie",LEN(B42)&gt;0)</formula>
    </cfRule>
  </conditionalFormatting>
  <conditionalFormatting sqref="D42">
    <cfRule type="expression" dxfId="174" priority="115">
      <formula>AND(D42&lt;&gt;"Stock actuel",LEN(D42)&gt;0,D42&lt;=0)</formula>
    </cfRule>
    <cfRule type="expression" dxfId="173" priority="116">
      <formula>AND(D42&lt;&gt;"Stock actuel",LEN(D42)&gt;0,D42&lt;=E42)</formula>
    </cfRule>
  </conditionalFormatting>
  <conditionalFormatting sqref="B41">
    <cfRule type="expression" dxfId="172" priority="114">
      <formula>AND(ISERROR(VLOOKUP(B41,Liste_Catégories,1,FALSE)),B41&lt;&gt;"Catégorie",LEN(B41)&gt;0)</formula>
    </cfRule>
  </conditionalFormatting>
  <conditionalFormatting sqref="D41">
    <cfRule type="expression" dxfId="171" priority="112">
      <formula>AND(D41&lt;&gt;"Stock actuel",LEN(D41)&gt;0,D41&lt;=0)</formula>
    </cfRule>
    <cfRule type="expression" dxfId="170" priority="113">
      <formula>AND(D41&lt;&gt;"Stock actuel",LEN(D41)&gt;0,D41&lt;=E41)</formula>
    </cfRule>
  </conditionalFormatting>
  <conditionalFormatting sqref="B40">
    <cfRule type="expression" dxfId="169" priority="111">
      <formula>AND(ISERROR(VLOOKUP(B40,Liste_Catégories,1,FALSE)),B40&lt;&gt;"Catégorie",LEN(B40)&gt;0)</formula>
    </cfRule>
  </conditionalFormatting>
  <conditionalFormatting sqref="D40">
    <cfRule type="expression" dxfId="168" priority="109">
      <formula>AND(D40&lt;&gt;"Stock actuel",LEN(D40)&gt;0,D40&lt;=0)</formula>
    </cfRule>
    <cfRule type="expression" dxfId="167" priority="110">
      <formula>AND(D40&lt;&gt;"Stock actuel",LEN(D40)&gt;0,D40&lt;=E40)</formula>
    </cfRule>
  </conditionalFormatting>
  <conditionalFormatting sqref="B39">
    <cfRule type="expression" dxfId="166" priority="108">
      <formula>AND(ISERROR(VLOOKUP(B39,Liste_Catégories,1,FALSE)),B39&lt;&gt;"Catégorie",LEN(B39)&gt;0)</formula>
    </cfRule>
  </conditionalFormatting>
  <conditionalFormatting sqref="D39">
    <cfRule type="expression" dxfId="165" priority="106">
      <formula>AND(D39&lt;&gt;"Stock actuel",LEN(D39)&gt;0,D39&lt;=0)</formula>
    </cfRule>
    <cfRule type="expression" dxfId="164" priority="107">
      <formula>AND(D39&lt;&gt;"Stock actuel",LEN(D39)&gt;0,D39&lt;=E39)</formula>
    </cfRule>
  </conditionalFormatting>
  <conditionalFormatting sqref="B38">
    <cfRule type="expression" dxfId="163" priority="105">
      <formula>AND(ISERROR(VLOOKUP(B38,Liste_Catégories,1,FALSE)),B38&lt;&gt;"Catégorie",LEN(B38)&gt;0)</formula>
    </cfRule>
  </conditionalFormatting>
  <conditionalFormatting sqref="D38">
    <cfRule type="expression" dxfId="162" priority="103">
      <formula>AND(D38&lt;&gt;"Stock actuel",LEN(D38)&gt;0,D38&lt;=0)</formula>
    </cfRule>
    <cfRule type="expression" dxfId="161" priority="104">
      <formula>AND(D38&lt;&gt;"Stock actuel",LEN(D38)&gt;0,D38&lt;=E38)</formula>
    </cfRule>
  </conditionalFormatting>
  <conditionalFormatting sqref="B37">
    <cfRule type="expression" dxfId="160" priority="102">
      <formula>AND(ISERROR(VLOOKUP(B37,Liste_Catégories,1,FALSE)),B37&lt;&gt;"Catégorie",LEN(B37)&gt;0)</formula>
    </cfRule>
  </conditionalFormatting>
  <conditionalFormatting sqref="D37">
    <cfRule type="expression" dxfId="159" priority="100">
      <formula>AND(D37&lt;&gt;"Stock actuel",LEN(D37)&gt;0,D37&lt;=0)</formula>
    </cfRule>
    <cfRule type="expression" dxfId="158" priority="101">
      <formula>AND(D37&lt;&gt;"Stock actuel",LEN(D37)&gt;0,D37&lt;=E37)</formula>
    </cfRule>
  </conditionalFormatting>
  <conditionalFormatting sqref="B36">
    <cfRule type="expression" dxfId="157" priority="99">
      <formula>AND(ISERROR(VLOOKUP(B36,Liste_Catégories,1,FALSE)),B36&lt;&gt;"Catégorie",LEN(B36)&gt;0)</formula>
    </cfRule>
  </conditionalFormatting>
  <conditionalFormatting sqref="D36">
    <cfRule type="expression" dxfId="156" priority="97">
      <formula>AND(D36&lt;&gt;"Stock actuel",LEN(D36)&gt;0,D36&lt;=0)</formula>
    </cfRule>
    <cfRule type="expression" dxfId="155" priority="98">
      <formula>AND(D36&lt;&gt;"Stock actuel",LEN(D36)&gt;0,D36&lt;=E36)</formula>
    </cfRule>
  </conditionalFormatting>
  <conditionalFormatting sqref="B35">
    <cfRule type="expression" dxfId="154" priority="96">
      <formula>AND(ISERROR(VLOOKUP(B35,Liste_Catégories,1,FALSE)),B35&lt;&gt;"Catégorie",LEN(B35)&gt;0)</formula>
    </cfRule>
  </conditionalFormatting>
  <conditionalFormatting sqref="D35">
    <cfRule type="expression" dxfId="153" priority="94">
      <formula>AND(D35&lt;&gt;"Stock actuel",LEN(D35)&gt;0,D35&lt;=0)</formula>
    </cfRule>
    <cfRule type="expression" dxfId="152" priority="95">
      <formula>AND(D35&lt;&gt;"Stock actuel",LEN(D35)&gt;0,D35&lt;=E35)</formula>
    </cfRule>
  </conditionalFormatting>
  <conditionalFormatting sqref="B34">
    <cfRule type="expression" dxfId="151" priority="93">
      <formula>AND(ISERROR(VLOOKUP(B34,Liste_Catégories,1,FALSE)),B34&lt;&gt;"Catégorie",LEN(B34)&gt;0)</formula>
    </cfRule>
  </conditionalFormatting>
  <conditionalFormatting sqref="D34">
    <cfRule type="expression" dxfId="150" priority="91">
      <formula>AND(D34&lt;&gt;"Stock actuel",LEN(D34)&gt;0,D34&lt;=0)</formula>
    </cfRule>
    <cfRule type="expression" dxfId="149" priority="92">
      <formula>AND(D34&lt;&gt;"Stock actuel",LEN(D34)&gt;0,D34&lt;=E34)</formula>
    </cfRule>
  </conditionalFormatting>
  <conditionalFormatting sqref="B33">
    <cfRule type="expression" dxfId="148" priority="90">
      <formula>AND(ISERROR(VLOOKUP(B33,Liste_Catégories,1,FALSE)),B33&lt;&gt;"Catégorie",LEN(B33)&gt;0)</formula>
    </cfRule>
  </conditionalFormatting>
  <conditionalFormatting sqref="D33">
    <cfRule type="expression" dxfId="147" priority="88">
      <formula>AND(D33&lt;&gt;"Stock actuel",LEN(D33)&gt;0,D33&lt;=0)</formula>
    </cfRule>
    <cfRule type="expression" dxfId="146" priority="89">
      <formula>AND(D33&lt;&gt;"Stock actuel",LEN(D33)&gt;0,D33&lt;=E33)</formula>
    </cfRule>
  </conditionalFormatting>
  <conditionalFormatting sqref="B32">
    <cfRule type="expression" dxfId="145" priority="87">
      <formula>AND(ISERROR(VLOOKUP(B32,Liste_Catégories,1,FALSE)),B32&lt;&gt;"Catégorie",LEN(B32)&gt;0)</formula>
    </cfRule>
  </conditionalFormatting>
  <conditionalFormatting sqref="D32">
    <cfRule type="expression" dxfId="144" priority="85">
      <formula>AND(D32&lt;&gt;"Stock actuel",LEN(D32)&gt;0,D32&lt;=0)</formula>
    </cfRule>
    <cfRule type="expression" dxfId="143" priority="86">
      <formula>AND(D32&lt;&gt;"Stock actuel",LEN(D32)&gt;0,D32&lt;=E32)</formula>
    </cfRule>
  </conditionalFormatting>
  <conditionalFormatting sqref="B31">
    <cfRule type="expression" dxfId="142" priority="84">
      <formula>AND(ISERROR(VLOOKUP(B31,Liste_Catégories,1,FALSE)),B31&lt;&gt;"Catégorie",LEN(B31)&gt;0)</formula>
    </cfRule>
  </conditionalFormatting>
  <conditionalFormatting sqref="D31">
    <cfRule type="expression" dxfId="141" priority="82">
      <formula>AND(D31&lt;&gt;"Stock actuel",LEN(D31)&gt;0,D31&lt;=0)</formula>
    </cfRule>
    <cfRule type="expression" dxfId="140" priority="83">
      <formula>AND(D31&lt;&gt;"Stock actuel",LEN(D31)&gt;0,D31&lt;=E31)</formula>
    </cfRule>
  </conditionalFormatting>
  <conditionalFormatting sqref="B30">
    <cfRule type="expression" dxfId="139" priority="81">
      <formula>AND(ISERROR(VLOOKUP(B30,Liste_Catégories,1,FALSE)),B30&lt;&gt;"Catégorie",LEN(B30)&gt;0)</formula>
    </cfRule>
  </conditionalFormatting>
  <conditionalFormatting sqref="D30">
    <cfRule type="expression" dxfId="138" priority="79">
      <formula>AND(D30&lt;&gt;"Stock actuel",LEN(D30)&gt;0,D30&lt;=0)</formula>
    </cfRule>
    <cfRule type="expression" dxfId="137" priority="80">
      <formula>AND(D30&lt;&gt;"Stock actuel",LEN(D30)&gt;0,D30&lt;=E30)</formula>
    </cfRule>
  </conditionalFormatting>
  <conditionalFormatting sqref="B29">
    <cfRule type="expression" dxfId="136" priority="78">
      <formula>AND(ISERROR(VLOOKUP(B29,Liste_Catégories,1,FALSE)),B29&lt;&gt;"Catégorie",LEN(B29)&gt;0)</formula>
    </cfRule>
  </conditionalFormatting>
  <conditionalFormatting sqref="D29">
    <cfRule type="expression" dxfId="135" priority="76">
      <formula>AND(D29&lt;&gt;"Stock actuel",LEN(D29)&gt;0,D29&lt;=0)</formula>
    </cfRule>
    <cfRule type="expression" dxfId="134" priority="77">
      <formula>AND(D29&lt;&gt;"Stock actuel",LEN(D29)&gt;0,D29&lt;=E29)</formula>
    </cfRule>
  </conditionalFormatting>
  <conditionalFormatting sqref="B28">
    <cfRule type="expression" dxfId="133" priority="75">
      <formula>AND(ISERROR(VLOOKUP(B28,Liste_Catégories,1,FALSE)),B28&lt;&gt;"Catégorie",LEN(B28)&gt;0)</formula>
    </cfRule>
  </conditionalFormatting>
  <conditionalFormatting sqref="D28">
    <cfRule type="expression" dxfId="132" priority="73">
      <formula>AND(D28&lt;&gt;"Stock actuel",LEN(D28)&gt;0,D28&lt;=0)</formula>
    </cfRule>
    <cfRule type="expression" dxfId="131" priority="74">
      <formula>AND(D28&lt;&gt;"Stock actuel",LEN(D28)&gt;0,D28&lt;=E28)</formula>
    </cfRule>
  </conditionalFormatting>
  <conditionalFormatting sqref="B27">
    <cfRule type="expression" dxfId="130" priority="72">
      <formula>AND(ISERROR(VLOOKUP(B27,Liste_Catégories,1,FALSE)),B27&lt;&gt;"Catégorie",LEN(B27)&gt;0)</formula>
    </cfRule>
  </conditionalFormatting>
  <conditionalFormatting sqref="D27">
    <cfRule type="expression" dxfId="129" priority="70">
      <formula>AND(D27&lt;&gt;"Stock actuel",LEN(D27)&gt;0,D27&lt;=0)</formula>
    </cfRule>
    <cfRule type="expression" dxfId="128" priority="71">
      <formula>AND(D27&lt;&gt;"Stock actuel",LEN(D27)&gt;0,D27&lt;=E27)</formula>
    </cfRule>
  </conditionalFormatting>
  <conditionalFormatting sqref="B26">
    <cfRule type="expression" dxfId="127" priority="69">
      <formula>AND(ISERROR(VLOOKUP(B26,Liste_Catégories,1,FALSE)),B26&lt;&gt;"Catégorie",LEN(B26)&gt;0)</formula>
    </cfRule>
  </conditionalFormatting>
  <conditionalFormatting sqref="D26">
    <cfRule type="expression" dxfId="126" priority="67">
      <formula>AND(D26&lt;&gt;"Stock actuel",LEN(D26)&gt;0,D26&lt;=0)</formula>
    </cfRule>
    <cfRule type="expression" dxfId="125" priority="68">
      <formula>AND(D26&lt;&gt;"Stock actuel",LEN(D26)&gt;0,D26&lt;=E26)</formula>
    </cfRule>
  </conditionalFormatting>
  <conditionalFormatting sqref="B25">
    <cfRule type="expression" dxfId="124" priority="66">
      <formula>AND(ISERROR(VLOOKUP(B25,Liste_Catégories,1,FALSE)),B25&lt;&gt;"Catégorie",LEN(B25)&gt;0)</formula>
    </cfRule>
  </conditionalFormatting>
  <conditionalFormatting sqref="D25">
    <cfRule type="expression" dxfId="123" priority="64">
      <formula>AND(D25&lt;&gt;"Stock actuel",LEN(D25)&gt;0,D25&lt;=0)</formula>
    </cfRule>
    <cfRule type="expression" dxfId="122" priority="65">
      <formula>AND(D25&lt;&gt;"Stock actuel",LEN(D25)&gt;0,D25&lt;=E25)</formula>
    </cfRule>
  </conditionalFormatting>
  <conditionalFormatting sqref="B24">
    <cfRule type="expression" dxfId="121" priority="63">
      <formula>AND(ISERROR(VLOOKUP(B24,Liste_Catégories,1,FALSE)),B24&lt;&gt;"Catégorie",LEN(B24)&gt;0)</formula>
    </cfRule>
  </conditionalFormatting>
  <conditionalFormatting sqref="D24">
    <cfRule type="expression" dxfId="120" priority="61">
      <formula>AND(D24&lt;&gt;"Stock actuel",LEN(D24)&gt;0,D24&lt;=0)</formula>
    </cfRule>
    <cfRule type="expression" dxfId="119" priority="62">
      <formula>AND(D24&lt;&gt;"Stock actuel",LEN(D24)&gt;0,D24&lt;=E24)</formula>
    </cfRule>
  </conditionalFormatting>
  <conditionalFormatting sqref="B23">
    <cfRule type="expression" dxfId="118" priority="60">
      <formula>AND(ISERROR(VLOOKUP(B23,Liste_Catégories,1,FALSE)),B23&lt;&gt;"Catégorie",LEN(B23)&gt;0)</formula>
    </cfRule>
  </conditionalFormatting>
  <conditionalFormatting sqref="D23">
    <cfRule type="expression" dxfId="117" priority="58">
      <formula>AND(D23&lt;&gt;"Stock actuel",LEN(D23)&gt;0,D23&lt;=0)</formula>
    </cfRule>
    <cfRule type="expression" dxfId="116" priority="59">
      <formula>AND(D23&lt;&gt;"Stock actuel",LEN(D23)&gt;0,D23&lt;=E23)</formula>
    </cfRule>
  </conditionalFormatting>
  <conditionalFormatting sqref="B22">
    <cfRule type="expression" dxfId="115" priority="57">
      <formula>AND(ISERROR(VLOOKUP(B22,Liste_Catégories,1,FALSE)),B22&lt;&gt;"Catégorie",LEN(B22)&gt;0)</formula>
    </cfRule>
  </conditionalFormatting>
  <conditionalFormatting sqref="D22">
    <cfRule type="expression" dxfId="114" priority="55">
      <formula>AND(D22&lt;&gt;"Stock actuel",LEN(D22)&gt;0,D22&lt;=0)</formula>
    </cfRule>
    <cfRule type="expression" dxfId="113" priority="56">
      <formula>AND(D22&lt;&gt;"Stock actuel",LEN(D22)&gt;0,D22&lt;=E22)</formula>
    </cfRule>
  </conditionalFormatting>
  <conditionalFormatting sqref="B21">
    <cfRule type="expression" dxfId="112" priority="54">
      <formula>AND(ISERROR(VLOOKUP(B21,Liste_Catégories,1,FALSE)),B21&lt;&gt;"Catégorie",LEN(B21)&gt;0)</formula>
    </cfRule>
  </conditionalFormatting>
  <conditionalFormatting sqref="D21">
    <cfRule type="expression" dxfId="111" priority="52">
      <formula>AND(D21&lt;&gt;"Stock actuel",LEN(D21)&gt;0,D21&lt;=0)</formula>
    </cfRule>
    <cfRule type="expression" dxfId="110" priority="53">
      <formula>AND(D21&lt;&gt;"Stock actuel",LEN(D21)&gt;0,D21&lt;=E21)</formula>
    </cfRule>
  </conditionalFormatting>
  <conditionalFormatting sqref="B20">
    <cfRule type="expression" dxfId="109" priority="51">
      <formula>AND(ISERROR(VLOOKUP(B20,Liste_Catégories,1,FALSE)),B20&lt;&gt;"Catégorie",LEN(B20)&gt;0)</formula>
    </cfRule>
  </conditionalFormatting>
  <conditionalFormatting sqref="D20">
    <cfRule type="expression" dxfId="108" priority="49">
      <formula>AND(D20&lt;&gt;"Stock actuel",LEN(D20)&gt;0,D20&lt;=0)</formula>
    </cfRule>
    <cfRule type="expression" dxfId="107" priority="50">
      <formula>AND(D20&lt;&gt;"Stock actuel",LEN(D20)&gt;0,D20&lt;=E20)</formula>
    </cfRule>
  </conditionalFormatting>
  <conditionalFormatting sqref="B19">
    <cfRule type="expression" dxfId="106" priority="48">
      <formula>AND(ISERROR(VLOOKUP(B19,Liste_Catégories,1,FALSE)),B19&lt;&gt;"Catégorie",LEN(B19)&gt;0)</formula>
    </cfRule>
  </conditionalFormatting>
  <conditionalFormatting sqref="D19">
    <cfRule type="expression" dxfId="105" priority="46">
      <formula>AND(D19&lt;&gt;"Stock actuel",LEN(D19)&gt;0,D19&lt;=0)</formula>
    </cfRule>
    <cfRule type="expression" dxfId="104" priority="47">
      <formula>AND(D19&lt;&gt;"Stock actuel",LEN(D19)&gt;0,D19&lt;=E19)</formula>
    </cfRule>
  </conditionalFormatting>
  <conditionalFormatting sqref="B18">
    <cfRule type="expression" dxfId="103" priority="45">
      <formula>AND(ISERROR(VLOOKUP(B18,Liste_Catégories,1,FALSE)),B18&lt;&gt;"Catégorie",LEN(B18)&gt;0)</formula>
    </cfRule>
  </conditionalFormatting>
  <conditionalFormatting sqref="D18">
    <cfRule type="expression" dxfId="102" priority="43">
      <formula>AND(D18&lt;&gt;"Stock actuel",LEN(D18)&gt;0,D18&lt;=0)</formula>
    </cfRule>
    <cfRule type="expression" dxfId="101" priority="44">
      <formula>AND(D18&lt;&gt;"Stock actuel",LEN(D18)&gt;0,D18&lt;=E18)</formula>
    </cfRule>
  </conditionalFormatting>
  <conditionalFormatting sqref="B17">
    <cfRule type="expression" dxfId="100" priority="42">
      <formula>AND(ISERROR(VLOOKUP(B17,Liste_Catégories,1,FALSE)),B17&lt;&gt;"Catégorie",LEN(B17)&gt;0)</formula>
    </cfRule>
  </conditionalFormatting>
  <conditionalFormatting sqref="D17">
    <cfRule type="expression" dxfId="99" priority="40">
      <formula>AND(D17&lt;&gt;"Stock actuel",LEN(D17)&gt;0,D17&lt;=0)</formula>
    </cfRule>
    <cfRule type="expression" dxfId="98" priority="41">
      <formula>AND(D17&lt;&gt;"Stock actuel",LEN(D17)&gt;0,D17&lt;=E17)</formula>
    </cfRule>
  </conditionalFormatting>
  <conditionalFormatting sqref="B16">
    <cfRule type="expression" dxfId="97" priority="39">
      <formula>AND(ISERROR(VLOOKUP(B16,Liste_Catégories,1,FALSE)),B16&lt;&gt;"Catégorie",LEN(B16)&gt;0)</formula>
    </cfRule>
  </conditionalFormatting>
  <conditionalFormatting sqref="D16">
    <cfRule type="expression" dxfId="96" priority="37">
      <formula>AND(D16&lt;&gt;"Stock actuel",LEN(D16)&gt;0,D16&lt;=0)</formula>
    </cfRule>
    <cfRule type="expression" dxfId="95" priority="38">
      <formula>AND(D16&lt;&gt;"Stock actuel",LEN(D16)&gt;0,D16&lt;=E16)</formula>
    </cfRule>
  </conditionalFormatting>
  <conditionalFormatting sqref="B15">
    <cfRule type="expression" dxfId="94" priority="36">
      <formula>AND(ISERROR(VLOOKUP(B15,Liste_Catégories,1,FALSE)),B15&lt;&gt;"Catégorie",LEN(B15)&gt;0)</formula>
    </cfRule>
  </conditionalFormatting>
  <conditionalFormatting sqref="D15">
    <cfRule type="expression" dxfId="93" priority="34">
      <formula>AND(D15&lt;&gt;"Stock actuel",LEN(D15)&gt;0,D15&lt;=0)</formula>
    </cfRule>
    <cfRule type="expression" dxfId="92" priority="35">
      <formula>AND(D15&lt;&gt;"Stock actuel",LEN(D15)&gt;0,D15&lt;=E15)</formula>
    </cfRule>
  </conditionalFormatting>
  <conditionalFormatting sqref="B14">
    <cfRule type="expression" dxfId="91" priority="33">
      <formula>AND(ISERROR(VLOOKUP(B14,Liste_Catégories,1,FALSE)),B14&lt;&gt;"Catégorie",LEN(B14)&gt;0)</formula>
    </cfRule>
  </conditionalFormatting>
  <conditionalFormatting sqref="D14">
    <cfRule type="expression" dxfId="90" priority="31">
      <formula>AND(D14&lt;&gt;"Stock actuel",LEN(D14)&gt;0,D14&lt;=0)</formula>
    </cfRule>
    <cfRule type="expression" dxfId="89" priority="32">
      <formula>AND(D14&lt;&gt;"Stock actuel",LEN(D14)&gt;0,D14&lt;=E14)</formula>
    </cfRule>
  </conditionalFormatting>
  <conditionalFormatting sqref="B13">
    <cfRule type="expression" dxfId="88" priority="30">
      <formula>AND(ISERROR(VLOOKUP(B13,Liste_Catégories,1,FALSE)),B13&lt;&gt;"Catégorie",LEN(B13)&gt;0)</formula>
    </cfRule>
  </conditionalFormatting>
  <conditionalFormatting sqref="D13">
    <cfRule type="expression" dxfId="87" priority="28">
      <formula>AND(D13&lt;&gt;"Stock actuel",LEN(D13)&gt;0,D13&lt;=0)</formula>
    </cfRule>
    <cfRule type="expression" dxfId="86" priority="29">
      <formula>AND(D13&lt;&gt;"Stock actuel",LEN(D13)&gt;0,D13&lt;=E13)</formula>
    </cfRule>
  </conditionalFormatting>
  <conditionalFormatting sqref="B12">
    <cfRule type="expression" dxfId="85" priority="27">
      <formula>AND(ISERROR(VLOOKUP(B12,Liste_Catégories,1,FALSE)),B12&lt;&gt;"Catégorie",LEN(B12)&gt;0)</formula>
    </cfRule>
  </conditionalFormatting>
  <conditionalFormatting sqref="D12">
    <cfRule type="expression" dxfId="84" priority="25">
      <formula>AND(D12&lt;&gt;"Stock actuel",LEN(D12)&gt;0,D12&lt;=0)</formula>
    </cfRule>
    <cfRule type="expression" dxfId="83" priority="26">
      <formula>AND(D12&lt;&gt;"Stock actuel",LEN(D12)&gt;0,D12&lt;=E12)</formula>
    </cfRule>
  </conditionalFormatting>
  <conditionalFormatting sqref="B11">
    <cfRule type="expression" dxfId="82" priority="24">
      <formula>AND(ISERROR(VLOOKUP(B11,Liste_Catégories,1,FALSE)),B11&lt;&gt;"Catégorie",LEN(B11)&gt;0)</formula>
    </cfRule>
  </conditionalFormatting>
  <conditionalFormatting sqref="D11">
    <cfRule type="expression" dxfId="81" priority="22">
      <formula>AND(D11&lt;&gt;"Stock actuel",LEN(D11)&gt;0,D11&lt;=0)</formula>
    </cfRule>
    <cfRule type="expression" dxfId="80" priority="23">
      <formula>AND(D11&lt;&gt;"Stock actuel",LEN(D11)&gt;0,D11&lt;=E11)</formula>
    </cfRule>
  </conditionalFormatting>
  <conditionalFormatting sqref="B10">
    <cfRule type="expression" dxfId="79" priority="21">
      <formula>AND(ISERROR(VLOOKUP(B10,Liste_Catégories,1,FALSE)),B10&lt;&gt;"Catégorie",LEN(B10)&gt;0)</formula>
    </cfRule>
  </conditionalFormatting>
  <conditionalFormatting sqref="D10">
    <cfRule type="expression" dxfId="78" priority="19">
      <formula>AND(D10&lt;&gt;"Stock actuel",LEN(D10)&gt;0,D10&lt;=0)</formula>
    </cfRule>
    <cfRule type="expression" dxfId="77" priority="20">
      <formula>AND(D10&lt;&gt;"Stock actuel",LEN(D10)&gt;0,D10&lt;=E10)</formula>
    </cfRule>
  </conditionalFormatting>
  <conditionalFormatting sqref="B9">
    <cfRule type="expression" dxfId="76" priority="18">
      <formula>AND(ISERROR(VLOOKUP(B9,Liste_Catégories,1,FALSE)),B9&lt;&gt;"Catégorie",LEN(B9)&gt;0)</formula>
    </cfRule>
  </conditionalFormatting>
  <conditionalFormatting sqref="D9">
    <cfRule type="expression" dxfId="75" priority="16">
      <formula>AND(D9&lt;&gt;"Stock actuel",LEN(D9)&gt;0,D9&lt;=0)</formula>
    </cfRule>
    <cfRule type="expression" dxfId="74" priority="17">
      <formula>AND(D9&lt;&gt;"Stock actuel",LEN(D9)&gt;0,D9&lt;=E9)</formula>
    </cfRule>
  </conditionalFormatting>
  <conditionalFormatting sqref="B8">
    <cfRule type="expression" dxfId="73" priority="15">
      <formula>AND(ISERROR(VLOOKUP(B8,Liste_Catégories,1,FALSE)),B8&lt;&gt;"Catégorie",LEN(B8)&gt;0)</formula>
    </cfRule>
  </conditionalFormatting>
  <conditionalFormatting sqref="D8">
    <cfRule type="expression" dxfId="72" priority="13">
      <formula>AND(D8&lt;&gt;"Stock actuel",LEN(D8)&gt;0,D8&lt;=0)</formula>
    </cfRule>
    <cfRule type="expression" dxfId="71" priority="14">
      <formula>AND(D8&lt;&gt;"Stock actuel",LEN(D8)&gt;0,D8&lt;=E8)</formula>
    </cfRule>
  </conditionalFormatting>
  <conditionalFormatting sqref="B7">
    <cfRule type="expression" dxfId="70" priority="12">
      <formula>AND(ISERROR(VLOOKUP(B7,Liste_Catégories,1,FALSE)),B7&lt;&gt;"Catégorie",LEN(B7)&gt;0)</formula>
    </cfRule>
  </conditionalFormatting>
  <conditionalFormatting sqref="D7">
    <cfRule type="expression" dxfId="69" priority="10">
      <formula>AND(D7&lt;&gt;"Stock actuel",LEN(D7)&gt;0,D7&lt;=0)</formula>
    </cfRule>
    <cfRule type="expression" dxfId="68" priority="11">
      <formula>AND(D7&lt;&gt;"Stock actuel",LEN(D7)&gt;0,D7&lt;=E7)</formula>
    </cfRule>
  </conditionalFormatting>
  <conditionalFormatting sqref="B6">
    <cfRule type="expression" dxfId="67" priority="9">
      <formula>AND(ISERROR(VLOOKUP(B6,Liste_Catégories,1,FALSE)),B6&lt;&gt;"Catégorie",LEN(B6)&gt;0)</formula>
    </cfRule>
  </conditionalFormatting>
  <conditionalFormatting sqref="D6">
    <cfRule type="expression" dxfId="66" priority="7">
      <formula>AND(D6&lt;&gt;"Stock actuel",LEN(D6)&gt;0,D6&lt;=0)</formula>
    </cfRule>
    <cfRule type="expression" dxfId="65" priority="8">
      <formula>AND(D6&lt;&gt;"Stock actuel",LEN(D6)&gt;0,D6&lt;=E6)</formula>
    </cfRule>
  </conditionalFormatting>
  <conditionalFormatting sqref="B5">
    <cfRule type="expression" dxfId="64" priority="6">
      <formula>AND(ISERROR(VLOOKUP(B5,Liste_Catégories,1,FALSE)),B5&lt;&gt;"Catégorie",LEN(B5)&gt;0)</formula>
    </cfRule>
  </conditionalFormatting>
  <conditionalFormatting sqref="D5">
    <cfRule type="expression" dxfId="63" priority="4">
      <formula>AND(D5&lt;&gt;"Stock actuel",LEN(D5)&gt;0,D5&lt;=0)</formula>
    </cfRule>
    <cfRule type="expression" dxfId="62" priority="5">
      <formula>AND(D5&lt;&gt;"Stock actuel",LEN(D5)&gt;0,D5&lt;=E5)</formula>
    </cfRule>
  </conditionalFormatting>
  <conditionalFormatting sqref="B4">
    <cfRule type="expression" dxfId="61" priority="3">
      <formula>AND(ISERROR(VLOOKUP(B4,Liste_Catégories,1,FALSE)),B4&lt;&gt;"Catégorie",LEN(B4)&gt;0)</formula>
    </cfRule>
  </conditionalFormatting>
  <conditionalFormatting sqref="D4">
    <cfRule type="expression" dxfId="60" priority="1">
      <formula>AND(D4&lt;&gt;"Stock actuel",LEN(D4)&gt;0,D4&lt;=0)</formula>
    </cfRule>
    <cfRule type="expression" dxfId="59" priority="2">
      <formula>AND(D4&lt;&gt;"Stock actuel",LEN(D4)&gt;0,D4&lt;=E4)</formula>
    </cfRule>
  </conditionalFormatting>
  <dataValidations count="1">
    <dataValidation type="list" allowBlank="1" showInputMessage="1" showErrorMessage="1" errorTitle="Choisir dans la liste" error="Choisir dans la liste !" sqref="B3:B82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AD21"/>
  <sheetViews>
    <sheetView workbookViewId="0">
      <pane ySplit="3" topLeftCell="A4" activePane="bottomLeft" state="frozen"/>
      <selection activeCell="B2" sqref="B2"/>
      <selection pane="bottomLeft" activeCell="E4" sqref="E4"/>
    </sheetView>
  </sheetViews>
  <sheetFormatPr defaultColWidth="11.42578125" defaultRowHeight="1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2" customWidth="1"/>
    <col min="7" max="7" width="20.5703125" style="65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6" customFormat="1" ht="21">
      <c r="A1" s="34" t="s">
        <v>16</v>
      </c>
      <c r="B1" s="34"/>
      <c r="C1" s="35"/>
      <c r="D1" s="35"/>
      <c r="E1" s="57">
        <f>SUBTOTAL(9,E3:E6)</f>
        <v>0</v>
      </c>
      <c r="F1" s="58"/>
      <c r="G1" s="102">
        <f>SUBTOTAL(9,G3:G6)</f>
        <v>0</v>
      </c>
      <c r="H1" s="35"/>
      <c r="K1" s="37"/>
      <c r="L1" s="37"/>
    </row>
    <row r="2" spans="1:30" s="10" customFormat="1" ht="48.75" customHeight="1">
      <c r="A2" s="14"/>
      <c r="B2" s="14"/>
      <c r="C2" s="14"/>
      <c r="D2" s="14"/>
      <c r="E2" s="15"/>
      <c r="F2" s="59"/>
      <c r="G2" s="60"/>
      <c r="H2" s="14"/>
      <c r="K2" s="11"/>
      <c r="L2" s="11"/>
    </row>
    <row r="3" spans="1:30" s="33" customFormat="1" ht="32.25" customHeight="1">
      <c r="A3" s="51" t="s">
        <v>17</v>
      </c>
      <c r="B3" s="51" t="s">
        <v>18</v>
      </c>
      <c r="C3" s="73" t="s">
        <v>2</v>
      </c>
      <c r="D3" s="73" t="s">
        <v>4</v>
      </c>
      <c r="E3" s="52" t="s">
        <v>8</v>
      </c>
      <c r="F3" s="61" t="s">
        <v>19</v>
      </c>
      <c r="G3" s="61" t="s">
        <v>22</v>
      </c>
      <c r="H3" s="53" t="s">
        <v>9</v>
      </c>
      <c r="K3" s="33" t="s">
        <v>3</v>
      </c>
      <c r="L3" s="33" t="s">
        <v>3</v>
      </c>
    </row>
    <row r="4" spans="1:30">
      <c r="A4" s="12"/>
      <c r="B4" s="6"/>
      <c r="C4" s="6"/>
      <c r="D4" s="6"/>
      <c r="F4" s="99"/>
      <c r="G4" s="100">
        <f>E4*F4</f>
        <v>0</v>
      </c>
      <c r="H4" s="20"/>
      <c r="J4" s="3"/>
    </row>
    <row r="5" spans="1:30">
      <c r="A5" s="12"/>
      <c r="B5" s="6"/>
      <c r="C5" s="6"/>
      <c r="D5" s="6"/>
      <c r="F5" s="99"/>
      <c r="G5" s="100">
        <f t="shared" ref="G5" si="0">E5*F5</f>
        <v>0</v>
      </c>
      <c r="H5" s="20"/>
      <c r="J5" s="3"/>
    </row>
    <row r="6" spans="1:30" ht="28.5" customHeight="1">
      <c r="A6" s="54"/>
      <c r="B6" s="54"/>
      <c r="C6" s="54"/>
      <c r="D6" s="54"/>
      <c r="E6" s="55"/>
      <c r="F6" s="63"/>
      <c r="G6" s="64"/>
      <c r="H6" s="56" t="s">
        <v>6</v>
      </c>
      <c r="J6" s="3"/>
    </row>
    <row r="7" spans="1:30">
      <c r="C7" s="4"/>
      <c r="J7" s="3"/>
    </row>
    <row r="8" spans="1:30">
      <c r="J8" s="3"/>
    </row>
    <row r="9" spans="1:30">
      <c r="J9" s="3"/>
    </row>
    <row r="10" spans="1:30">
      <c r="J10" s="3"/>
    </row>
    <row r="11" spans="1:30">
      <c r="C11"/>
      <c r="J11" s="3"/>
    </row>
    <row r="12" spans="1:30" s="2" customFormat="1">
      <c r="C12"/>
      <c r="D12" s="1"/>
      <c r="F12" s="62"/>
      <c r="G12" s="65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>
      <c r="C13"/>
      <c r="D13" s="1"/>
      <c r="F13" s="62"/>
      <c r="G13" s="65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>
      <c r="C14"/>
      <c r="D14" s="1"/>
      <c r="F14" s="62"/>
      <c r="G14" s="65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>
      <c r="C15"/>
      <c r="D15" s="1"/>
      <c r="F15" s="62"/>
      <c r="G15" s="65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>
      <c r="C16"/>
      <c r="D16" s="1"/>
      <c r="F16" s="62"/>
      <c r="G16" s="65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>
      <c r="C17"/>
      <c r="D17" s="1"/>
      <c r="F17" s="62"/>
      <c r="G17" s="65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>
      <c r="C18"/>
      <c r="D18" s="1"/>
      <c r="F18" s="62"/>
      <c r="G18" s="65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>
      <c r="C19" s="1"/>
      <c r="D19" s="1"/>
      <c r="F19" s="62"/>
      <c r="G19" s="65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>
      <c r="C20" s="1"/>
      <c r="D20" s="1"/>
      <c r="F20" s="62"/>
      <c r="G20" s="65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3:30" s="2" customFormat="1">
      <c r="C21" s="1"/>
      <c r="D21" s="1"/>
      <c r="F21" s="62"/>
      <c r="G21" s="65"/>
      <c r="H21" s="1"/>
      <c r="I21" s="1"/>
      <c r="J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</sheetData>
  <sheetProtection sheet="1" objects="1" scenarios="1" sort="0" autoFilter="0" pivotTables="0"/>
  <autoFilter ref="A3:H6"/>
  <sortState ref="A4:H16">
    <sortCondition ref="A11"/>
  </sortState>
  <conditionalFormatting sqref="C3 C5:C6">
    <cfRule type="expression" dxfId="58" priority="22">
      <formula>AND(ISERROR(VLOOKUP(C3,Liste_Pièces,1,FALSE)),C3&lt;&gt;"Pièce",LEN(C3)&gt;0)</formula>
    </cfRule>
  </conditionalFormatting>
  <conditionalFormatting sqref="D3 D5:D6">
    <cfRule type="expression" dxfId="57" priority="21">
      <formula>AND(ISERROR(VLOOKUP(D3,Liste_Fournisseurs,1,FALSE)),D3&lt;&gt;"Fournisseur",LEN(D3)&gt;0)</formula>
    </cfRule>
  </conditionalFormatting>
  <conditionalFormatting sqref="C4">
    <cfRule type="expression" dxfId="56" priority="2">
      <formula>AND(ISERROR(VLOOKUP(C4,Liste_Pièces,1,FALSE)),C4&lt;&gt;"Pièce",LEN(C4)&gt;0)</formula>
    </cfRule>
  </conditionalFormatting>
  <conditionalFormatting sqref="D4">
    <cfRule type="expression" dxfId="55" priority="1">
      <formula>AND(ISERROR(VLOOKUP(D4,Liste_Fournisseurs,1,FALSE)),D4&lt;&gt;"Fournisseur",LEN(D4)&gt;0)</formula>
    </cfRule>
  </conditionalFormatting>
  <dataValidations count="2">
    <dataValidation type="list" allowBlank="1" showInputMessage="1" showErrorMessage="1" errorTitle="Choisir dans la liste" error="Choisir dans la liste !" sqref="D3:D6">
      <formula1>Liste_Fournisseurs</formula1>
    </dataValidation>
    <dataValidation type="list" allowBlank="1" showInputMessage="1" showErrorMessage="1" errorTitle="Choisir dans la liste" error="Choisir dans la liste !" sqref="C3:C6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AA20"/>
  <sheetViews>
    <sheetView workbookViewId="0">
      <pane ySplit="3" topLeftCell="A4" activePane="bottomLeft" state="frozen"/>
      <selection activeCell="B2" sqref="B2"/>
      <selection pane="bottomLeft" activeCell="E4" sqref="E4"/>
    </sheetView>
  </sheetViews>
  <sheetFormatPr defaultColWidth="11.42578125" defaultRowHeight="1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>
      <c r="A1" s="24" t="s">
        <v>20</v>
      </c>
      <c r="B1" s="25"/>
      <c r="C1" s="25"/>
      <c r="D1" s="38">
        <f>SUBTOTAL(9,D3:D5)</f>
        <v>0</v>
      </c>
      <c r="E1" s="25"/>
      <c r="H1" s="27"/>
      <c r="I1" s="27"/>
    </row>
    <row r="2" spans="1:27" s="10" customFormat="1" ht="47.25" customHeight="1">
      <c r="A2" s="14"/>
      <c r="B2" s="14"/>
      <c r="C2" s="14"/>
      <c r="D2" s="15"/>
      <c r="E2" s="14"/>
      <c r="H2" s="11"/>
      <c r="I2" s="11"/>
    </row>
    <row r="3" spans="1:27" s="33" customFormat="1" ht="33.75" customHeight="1">
      <c r="A3" s="51" t="s">
        <v>17</v>
      </c>
      <c r="B3" s="73" t="s">
        <v>2</v>
      </c>
      <c r="C3" s="73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>
      <c r="A4" s="12"/>
      <c r="B4" s="6"/>
      <c r="C4" s="6"/>
      <c r="E4" s="20"/>
      <c r="G4" s="3"/>
    </row>
    <row r="5" spans="1:27" ht="24.75" customHeight="1">
      <c r="A5" s="54"/>
      <c r="B5" s="54"/>
      <c r="C5" s="54"/>
      <c r="D5" s="55"/>
      <c r="E5" s="56" t="s">
        <v>6</v>
      </c>
      <c r="G5" s="3"/>
    </row>
    <row r="6" spans="1:27">
      <c r="B6" s="4"/>
      <c r="G6" s="3"/>
    </row>
    <row r="7" spans="1:27">
      <c r="G7" s="3"/>
    </row>
    <row r="8" spans="1:27">
      <c r="G8" s="3"/>
    </row>
    <row r="9" spans="1:27">
      <c r="G9" s="3"/>
    </row>
    <row r="10" spans="1:27">
      <c r="B10"/>
      <c r="G10" s="3"/>
    </row>
    <row r="11" spans="1:27" s="2" customFormat="1">
      <c r="B11"/>
      <c r="C11" s="1"/>
      <c r="E11" s="1"/>
      <c r="F11" s="1"/>
      <c r="G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>
      <c r="B18" s="1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sheetProtection sheet="1" objects="1" scenarios="1" sort="0" autoFilter="0" pivotTables="0"/>
  <autoFilter ref="B3:E5"/>
  <sortState ref="A4:E13">
    <sortCondition ref="A8"/>
  </sortState>
  <conditionalFormatting sqref="B3 B5">
    <cfRule type="expression" dxfId="54" priority="26">
      <formula>AND(ISERROR(VLOOKUP(B3,Liste_Pièces,1,FALSE)),B3&lt;&gt;"Pièce",LEN(B3)&gt;0)</formula>
    </cfRule>
  </conditionalFormatting>
  <conditionalFormatting sqref="C3 C5">
    <cfRule type="expression" dxfId="53" priority="25">
      <formula>AND(ISERROR(VLOOKUP(C3,Liste_Techniciens,1,FALSE)),C3&lt;&gt;"Technicien",LEN(C3)&gt;0)</formula>
    </cfRule>
  </conditionalFormatting>
  <conditionalFormatting sqref="B4">
    <cfRule type="expression" dxfId="52" priority="24">
      <formula>AND(ISERROR(VLOOKUP(B4,Liste_Pièces,1,FALSE)),B4&lt;&gt;"Pièce",LEN(B4)&gt;0)</formula>
    </cfRule>
  </conditionalFormatting>
  <conditionalFormatting sqref="C4">
    <cfRule type="expression" dxfId="51" priority="23">
      <formula>AND(ISERROR(VLOOKUP(C4,Liste_Techniciens,1,FALSE)),C4&lt;&gt;"Technicien",LEN(C4)&gt;0)</formula>
    </cfRule>
  </conditionalFormatting>
  <dataValidations count="2">
    <dataValidation type="list" allowBlank="1" showInputMessage="1" showErrorMessage="1" errorTitle="Choisir dans la liste" error="Choisir dans la liste !" sqref="B5 B3">
      <formula1>Liste_Pièces</formula1>
    </dataValidation>
    <dataValidation type="list" allowBlank="1" showInputMessage="1" showErrorMessage="1" errorTitle="Choisir dans la liste" error="Choisir dans la liste !" sqref="C3:C5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C6"/>
  <sheetViews>
    <sheetView workbookViewId="0">
      <pane ySplit="3" topLeftCell="A4" activePane="bottomLeft" state="frozen"/>
      <selection activeCell="C7" sqref="C7"/>
      <selection pane="bottomLeft" activeCell="B11" sqref="B11"/>
    </sheetView>
  </sheetViews>
  <sheetFormatPr defaultColWidth="11.42578125" defaultRowHeight="1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>
      <c r="A1" s="39" t="s">
        <v>47</v>
      </c>
      <c r="B1" s="40">
        <f>SUBTOTAL(9,B3:B6)</f>
        <v>0</v>
      </c>
      <c r="C1" s="41"/>
    </row>
    <row r="2" spans="1:3" s="7" customFormat="1" ht="42" customHeight="1">
      <c r="A2" s="13"/>
      <c r="B2" s="13"/>
      <c r="C2" s="13"/>
    </row>
    <row r="3" spans="1:3" s="43" customFormat="1" ht="30">
      <c r="A3" s="51" t="s">
        <v>14</v>
      </c>
      <c r="B3" s="77" t="s">
        <v>36</v>
      </c>
      <c r="C3" s="51" t="s">
        <v>9</v>
      </c>
    </row>
    <row r="4" spans="1:3">
      <c r="A4" t="s">
        <v>63</v>
      </c>
      <c r="B4" s="9">
        <f>SUMIF(Sorties!C:C,Techniciens!A:A,Sorties!D:D)</f>
        <v>0</v>
      </c>
      <c r="C4" s="21" t="s">
        <v>64</v>
      </c>
    </row>
    <row r="5" spans="1:3">
      <c r="A5" t="s">
        <v>59</v>
      </c>
      <c r="B5" s="9">
        <f>SUMIF(Sorties!C:C,Techniciens!A:A,Sorties!D:D)</f>
        <v>0</v>
      </c>
      <c r="C5" s="21" t="s">
        <v>60</v>
      </c>
    </row>
    <row r="6" spans="1:3" ht="26.25" customHeight="1">
      <c r="A6" s="54"/>
      <c r="B6" s="54"/>
      <c r="C6" s="54"/>
    </row>
  </sheetData>
  <sheetProtection sheet="1" objects="1" scenarios="1" sort="0" autoFilter="0" pivotTables="0"/>
  <autoFilter ref="A3:C5">
    <sortState ref="A4:C15">
      <sortCondition ref="A12"/>
    </sortState>
  </autoFilter>
  <sortState ref="A4:C18">
    <sortCondition ref="A5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D12"/>
  <sheetViews>
    <sheetView workbookViewId="0">
      <pane ySplit="3" topLeftCell="A4" activePane="bottomLeft" state="frozen"/>
      <selection activeCell="C7" sqref="C7"/>
      <selection pane="bottomLeft"/>
    </sheetView>
  </sheetViews>
  <sheetFormatPr defaultColWidth="11.42578125" defaultRowHeight="15"/>
  <cols>
    <col min="1" max="1" width="46.5703125" customWidth="1"/>
    <col min="2" max="2" width="17.5703125" style="8" customWidth="1"/>
    <col min="3" max="3" width="17.5703125" style="75" customWidth="1"/>
    <col min="4" max="4" width="61.5703125" customWidth="1"/>
  </cols>
  <sheetData>
    <row r="1" spans="1:4" s="42" customFormat="1" ht="21">
      <c r="A1" s="39" t="s">
        <v>48</v>
      </c>
      <c r="B1" s="40">
        <f>SUBTOTAL(9,B3:B12)</f>
        <v>0</v>
      </c>
      <c r="C1" s="98">
        <f>SUBTOTAL(9,C3:C12)</f>
        <v>0</v>
      </c>
      <c r="D1" s="41"/>
    </row>
    <row r="2" spans="1:4" s="7" customFormat="1" ht="42" customHeight="1">
      <c r="A2" s="13"/>
      <c r="B2" s="13"/>
      <c r="C2" s="74"/>
      <c r="D2" s="13"/>
    </row>
    <row r="3" spans="1:4" s="45" customFormat="1" ht="33.75" customHeight="1">
      <c r="A3" s="51" t="s">
        <v>14</v>
      </c>
      <c r="B3" s="77" t="s">
        <v>37</v>
      </c>
      <c r="C3" s="78" t="s">
        <v>21</v>
      </c>
      <c r="D3" s="51" t="s">
        <v>9</v>
      </c>
    </row>
    <row r="4" spans="1:4">
      <c r="A4" s="6" t="s">
        <v>68</v>
      </c>
      <c r="B4" s="9">
        <f>SUMIF(Entrées!D:D,Fournisseurs!A:A,Entrées!E:E)</f>
        <v>0</v>
      </c>
      <c r="C4" s="97">
        <f>SUMIF(Entrées!D:D,Fournisseurs!A:A,Entrées!G:G)</f>
        <v>0</v>
      </c>
      <c r="D4" s="21"/>
    </row>
    <row r="5" spans="1:4">
      <c r="A5" s="6" t="s">
        <v>67</v>
      </c>
      <c r="B5" s="9">
        <f>SUMIF(Entrées!D:D,Fournisseurs!A:A,Entrées!E:E)</f>
        <v>0</v>
      </c>
      <c r="C5" s="97">
        <f>SUMIF(Entrées!D:D,Fournisseurs!A:A,Entrées!G:G)</f>
        <v>0</v>
      </c>
      <c r="D5" s="21"/>
    </row>
    <row r="6" spans="1:4">
      <c r="A6" s="6" t="s">
        <v>55</v>
      </c>
      <c r="B6" s="9">
        <f>SUMIF(Entrées!D:D,Fournisseurs!A:A,Entrées!E:E)</f>
        <v>0</v>
      </c>
      <c r="C6" s="97">
        <f>SUMIF(Entrées!D:D,Fournisseurs!A:A,Entrées!G:G)</f>
        <v>0</v>
      </c>
      <c r="D6" s="21"/>
    </row>
    <row r="7" spans="1:4">
      <c r="A7" s="6" t="s">
        <v>65</v>
      </c>
      <c r="B7" s="9">
        <f>SUMIF(Entrées!D:D,Fournisseurs!A:A,Entrées!E:E)</f>
        <v>0</v>
      </c>
      <c r="C7" s="97">
        <f>SUMIF(Entrées!D:D,Fournisseurs!A:A,Entrées!G:G)</f>
        <v>0</v>
      </c>
      <c r="D7" s="21" t="s">
        <v>66</v>
      </c>
    </row>
    <row r="8" spans="1:4">
      <c r="A8" s="6" t="s">
        <v>54</v>
      </c>
      <c r="B8" s="9">
        <f>SUMIF(Entrées!D:D,Fournisseurs!A:A,Entrées!E:E)</f>
        <v>0</v>
      </c>
      <c r="C8" s="97">
        <f>SUMIF(Entrées!D:D,Fournisseurs!A:A,Entrées!G:G)</f>
        <v>0</v>
      </c>
      <c r="D8" s="21"/>
    </row>
    <row r="9" spans="1:4">
      <c r="A9" s="6" t="s">
        <v>58</v>
      </c>
      <c r="B9" s="9">
        <f>SUMIF(Entrées!D:D,Fournisseurs!A:A,Entrées!E:E)</f>
        <v>0</v>
      </c>
      <c r="C9" s="97">
        <f>SUMIF(Entrées!D:D,Fournisseurs!A:A,Entrées!G:G)</f>
        <v>0</v>
      </c>
      <c r="D9" s="21"/>
    </row>
    <row r="10" spans="1:4">
      <c r="A10" s="6" t="s">
        <v>56</v>
      </c>
      <c r="B10" s="9">
        <f>SUMIF(Entrées!D:D,Fournisseurs!A:A,Entrées!E:E)</f>
        <v>0</v>
      </c>
      <c r="C10" s="97">
        <f>SUMIF(Entrées!D:D,Fournisseurs!A:A,Entrées!G:G)</f>
        <v>0</v>
      </c>
      <c r="D10" s="21"/>
    </row>
    <row r="11" spans="1:4">
      <c r="A11" s="6" t="s">
        <v>57</v>
      </c>
      <c r="B11" s="9">
        <f>SUMIF(Entrées!D:D,Fournisseurs!A:A,Entrées!E:E)</f>
        <v>0</v>
      </c>
      <c r="C11" s="97">
        <f>SUMIF(Entrées!D:D,Fournisseurs!A:A,Entrées!G:G)</f>
        <v>0</v>
      </c>
      <c r="D11" s="21"/>
    </row>
    <row r="12" spans="1:4" ht="25.5" customHeight="1">
      <c r="A12" s="79"/>
      <c r="B12" s="79"/>
      <c r="C12" s="80"/>
      <c r="D12" s="79"/>
    </row>
  </sheetData>
  <sheetProtection sheet="1" objects="1" scenarios="1" sort="0" autoFilter="0" pivotTables="0"/>
  <autoFilter ref="A3:D11">
    <sortState ref="A4:D11">
      <sortCondition ref="A9"/>
    </sortState>
  </autoFilter>
  <sortState ref="A4:D14">
    <sortCondition ref="A10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C15"/>
  <sheetViews>
    <sheetView workbookViewId="0">
      <pane ySplit="3" topLeftCell="A4" activePane="bottomLeft" state="frozen"/>
      <selection activeCell="B2" sqref="B2"/>
      <selection pane="bottomLeft"/>
    </sheetView>
  </sheetViews>
  <sheetFormatPr defaultColWidth="11.42578125" defaultRowHeight="1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>
      <c r="A1" s="39" t="s">
        <v>49</v>
      </c>
      <c r="B1" s="46">
        <f>SUBTOTAL(9,B3:B15)</f>
        <v>8726</v>
      </c>
      <c r="C1" s="41"/>
    </row>
    <row r="2" spans="1:3" s="7" customFormat="1" ht="43.5" customHeight="1">
      <c r="A2" s="13"/>
      <c r="B2" s="17"/>
      <c r="C2" s="13"/>
    </row>
    <row r="3" spans="1:3" s="44" customFormat="1" ht="31.5" customHeight="1">
      <c r="A3" s="51" t="s">
        <v>14</v>
      </c>
      <c r="B3" s="81" t="s">
        <v>15</v>
      </c>
      <c r="C3" s="51" t="s">
        <v>9</v>
      </c>
    </row>
    <row r="4" spans="1:3">
      <c r="A4" s="6" t="s">
        <v>169</v>
      </c>
      <c r="B4" s="18">
        <f>SUMIF(Inventaire!B:B,Catégories!A:A,Inventaire!D:D)</f>
        <v>147</v>
      </c>
      <c r="C4" s="21" t="s">
        <v>170</v>
      </c>
    </row>
    <row r="5" spans="1:3">
      <c r="A5" s="6" t="s">
        <v>143</v>
      </c>
      <c r="B5" s="18">
        <f>SUMIF(Inventaire!B:B,Catégories!A:A,Inventaire!D:D)</f>
        <v>0</v>
      </c>
      <c r="C5" s="21" t="s">
        <v>144</v>
      </c>
    </row>
    <row r="6" spans="1:3">
      <c r="A6" s="6" t="s">
        <v>130</v>
      </c>
      <c r="B6" s="18">
        <f>SUMIF(Inventaire!B:B,Catégories!A:A,Inventaire!D:D)</f>
        <v>2696</v>
      </c>
      <c r="C6" s="21"/>
    </row>
    <row r="7" spans="1:3">
      <c r="A7" s="6" t="s">
        <v>74</v>
      </c>
      <c r="B7" s="18">
        <f>SUMIF(Inventaire!B:B,Catégories!A:A,Inventaire!D:D)</f>
        <v>0</v>
      </c>
      <c r="C7" s="21" t="s">
        <v>75</v>
      </c>
    </row>
    <row r="8" spans="1:3">
      <c r="A8" s="6" t="s">
        <v>72</v>
      </c>
      <c r="B8" s="18">
        <f>SUMIF(Inventaire!B:B,Catégories!A:A,Inventaire!D:D)</f>
        <v>5883</v>
      </c>
      <c r="C8" s="21" t="s">
        <v>73</v>
      </c>
    </row>
    <row r="9" spans="1:3">
      <c r="A9" s="6" t="s">
        <v>71</v>
      </c>
      <c r="B9" s="18">
        <f>SUMIF(Inventaire!B:B,Catégories!A:A,Inventaire!D:D)</f>
        <v>0</v>
      </c>
      <c r="C9" s="21"/>
    </row>
    <row r="10" spans="1:3">
      <c r="A10" s="6" t="s">
        <v>70</v>
      </c>
      <c r="B10" s="18">
        <f>SUMIF(Inventaire!B:B,Catégories!A:A,Inventaire!D:D)</f>
        <v>0</v>
      </c>
      <c r="C10" s="21"/>
    </row>
    <row r="11" spans="1:3">
      <c r="A11" s="6" t="s">
        <v>69</v>
      </c>
      <c r="B11" s="18">
        <f>SUMIF(Inventaire!B:B,Catégories!A:A,Inventaire!D:D)</f>
        <v>0</v>
      </c>
      <c r="C11" s="21"/>
    </row>
    <row r="12" spans="1:3">
      <c r="A12" s="6" t="s">
        <v>53</v>
      </c>
      <c r="B12" s="18">
        <f>SUMIF(Inventaire!B:B,Catégories!A:A,Inventaire!D:D)</f>
        <v>0</v>
      </c>
      <c r="C12" s="21"/>
    </row>
    <row r="13" spans="1:3">
      <c r="A13" s="6" t="s">
        <v>61</v>
      </c>
      <c r="B13" s="18">
        <f>SUMIF(Inventaire!B:B,Catégories!A:A,Inventaire!D:D)</f>
        <v>0</v>
      </c>
      <c r="C13" s="21"/>
    </row>
    <row r="14" spans="1:3">
      <c r="A14" s="6" t="s">
        <v>62</v>
      </c>
      <c r="B14" s="18">
        <f>SUMIF(Inventaire!B:B,Catégories!A:A,Inventaire!D:D)</f>
        <v>0</v>
      </c>
      <c r="C14" s="21"/>
    </row>
    <row r="15" spans="1:3" s="47" customFormat="1" ht="24" customHeight="1">
      <c r="A15" s="82"/>
      <c r="B15" s="83"/>
      <c r="C15" s="82"/>
    </row>
  </sheetData>
  <sheetProtection sheet="1" objects="1" scenarios="1" sort="0" autoFilter="0" pivotTables="0"/>
  <autoFilter ref="A3:C14"/>
  <sortState ref="A4:C10">
    <sortCondition ref="A1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Q47"/>
  <sheetViews>
    <sheetView tabSelected="1" topLeftCell="A7" zoomScaleNormal="100" workbookViewId="0">
      <selection activeCell="H38" sqref="H38"/>
    </sheetView>
  </sheetViews>
  <sheetFormatPr defaultColWidth="11.42578125" defaultRowHeight="1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3" width="14.5703125" bestFit="1" customWidth="1"/>
    <col min="14" max="14" width="14" customWidth="1"/>
    <col min="15" max="15" width="17.5703125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7" ht="42.75" customHeight="1">
      <c r="A1" s="90" t="s">
        <v>39</v>
      </c>
      <c r="H1" s="90" t="s">
        <v>43</v>
      </c>
    </row>
    <row r="3" spans="1:17" s="47" customFormat="1">
      <c r="A3" s="93" t="s">
        <v>38</v>
      </c>
      <c r="H3" s="93" t="s">
        <v>40</v>
      </c>
      <c r="J3" s="93" t="s">
        <v>4</v>
      </c>
      <c r="K3"/>
      <c r="L3"/>
      <c r="M3"/>
      <c r="N3"/>
      <c r="O3"/>
      <c r="P3"/>
      <c r="Q3"/>
    </row>
    <row r="4" spans="1:17" s="92" customFormat="1">
      <c r="A4" s="91" t="s">
        <v>23</v>
      </c>
      <c r="B4" t="s">
        <v>41</v>
      </c>
      <c r="H4" s="91" t="s">
        <v>42</v>
      </c>
      <c r="I4" s="91" t="s">
        <v>17</v>
      </c>
      <c r="J4" s="92" t="s">
        <v>174</v>
      </c>
      <c r="K4"/>
      <c r="L4"/>
      <c r="M4"/>
      <c r="N4"/>
      <c r="O4"/>
      <c r="P4"/>
      <c r="Q4"/>
    </row>
    <row r="5" spans="1:17">
      <c r="A5" t="s">
        <v>173</v>
      </c>
      <c r="B5" s="89"/>
      <c r="H5" t="s">
        <v>174</v>
      </c>
      <c r="J5" s="89"/>
    </row>
    <row r="6" spans="1:17">
      <c r="A6" t="s">
        <v>72</v>
      </c>
      <c r="B6" s="89">
        <v>5883</v>
      </c>
    </row>
    <row r="7" spans="1:17">
      <c r="A7" t="s">
        <v>130</v>
      </c>
      <c r="B7" s="89">
        <v>2696</v>
      </c>
    </row>
    <row r="8" spans="1:17">
      <c r="A8" t="s">
        <v>169</v>
      </c>
      <c r="B8" s="89">
        <v>147</v>
      </c>
    </row>
    <row r="9" spans="1:17">
      <c r="A9" t="s">
        <v>143</v>
      </c>
      <c r="B9" s="89">
        <v>0</v>
      </c>
    </row>
    <row r="10" spans="1:17">
      <c r="A10" t="s">
        <v>174</v>
      </c>
      <c r="B10" s="89">
        <v>8726</v>
      </c>
    </row>
    <row r="12" spans="1:17" ht="5.25" customHeight="1"/>
    <row r="13" spans="1:17" ht="5.25" customHeight="1"/>
    <row r="14" spans="1:17" ht="5.25" customHeight="1"/>
    <row r="15" spans="1:17" ht="5.25" customHeight="1"/>
    <row r="16" spans="1:17" ht="5.25" customHeight="1"/>
    <row r="17" spans="8:10" ht="5.25" customHeight="1"/>
    <row r="18" spans="8:10" ht="5.25" customHeight="1"/>
    <row r="19" spans="8:10" ht="23.25">
      <c r="H19" s="90" t="s">
        <v>44</v>
      </c>
    </row>
    <row r="21" spans="8:10">
      <c r="H21" s="93" t="s">
        <v>45</v>
      </c>
      <c r="I21" s="47"/>
      <c r="J21" s="93" t="s">
        <v>4</v>
      </c>
    </row>
    <row r="22" spans="8:10">
      <c r="H22" s="91" t="s">
        <v>42</v>
      </c>
      <c r="I22" s="91" t="s">
        <v>17</v>
      </c>
      <c r="J22" s="92" t="s">
        <v>174</v>
      </c>
    </row>
    <row r="23" spans="8:10">
      <c r="H23" t="s">
        <v>174</v>
      </c>
      <c r="J23" s="101"/>
    </row>
    <row r="29" spans="8:10" ht="6.75" customHeight="1"/>
    <row r="30" spans="8:10" ht="6.75" customHeight="1"/>
    <row r="31" spans="8:10" ht="6.75" customHeight="1"/>
    <row r="32" spans="8:10" ht="6.75" customHeight="1"/>
    <row r="33" spans="8:15" ht="6.75" customHeight="1"/>
    <row r="34" spans="8:15" ht="6.75" customHeight="1"/>
    <row r="35" spans="8:15" ht="6.75" customHeight="1"/>
    <row r="36" spans="8:15" ht="6.75" customHeight="1"/>
    <row r="37" spans="8:15" ht="6.75" customHeight="1"/>
    <row r="38" spans="8:15" ht="23.25">
      <c r="H38" s="90" t="s">
        <v>46</v>
      </c>
    </row>
    <row r="40" spans="8:15">
      <c r="H40" s="93" t="s">
        <v>40</v>
      </c>
      <c r="I40" s="47"/>
      <c r="J40" s="87" t="s">
        <v>5</v>
      </c>
    </row>
    <row r="41" spans="8:15">
      <c r="H41" s="91" t="s">
        <v>42</v>
      </c>
      <c r="I41" s="91" t="s">
        <v>17</v>
      </c>
      <c r="J41" s="92" t="s">
        <v>174</v>
      </c>
    </row>
    <row r="42" spans="8:15">
      <c r="H42" t="s">
        <v>174</v>
      </c>
      <c r="J42" s="89"/>
    </row>
    <row r="46" spans="8:15">
      <c r="H46" s="94"/>
      <c r="I46" s="89"/>
      <c r="J46" s="89"/>
      <c r="K46" s="89"/>
      <c r="L46" s="89"/>
      <c r="M46" s="89"/>
      <c r="N46" s="89"/>
      <c r="O46" s="89"/>
    </row>
    <row r="47" spans="8:15">
      <c r="H47" s="88"/>
      <c r="I47" s="89"/>
      <c r="J47" s="89"/>
      <c r="K47" s="89"/>
      <c r="L47" s="89"/>
      <c r="M47" s="89"/>
      <c r="N47" s="89"/>
      <c r="O47" s="89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C19"/>
  <sheetViews>
    <sheetView workbookViewId="0">
      <selection activeCell="B1" sqref="B1"/>
    </sheetView>
  </sheetViews>
  <sheetFormatPr defaultColWidth="11.42578125" defaultRowHeight="15.75" customHeight="1"/>
  <cols>
    <col min="1" max="1" width="23.42578125" style="86" customWidth="1"/>
    <col min="2" max="2" width="36" style="86" customWidth="1"/>
    <col min="3" max="16384" width="11.42578125" style="86"/>
  </cols>
  <sheetData>
    <row r="1" spans="1:3" ht="15.75" customHeight="1">
      <c r="A1" s="84" t="s">
        <v>24</v>
      </c>
      <c r="B1" s="85" t="s">
        <v>82</v>
      </c>
    </row>
    <row r="2" spans="1:3" ht="15.75" customHeight="1">
      <c r="A2" s="84" t="s">
        <v>25</v>
      </c>
      <c r="B2" s="85" t="s">
        <v>26</v>
      </c>
    </row>
    <row r="4" spans="1:3" ht="15.75" customHeight="1">
      <c r="A4" s="66" t="s">
        <v>27</v>
      </c>
      <c r="B4" s="103">
        <f>IFERROR(VLOOKUP("Angle parclose gris", Pièces,4,FALSE),0)</f>
        <v>7</v>
      </c>
    </row>
    <row r="5" spans="1:3" ht="15.75" customHeight="1">
      <c r="A5" s="67"/>
      <c r="B5" s="68"/>
    </row>
    <row r="6" spans="1:3" ht="15.75" customHeight="1">
      <c r="A6" s="67"/>
      <c r="B6" s="68"/>
    </row>
    <row r="7" spans="1:3" ht="15.75" customHeight="1">
      <c r="A7" s="67"/>
      <c r="B7" s="68"/>
    </row>
    <row r="8" spans="1:3" ht="15.75" customHeight="1">
      <c r="A8" s="66" t="s">
        <v>28</v>
      </c>
      <c r="B8" s="69"/>
    </row>
    <row r="9" spans="1:3" ht="15.75" customHeight="1">
      <c r="A9" s="70" t="s">
        <v>2</v>
      </c>
      <c r="B9" s="48" t="s">
        <v>2</v>
      </c>
      <c r="C9" s="72">
        <f ca="1">IFERROR(MATCH(VD_Pièce,Liste_Pièces,0)-1,0)</f>
        <v>0</v>
      </c>
    </row>
    <row r="10" spans="1:3" ht="15.75" customHeight="1">
      <c r="A10" s="70" t="s">
        <v>4</v>
      </c>
      <c r="B10" s="48" t="s">
        <v>14</v>
      </c>
      <c r="C10" s="72">
        <f ca="1">IFERROR(MATCH(VD_Fournisseur,Liste_Fournisseurs,0)-1,0)</f>
        <v>0</v>
      </c>
    </row>
    <row r="11" spans="1:3" ht="15.75" customHeight="1">
      <c r="A11" s="70" t="s">
        <v>5</v>
      </c>
      <c r="B11" s="48" t="s">
        <v>14</v>
      </c>
      <c r="C11" s="72">
        <f ca="1">IFERROR(MATCH(VD_Technicien,Liste_Techniciens,0)-1,0)</f>
        <v>0</v>
      </c>
    </row>
    <row r="12" spans="1:3" ht="15.75" customHeight="1">
      <c r="A12" s="70" t="s">
        <v>23</v>
      </c>
      <c r="B12" s="48" t="s">
        <v>14</v>
      </c>
      <c r="C12" s="72">
        <f ca="1">IFERROR(MATCH(VD_Technicien,Liste_Techniciens,0)-1,0)</f>
        <v>0</v>
      </c>
    </row>
    <row r="13" spans="1:3" ht="15.75" customHeight="1">
      <c r="A13" s="67"/>
      <c r="B13" s="68"/>
    </row>
    <row r="14" spans="1:3" ht="15.75" customHeight="1">
      <c r="A14" s="71" t="s">
        <v>29</v>
      </c>
      <c r="B14" s="66"/>
    </row>
    <row r="15" spans="1:3" ht="15.75" customHeight="1">
      <c r="A15" s="49" t="s">
        <v>30</v>
      </c>
      <c r="B15" s="50" t="s">
        <v>31</v>
      </c>
    </row>
    <row r="16" spans="1:3" ht="15.75" customHeight="1">
      <c r="A16" s="49" t="s">
        <v>32</v>
      </c>
      <c r="B16" s="50" t="s">
        <v>31</v>
      </c>
    </row>
    <row r="17" spans="1:2" ht="15.75" customHeight="1">
      <c r="A17" s="49" t="s">
        <v>34</v>
      </c>
      <c r="B17" s="50" t="s">
        <v>31</v>
      </c>
    </row>
    <row r="18" spans="1:2" ht="15.75" customHeight="1">
      <c r="A18" s="49" t="s">
        <v>35</v>
      </c>
      <c r="B18" s="50" t="s">
        <v>33</v>
      </c>
    </row>
    <row r="19" spans="1:2" ht="15.75" customHeight="1">
      <c r="A19" s="71"/>
      <c r="B19" s="66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Carim</cp:lastModifiedBy>
  <dcterms:created xsi:type="dcterms:W3CDTF">2013-02-01T10:35:05Z</dcterms:created>
  <dcterms:modified xsi:type="dcterms:W3CDTF">2018-01-07T10:28:49Z</dcterms:modified>
</cp:coreProperties>
</file>