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 tabRatio="529"/>
  </bookViews>
  <sheets>
    <sheet name="Récap_fact_2019" sheetId="1" r:id="rId1"/>
    <sheet name="Stats_2019" sheetId="2" r:id="rId2"/>
  </sheets>
  <definedNames>
    <definedName name="Août">Récap_fact_2019!$Q$2:$Q$69</definedName>
    <definedName name="Avril">Récap_fact_2019!$I$2:$I$69</definedName>
    <definedName name="Clients">Récap_fact_2019!$A$2:$A$69</definedName>
    <definedName name="Décembre">Récap_fact_2019!$Y$2:$Y$69</definedName>
    <definedName name="Février">Récap_fact_2019!$E$2:$E$69</definedName>
    <definedName name="Janvier">Récap_fact_2019!$C$2:$C$69</definedName>
    <definedName name="Juillet">Récap_fact_2019!$O$2:$O$69</definedName>
    <definedName name="Juin">Récap_fact_2019!$M$2:$M$69</definedName>
    <definedName name="Mai">Récap_fact_2019!$K$2:$K$69</definedName>
    <definedName name="Mars">Récap_fact_2019!$G$2:$G$69</definedName>
    <definedName name="Novembre">Récap_fact_2019!$W$2:$W$69</definedName>
    <definedName name="Octobre">Récap_fact_2019!$U$2:$U$69</definedName>
    <definedName name="Presta">Récap_fact_2019!$B$2:$B$69</definedName>
    <definedName name="Septembre">Récap_fact_2019!$S$2:$S$69</definedName>
    <definedName name="Tps_S1">Récap_fact_2019!$D$2:$D$69</definedName>
    <definedName name="Tps_S10">Récap_fact_2019!$V$2:$V$69</definedName>
    <definedName name="Tps_S11">Récap_fact_2019!$X$2:$X$69</definedName>
    <definedName name="Tps_S12">Récap_fact_2019!$Z$2:$Z$69</definedName>
    <definedName name="Tps_S2">Récap_fact_2019!$F$2:$F$69</definedName>
    <definedName name="Tps_S3">Récap_fact_2019!$H$2:$H$69</definedName>
    <definedName name="Tps_S4">Récap_fact_2019!$J$2:$J$69</definedName>
    <definedName name="Tps_S5">Récap_fact_2019!$L$2:$L$69</definedName>
    <definedName name="Tps_S6">Récap_fact_2019!$N$2:$N$69</definedName>
    <definedName name="Tps_S7">Récap_fact_2019!$P$2:$P$69</definedName>
    <definedName name="Tps_S8">Récap_fact_2019!$R$2:$R$69</definedName>
    <definedName name="Tps_S9">Récap_fact_2019!$T$2:$T$69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78" i="1"/>
  <c r="M77"/>
  <c r="K78"/>
  <c r="K77"/>
  <c r="I78"/>
  <c r="I77"/>
  <c r="E78"/>
  <c r="G78"/>
  <c r="G77"/>
  <c r="E77"/>
  <c r="C78"/>
  <c r="C77"/>
  <c r="J55" l="1"/>
  <c r="I55"/>
  <c r="H5"/>
  <c r="G5"/>
  <c r="F5"/>
  <c r="E5"/>
  <c r="L52"/>
  <c r="K52"/>
  <c r="J25"/>
  <c r="I25"/>
  <c r="J11"/>
  <c r="I11"/>
  <c r="C80" l="1"/>
  <c r="C81"/>
  <c r="Y75" l="1"/>
  <c r="Y74"/>
  <c r="W75"/>
  <c r="W74"/>
  <c r="U75"/>
  <c r="U74"/>
  <c r="S75"/>
  <c r="S74"/>
  <c r="Q75"/>
  <c r="Q74"/>
  <c r="O75"/>
  <c r="O74"/>
  <c r="M75"/>
  <c r="M74"/>
  <c r="K75"/>
  <c r="K74"/>
  <c r="I75"/>
  <c r="I74"/>
  <c r="G74"/>
  <c r="G75"/>
  <c r="E75"/>
  <c r="E74"/>
  <c r="Z72"/>
  <c r="Z71"/>
  <c r="X72"/>
  <c r="X71"/>
  <c r="V72"/>
  <c r="V71"/>
  <c r="T72"/>
  <c r="T71"/>
  <c r="R72"/>
  <c r="R71"/>
  <c r="P72"/>
  <c r="P71"/>
  <c r="N72"/>
  <c r="N71"/>
  <c r="L72"/>
  <c r="L71"/>
  <c r="J72"/>
  <c r="J71"/>
  <c r="H72"/>
  <c r="H71"/>
  <c r="F71"/>
  <c r="F72"/>
  <c r="C76"/>
  <c r="C75"/>
  <c r="C74"/>
  <c r="D72"/>
  <c r="D71"/>
  <c r="C3" i="2" l="1"/>
  <c r="C4"/>
  <c r="B3"/>
  <c r="B4"/>
  <c r="Y76" i="1"/>
  <c r="W76"/>
  <c r="U76"/>
  <c r="S76"/>
  <c r="Q76"/>
  <c r="O76"/>
  <c r="M76"/>
  <c r="K76"/>
  <c r="I76"/>
  <c r="G76"/>
  <c r="E76"/>
  <c r="E73"/>
  <c r="G73"/>
  <c r="I73"/>
  <c r="K73"/>
  <c r="M73"/>
  <c r="O73"/>
  <c r="Q73"/>
  <c r="S73"/>
  <c r="U73"/>
  <c r="W73"/>
  <c r="Y73"/>
  <c r="C73"/>
  <c r="F70"/>
  <c r="H70"/>
  <c r="J70"/>
  <c r="L70"/>
  <c r="N70"/>
  <c r="P70"/>
  <c r="R70"/>
  <c r="T70"/>
  <c r="V70"/>
  <c r="X70"/>
  <c r="Z70"/>
  <c r="D70"/>
  <c r="C79" l="1"/>
  <c r="B2" i="2"/>
  <c r="B5" s="1"/>
  <c r="C2"/>
  <c r="C5" s="1"/>
</calcChain>
</file>

<file path=xl/sharedStrings.xml><?xml version="1.0" encoding="utf-8"?>
<sst xmlns="http://schemas.openxmlformats.org/spreadsheetml/2006/main" count="164" uniqueCount="97">
  <si>
    <t>CHANTEAU Mélissa</t>
  </si>
  <si>
    <t>PERNOT Juliette</t>
  </si>
  <si>
    <t>LAURENT (Mme)</t>
  </si>
  <si>
    <t>Ludivine (Ambio)</t>
  </si>
  <si>
    <t>USON LHERMET Lauriane</t>
  </si>
  <si>
    <t>AUBERGER Loïc</t>
  </si>
  <si>
    <t>USON Michèle</t>
  </si>
  <si>
    <t>GIUFFREDA Cannelle</t>
  </si>
  <si>
    <t>BASTELICA Carole</t>
  </si>
  <si>
    <t>CAURE Caroline</t>
  </si>
  <si>
    <t>MAIRESSE Pascale</t>
  </si>
  <si>
    <t>ESCRIVA Lola</t>
  </si>
  <si>
    <t>CHENOUF Isabelle</t>
  </si>
  <si>
    <t>BOISSEAU Jackie</t>
  </si>
  <si>
    <t>LEININGER Ariane</t>
  </si>
  <si>
    <t>GAUTIER Delphine</t>
  </si>
  <si>
    <t>GONDOLO Isabelle</t>
  </si>
  <si>
    <t>APARICIO Ghislaine</t>
  </si>
  <si>
    <t>HOTTOU Michel</t>
  </si>
  <si>
    <t>MACIELLO Vanessa</t>
  </si>
  <si>
    <t>CLAIRON Béatrice</t>
  </si>
  <si>
    <t>DEVICHI Sandra</t>
  </si>
  <si>
    <t>DANIERE Marjolaine</t>
  </si>
  <si>
    <t>SEGURA Rose-Marie</t>
  </si>
  <si>
    <t>VECCHIOLI Alice</t>
  </si>
  <si>
    <t>LAURENT Elsa</t>
  </si>
  <si>
    <t>BUTI Jean-Marc</t>
  </si>
  <si>
    <t>BADOR Céline</t>
  </si>
  <si>
    <t>CLAIRON Pauline</t>
  </si>
  <si>
    <t>ALBERGHINA Daniel</t>
  </si>
  <si>
    <t>GARNERO Peggy</t>
  </si>
  <si>
    <t>BARTON Nolwenn</t>
  </si>
  <si>
    <t>LAVEDRINE Magali</t>
  </si>
  <si>
    <t>LOPEZ FLORES Lucie</t>
  </si>
  <si>
    <t>AUTRET Aurélie</t>
  </si>
  <si>
    <t>AGOSTINO Brigitte</t>
  </si>
  <si>
    <t>KERHOAS Jennifer</t>
  </si>
  <si>
    <t>CAMPUS Jean-Michel</t>
  </si>
  <si>
    <t>MARQUIS Hélène</t>
  </si>
  <si>
    <t>MEHADJI Yacine</t>
  </si>
  <si>
    <t>DAMAGEUX Joselyne</t>
  </si>
  <si>
    <t>FERREI Stephanie</t>
  </si>
  <si>
    <t>BENDER Isabelle</t>
  </si>
  <si>
    <t>YBORRA Lisa</t>
  </si>
  <si>
    <t>BERNARD Eléna</t>
  </si>
  <si>
    <t>VAUTIER Charlotte</t>
  </si>
  <si>
    <t>SPINOSI Françoise</t>
  </si>
  <si>
    <t>GUGLIELMI Corinne</t>
  </si>
  <si>
    <t>CHRETIEN Nathalie</t>
  </si>
  <si>
    <t>CABANTOUS Mallorie</t>
  </si>
  <si>
    <t>MAHIEU Claire</t>
  </si>
  <si>
    <t>PANCHOT Alexandra</t>
  </si>
  <si>
    <t>CASTALDI Sofiana</t>
  </si>
  <si>
    <t>VINCENTE Aurélie</t>
  </si>
  <si>
    <t>DACQUI Josephine</t>
  </si>
  <si>
    <t>COIFFIER Eléa</t>
  </si>
  <si>
    <t>ROZZONELLI Océane</t>
  </si>
  <si>
    <t>BRUNELLA Annelore</t>
  </si>
  <si>
    <t>Clients</t>
  </si>
  <si>
    <t>Janvier</t>
  </si>
  <si>
    <t>Presta</t>
  </si>
  <si>
    <t>Nombre d'heures</t>
  </si>
  <si>
    <t>Montant total mensuel</t>
  </si>
  <si>
    <t>Nombre de clients mensuel</t>
  </si>
  <si>
    <t>Moyenne annuelle de clients</t>
  </si>
  <si>
    <t>Massage</t>
  </si>
  <si>
    <t>Sophrologie</t>
  </si>
  <si>
    <t>Nombre de clients</t>
  </si>
  <si>
    <t>Nombres d'heures</t>
  </si>
  <si>
    <t>CA annuel</t>
  </si>
  <si>
    <t>CA en %</t>
  </si>
  <si>
    <t>Tps_S1</t>
  </si>
  <si>
    <t>Février</t>
  </si>
  <si>
    <t>Tps_S2</t>
  </si>
  <si>
    <t>Mars</t>
  </si>
  <si>
    <t>Tps_S3</t>
  </si>
  <si>
    <t>Avril</t>
  </si>
  <si>
    <t>Tps_S4</t>
  </si>
  <si>
    <t>Mai</t>
  </si>
  <si>
    <t>Tps_S5</t>
  </si>
  <si>
    <t>Juin</t>
  </si>
  <si>
    <t>Tps_S6</t>
  </si>
  <si>
    <t>Juillet</t>
  </si>
  <si>
    <t>Tps_S7</t>
  </si>
  <si>
    <t>Août</t>
  </si>
  <si>
    <t>Tps_S8</t>
  </si>
  <si>
    <t>Septembre</t>
  </si>
  <si>
    <t>Tps_S9</t>
  </si>
  <si>
    <t>Octobre</t>
  </si>
  <si>
    <t>Tps_S10</t>
  </si>
  <si>
    <t>Novembre</t>
  </si>
  <si>
    <t>Tps_S11</t>
  </si>
  <si>
    <t>Décembre</t>
  </si>
  <si>
    <t>Tps_S12</t>
  </si>
  <si>
    <t>Massages</t>
  </si>
  <si>
    <t>MASS</t>
  </si>
  <si>
    <t>SOPH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</si>
</sst>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10">
    <font>
      <sz val="11"/>
      <color theme="1"/>
      <name val="Lato"/>
      <family val="2"/>
    </font>
    <font>
      <sz val="11"/>
      <color theme="1"/>
      <name val="Lato"/>
      <family val="2"/>
    </font>
    <font>
      <sz val="11"/>
      <color theme="1"/>
      <name val="MostraNuova"/>
      <family val="2"/>
    </font>
    <font>
      <sz val="11"/>
      <name val="MostraNuova"/>
      <family val="2"/>
    </font>
    <font>
      <b/>
      <sz val="11"/>
      <color theme="1"/>
      <name val="MostraNuova"/>
      <family val="2"/>
    </font>
    <font>
      <b/>
      <sz val="10"/>
      <color theme="1"/>
      <name val="MostraNuova"/>
      <family val="2"/>
    </font>
    <font>
      <i/>
      <sz val="10"/>
      <color theme="1"/>
      <name val="MostraNuova"/>
      <family val="2"/>
    </font>
    <font>
      <sz val="10"/>
      <color theme="1"/>
      <name val="MostraNuova"/>
      <family val="2"/>
    </font>
    <font>
      <i/>
      <sz val="10"/>
      <color rgb="FFFF0000"/>
      <name val="MostraNuova"/>
      <family val="2"/>
    </font>
    <font>
      <sz val="8"/>
      <color theme="1"/>
      <name val="MostraNuova"/>
    </font>
  </fonts>
  <fills count="7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164" fontId="2" fillId="0" borderId="1" xfId="1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0" fontId="2" fillId="0" borderId="1" xfId="2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2" fontId="6" fillId="3" borderId="0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>
      <alignment horizontal="center" vertical="center"/>
    </xf>
    <xf numFmtId="164" fontId="5" fillId="6" borderId="2" xfId="1" applyFont="1" applyFill="1" applyBorder="1" applyAlignment="1">
      <alignment horizontal="center" vertical="center"/>
    </xf>
    <xf numFmtId="164" fontId="5" fillId="6" borderId="4" xfId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164" fontId="6" fillId="6" borderId="0" xfId="1" applyFont="1" applyFill="1" applyBorder="1" applyAlignment="1">
      <alignment horizontal="center" vertical="center"/>
    </xf>
    <xf numFmtId="164" fontId="6" fillId="6" borderId="6" xfId="1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164" fontId="6" fillId="6" borderId="8" xfId="1" applyFont="1" applyFill="1" applyBorder="1" applyAlignment="1">
      <alignment horizontal="center" vertical="center"/>
    </xf>
    <xf numFmtId="164" fontId="6" fillId="6" borderId="9" xfId="1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vertical="center"/>
    </xf>
    <xf numFmtId="0" fontId="7" fillId="0" borderId="2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6" fillId="2" borderId="5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vertical="center"/>
    </xf>
    <xf numFmtId="0" fontId="6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1" fontId="5" fillId="2" borderId="4" xfId="0" applyNumberFormat="1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9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colors>
    <mruColors>
      <color rgb="FFFFCC99"/>
      <color rgb="FFFFCCFF"/>
      <color rgb="FFFFFF99"/>
      <color rgb="FF99FF99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95"/>
  <sheetViews>
    <sheetView showGridLines="0" tabSelected="1" workbookViewId="0">
      <pane xSplit="2" ySplit="1" topLeftCell="C48" activePane="bottomRight" state="frozenSplit"/>
      <selection pane="topRight"/>
      <selection pane="bottomLeft" activeCell="A12" sqref="A12"/>
      <selection pane="bottomRight" activeCell="C77" sqref="C77"/>
    </sheetView>
  </sheetViews>
  <sheetFormatPr defaultColWidth="11.5" defaultRowHeight="14.25"/>
  <cols>
    <col min="1" max="1" width="19.25" style="9" bestFit="1" customWidth="1"/>
    <col min="2" max="2" width="5.75" style="3" bestFit="1" customWidth="1"/>
    <col min="3" max="3" width="10.125" style="9" customWidth="1"/>
    <col min="4" max="4" width="9.5" style="9" customWidth="1"/>
    <col min="5" max="5" width="10.375" style="9" bestFit="1" customWidth="1"/>
    <col min="6" max="6" width="8.375" style="9" customWidth="1"/>
    <col min="7" max="7" width="10" style="9" bestFit="1" customWidth="1"/>
    <col min="8" max="8" width="8.375" style="9" bestFit="1" customWidth="1"/>
    <col min="9" max="9" width="10" style="9" bestFit="1" customWidth="1"/>
    <col min="10" max="10" width="8.5" style="9" bestFit="1" customWidth="1"/>
    <col min="11" max="11" width="10.125" style="9" bestFit="1" customWidth="1"/>
    <col min="12" max="12" width="8.375" style="9" bestFit="1" customWidth="1"/>
    <col min="13" max="13" width="10.125" style="9" bestFit="1" customWidth="1"/>
    <col min="14" max="14" width="8.5" style="9" bestFit="1" customWidth="1"/>
    <col min="15" max="15" width="10.5" style="9" bestFit="1" customWidth="1"/>
    <col min="16" max="16" width="6" style="9" bestFit="1" customWidth="1"/>
    <col min="17" max="17" width="10.375" style="9" bestFit="1" customWidth="1"/>
    <col min="18" max="18" width="8.5" style="9" bestFit="1" customWidth="1"/>
    <col min="19" max="19" width="10.875" style="9" bestFit="1" customWidth="1"/>
    <col min="20" max="20" width="8.5" style="9" bestFit="1" customWidth="1"/>
    <col min="21" max="21" width="10.875" style="9" bestFit="1" customWidth="1"/>
    <col min="22" max="22" width="9.5" style="9" bestFit="1" customWidth="1"/>
    <col min="23" max="23" width="11" style="9" bestFit="1" customWidth="1"/>
    <col min="24" max="24" width="8.625" style="9" bestFit="1" customWidth="1"/>
    <col min="25" max="25" width="11.375" style="9" bestFit="1" customWidth="1"/>
    <col min="26" max="26" width="8.875" style="9" bestFit="1" customWidth="1"/>
    <col min="27" max="16384" width="11.5" style="9"/>
  </cols>
  <sheetData>
    <row r="1" spans="1:26" s="7" customFormat="1" ht="15">
      <c r="A1" s="4" t="s">
        <v>58</v>
      </c>
      <c r="B1" s="12" t="s">
        <v>60</v>
      </c>
      <c r="C1" s="11" t="s">
        <v>59</v>
      </c>
      <c r="D1" s="4" t="s">
        <v>71</v>
      </c>
      <c r="E1" s="11" t="s">
        <v>72</v>
      </c>
      <c r="F1" s="4" t="s">
        <v>73</v>
      </c>
      <c r="G1" s="11" t="s">
        <v>74</v>
      </c>
      <c r="H1" s="4" t="s">
        <v>75</v>
      </c>
      <c r="I1" s="11" t="s">
        <v>76</v>
      </c>
      <c r="J1" s="4" t="s">
        <v>77</v>
      </c>
      <c r="K1" s="11" t="s">
        <v>78</v>
      </c>
      <c r="L1" s="4" t="s">
        <v>79</v>
      </c>
      <c r="M1" s="11" t="s">
        <v>80</v>
      </c>
      <c r="N1" s="4" t="s">
        <v>81</v>
      </c>
      <c r="O1" s="11" t="s">
        <v>82</v>
      </c>
      <c r="P1" s="4" t="s">
        <v>83</v>
      </c>
      <c r="Q1" s="11" t="s">
        <v>84</v>
      </c>
      <c r="R1" s="4" t="s">
        <v>85</v>
      </c>
      <c r="S1" s="11" t="s">
        <v>86</v>
      </c>
      <c r="T1" s="4" t="s">
        <v>87</v>
      </c>
      <c r="U1" s="11" t="s">
        <v>88</v>
      </c>
      <c r="V1" s="4" t="s">
        <v>89</v>
      </c>
      <c r="W1" s="11" t="s">
        <v>90</v>
      </c>
      <c r="X1" s="4" t="s">
        <v>91</v>
      </c>
      <c r="Y1" s="11" t="s">
        <v>92</v>
      </c>
      <c r="Z1" s="4" t="s">
        <v>93</v>
      </c>
    </row>
    <row r="2" spans="1:26">
      <c r="A2" s="1" t="s">
        <v>35</v>
      </c>
      <c r="B2" s="13" t="s">
        <v>95</v>
      </c>
      <c r="C2" s="10"/>
      <c r="D2" s="1"/>
      <c r="E2" s="10">
        <v>30</v>
      </c>
      <c r="F2" s="1">
        <v>1</v>
      </c>
      <c r="G2" s="10"/>
      <c r="H2" s="1"/>
      <c r="I2" s="10"/>
      <c r="J2" s="1"/>
      <c r="K2" s="10"/>
      <c r="L2" s="1"/>
      <c r="M2" s="10"/>
      <c r="N2" s="1"/>
      <c r="O2" s="10"/>
      <c r="P2" s="1"/>
      <c r="Q2" s="10"/>
      <c r="R2" s="1"/>
      <c r="S2" s="10"/>
      <c r="T2" s="1"/>
      <c r="U2" s="10"/>
      <c r="V2" s="1"/>
      <c r="W2" s="10"/>
      <c r="X2" s="1"/>
      <c r="Y2" s="10"/>
      <c r="Z2" s="1"/>
    </row>
    <row r="3" spans="1:26">
      <c r="A3" s="1" t="s">
        <v>29</v>
      </c>
      <c r="B3" s="13" t="s">
        <v>95</v>
      </c>
      <c r="C3" s="10"/>
      <c r="D3" s="1"/>
      <c r="E3" s="10">
        <v>30</v>
      </c>
      <c r="F3" s="1">
        <v>1</v>
      </c>
      <c r="G3" s="10"/>
      <c r="H3" s="1"/>
      <c r="I3" s="10"/>
      <c r="J3" s="1"/>
      <c r="K3" s="10"/>
      <c r="L3" s="1"/>
      <c r="M3" s="10"/>
      <c r="N3" s="1"/>
      <c r="O3" s="10"/>
      <c r="P3" s="1"/>
      <c r="Q3" s="10"/>
      <c r="R3" s="1"/>
      <c r="S3" s="10"/>
      <c r="T3" s="1"/>
      <c r="U3" s="10"/>
      <c r="V3" s="1"/>
      <c r="W3" s="10"/>
      <c r="X3" s="1"/>
      <c r="Y3" s="10"/>
      <c r="Z3" s="1"/>
    </row>
    <row r="4" spans="1:26">
      <c r="A4" s="1" t="s">
        <v>17</v>
      </c>
      <c r="B4" s="13" t="s">
        <v>95</v>
      </c>
      <c r="C4" s="10"/>
      <c r="D4" s="1"/>
      <c r="E4" s="10"/>
      <c r="F4" s="1"/>
      <c r="G4" s="10"/>
      <c r="H4" s="1"/>
      <c r="I4" s="10"/>
      <c r="J4" s="1"/>
      <c r="K4" s="10"/>
      <c r="L4" s="1"/>
      <c r="M4" s="10"/>
      <c r="N4" s="1"/>
      <c r="O4" s="10"/>
      <c r="P4" s="1"/>
      <c r="Q4" s="10"/>
      <c r="R4" s="1"/>
      <c r="S4" s="10"/>
      <c r="T4" s="1"/>
      <c r="U4" s="10"/>
      <c r="V4" s="1"/>
      <c r="W4" s="10"/>
      <c r="X4" s="1"/>
      <c r="Y4" s="10"/>
      <c r="Z4" s="1"/>
    </row>
    <row r="5" spans="1:26">
      <c r="A5" s="1" t="s">
        <v>5</v>
      </c>
      <c r="B5" s="13" t="s">
        <v>95</v>
      </c>
      <c r="C5" s="10">
        <v>50</v>
      </c>
      <c r="D5" s="1">
        <v>2</v>
      </c>
      <c r="E5" s="10">
        <f>50+50+50+80</f>
        <v>230</v>
      </c>
      <c r="F5" s="1">
        <f>1+1+1.5+1.5</f>
        <v>5</v>
      </c>
      <c r="G5" s="10">
        <f>50+50</f>
        <v>100</v>
      </c>
      <c r="H5" s="1">
        <f>1+1</f>
        <v>2</v>
      </c>
      <c r="I5" s="10"/>
      <c r="J5" s="1"/>
      <c r="K5" s="10">
        <v>100</v>
      </c>
      <c r="L5" s="1">
        <v>2</v>
      </c>
      <c r="M5" s="10"/>
      <c r="N5" s="1"/>
      <c r="O5" s="10"/>
      <c r="P5" s="1"/>
      <c r="Q5" s="10"/>
      <c r="R5" s="1"/>
      <c r="S5" s="10"/>
      <c r="T5" s="1"/>
      <c r="U5" s="10"/>
      <c r="V5" s="1"/>
      <c r="W5" s="10"/>
      <c r="X5" s="1"/>
      <c r="Y5" s="10"/>
      <c r="Z5" s="1"/>
    </row>
    <row r="6" spans="1:26">
      <c r="A6" s="1" t="s">
        <v>34</v>
      </c>
      <c r="B6" s="13" t="s">
        <v>95</v>
      </c>
      <c r="C6" s="10"/>
      <c r="D6" s="1"/>
      <c r="E6" s="10">
        <v>30</v>
      </c>
      <c r="F6" s="1">
        <v>1</v>
      </c>
      <c r="G6" s="10"/>
      <c r="H6" s="1"/>
      <c r="I6" s="10"/>
      <c r="J6" s="1"/>
      <c r="K6" s="10"/>
      <c r="L6" s="1"/>
      <c r="M6" s="10"/>
      <c r="N6" s="1"/>
      <c r="O6" s="10"/>
      <c r="P6" s="1"/>
      <c r="Q6" s="10"/>
      <c r="R6" s="1"/>
      <c r="S6" s="10"/>
      <c r="T6" s="1"/>
      <c r="U6" s="10"/>
      <c r="V6" s="1"/>
      <c r="W6" s="10"/>
      <c r="X6" s="1"/>
      <c r="Y6" s="10"/>
      <c r="Z6" s="1"/>
    </row>
    <row r="7" spans="1:26">
      <c r="A7" s="1" t="s">
        <v>27</v>
      </c>
      <c r="B7" s="13" t="s">
        <v>95</v>
      </c>
      <c r="C7" s="10">
        <v>60</v>
      </c>
      <c r="D7" s="1">
        <v>2</v>
      </c>
      <c r="E7" s="10"/>
      <c r="F7" s="1"/>
      <c r="G7" s="10"/>
      <c r="H7" s="1"/>
      <c r="I7" s="10"/>
      <c r="J7" s="1"/>
      <c r="K7" s="10"/>
      <c r="L7" s="1"/>
      <c r="M7" s="10"/>
      <c r="N7" s="1"/>
      <c r="O7" s="10"/>
      <c r="P7" s="1"/>
      <c r="Q7" s="10"/>
      <c r="R7" s="1"/>
      <c r="S7" s="10"/>
      <c r="T7" s="1"/>
      <c r="U7" s="10"/>
      <c r="V7" s="1"/>
      <c r="W7" s="10"/>
      <c r="X7" s="1"/>
      <c r="Y7" s="10"/>
      <c r="Z7" s="1"/>
    </row>
    <row r="8" spans="1:26">
      <c r="A8" s="1" t="s">
        <v>31</v>
      </c>
      <c r="B8" s="13" t="s">
        <v>95</v>
      </c>
      <c r="C8" s="10"/>
      <c r="D8" s="1"/>
      <c r="E8" s="10">
        <v>30</v>
      </c>
      <c r="F8" s="1">
        <v>1</v>
      </c>
      <c r="G8" s="10"/>
      <c r="H8" s="1"/>
      <c r="I8" s="10"/>
      <c r="J8" s="1"/>
      <c r="K8" s="10"/>
      <c r="L8" s="1"/>
      <c r="M8" s="10"/>
      <c r="N8" s="1"/>
      <c r="O8" s="10"/>
      <c r="P8" s="1"/>
      <c r="Q8" s="10"/>
      <c r="R8" s="1"/>
      <c r="S8" s="10"/>
      <c r="T8" s="1"/>
      <c r="U8" s="10"/>
      <c r="V8" s="1"/>
      <c r="W8" s="10"/>
      <c r="X8" s="1"/>
      <c r="Y8" s="10"/>
      <c r="Z8" s="1"/>
    </row>
    <row r="9" spans="1:26">
      <c r="A9" s="1" t="s">
        <v>8</v>
      </c>
      <c r="B9" s="13" t="s">
        <v>95</v>
      </c>
      <c r="C9" s="10"/>
      <c r="D9" s="1"/>
      <c r="E9" s="10"/>
      <c r="F9" s="1"/>
      <c r="G9" s="10"/>
      <c r="H9" s="1"/>
      <c r="I9" s="10">
        <v>100</v>
      </c>
      <c r="J9" s="1">
        <v>2</v>
      </c>
      <c r="K9" s="10"/>
      <c r="L9" s="1"/>
      <c r="M9" s="10"/>
      <c r="N9" s="1"/>
      <c r="O9" s="10"/>
      <c r="P9" s="1"/>
      <c r="Q9" s="10"/>
      <c r="R9" s="1"/>
      <c r="S9" s="10"/>
      <c r="T9" s="1"/>
      <c r="U9" s="10"/>
      <c r="V9" s="1"/>
      <c r="W9" s="10"/>
      <c r="X9" s="1"/>
      <c r="Y9" s="10"/>
      <c r="Z9" s="1"/>
    </row>
    <row r="10" spans="1:26">
      <c r="A10" s="1" t="s">
        <v>42</v>
      </c>
      <c r="B10" s="13" t="s">
        <v>95</v>
      </c>
      <c r="C10" s="10"/>
      <c r="D10" s="1"/>
      <c r="E10" s="10"/>
      <c r="F10" s="1"/>
      <c r="G10" s="10">
        <v>30</v>
      </c>
      <c r="H10" s="1">
        <v>1</v>
      </c>
      <c r="I10" s="10"/>
      <c r="J10" s="1"/>
      <c r="K10" s="10"/>
      <c r="L10" s="1"/>
      <c r="M10" s="10"/>
      <c r="N10" s="1"/>
      <c r="O10" s="10"/>
      <c r="P10" s="1"/>
      <c r="Q10" s="10"/>
      <c r="R10" s="1"/>
      <c r="S10" s="10"/>
      <c r="T10" s="1"/>
      <c r="U10" s="10"/>
      <c r="V10" s="1"/>
      <c r="W10" s="10"/>
      <c r="X10" s="1"/>
      <c r="Y10" s="10"/>
      <c r="Z10" s="1"/>
    </row>
    <row r="11" spans="1:26">
      <c r="A11" s="1" t="s">
        <v>44</v>
      </c>
      <c r="B11" s="13" t="s">
        <v>96</v>
      </c>
      <c r="C11" s="10"/>
      <c r="D11" s="1"/>
      <c r="E11" s="10"/>
      <c r="F11" s="1"/>
      <c r="G11" s="10"/>
      <c r="H11" s="1"/>
      <c r="I11" s="10">
        <f>25+50</f>
        <v>75</v>
      </c>
      <c r="J11" s="1">
        <f>2+1</f>
        <v>3</v>
      </c>
      <c r="K11" s="10">
        <v>50</v>
      </c>
      <c r="L11" s="1">
        <v>1</v>
      </c>
      <c r="M11" s="10"/>
      <c r="N11" s="1"/>
      <c r="O11" s="10"/>
      <c r="P11" s="1"/>
      <c r="Q11" s="10"/>
      <c r="R11" s="1"/>
      <c r="S11" s="10"/>
      <c r="T11" s="1"/>
      <c r="U11" s="10"/>
      <c r="V11" s="1"/>
      <c r="W11" s="10"/>
      <c r="X11" s="1"/>
      <c r="Y11" s="10"/>
      <c r="Z11" s="1"/>
    </row>
    <row r="12" spans="1:26">
      <c r="A12" s="1" t="s">
        <v>44</v>
      </c>
      <c r="B12" s="13" t="s">
        <v>95</v>
      </c>
      <c r="C12" s="10"/>
      <c r="D12" s="1"/>
      <c r="E12" s="10"/>
      <c r="F12" s="1"/>
      <c r="G12" s="10"/>
      <c r="H12" s="1"/>
      <c r="I12" s="10">
        <v>30</v>
      </c>
      <c r="J12" s="1">
        <v>1</v>
      </c>
      <c r="K12" s="10"/>
      <c r="L12" s="1"/>
      <c r="M12" s="10"/>
      <c r="N12" s="1"/>
      <c r="O12" s="10"/>
      <c r="P12" s="1"/>
      <c r="Q12" s="10"/>
      <c r="R12" s="1"/>
      <c r="S12" s="10"/>
      <c r="T12" s="1"/>
      <c r="U12" s="10"/>
      <c r="V12" s="1"/>
      <c r="W12" s="10"/>
      <c r="X12" s="1"/>
      <c r="Y12" s="10"/>
      <c r="Z12" s="1"/>
    </row>
    <row r="13" spans="1:26">
      <c r="A13" s="1" t="s">
        <v>13</v>
      </c>
      <c r="B13" s="13" t="s">
        <v>95</v>
      </c>
      <c r="C13" s="10"/>
      <c r="D13" s="1"/>
      <c r="E13" s="10"/>
      <c r="F13" s="1"/>
      <c r="G13" s="10"/>
      <c r="H13" s="1"/>
      <c r="I13" s="10"/>
      <c r="J13" s="1"/>
      <c r="K13" s="10"/>
      <c r="L13" s="1"/>
      <c r="M13" s="10"/>
      <c r="N13" s="1"/>
      <c r="O13" s="10"/>
      <c r="P13" s="1"/>
      <c r="Q13" s="10"/>
      <c r="R13" s="1"/>
      <c r="S13" s="10"/>
      <c r="T13" s="1"/>
      <c r="U13" s="10"/>
      <c r="V13" s="1"/>
      <c r="W13" s="10"/>
      <c r="X13" s="1"/>
      <c r="Y13" s="10"/>
      <c r="Z13" s="1"/>
    </row>
    <row r="14" spans="1:26">
      <c r="A14" s="1" t="s">
        <v>57</v>
      </c>
      <c r="B14" s="13" t="s">
        <v>96</v>
      </c>
      <c r="C14" s="10"/>
      <c r="D14" s="1"/>
      <c r="E14" s="10"/>
      <c r="F14" s="1"/>
      <c r="G14" s="10"/>
      <c r="H14" s="1"/>
      <c r="I14" s="10"/>
      <c r="J14" s="1"/>
      <c r="K14" s="10">
        <v>25</v>
      </c>
      <c r="L14" s="1">
        <v>2</v>
      </c>
      <c r="M14" s="10"/>
      <c r="N14" s="1"/>
      <c r="O14" s="10"/>
      <c r="P14" s="1"/>
      <c r="Q14" s="10"/>
      <c r="R14" s="1"/>
      <c r="S14" s="10"/>
      <c r="T14" s="1"/>
      <c r="U14" s="10"/>
      <c r="V14" s="1"/>
      <c r="W14" s="10"/>
      <c r="X14" s="1"/>
      <c r="Y14" s="10"/>
      <c r="Z14" s="1"/>
    </row>
    <row r="15" spans="1:26">
      <c r="A15" s="1" t="s">
        <v>26</v>
      </c>
      <c r="B15" s="13" t="s">
        <v>95</v>
      </c>
      <c r="C15" s="10">
        <v>30</v>
      </c>
      <c r="D15" s="1">
        <v>1</v>
      </c>
      <c r="E15" s="10"/>
      <c r="F15" s="1"/>
      <c r="G15" s="10"/>
      <c r="H15" s="1"/>
      <c r="I15" s="10"/>
      <c r="J15" s="1"/>
      <c r="K15" s="10"/>
      <c r="L15" s="1"/>
      <c r="M15" s="10"/>
      <c r="N15" s="1"/>
      <c r="O15" s="10"/>
      <c r="P15" s="1"/>
      <c r="Q15" s="10"/>
      <c r="R15" s="1"/>
      <c r="S15" s="10"/>
      <c r="T15" s="1"/>
      <c r="U15" s="10"/>
      <c r="V15" s="1"/>
      <c r="W15" s="10"/>
      <c r="X15" s="1"/>
      <c r="Y15" s="10"/>
      <c r="Z15" s="1"/>
    </row>
    <row r="16" spans="1:26">
      <c r="A16" s="1" t="s">
        <v>49</v>
      </c>
      <c r="B16" s="13" t="s">
        <v>95</v>
      </c>
      <c r="C16" s="10"/>
      <c r="D16" s="1"/>
      <c r="E16" s="10"/>
      <c r="F16" s="1"/>
      <c r="G16" s="10"/>
      <c r="H16" s="1"/>
      <c r="I16" s="10">
        <v>30</v>
      </c>
      <c r="J16" s="1">
        <v>1</v>
      </c>
      <c r="K16" s="10"/>
      <c r="L16" s="1"/>
      <c r="M16" s="10"/>
      <c r="N16" s="1"/>
      <c r="O16" s="10"/>
      <c r="P16" s="1"/>
      <c r="Q16" s="10"/>
      <c r="R16" s="1"/>
      <c r="S16" s="10"/>
      <c r="T16" s="1"/>
      <c r="U16" s="10"/>
      <c r="V16" s="1"/>
      <c r="W16" s="10"/>
      <c r="X16" s="1"/>
      <c r="Y16" s="10"/>
      <c r="Z16" s="1"/>
    </row>
    <row r="17" spans="1:26">
      <c r="A17" s="1" t="s">
        <v>37</v>
      </c>
      <c r="B17" s="13" t="s">
        <v>95</v>
      </c>
      <c r="C17" s="10"/>
      <c r="D17" s="1"/>
      <c r="E17" s="10">
        <v>30</v>
      </c>
      <c r="F17" s="1">
        <v>1</v>
      </c>
      <c r="G17" s="10"/>
      <c r="H17" s="1"/>
      <c r="I17" s="10"/>
      <c r="J17" s="1"/>
      <c r="K17" s="10"/>
      <c r="L17" s="1"/>
      <c r="M17" s="10"/>
      <c r="N17" s="1"/>
      <c r="O17" s="10"/>
      <c r="P17" s="1"/>
      <c r="Q17" s="10"/>
      <c r="R17" s="1"/>
      <c r="S17" s="10"/>
      <c r="T17" s="1"/>
      <c r="U17" s="10"/>
      <c r="V17" s="1"/>
      <c r="W17" s="10"/>
      <c r="X17" s="1"/>
      <c r="Y17" s="10"/>
      <c r="Z17" s="1"/>
    </row>
    <row r="18" spans="1:26">
      <c r="A18" s="1" t="s">
        <v>52</v>
      </c>
      <c r="B18" s="13" t="s">
        <v>95</v>
      </c>
      <c r="C18" s="10"/>
      <c r="D18" s="1"/>
      <c r="E18" s="10"/>
      <c r="F18" s="1"/>
      <c r="G18" s="10"/>
      <c r="H18" s="1"/>
      <c r="I18" s="10">
        <v>30</v>
      </c>
      <c r="J18" s="1">
        <v>1</v>
      </c>
      <c r="K18" s="10"/>
      <c r="L18" s="1"/>
      <c r="M18" s="10"/>
      <c r="N18" s="1"/>
      <c r="O18" s="10"/>
      <c r="P18" s="1"/>
      <c r="Q18" s="10"/>
      <c r="R18" s="1"/>
      <c r="S18" s="10"/>
      <c r="T18" s="1"/>
      <c r="U18" s="10"/>
      <c r="V18" s="1"/>
      <c r="W18" s="10"/>
      <c r="X18" s="1"/>
      <c r="Y18" s="10"/>
      <c r="Z18" s="1"/>
    </row>
    <row r="19" spans="1:26">
      <c r="A19" s="1" t="s">
        <v>9</v>
      </c>
      <c r="B19" s="13" t="s">
        <v>95</v>
      </c>
      <c r="C19" s="10"/>
      <c r="D19" s="1"/>
      <c r="E19" s="10"/>
      <c r="F19" s="1"/>
      <c r="G19" s="10"/>
      <c r="H19" s="1"/>
      <c r="I19" s="10"/>
      <c r="J19" s="1"/>
      <c r="K19" s="10"/>
      <c r="L19" s="1"/>
      <c r="M19" s="10"/>
      <c r="N19" s="1"/>
      <c r="O19" s="10"/>
      <c r="P19" s="1"/>
      <c r="Q19" s="10"/>
      <c r="R19" s="1"/>
      <c r="S19" s="10"/>
      <c r="T19" s="1"/>
      <c r="U19" s="10"/>
      <c r="V19" s="1"/>
      <c r="W19" s="10"/>
      <c r="X19" s="1"/>
      <c r="Y19" s="10"/>
      <c r="Z19" s="1"/>
    </row>
    <row r="20" spans="1:26">
      <c r="A20" s="1" t="s">
        <v>0</v>
      </c>
      <c r="B20" s="13" t="s">
        <v>95</v>
      </c>
      <c r="C20" s="10"/>
      <c r="D20" s="1"/>
      <c r="E20" s="10"/>
      <c r="F20" s="1"/>
      <c r="G20" s="10"/>
      <c r="H20" s="1"/>
      <c r="I20" s="10"/>
      <c r="J20" s="1"/>
      <c r="K20" s="10"/>
      <c r="L20" s="1"/>
      <c r="M20" s="10"/>
      <c r="N20" s="1"/>
      <c r="O20" s="10"/>
      <c r="P20" s="1"/>
      <c r="Q20" s="10"/>
      <c r="R20" s="1"/>
      <c r="S20" s="10"/>
      <c r="T20" s="1"/>
      <c r="U20" s="10"/>
      <c r="V20" s="1"/>
      <c r="W20" s="10"/>
      <c r="X20" s="1"/>
      <c r="Y20" s="10"/>
      <c r="Z20" s="1"/>
    </row>
    <row r="21" spans="1:26">
      <c r="A21" s="1" t="s">
        <v>12</v>
      </c>
      <c r="B21" s="13" t="s">
        <v>95</v>
      </c>
      <c r="C21" s="10"/>
      <c r="D21" s="1"/>
      <c r="E21" s="10"/>
      <c r="F21" s="1"/>
      <c r="G21" s="10"/>
      <c r="H21" s="1"/>
      <c r="I21" s="10"/>
      <c r="J21" s="1"/>
      <c r="K21" s="10"/>
      <c r="L21" s="1"/>
      <c r="M21" s="10"/>
      <c r="N21" s="1"/>
      <c r="O21" s="10"/>
      <c r="P21" s="1"/>
      <c r="Q21" s="10"/>
      <c r="R21" s="1"/>
      <c r="S21" s="10"/>
      <c r="T21" s="1"/>
      <c r="U21" s="10"/>
      <c r="V21" s="1"/>
      <c r="W21" s="10"/>
      <c r="X21" s="1"/>
      <c r="Y21" s="10"/>
      <c r="Z21" s="1"/>
    </row>
    <row r="22" spans="1:26">
      <c r="A22" s="1" t="s">
        <v>48</v>
      </c>
      <c r="B22" s="13" t="s">
        <v>95</v>
      </c>
      <c r="C22" s="10"/>
      <c r="D22" s="1"/>
      <c r="E22" s="10"/>
      <c r="F22" s="1"/>
      <c r="G22" s="10"/>
      <c r="H22" s="1"/>
      <c r="I22" s="10">
        <v>30</v>
      </c>
      <c r="J22" s="1">
        <v>1</v>
      </c>
      <c r="K22" s="10"/>
      <c r="L22" s="1"/>
      <c r="M22" s="10"/>
      <c r="N22" s="1"/>
      <c r="O22" s="10"/>
      <c r="P22" s="1"/>
      <c r="Q22" s="10"/>
      <c r="R22" s="1"/>
      <c r="S22" s="10"/>
      <c r="T22" s="1"/>
      <c r="U22" s="10"/>
      <c r="V22" s="1"/>
      <c r="W22" s="10"/>
      <c r="X22" s="1"/>
      <c r="Y22" s="10"/>
      <c r="Z22" s="1"/>
    </row>
    <row r="23" spans="1:26">
      <c r="A23" s="1" t="s">
        <v>20</v>
      </c>
      <c r="B23" s="13" t="s">
        <v>95</v>
      </c>
      <c r="C23" s="10"/>
      <c r="D23" s="1"/>
      <c r="E23" s="10">
        <v>30</v>
      </c>
      <c r="F23" s="1">
        <v>1</v>
      </c>
      <c r="G23" s="10"/>
      <c r="H23" s="1"/>
      <c r="I23" s="10">
        <v>30</v>
      </c>
      <c r="J23" s="1">
        <v>1</v>
      </c>
      <c r="K23" s="10"/>
      <c r="L23" s="1"/>
      <c r="M23" s="10"/>
      <c r="N23" s="1"/>
      <c r="O23" s="10"/>
      <c r="P23" s="1"/>
      <c r="Q23" s="10"/>
      <c r="R23" s="1"/>
      <c r="S23" s="10"/>
      <c r="T23" s="1"/>
      <c r="U23" s="10"/>
      <c r="V23" s="1"/>
      <c r="W23" s="10"/>
      <c r="X23" s="1"/>
      <c r="Y23" s="10"/>
      <c r="Z23" s="1"/>
    </row>
    <row r="24" spans="1:26">
      <c r="A24" s="1" t="s">
        <v>28</v>
      </c>
      <c r="B24" s="13" t="s">
        <v>95</v>
      </c>
      <c r="C24" s="10"/>
      <c r="D24" s="1"/>
      <c r="E24" s="10"/>
      <c r="F24" s="1"/>
      <c r="G24" s="10"/>
      <c r="H24" s="1"/>
      <c r="I24" s="10"/>
      <c r="J24" s="1"/>
      <c r="K24" s="10"/>
      <c r="L24" s="1"/>
      <c r="M24" s="10"/>
      <c r="N24" s="1"/>
      <c r="O24" s="10"/>
      <c r="P24" s="1"/>
      <c r="Q24" s="10"/>
      <c r="R24" s="1"/>
      <c r="S24" s="10"/>
      <c r="T24" s="1"/>
      <c r="U24" s="10"/>
      <c r="V24" s="1"/>
      <c r="W24" s="10"/>
      <c r="X24" s="1"/>
      <c r="Y24" s="10"/>
      <c r="Z24" s="1"/>
    </row>
    <row r="25" spans="1:26">
      <c r="A25" s="1" t="s">
        <v>55</v>
      </c>
      <c r="B25" s="13" t="s">
        <v>96</v>
      </c>
      <c r="C25" s="10"/>
      <c r="D25" s="1"/>
      <c r="E25" s="10"/>
      <c r="F25" s="1"/>
      <c r="G25" s="10"/>
      <c r="H25" s="1"/>
      <c r="I25" s="10">
        <f>25+40</f>
        <v>65</v>
      </c>
      <c r="J25" s="1">
        <f>2+1</f>
        <v>3</v>
      </c>
      <c r="K25" s="10"/>
      <c r="L25" s="1"/>
      <c r="M25" s="10"/>
      <c r="N25" s="1"/>
      <c r="O25" s="10"/>
      <c r="P25" s="1"/>
      <c r="Q25" s="10"/>
      <c r="R25" s="1"/>
      <c r="S25" s="10"/>
      <c r="T25" s="1"/>
      <c r="U25" s="10"/>
      <c r="V25" s="1"/>
      <c r="W25" s="10"/>
      <c r="X25" s="1"/>
      <c r="Y25" s="10"/>
      <c r="Z25" s="1"/>
    </row>
    <row r="26" spans="1:26">
      <c r="A26" s="1" t="s">
        <v>54</v>
      </c>
      <c r="B26" s="13" t="s">
        <v>95</v>
      </c>
      <c r="C26" s="10"/>
      <c r="D26" s="1"/>
      <c r="E26" s="10"/>
      <c r="F26" s="1"/>
      <c r="G26" s="10"/>
      <c r="H26" s="1"/>
      <c r="I26" s="10">
        <v>30</v>
      </c>
      <c r="J26" s="1">
        <v>1</v>
      </c>
      <c r="K26" s="10"/>
      <c r="L26" s="1"/>
      <c r="M26" s="10"/>
      <c r="N26" s="1"/>
      <c r="O26" s="10"/>
      <c r="P26" s="1"/>
      <c r="Q26" s="10"/>
      <c r="R26" s="1"/>
      <c r="S26" s="10"/>
      <c r="T26" s="1"/>
      <c r="U26" s="10"/>
      <c r="V26" s="1"/>
      <c r="W26" s="10"/>
      <c r="X26" s="1"/>
      <c r="Y26" s="10"/>
      <c r="Z26" s="1"/>
    </row>
    <row r="27" spans="1:26">
      <c r="A27" s="1" t="s">
        <v>40</v>
      </c>
      <c r="B27" s="13" t="s">
        <v>95</v>
      </c>
      <c r="C27" s="10"/>
      <c r="D27" s="1"/>
      <c r="E27" s="10"/>
      <c r="F27" s="1"/>
      <c r="G27" s="10">
        <v>30</v>
      </c>
      <c r="H27" s="1">
        <v>1</v>
      </c>
      <c r="I27" s="10"/>
      <c r="J27" s="1"/>
      <c r="K27" s="10"/>
      <c r="L27" s="1"/>
      <c r="M27" s="10"/>
      <c r="N27" s="1"/>
      <c r="O27" s="10"/>
      <c r="P27" s="1"/>
      <c r="Q27" s="10"/>
      <c r="R27" s="1"/>
      <c r="S27" s="10"/>
      <c r="T27" s="1"/>
      <c r="U27" s="10"/>
      <c r="V27" s="1"/>
      <c r="W27" s="10"/>
      <c r="X27" s="1"/>
      <c r="Y27" s="10"/>
      <c r="Z27" s="1"/>
    </row>
    <row r="28" spans="1:26">
      <c r="A28" s="1" t="s">
        <v>22</v>
      </c>
      <c r="B28" s="13" t="s">
        <v>95</v>
      </c>
      <c r="C28" s="10">
        <v>30</v>
      </c>
      <c r="D28" s="1">
        <v>1</v>
      </c>
      <c r="E28" s="10"/>
      <c r="F28" s="1"/>
      <c r="G28" s="10"/>
      <c r="H28" s="1"/>
      <c r="I28" s="10"/>
      <c r="J28" s="1"/>
      <c r="K28" s="10"/>
      <c r="L28" s="1"/>
      <c r="M28" s="10"/>
      <c r="N28" s="1"/>
      <c r="O28" s="10"/>
      <c r="P28" s="1"/>
      <c r="Q28" s="10"/>
      <c r="R28" s="1"/>
      <c r="S28" s="10"/>
      <c r="T28" s="1"/>
      <c r="U28" s="10"/>
      <c r="V28" s="1"/>
      <c r="W28" s="10"/>
      <c r="X28" s="1"/>
      <c r="Y28" s="10"/>
      <c r="Z28" s="1"/>
    </row>
    <row r="29" spans="1:26">
      <c r="A29" s="1" t="s">
        <v>21</v>
      </c>
      <c r="B29" s="13" t="s">
        <v>95</v>
      </c>
      <c r="C29" s="10"/>
      <c r="D29" s="1"/>
      <c r="E29" s="10"/>
      <c r="F29" s="1"/>
      <c r="G29" s="10"/>
      <c r="H29" s="1"/>
      <c r="I29" s="10"/>
      <c r="J29" s="1"/>
      <c r="K29" s="10"/>
      <c r="L29" s="1"/>
      <c r="M29" s="10"/>
      <c r="N29" s="1"/>
      <c r="O29" s="10"/>
      <c r="P29" s="1"/>
      <c r="Q29" s="10"/>
      <c r="R29" s="1"/>
      <c r="S29" s="10"/>
      <c r="T29" s="1"/>
      <c r="U29" s="10"/>
      <c r="V29" s="1"/>
      <c r="W29" s="10"/>
      <c r="X29" s="1"/>
      <c r="Y29" s="10"/>
      <c r="Z29" s="1"/>
    </row>
    <row r="30" spans="1:26">
      <c r="A30" s="1" t="s">
        <v>11</v>
      </c>
      <c r="B30" s="13" t="s">
        <v>95</v>
      </c>
      <c r="C30" s="10"/>
      <c r="D30" s="1"/>
      <c r="E30" s="10"/>
      <c r="F30" s="1"/>
      <c r="G30" s="10"/>
      <c r="H30" s="1"/>
      <c r="I30" s="10"/>
      <c r="J30" s="1"/>
      <c r="K30" s="10"/>
      <c r="L30" s="1"/>
      <c r="M30" s="10"/>
      <c r="N30" s="1"/>
      <c r="O30" s="10"/>
      <c r="P30" s="1"/>
      <c r="Q30" s="10"/>
      <c r="R30" s="1"/>
      <c r="S30" s="10"/>
      <c r="T30" s="1"/>
      <c r="U30" s="10"/>
      <c r="V30" s="1"/>
      <c r="W30" s="10"/>
      <c r="X30" s="1"/>
      <c r="Y30" s="10"/>
      <c r="Z30" s="1"/>
    </row>
    <row r="31" spans="1:26">
      <c r="A31" s="1" t="s">
        <v>41</v>
      </c>
      <c r="B31" s="13" t="s">
        <v>95</v>
      </c>
      <c r="C31" s="10"/>
      <c r="D31" s="1"/>
      <c r="E31" s="10"/>
      <c r="F31" s="1"/>
      <c r="G31" s="10">
        <v>30</v>
      </c>
      <c r="H31" s="1">
        <v>1</v>
      </c>
      <c r="I31" s="10"/>
      <c r="J31" s="1"/>
      <c r="K31" s="10"/>
      <c r="L31" s="1"/>
      <c r="M31" s="10"/>
      <c r="N31" s="1"/>
      <c r="O31" s="10"/>
      <c r="P31" s="1"/>
      <c r="Q31" s="10"/>
      <c r="R31" s="1"/>
      <c r="S31" s="10"/>
      <c r="T31" s="1"/>
      <c r="U31" s="10"/>
      <c r="V31" s="1"/>
      <c r="W31" s="10"/>
      <c r="X31" s="1"/>
      <c r="Y31" s="10"/>
      <c r="Z31" s="1"/>
    </row>
    <row r="32" spans="1:26">
      <c r="A32" s="1" t="s">
        <v>30</v>
      </c>
      <c r="B32" s="13" t="s">
        <v>95</v>
      </c>
      <c r="C32" s="10"/>
      <c r="D32" s="1"/>
      <c r="E32" s="10">
        <v>30</v>
      </c>
      <c r="F32" s="1">
        <v>1</v>
      </c>
      <c r="G32" s="10"/>
      <c r="H32" s="1"/>
      <c r="I32" s="10"/>
      <c r="J32" s="1"/>
      <c r="K32" s="10"/>
      <c r="L32" s="1"/>
      <c r="M32" s="10"/>
      <c r="N32" s="1"/>
      <c r="O32" s="10"/>
      <c r="P32" s="1"/>
      <c r="Q32" s="10"/>
      <c r="R32" s="1"/>
      <c r="S32" s="10"/>
      <c r="T32" s="1"/>
      <c r="U32" s="10"/>
      <c r="V32" s="1"/>
      <c r="W32" s="10"/>
      <c r="X32" s="1"/>
      <c r="Y32" s="10"/>
      <c r="Z32" s="1"/>
    </row>
    <row r="33" spans="1:26">
      <c r="A33" s="1" t="s">
        <v>15</v>
      </c>
      <c r="B33" s="13" t="s">
        <v>95</v>
      </c>
      <c r="C33" s="10"/>
      <c r="D33" s="1"/>
      <c r="E33" s="10"/>
      <c r="F33" s="1"/>
      <c r="G33" s="10"/>
      <c r="H33" s="1"/>
      <c r="I33" s="10"/>
      <c r="J33" s="1"/>
      <c r="K33" s="10"/>
      <c r="L33" s="1"/>
      <c r="M33" s="10"/>
      <c r="N33" s="1"/>
      <c r="O33" s="10"/>
      <c r="P33" s="1"/>
      <c r="Q33" s="10"/>
      <c r="R33" s="1"/>
      <c r="S33" s="10"/>
      <c r="T33" s="1"/>
      <c r="U33" s="10"/>
      <c r="V33" s="1"/>
      <c r="W33" s="10"/>
      <c r="X33" s="1"/>
      <c r="Y33" s="10"/>
      <c r="Z33" s="1"/>
    </row>
    <row r="34" spans="1:26">
      <c r="A34" s="1" t="s">
        <v>7</v>
      </c>
      <c r="B34" s="13" t="s">
        <v>95</v>
      </c>
      <c r="C34" s="10">
        <v>40</v>
      </c>
      <c r="D34" s="1">
        <v>2</v>
      </c>
      <c r="E34" s="10"/>
      <c r="F34" s="1"/>
      <c r="G34" s="10"/>
      <c r="H34" s="1"/>
      <c r="I34" s="10"/>
      <c r="J34" s="1"/>
      <c r="K34" s="10"/>
      <c r="L34" s="1"/>
      <c r="M34" s="10"/>
      <c r="N34" s="1"/>
      <c r="O34" s="10"/>
      <c r="P34" s="1"/>
      <c r="Q34" s="10"/>
      <c r="R34" s="1"/>
      <c r="S34" s="10"/>
      <c r="T34" s="1"/>
      <c r="U34" s="10"/>
      <c r="V34" s="1"/>
      <c r="W34" s="10"/>
      <c r="X34" s="1"/>
      <c r="Y34" s="10"/>
      <c r="Z34" s="1"/>
    </row>
    <row r="35" spans="1:26">
      <c r="A35" s="1" t="s">
        <v>16</v>
      </c>
      <c r="B35" s="13" t="s">
        <v>95</v>
      </c>
      <c r="C35" s="10"/>
      <c r="D35" s="1"/>
      <c r="E35" s="10"/>
      <c r="F35" s="1"/>
      <c r="G35" s="10"/>
      <c r="H35" s="1"/>
      <c r="I35" s="10"/>
      <c r="J35" s="1"/>
      <c r="K35" s="10"/>
      <c r="L35" s="1"/>
      <c r="M35" s="10"/>
      <c r="N35" s="1"/>
      <c r="O35" s="10"/>
      <c r="P35" s="1"/>
      <c r="Q35" s="10"/>
      <c r="R35" s="1"/>
      <c r="S35" s="10"/>
      <c r="T35" s="1"/>
      <c r="U35" s="10"/>
      <c r="V35" s="1"/>
      <c r="W35" s="10"/>
      <c r="X35" s="1"/>
      <c r="Y35" s="10"/>
      <c r="Z35" s="1"/>
    </row>
    <row r="36" spans="1:26">
      <c r="A36" s="1" t="s">
        <v>47</v>
      </c>
      <c r="B36" s="13" t="s">
        <v>95</v>
      </c>
      <c r="C36" s="10"/>
      <c r="D36" s="1"/>
      <c r="E36" s="10"/>
      <c r="F36" s="1"/>
      <c r="G36" s="10"/>
      <c r="H36" s="1"/>
      <c r="I36" s="10">
        <v>30</v>
      </c>
      <c r="J36" s="1">
        <v>1</v>
      </c>
      <c r="K36" s="10"/>
      <c r="L36" s="1"/>
      <c r="M36" s="10"/>
      <c r="N36" s="1"/>
      <c r="O36" s="10"/>
      <c r="P36" s="1"/>
      <c r="Q36" s="10"/>
      <c r="R36" s="1"/>
      <c r="S36" s="10"/>
      <c r="T36" s="1"/>
      <c r="U36" s="10"/>
      <c r="V36" s="1"/>
      <c r="W36" s="10"/>
      <c r="X36" s="1"/>
      <c r="Y36" s="10"/>
      <c r="Z36" s="1"/>
    </row>
    <row r="37" spans="1:26">
      <c r="A37" s="1" t="s">
        <v>18</v>
      </c>
      <c r="B37" s="13" t="s">
        <v>95</v>
      </c>
      <c r="C37" s="10"/>
      <c r="D37" s="1"/>
      <c r="E37" s="10">
        <v>30</v>
      </c>
      <c r="F37" s="1">
        <v>1</v>
      </c>
      <c r="G37" s="10"/>
      <c r="H37" s="1"/>
      <c r="I37" s="10"/>
      <c r="J37" s="1"/>
      <c r="K37" s="10"/>
      <c r="L37" s="1"/>
      <c r="M37" s="10"/>
      <c r="N37" s="1"/>
      <c r="O37" s="10"/>
      <c r="P37" s="1"/>
      <c r="Q37" s="10"/>
      <c r="R37" s="1"/>
      <c r="S37" s="10"/>
      <c r="T37" s="1"/>
      <c r="U37" s="10"/>
      <c r="V37" s="1"/>
      <c r="W37" s="10"/>
      <c r="X37" s="1"/>
      <c r="Y37" s="10"/>
      <c r="Z37" s="1"/>
    </row>
    <row r="38" spans="1:26">
      <c r="A38" s="1" t="s">
        <v>36</v>
      </c>
      <c r="B38" s="13" t="s">
        <v>95</v>
      </c>
      <c r="C38" s="10"/>
      <c r="D38" s="1"/>
      <c r="E38" s="10">
        <v>30</v>
      </c>
      <c r="F38" s="1">
        <v>1</v>
      </c>
      <c r="G38" s="10"/>
      <c r="H38" s="1"/>
      <c r="I38" s="10"/>
      <c r="J38" s="1"/>
      <c r="K38" s="10"/>
      <c r="L38" s="1"/>
      <c r="M38" s="10"/>
      <c r="N38" s="1"/>
      <c r="O38" s="10"/>
      <c r="P38" s="1"/>
      <c r="Q38" s="10"/>
      <c r="R38" s="1"/>
      <c r="S38" s="10"/>
      <c r="T38" s="1"/>
      <c r="U38" s="10"/>
      <c r="V38" s="1"/>
      <c r="W38" s="10"/>
      <c r="X38" s="1"/>
      <c r="Y38" s="10"/>
      <c r="Z38" s="1"/>
    </row>
    <row r="39" spans="1:26">
      <c r="A39" s="1" t="s">
        <v>2</v>
      </c>
      <c r="B39" s="13" t="s">
        <v>95</v>
      </c>
      <c r="C39" s="10"/>
      <c r="D39" s="1"/>
      <c r="E39" s="10"/>
      <c r="F39" s="1"/>
      <c r="G39" s="10"/>
      <c r="H39" s="1"/>
      <c r="I39" s="10"/>
      <c r="J39" s="1"/>
      <c r="K39" s="10"/>
      <c r="L39" s="1"/>
      <c r="M39" s="10"/>
      <c r="N39" s="1"/>
      <c r="O39" s="10"/>
      <c r="P39" s="1"/>
      <c r="Q39" s="10"/>
      <c r="R39" s="1"/>
      <c r="S39" s="10"/>
      <c r="T39" s="1"/>
      <c r="U39" s="10"/>
      <c r="V39" s="1"/>
      <c r="W39" s="10"/>
      <c r="X39" s="1"/>
      <c r="Y39" s="10"/>
      <c r="Z39" s="1"/>
    </row>
    <row r="40" spans="1:26">
      <c r="A40" s="1" t="s">
        <v>25</v>
      </c>
      <c r="B40" s="13" t="s">
        <v>95</v>
      </c>
      <c r="C40" s="10">
        <v>30</v>
      </c>
      <c r="D40" s="1">
        <v>1</v>
      </c>
      <c r="E40" s="10"/>
      <c r="F40" s="1"/>
      <c r="G40" s="10"/>
      <c r="H40" s="1"/>
      <c r="I40" s="10"/>
      <c r="J40" s="1"/>
      <c r="K40" s="10"/>
      <c r="L40" s="1"/>
      <c r="M40" s="10"/>
      <c r="N40" s="1"/>
      <c r="O40" s="10"/>
      <c r="P40" s="1"/>
      <c r="Q40" s="10"/>
      <c r="R40" s="1"/>
      <c r="S40" s="10"/>
      <c r="T40" s="1"/>
      <c r="U40" s="10"/>
      <c r="V40" s="1"/>
      <c r="W40" s="10"/>
      <c r="X40" s="1"/>
      <c r="Y40" s="10"/>
      <c r="Z40" s="1"/>
    </row>
    <row r="41" spans="1:26">
      <c r="A41" s="1" t="s">
        <v>32</v>
      </c>
      <c r="B41" s="13" t="s">
        <v>95</v>
      </c>
      <c r="C41" s="10"/>
      <c r="D41" s="1"/>
      <c r="E41" s="10">
        <v>50</v>
      </c>
      <c r="F41" s="1">
        <v>1</v>
      </c>
      <c r="G41" s="10"/>
      <c r="H41" s="1"/>
      <c r="I41" s="10"/>
      <c r="J41" s="1"/>
      <c r="K41" s="10"/>
      <c r="L41" s="1"/>
      <c r="M41" s="10"/>
      <c r="N41" s="1"/>
      <c r="O41" s="10"/>
      <c r="P41" s="1"/>
      <c r="Q41" s="10"/>
      <c r="R41" s="1"/>
      <c r="S41" s="10"/>
      <c r="T41" s="1"/>
      <c r="U41" s="10"/>
      <c r="V41" s="1"/>
      <c r="W41" s="10"/>
      <c r="X41" s="1"/>
      <c r="Y41" s="10"/>
      <c r="Z41" s="1"/>
    </row>
    <row r="42" spans="1:26">
      <c r="A42" s="1" t="s">
        <v>14</v>
      </c>
      <c r="B42" s="13" t="s">
        <v>95</v>
      </c>
      <c r="C42" s="10"/>
      <c r="D42" s="1"/>
      <c r="E42" s="10"/>
      <c r="F42" s="1"/>
      <c r="G42" s="10"/>
      <c r="H42" s="1"/>
      <c r="I42" s="10"/>
      <c r="J42" s="1"/>
      <c r="K42" s="10"/>
      <c r="L42" s="1"/>
      <c r="M42" s="10"/>
      <c r="N42" s="1"/>
      <c r="O42" s="10"/>
      <c r="P42" s="1"/>
      <c r="Q42" s="10"/>
      <c r="R42" s="1"/>
      <c r="S42" s="10"/>
      <c r="T42" s="1"/>
      <c r="U42" s="10"/>
      <c r="V42" s="1"/>
      <c r="W42" s="10"/>
      <c r="X42" s="1"/>
      <c r="Y42" s="10"/>
      <c r="Z42" s="1"/>
    </row>
    <row r="43" spans="1:26">
      <c r="A43" s="1" t="s">
        <v>33</v>
      </c>
      <c r="B43" s="13" t="s">
        <v>95</v>
      </c>
      <c r="C43" s="10"/>
      <c r="D43" s="1"/>
      <c r="E43" s="10">
        <v>50</v>
      </c>
      <c r="F43" s="1">
        <v>1.5</v>
      </c>
      <c r="G43" s="10"/>
      <c r="H43" s="1"/>
      <c r="I43" s="10"/>
      <c r="J43" s="1"/>
      <c r="K43" s="10"/>
      <c r="L43" s="1"/>
      <c r="M43" s="10"/>
      <c r="N43" s="1"/>
      <c r="O43" s="10"/>
      <c r="P43" s="1"/>
      <c r="Q43" s="10"/>
      <c r="R43" s="1"/>
      <c r="S43" s="10"/>
      <c r="T43" s="1"/>
      <c r="U43" s="10"/>
      <c r="V43" s="1"/>
      <c r="W43" s="10"/>
      <c r="X43" s="1"/>
      <c r="Y43" s="10"/>
      <c r="Z43" s="1"/>
    </row>
    <row r="44" spans="1:26">
      <c r="A44" s="1" t="s">
        <v>3</v>
      </c>
      <c r="B44" s="13" t="s">
        <v>95</v>
      </c>
      <c r="C44" s="10"/>
      <c r="D44" s="1"/>
      <c r="E44" s="10"/>
      <c r="F44" s="1"/>
      <c r="G44" s="10"/>
      <c r="H44" s="1"/>
      <c r="I44" s="10"/>
      <c r="J44" s="1"/>
      <c r="K44" s="10"/>
      <c r="L44" s="1"/>
      <c r="M44" s="10"/>
      <c r="N44" s="1"/>
      <c r="O44" s="10"/>
      <c r="P44" s="1"/>
      <c r="Q44" s="10"/>
      <c r="R44" s="1"/>
      <c r="S44" s="10"/>
      <c r="T44" s="1"/>
      <c r="U44" s="10"/>
      <c r="V44" s="1"/>
      <c r="W44" s="10"/>
      <c r="X44" s="1"/>
      <c r="Y44" s="10"/>
      <c r="Z44" s="1"/>
    </row>
    <row r="45" spans="1:26">
      <c r="A45" s="1" t="s">
        <v>19</v>
      </c>
      <c r="B45" s="13" t="s">
        <v>95</v>
      </c>
      <c r="C45" s="10">
        <v>20</v>
      </c>
      <c r="D45" s="1">
        <v>1</v>
      </c>
      <c r="E45" s="10"/>
      <c r="F45" s="1"/>
      <c r="G45" s="10"/>
      <c r="H45" s="1"/>
      <c r="I45" s="10">
        <v>50</v>
      </c>
      <c r="J45" s="1">
        <v>1</v>
      </c>
      <c r="K45" s="10"/>
      <c r="L45" s="1"/>
      <c r="M45" s="10"/>
      <c r="N45" s="1"/>
      <c r="O45" s="10"/>
      <c r="P45" s="1"/>
      <c r="Q45" s="10"/>
      <c r="R45" s="1"/>
      <c r="S45" s="10"/>
      <c r="T45" s="1"/>
      <c r="U45" s="10"/>
      <c r="V45" s="1"/>
      <c r="W45" s="10"/>
      <c r="X45" s="1"/>
      <c r="Y45" s="10"/>
      <c r="Z45" s="1"/>
    </row>
    <row r="46" spans="1:26">
      <c r="A46" s="1" t="s">
        <v>50</v>
      </c>
      <c r="B46" s="13" t="s">
        <v>95</v>
      </c>
      <c r="C46" s="10"/>
      <c r="D46" s="1"/>
      <c r="E46" s="10"/>
      <c r="F46" s="1"/>
      <c r="G46" s="10"/>
      <c r="H46" s="1"/>
      <c r="I46" s="10">
        <v>30</v>
      </c>
      <c r="J46" s="1">
        <v>1</v>
      </c>
      <c r="K46" s="10"/>
      <c r="L46" s="1"/>
      <c r="M46" s="10"/>
      <c r="N46" s="1"/>
      <c r="O46" s="10"/>
      <c r="P46" s="1"/>
      <c r="Q46" s="10"/>
      <c r="R46" s="1"/>
      <c r="S46" s="10"/>
      <c r="T46" s="1"/>
      <c r="U46" s="10"/>
      <c r="V46" s="1"/>
      <c r="W46" s="10"/>
      <c r="X46" s="1"/>
      <c r="Y46" s="10"/>
      <c r="Z46" s="1"/>
    </row>
    <row r="47" spans="1:26">
      <c r="A47" s="1" t="s">
        <v>10</v>
      </c>
      <c r="B47" s="13" t="s">
        <v>95</v>
      </c>
      <c r="C47" s="10"/>
      <c r="D47" s="1"/>
      <c r="E47" s="10"/>
      <c r="F47" s="1"/>
      <c r="G47" s="10"/>
      <c r="H47" s="1"/>
      <c r="I47" s="10"/>
      <c r="J47" s="1"/>
      <c r="K47" s="10"/>
      <c r="L47" s="1"/>
      <c r="M47" s="10"/>
      <c r="N47" s="1"/>
      <c r="O47" s="10"/>
      <c r="P47" s="1"/>
      <c r="Q47" s="10"/>
      <c r="R47" s="1"/>
      <c r="S47" s="10"/>
      <c r="T47" s="1"/>
      <c r="U47" s="10"/>
      <c r="V47" s="1"/>
      <c r="W47" s="10"/>
      <c r="X47" s="1"/>
      <c r="Y47" s="10"/>
      <c r="Z47" s="1"/>
    </row>
    <row r="48" spans="1:26">
      <c r="A48" s="1" t="s">
        <v>38</v>
      </c>
      <c r="B48" s="13" t="s">
        <v>95</v>
      </c>
      <c r="C48" s="10"/>
      <c r="D48" s="1"/>
      <c r="E48" s="10"/>
      <c r="F48" s="1"/>
      <c r="G48" s="10">
        <v>30</v>
      </c>
      <c r="H48" s="1">
        <v>1</v>
      </c>
      <c r="I48" s="10"/>
      <c r="J48" s="1"/>
      <c r="K48" s="10"/>
      <c r="L48" s="1"/>
      <c r="M48" s="10"/>
      <c r="N48" s="1"/>
      <c r="O48" s="10"/>
      <c r="P48" s="1"/>
      <c r="Q48" s="10"/>
      <c r="R48" s="1"/>
      <c r="S48" s="10"/>
      <c r="T48" s="1"/>
      <c r="U48" s="10"/>
      <c r="V48" s="1"/>
      <c r="W48" s="10"/>
      <c r="X48" s="1"/>
      <c r="Y48" s="10"/>
      <c r="Z48" s="1"/>
    </row>
    <row r="49" spans="1:26">
      <c r="A49" s="1" t="s">
        <v>39</v>
      </c>
      <c r="B49" s="13" t="s">
        <v>95</v>
      </c>
      <c r="C49" s="10"/>
      <c r="D49" s="1"/>
      <c r="E49" s="10"/>
      <c r="F49" s="1"/>
      <c r="G49" s="10">
        <v>30</v>
      </c>
      <c r="H49" s="1">
        <v>1</v>
      </c>
      <c r="I49" s="10">
        <v>50</v>
      </c>
      <c r="J49" s="1">
        <v>1</v>
      </c>
      <c r="K49" s="10"/>
      <c r="L49" s="1"/>
      <c r="M49" s="10"/>
      <c r="N49" s="1"/>
      <c r="O49" s="10"/>
      <c r="P49" s="1"/>
      <c r="Q49" s="10"/>
      <c r="R49" s="1"/>
      <c r="S49" s="10"/>
      <c r="T49" s="1"/>
      <c r="U49" s="10"/>
      <c r="V49" s="1"/>
      <c r="W49" s="10"/>
      <c r="X49" s="1"/>
      <c r="Y49" s="10"/>
      <c r="Z49" s="1"/>
    </row>
    <row r="50" spans="1:26">
      <c r="A50" s="1" t="s">
        <v>51</v>
      </c>
      <c r="B50" s="13" t="s">
        <v>95</v>
      </c>
      <c r="C50" s="10"/>
      <c r="D50" s="1"/>
      <c r="E50" s="10"/>
      <c r="F50" s="1"/>
      <c r="G50" s="10"/>
      <c r="H50" s="1"/>
      <c r="I50" s="10">
        <v>50</v>
      </c>
      <c r="J50" s="1">
        <v>1</v>
      </c>
      <c r="K50" s="10"/>
      <c r="L50" s="1"/>
      <c r="M50" s="10"/>
      <c r="N50" s="1"/>
      <c r="O50" s="10"/>
      <c r="P50" s="1"/>
      <c r="Q50" s="10"/>
      <c r="R50" s="1"/>
      <c r="S50" s="10"/>
      <c r="T50" s="1"/>
      <c r="U50" s="10"/>
      <c r="V50" s="1"/>
      <c r="W50" s="10"/>
      <c r="X50" s="1"/>
      <c r="Y50" s="10"/>
      <c r="Z50" s="1"/>
    </row>
    <row r="51" spans="1:26">
      <c r="A51" s="1" t="s">
        <v>1</v>
      </c>
      <c r="B51" s="13" t="s">
        <v>95</v>
      </c>
      <c r="C51" s="10">
        <v>50</v>
      </c>
      <c r="D51" s="1">
        <v>1</v>
      </c>
      <c r="E51" s="10"/>
      <c r="F51" s="1"/>
      <c r="G51" s="10"/>
      <c r="H51" s="1"/>
      <c r="I51" s="10"/>
      <c r="J51" s="1"/>
      <c r="K51" s="10"/>
      <c r="L51" s="1"/>
      <c r="M51" s="10"/>
      <c r="N51" s="1"/>
      <c r="O51" s="10"/>
      <c r="P51" s="1"/>
      <c r="Q51" s="10"/>
      <c r="R51" s="1"/>
      <c r="S51" s="10"/>
      <c r="T51" s="1"/>
      <c r="U51" s="10"/>
      <c r="V51" s="1"/>
      <c r="W51" s="10"/>
      <c r="X51" s="1"/>
      <c r="Y51" s="10"/>
      <c r="Z51" s="1"/>
    </row>
    <row r="52" spans="1:26">
      <c r="A52" s="1" t="s">
        <v>56</v>
      </c>
      <c r="B52" s="13" t="s">
        <v>96</v>
      </c>
      <c r="C52" s="10"/>
      <c r="D52" s="1"/>
      <c r="E52" s="10"/>
      <c r="F52" s="1"/>
      <c r="G52" s="10"/>
      <c r="H52" s="1"/>
      <c r="I52" s="10"/>
      <c r="J52" s="1"/>
      <c r="K52" s="10">
        <f>20+20</f>
        <v>40</v>
      </c>
      <c r="L52" s="1">
        <f>2+2</f>
        <v>4</v>
      </c>
      <c r="M52" s="10"/>
      <c r="N52" s="1"/>
      <c r="O52" s="10"/>
      <c r="P52" s="1"/>
      <c r="Q52" s="10"/>
      <c r="R52" s="1"/>
      <c r="S52" s="10"/>
      <c r="T52" s="1"/>
      <c r="U52" s="10"/>
      <c r="V52" s="1"/>
      <c r="W52" s="10"/>
      <c r="X52" s="1"/>
      <c r="Y52" s="10"/>
      <c r="Z52" s="1"/>
    </row>
    <row r="53" spans="1:26">
      <c r="A53" s="1" t="s">
        <v>23</v>
      </c>
      <c r="B53" s="13" t="s">
        <v>95</v>
      </c>
      <c r="C53" s="10">
        <v>30</v>
      </c>
      <c r="D53" s="1">
        <v>1</v>
      </c>
      <c r="E53" s="10"/>
      <c r="F53" s="1"/>
      <c r="G53" s="10"/>
      <c r="H53" s="1"/>
      <c r="I53" s="10"/>
      <c r="J53" s="1"/>
      <c r="K53" s="10"/>
      <c r="L53" s="1"/>
      <c r="M53" s="10"/>
      <c r="N53" s="1"/>
      <c r="O53" s="10"/>
      <c r="P53" s="1"/>
      <c r="Q53" s="10"/>
      <c r="R53" s="1"/>
      <c r="S53" s="10"/>
      <c r="T53" s="1"/>
      <c r="U53" s="10"/>
      <c r="V53" s="1"/>
      <c r="W53" s="10"/>
      <c r="X53" s="1"/>
      <c r="Y53" s="10"/>
      <c r="Z53" s="1"/>
    </row>
    <row r="54" spans="1:26">
      <c r="A54" s="1" t="s">
        <v>46</v>
      </c>
      <c r="B54" s="13" t="s">
        <v>95</v>
      </c>
      <c r="C54" s="10"/>
      <c r="D54" s="1"/>
      <c r="E54" s="10"/>
      <c r="F54" s="1"/>
      <c r="G54" s="10"/>
      <c r="H54" s="1"/>
      <c r="I54" s="10">
        <v>30</v>
      </c>
      <c r="J54" s="1">
        <v>0.5</v>
      </c>
      <c r="K54" s="10"/>
      <c r="L54" s="1"/>
      <c r="M54" s="10"/>
      <c r="N54" s="1"/>
      <c r="O54" s="10"/>
      <c r="P54" s="1"/>
      <c r="Q54" s="10"/>
      <c r="R54" s="1"/>
      <c r="S54" s="10"/>
      <c r="T54" s="1"/>
      <c r="U54" s="10"/>
      <c r="V54" s="1"/>
      <c r="W54" s="10"/>
      <c r="X54" s="1"/>
      <c r="Y54" s="10"/>
      <c r="Z54" s="1"/>
    </row>
    <row r="55" spans="1:26">
      <c r="A55" s="1" t="s">
        <v>4</v>
      </c>
      <c r="B55" s="13" t="s">
        <v>95</v>
      </c>
      <c r="C55" s="10">
        <v>50</v>
      </c>
      <c r="D55" s="1">
        <v>1</v>
      </c>
      <c r="E55" s="10"/>
      <c r="F55" s="1"/>
      <c r="G55" s="10"/>
      <c r="H55" s="1"/>
      <c r="I55" s="10">
        <f>50+70</f>
        <v>120</v>
      </c>
      <c r="J55" s="1">
        <f>2+1</f>
        <v>3</v>
      </c>
      <c r="K55" s="10"/>
      <c r="L55" s="1"/>
      <c r="M55" s="10"/>
      <c r="N55" s="1"/>
      <c r="O55" s="10"/>
      <c r="P55" s="1"/>
      <c r="Q55" s="10"/>
      <c r="R55" s="1"/>
      <c r="S55" s="10"/>
      <c r="T55" s="1"/>
      <c r="U55" s="10"/>
      <c r="V55" s="1"/>
      <c r="W55" s="10"/>
      <c r="X55" s="1"/>
      <c r="Y55" s="10"/>
      <c r="Z55" s="1"/>
    </row>
    <row r="56" spans="1:26">
      <c r="A56" s="1" t="s">
        <v>6</v>
      </c>
      <c r="B56" s="13" t="s">
        <v>95</v>
      </c>
      <c r="C56" s="10">
        <v>50</v>
      </c>
      <c r="D56" s="1">
        <v>1</v>
      </c>
      <c r="E56" s="10"/>
      <c r="F56" s="1"/>
      <c r="G56" s="10"/>
      <c r="H56" s="1"/>
      <c r="I56" s="10"/>
      <c r="J56" s="1"/>
      <c r="K56" s="10"/>
      <c r="L56" s="1"/>
      <c r="M56" s="10"/>
      <c r="N56" s="1"/>
      <c r="O56" s="10"/>
      <c r="P56" s="1"/>
      <c r="Q56" s="10"/>
      <c r="R56" s="1"/>
      <c r="S56" s="10"/>
      <c r="T56" s="1"/>
      <c r="U56" s="10"/>
      <c r="V56" s="1"/>
      <c r="W56" s="10"/>
      <c r="X56" s="1"/>
      <c r="Y56" s="10"/>
      <c r="Z56" s="1"/>
    </row>
    <row r="57" spans="1:26">
      <c r="A57" s="1" t="s">
        <v>45</v>
      </c>
      <c r="B57" s="13" t="s">
        <v>95</v>
      </c>
      <c r="C57" s="10"/>
      <c r="D57" s="1"/>
      <c r="E57" s="10"/>
      <c r="F57" s="1"/>
      <c r="G57" s="10"/>
      <c r="H57" s="1"/>
      <c r="I57" s="10">
        <v>30</v>
      </c>
      <c r="J57" s="1">
        <v>1</v>
      </c>
      <c r="K57" s="10"/>
      <c r="L57" s="1"/>
      <c r="M57" s="10"/>
      <c r="N57" s="1"/>
      <c r="O57" s="10"/>
      <c r="P57" s="1"/>
      <c r="Q57" s="10"/>
      <c r="R57" s="1"/>
      <c r="S57" s="10"/>
      <c r="T57" s="1"/>
      <c r="U57" s="10"/>
      <c r="V57" s="1"/>
      <c r="W57" s="10"/>
      <c r="X57" s="1"/>
      <c r="Y57" s="10"/>
      <c r="Z57" s="1"/>
    </row>
    <row r="58" spans="1:26">
      <c r="A58" s="2" t="s">
        <v>24</v>
      </c>
      <c r="B58" s="13" t="s">
        <v>95</v>
      </c>
      <c r="C58" s="10">
        <v>30</v>
      </c>
      <c r="D58" s="1">
        <v>1</v>
      </c>
      <c r="E58" s="10"/>
      <c r="F58" s="1"/>
      <c r="G58" s="10"/>
      <c r="H58" s="1"/>
      <c r="I58" s="10"/>
      <c r="J58" s="1"/>
      <c r="K58" s="10"/>
      <c r="L58" s="1"/>
      <c r="M58" s="10"/>
      <c r="N58" s="1"/>
      <c r="O58" s="10"/>
      <c r="P58" s="1"/>
      <c r="Q58" s="10"/>
      <c r="R58" s="1"/>
      <c r="S58" s="10"/>
      <c r="T58" s="1"/>
      <c r="U58" s="10"/>
      <c r="V58" s="1"/>
      <c r="W58" s="10"/>
      <c r="X58" s="1"/>
      <c r="Y58" s="10"/>
      <c r="Z58" s="1"/>
    </row>
    <row r="59" spans="1:26">
      <c r="A59" s="1" t="s">
        <v>53</v>
      </c>
      <c r="B59" s="13" t="s">
        <v>95</v>
      </c>
      <c r="C59" s="10"/>
      <c r="D59" s="1"/>
      <c r="E59" s="10"/>
      <c r="F59" s="1"/>
      <c r="G59" s="10"/>
      <c r="H59" s="1"/>
      <c r="I59" s="10">
        <v>30</v>
      </c>
      <c r="J59" s="1">
        <v>1</v>
      </c>
      <c r="K59" s="10"/>
      <c r="L59" s="1"/>
      <c r="M59" s="10"/>
      <c r="N59" s="1"/>
      <c r="O59" s="10"/>
      <c r="P59" s="1"/>
      <c r="Q59" s="10"/>
      <c r="R59" s="1"/>
      <c r="S59" s="10"/>
      <c r="T59" s="1"/>
      <c r="U59" s="10"/>
      <c r="V59" s="1"/>
      <c r="W59" s="10"/>
      <c r="X59" s="1"/>
      <c r="Y59" s="10"/>
      <c r="Z59" s="1"/>
    </row>
    <row r="60" spans="1:26">
      <c r="A60" s="1" t="s">
        <v>43</v>
      </c>
      <c r="B60" s="13" t="s">
        <v>95</v>
      </c>
      <c r="C60" s="10"/>
      <c r="D60" s="1"/>
      <c r="E60" s="10"/>
      <c r="F60" s="1"/>
      <c r="G60" s="10">
        <v>30</v>
      </c>
      <c r="H60" s="1">
        <v>1</v>
      </c>
      <c r="I60" s="10"/>
      <c r="J60" s="1"/>
      <c r="K60" s="10"/>
      <c r="L60" s="1"/>
      <c r="M60" s="10"/>
      <c r="N60" s="1"/>
      <c r="O60" s="10"/>
      <c r="P60" s="1"/>
      <c r="Q60" s="10"/>
      <c r="R60" s="1"/>
      <c r="S60" s="10"/>
      <c r="T60" s="1"/>
      <c r="U60" s="10"/>
      <c r="V60" s="1"/>
      <c r="W60" s="10"/>
      <c r="X60" s="1"/>
      <c r="Y60" s="10"/>
      <c r="Z60" s="1"/>
    </row>
    <row r="61" spans="1:26">
      <c r="A61" s="8"/>
      <c r="B61" s="13"/>
      <c r="C61" s="10"/>
      <c r="D61" s="1"/>
      <c r="E61" s="10"/>
      <c r="F61" s="1"/>
      <c r="G61" s="10"/>
      <c r="H61" s="1"/>
      <c r="I61" s="10"/>
      <c r="J61" s="1"/>
      <c r="K61" s="10"/>
      <c r="L61" s="1"/>
      <c r="M61" s="10"/>
      <c r="N61" s="1"/>
      <c r="O61" s="10"/>
      <c r="P61" s="1"/>
      <c r="Q61" s="10"/>
      <c r="R61" s="1"/>
      <c r="S61" s="10"/>
      <c r="T61" s="1"/>
      <c r="U61" s="10"/>
      <c r="V61" s="1"/>
      <c r="W61" s="10"/>
      <c r="X61" s="1"/>
      <c r="Y61" s="10"/>
      <c r="Z61" s="1"/>
    </row>
    <row r="62" spans="1:26">
      <c r="A62" s="8"/>
      <c r="B62" s="13"/>
      <c r="C62" s="10"/>
      <c r="D62" s="1"/>
      <c r="E62" s="10"/>
      <c r="F62" s="1"/>
      <c r="G62" s="10"/>
      <c r="H62" s="1"/>
      <c r="I62" s="10"/>
      <c r="J62" s="1"/>
      <c r="K62" s="10"/>
      <c r="L62" s="1"/>
      <c r="M62" s="10"/>
      <c r="N62" s="1"/>
      <c r="O62" s="10"/>
      <c r="P62" s="1"/>
      <c r="Q62" s="10"/>
      <c r="R62" s="1"/>
      <c r="S62" s="10"/>
      <c r="T62" s="1"/>
      <c r="U62" s="10"/>
      <c r="V62" s="1"/>
      <c r="W62" s="10"/>
      <c r="X62" s="1"/>
      <c r="Y62" s="10"/>
      <c r="Z62" s="1"/>
    </row>
    <row r="63" spans="1:26">
      <c r="A63" s="8"/>
      <c r="B63" s="13"/>
      <c r="C63" s="10"/>
      <c r="D63" s="1"/>
      <c r="E63" s="10"/>
      <c r="F63" s="1"/>
      <c r="G63" s="10"/>
      <c r="H63" s="1"/>
      <c r="I63" s="10"/>
      <c r="J63" s="1"/>
      <c r="K63" s="10"/>
      <c r="L63" s="1"/>
      <c r="M63" s="10"/>
      <c r="N63" s="1"/>
      <c r="O63" s="10"/>
      <c r="P63" s="1"/>
      <c r="Q63" s="10"/>
      <c r="R63" s="1"/>
      <c r="S63" s="10"/>
      <c r="T63" s="1"/>
      <c r="U63" s="10"/>
      <c r="V63" s="1"/>
      <c r="W63" s="10"/>
      <c r="X63" s="1"/>
      <c r="Y63" s="10"/>
      <c r="Z63" s="1"/>
    </row>
    <row r="64" spans="1:26">
      <c r="A64" s="8"/>
      <c r="B64" s="13"/>
      <c r="C64" s="10"/>
      <c r="D64" s="1"/>
      <c r="E64" s="10"/>
      <c r="F64" s="1"/>
      <c r="G64" s="10"/>
      <c r="H64" s="1"/>
      <c r="I64" s="10"/>
      <c r="J64" s="1"/>
      <c r="K64" s="10"/>
      <c r="L64" s="1"/>
      <c r="M64" s="10"/>
      <c r="N64" s="1"/>
      <c r="O64" s="10"/>
      <c r="P64" s="1"/>
      <c r="Q64" s="10"/>
      <c r="R64" s="1"/>
      <c r="S64" s="10"/>
      <c r="T64" s="1"/>
      <c r="U64" s="10"/>
      <c r="V64" s="1"/>
      <c r="W64" s="10"/>
      <c r="X64" s="1"/>
      <c r="Y64" s="10"/>
      <c r="Z64" s="1"/>
    </row>
    <row r="65" spans="1:26">
      <c r="A65" s="8"/>
      <c r="B65" s="13"/>
      <c r="C65" s="10"/>
      <c r="D65" s="1"/>
      <c r="E65" s="10"/>
      <c r="F65" s="1"/>
      <c r="G65" s="10"/>
      <c r="H65" s="1"/>
      <c r="I65" s="10"/>
      <c r="J65" s="1"/>
      <c r="K65" s="10"/>
      <c r="L65" s="1"/>
      <c r="M65" s="10"/>
      <c r="N65" s="1"/>
      <c r="O65" s="10"/>
      <c r="P65" s="1"/>
      <c r="Q65" s="10"/>
      <c r="R65" s="1"/>
      <c r="S65" s="10"/>
      <c r="T65" s="1"/>
      <c r="U65" s="10"/>
      <c r="V65" s="1"/>
      <c r="W65" s="10"/>
      <c r="X65" s="1"/>
      <c r="Y65" s="10"/>
      <c r="Z65" s="1"/>
    </row>
    <row r="66" spans="1:26">
      <c r="A66" s="8"/>
      <c r="B66" s="13"/>
      <c r="C66" s="10"/>
      <c r="D66" s="1"/>
      <c r="E66" s="10"/>
      <c r="F66" s="1"/>
      <c r="G66" s="10"/>
      <c r="H66" s="1"/>
      <c r="I66" s="10"/>
      <c r="J66" s="1"/>
      <c r="K66" s="10"/>
      <c r="L66" s="1"/>
      <c r="M66" s="10"/>
      <c r="N66" s="1"/>
      <c r="O66" s="10"/>
      <c r="P66" s="1"/>
      <c r="Q66" s="10"/>
      <c r="R66" s="1"/>
      <c r="S66" s="10"/>
      <c r="T66" s="1"/>
      <c r="U66" s="10"/>
      <c r="V66" s="1"/>
      <c r="W66" s="10"/>
      <c r="X66" s="1"/>
      <c r="Y66" s="10"/>
      <c r="Z66" s="1"/>
    </row>
    <row r="67" spans="1:26">
      <c r="A67" s="8"/>
      <c r="B67" s="13"/>
      <c r="C67" s="10"/>
      <c r="D67" s="1"/>
      <c r="E67" s="10"/>
      <c r="F67" s="1"/>
      <c r="G67" s="10"/>
      <c r="H67" s="1"/>
      <c r="I67" s="10"/>
      <c r="J67" s="1"/>
      <c r="K67" s="10"/>
      <c r="L67" s="1"/>
      <c r="M67" s="10"/>
      <c r="N67" s="1"/>
      <c r="O67" s="10"/>
      <c r="P67" s="1"/>
      <c r="Q67" s="10"/>
      <c r="R67" s="1"/>
      <c r="S67" s="10"/>
      <c r="T67" s="1"/>
      <c r="U67" s="10"/>
      <c r="V67" s="1"/>
      <c r="W67" s="10"/>
      <c r="X67" s="1"/>
      <c r="Y67" s="10"/>
      <c r="Z67" s="1"/>
    </row>
    <row r="68" spans="1:26">
      <c r="A68" s="8"/>
      <c r="B68" s="13"/>
      <c r="C68" s="10"/>
      <c r="D68" s="1"/>
      <c r="E68" s="10"/>
      <c r="F68" s="1"/>
      <c r="G68" s="10"/>
      <c r="H68" s="1"/>
      <c r="I68" s="10"/>
      <c r="J68" s="1"/>
      <c r="K68" s="10"/>
      <c r="L68" s="1"/>
      <c r="M68" s="10"/>
      <c r="N68" s="1"/>
      <c r="O68" s="10"/>
      <c r="P68" s="1"/>
      <c r="Q68" s="10"/>
      <c r="R68" s="1"/>
      <c r="S68" s="10"/>
      <c r="T68" s="1"/>
      <c r="U68" s="10"/>
      <c r="V68" s="1"/>
      <c r="W68" s="10"/>
      <c r="X68" s="1"/>
      <c r="Y68" s="10"/>
      <c r="Z68" s="1"/>
    </row>
    <row r="69" spans="1:26">
      <c r="A69" s="8"/>
      <c r="B69" s="13"/>
      <c r="C69" s="10"/>
      <c r="D69" s="1"/>
      <c r="E69" s="10"/>
      <c r="F69" s="1"/>
      <c r="G69" s="10"/>
      <c r="H69" s="1"/>
      <c r="I69" s="10"/>
      <c r="J69" s="1"/>
      <c r="K69" s="10"/>
      <c r="L69" s="1"/>
      <c r="M69" s="10"/>
      <c r="N69" s="1"/>
      <c r="O69" s="10"/>
      <c r="P69" s="1"/>
      <c r="Q69" s="10"/>
      <c r="R69" s="1"/>
      <c r="S69" s="10"/>
      <c r="T69" s="1"/>
      <c r="U69" s="10"/>
      <c r="V69" s="1"/>
      <c r="W69" s="10"/>
      <c r="X69" s="1"/>
      <c r="Y69" s="10"/>
      <c r="Z69" s="1"/>
    </row>
    <row r="70" spans="1:26" s="18" customFormat="1" ht="12.75">
      <c r="A70" s="57" t="s">
        <v>61</v>
      </c>
      <c r="B70" s="58"/>
      <c r="C70" s="16"/>
      <c r="D70" s="16">
        <f>SUM(D2:D69)</f>
        <v>15</v>
      </c>
      <c r="E70" s="16"/>
      <c r="F70" s="16">
        <f>SUM(F2:F69)</f>
        <v>16.5</v>
      </c>
      <c r="G70" s="16"/>
      <c r="H70" s="16">
        <f>SUM(H2:H69)</f>
        <v>8</v>
      </c>
      <c r="I70" s="16"/>
      <c r="J70" s="16">
        <f>SUM(J2:J69)</f>
        <v>24.5</v>
      </c>
      <c r="K70" s="16"/>
      <c r="L70" s="16">
        <f>SUM(L2:L69)</f>
        <v>9</v>
      </c>
      <c r="M70" s="16"/>
      <c r="N70" s="16">
        <f>SUM(N2:N69)</f>
        <v>0</v>
      </c>
      <c r="O70" s="16"/>
      <c r="P70" s="16">
        <f>SUM(P2:P69)</f>
        <v>0</v>
      </c>
      <c r="Q70" s="16"/>
      <c r="R70" s="16">
        <f>SUM(R2:R69)</f>
        <v>0</v>
      </c>
      <c r="S70" s="16"/>
      <c r="T70" s="16">
        <f>SUM(T2:T69)</f>
        <v>0</v>
      </c>
      <c r="U70" s="16"/>
      <c r="V70" s="16">
        <f>SUM(V2:V69)</f>
        <v>0</v>
      </c>
      <c r="W70" s="16"/>
      <c r="X70" s="16">
        <f>SUM(X2:X69)</f>
        <v>0</v>
      </c>
      <c r="Y70" s="16"/>
      <c r="Z70" s="17">
        <f>SUM(Z2:Z69)</f>
        <v>0</v>
      </c>
    </row>
    <row r="71" spans="1:26" s="18" customFormat="1" ht="12.75">
      <c r="A71" s="19" t="s">
        <v>94</v>
      </c>
      <c r="B71" s="20"/>
      <c r="C71" s="21"/>
      <c r="D71" s="22">
        <f>SUMIF(Presta,"MASS",Tps_S1)</f>
        <v>15</v>
      </c>
      <c r="E71" s="21"/>
      <c r="F71" s="22">
        <f>SUMIF(Presta,"MASS",Tps_S2)</f>
        <v>16.5</v>
      </c>
      <c r="G71" s="21"/>
      <c r="H71" s="22">
        <f>SUMIF(Presta,"MASS",Tps_S3)</f>
        <v>8</v>
      </c>
      <c r="I71" s="21"/>
      <c r="J71" s="22">
        <f>SUMIF(Presta,"MASS",Tps_S4)</f>
        <v>18.5</v>
      </c>
      <c r="K71" s="21"/>
      <c r="L71" s="22">
        <f>SUMIF(Presta,"MASS",Tps_S5)</f>
        <v>2</v>
      </c>
      <c r="M71" s="21"/>
      <c r="N71" s="22">
        <f>SUMIF(Presta,"MASS",Tps_S6)</f>
        <v>0</v>
      </c>
      <c r="O71" s="21"/>
      <c r="P71" s="22">
        <f>SUMIF(Presta,"MASS",Tps_S7)</f>
        <v>0</v>
      </c>
      <c r="Q71" s="21"/>
      <c r="R71" s="22">
        <f>SUMIF(Presta,"MASS",Tps_S8)</f>
        <v>0</v>
      </c>
      <c r="S71" s="21"/>
      <c r="T71" s="22">
        <f>SUMIF(Presta,"MASS",Tps_S9)</f>
        <v>0</v>
      </c>
      <c r="U71" s="21"/>
      <c r="V71" s="22">
        <f>SUMIF(Presta,"MASS",Tps_S10)</f>
        <v>0</v>
      </c>
      <c r="W71" s="21"/>
      <c r="X71" s="22">
        <f>SUMIF(Presta,"MASS",Tps_S11)</f>
        <v>0</v>
      </c>
      <c r="Y71" s="21"/>
      <c r="Z71" s="23">
        <f>SUMIF(Presta,"MASS",Tps_S12)</f>
        <v>0</v>
      </c>
    </row>
    <row r="72" spans="1:26" s="18" customFormat="1" ht="12.75">
      <c r="A72" s="24" t="s">
        <v>66</v>
      </c>
      <c r="B72" s="25"/>
      <c r="C72" s="26"/>
      <c r="D72" s="22">
        <f>SUMIF(Presta,"SOPH",Tps_S1)</f>
        <v>0</v>
      </c>
      <c r="E72" s="26"/>
      <c r="F72" s="22">
        <f>SUMIF(Presta,"SOPH",Tps_S2)</f>
        <v>0</v>
      </c>
      <c r="G72" s="26"/>
      <c r="H72" s="22">
        <f>SUMIF(Presta,"SOPH",Tps_S3)</f>
        <v>0</v>
      </c>
      <c r="I72" s="26"/>
      <c r="J72" s="22">
        <f>SUMIF(Presta,"SOPH",Tps_S4)</f>
        <v>6</v>
      </c>
      <c r="K72" s="26"/>
      <c r="L72" s="22">
        <f>SUMIF(Presta,"SOPH",Tps_S5)</f>
        <v>7</v>
      </c>
      <c r="M72" s="26"/>
      <c r="N72" s="22">
        <f>SUMIF(Presta,"SOPH",Tps_S6)</f>
        <v>0</v>
      </c>
      <c r="O72" s="26"/>
      <c r="P72" s="22">
        <f>SUMIF(Presta,"SOPH",Tps_S7)</f>
        <v>0</v>
      </c>
      <c r="Q72" s="26"/>
      <c r="R72" s="22">
        <f>SUMIF(Presta,"SOPH",Tps_S8)</f>
        <v>0</v>
      </c>
      <c r="S72" s="26"/>
      <c r="T72" s="22">
        <f>SUMIF(Presta,"SOPH",Tps_S9)</f>
        <v>0</v>
      </c>
      <c r="U72" s="26"/>
      <c r="V72" s="22">
        <f>SUMIF(Presta,"SOPH",Tps_S10)</f>
        <v>0</v>
      </c>
      <c r="W72" s="26"/>
      <c r="X72" s="22">
        <f>SUMIF(Presta,"SOPH",Tps_S11)</f>
        <v>0</v>
      </c>
      <c r="Y72" s="26"/>
      <c r="Z72" s="27">
        <f>SUMIF(Presta,"SOPH",Tps_S12)</f>
        <v>0</v>
      </c>
    </row>
    <row r="73" spans="1:26" s="18" customFormat="1" ht="12.75">
      <c r="A73" s="59" t="s">
        <v>62</v>
      </c>
      <c r="B73" s="60"/>
      <c r="C73" s="28">
        <f>SUM(C2:C69)</f>
        <v>470</v>
      </c>
      <c r="D73" s="28"/>
      <c r="E73" s="28">
        <f t="shared" ref="E73:Y73" si="0">SUM(E2:E69)</f>
        <v>600</v>
      </c>
      <c r="F73" s="28"/>
      <c r="G73" s="28">
        <f t="shared" si="0"/>
        <v>280</v>
      </c>
      <c r="H73" s="28"/>
      <c r="I73" s="28">
        <f t="shared" si="0"/>
        <v>840</v>
      </c>
      <c r="J73" s="28"/>
      <c r="K73" s="28">
        <f t="shared" si="0"/>
        <v>215</v>
      </c>
      <c r="L73" s="28"/>
      <c r="M73" s="28">
        <f t="shared" si="0"/>
        <v>0</v>
      </c>
      <c r="N73" s="28"/>
      <c r="O73" s="28">
        <f t="shared" si="0"/>
        <v>0</v>
      </c>
      <c r="P73" s="28"/>
      <c r="Q73" s="28">
        <f t="shared" si="0"/>
        <v>0</v>
      </c>
      <c r="R73" s="28"/>
      <c r="S73" s="28">
        <f t="shared" si="0"/>
        <v>0</v>
      </c>
      <c r="T73" s="28"/>
      <c r="U73" s="28">
        <f t="shared" si="0"/>
        <v>0</v>
      </c>
      <c r="V73" s="28"/>
      <c r="W73" s="28">
        <f t="shared" si="0"/>
        <v>0</v>
      </c>
      <c r="X73" s="28"/>
      <c r="Y73" s="28">
        <f t="shared" si="0"/>
        <v>0</v>
      </c>
      <c r="Z73" s="29"/>
    </row>
    <row r="74" spans="1:26" s="18" customFormat="1" ht="12.75">
      <c r="A74" s="30" t="s">
        <v>94</v>
      </c>
      <c r="B74" s="31"/>
      <c r="C74" s="32">
        <f>SUMIF(Presta,"MASS",Janvier)</f>
        <v>470</v>
      </c>
      <c r="D74" s="32"/>
      <c r="E74" s="32">
        <f>SUMIF(Presta,"MASS",Février)</f>
        <v>600</v>
      </c>
      <c r="F74" s="32"/>
      <c r="G74" s="32">
        <f>SUMIF(Presta,"MASS",Mars)</f>
        <v>280</v>
      </c>
      <c r="H74" s="32"/>
      <c r="I74" s="32">
        <f>SUMIF(Presta,"MASS",Avril)</f>
        <v>700</v>
      </c>
      <c r="J74" s="32"/>
      <c r="K74" s="32">
        <f>SUMIF(Presta,"MASS",Mai)</f>
        <v>100</v>
      </c>
      <c r="L74" s="32"/>
      <c r="M74" s="32">
        <f>SUMIF(Presta,"MASS",Juin)</f>
        <v>0</v>
      </c>
      <c r="N74" s="32"/>
      <c r="O74" s="32">
        <f>SUMIF(Presta,"MASS",Juillet)</f>
        <v>0</v>
      </c>
      <c r="P74" s="32"/>
      <c r="Q74" s="32">
        <f>SUMIF(Presta,"MASS",Août)</f>
        <v>0</v>
      </c>
      <c r="R74" s="32"/>
      <c r="S74" s="32">
        <f>SUMIF(Presta,"MASS",Septembre)</f>
        <v>0</v>
      </c>
      <c r="T74" s="32"/>
      <c r="U74" s="32">
        <f>SUMIF(Presta,"MASS",Octobre)</f>
        <v>0</v>
      </c>
      <c r="V74" s="32"/>
      <c r="W74" s="32">
        <f>SUMIF(Presta,"MASS",Novembre)</f>
        <v>0</v>
      </c>
      <c r="X74" s="32"/>
      <c r="Y74" s="32">
        <f>SUMIF(Presta,"MASS",Décembre)</f>
        <v>0</v>
      </c>
      <c r="Z74" s="33"/>
    </row>
    <row r="75" spans="1:26" s="18" customFormat="1" ht="12.75">
      <c r="A75" s="34" t="s">
        <v>66</v>
      </c>
      <c r="B75" s="35"/>
      <c r="C75" s="32">
        <f>SUMIF(Presta,"SOPH",Janvier)</f>
        <v>0</v>
      </c>
      <c r="D75" s="36"/>
      <c r="E75" s="32">
        <f>SUMIF(Presta,"SOPH",Février)</f>
        <v>0</v>
      </c>
      <c r="F75" s="36"/>
      <c r="G75" s="32">
        <f>SUMIF(Presta,"SOPH",Mars)</f>
        <v>0</v>
      </c>
      <c r="H75" s="36"/>
      <c r="I75" s="32">
        <f>SUMIF(Presta,"SOPH",Avril)</f>
        <v>140</v>
      </c>
      <c r="J75" s="36"/>
      <c r="K75" s="32">
        <f>SUMIF(Presta,"SOPH",Mai)</f>
        <v>115</v>
      </c>
      <c r="L75" s="36"/>
      <c r="M75" s="32">
        <f>SUMIF(Presta,"SOPH",Juin)</f>
        <v>0</v>
      </c>
      <c r="N75" s="36"/>
      <c r="O75" s="32">
        <f>SUMIF(Presta,"SOPH",Juillet)</f>
        <v>0</v>
      </c>
      <c r="P75" s="36"/>
      <c r="Q75" s="32">
        <f>SUMIF(Presta,"SOPH",Août)</f>
        <v>0</v>
      </c>
      <c r="R75" s="36"/>
      <c r="S75" s="32">
        <f>SUMIF(Presta,"SOPH",Septembre)</f>
        <v>0</v>
      </c>
      <c r="T75" s="36"/>
      <c r="U75" s="32">
        <f>SUMIF(Presta,"SOPH",Octobre)</f>
        <v>0</v>
      </c>
      <c r="V75" s="36"/>
      <c r="W75" s="32">
        <f>SUMIF(Presta,"SOPH",Novembre)</f>
        <v>0</v>
      </c>
      <c r="X75" s="36"/>
      <c r="Y75" s="32">
        <f>SUMIF(Presta,"SOPH",Décembre)</f>
        <v>0</v>
      </c>
      <c r="Z75" s="37"/>
    </row>
    <row r="76" spans="1:26" s="18" customFormat="1" ht="12.75">
      <c r="A76" s="61" t="s">
        <v>63</v>
      </c>
      <c r="B76" s="62"/>
      <c r="C76" s="38">
        <f>COUNT(Janvier)</f>
        <v>12</v>
      </c>
      <c r="D76" s="38"/>
      <c r="E76" s="38">
        <f>COUNT(Février)</f>
        <v>12</v>
      </c>
      <c r="F76" s="38"/>
      <c r="G76" s="38">
        <f>COUNT(Mars)</f>
        <v>7</v>
      </c>
      <c r="H76" s="38"/>
      <c r="I76" s="38">
        <f>COUNT(Avril)</f>
        <v>18</v>
      </c>
      <c r="J76" s="38"/>
      <c r="K76" s="38">
        <f>COUNT(Mai)</f>
        <v>4</v>
      </c>
      <c r="L76" s="38"/>
      <c r="M76" s="38">
        <f>COUNT(Juin)</f>
        <v>0</v>
      </c>
      <c r="N76" s="38"/>
      <c r="O76" s="38">
        <f>COUNT(Juillet)</f>
        <v>0</v>
      </c>
      <c r="P76" s="38"/>
      <c r="Q76" s="38">
        <f>COUNT(Août)</f>
        <v>0</v>
      </c>
      <c r="R76" s="38"/>
      <c r="S76" s="38">
        <f>COUNT(Septembre)</f>
        <v>0</v>
      </c>
      <c r="T76" s="38"/>
      <c r="U76" s="38">
        <f>COUNT(Octobre)</f>
        <v>0</v>
      </c>
      <c r="V76" s="38"/>
      <c r="W76" s="38">
        <f>COUNT(Novembre)</f>
        <v>0</v>
      </c>
      <c r="X76" s="38"/>
      <c r="Y76" s="38">
        <f>COUNT(Décembre)</f>
        <v>0</v>
      </c>
      <c r="Z76" s="39"/>
    </row>
    <row r="77" spans="1:26" s="41" customFormat="1" ht="12.75">
      <c r="A77" s="40" t="s">
        <v>94</v>
      </c>
      <c r="B77" s="65" t="s">
        <v>95</v>
      </c>
      <c r="C77" s="54">
        <f>SUMPRODUCT((Presta=$B77)*(Janvier&gt;0))</f>
        <v>12</v>
      </c>
      <c r="D77" s="54"/>
      <c r="E77" s="54">
        <f>SUMPRODUCT((Presta=$B77)*(Février&gt;0))</f>
        <v>12</v>
      </c>
      <c r="F77" s="54"/>
      <c r="G77" s="54">
        <f>SUMPRODUCT((Presta=$B77)*(Mars&gt;0))</f>
        <v>7</v>
      </c>
      <c r="H77" s="54"/>
      <c r="I77" s="54">
        <f>SUMPRODUCT((Presta=$B77)*(Avril&gt;0))</f>
        <v>16</v>
      </c>
      <c r="J77" s="54"/>
      <c r="K77" s="54">
        <f>SUMPRODUCT((Presta=$B77)*(Mai&gt;0))</f>
        <v>1</v>
      </c>
      <c r="L77" s="54"/>
      <c r="M77" s="54">
        <f>SUMPRODUCT((Presta=$B77)*(Juin&gt;0))</f>
        <v>0</v>
      </c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5"/>
    </row>
    <row r="78" spans="1:26" s="41" customFormat="1" ht="12.75">
      <c r="A78" s="42" t="s">
        <v>66</v>
      </c>
      <c r="B78" s="66" t="s">
        <v>96</v>
      </c>
      <c r="C78" s="54">
        <f>SUMPRODUCT((Presta=$B78)*(Janvier&gt;0))</f>
        <v>0</v>
      </c>
      <c r="D78" s="54"/>
      <c r="E78" s="54">
        <f>SUMPRODUCT((Presta=$B78)*(Février&gt;0))</f>
        <v>0</v>
      </c>
      <c r="F78" s="54"/>
      <c r="G78" s="54">
        <f>SUMPRODUCT((Presta=$B78)*(Mars&gt;0))</f>
        <v>0</v>
      </c>
      <c r="H78" s="54"/>
      <c r="I78" s="54">
        <f>SUMPRODUCT((Presta=$B78)*(Avril&gt;0))</f>
        <v>2</v>
      </c>
      <c r="J78" s="54"/>
      <c r="K78" s="54">
        <f>SUMPRODUCT((Presta=$B78)*(Mai&gt;0))</f>
        <v>3</v>
      </c>
      <c r="L78" s="54"/>
      <c r="M78" s="54">
        <f>SUMPRODUCT((Presta=$B78)*(Juin&gt;0))</f>
        <v>0</v>
      </c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6"/>
    </row>
    <row r="79" spans="1:26" s="45" customFormat="1" ht="12.75">
      <c r="A79" s="63" t="s">
        <v>64</v>
      </c>
      <c r="B79" s="64"/>
      <c r="C79" s="51">
        <f>AVERAGE(C76:Z76)</f>
        <v>4.416666666666667</v>
      </c>
      <c r="D79" s="43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</row>
    <row r="80" spans="1:26" s="45" customFormat="1" ht="12.75">
      <c r="A80" s="46" t="s">
        <v>94</v>
      </c>
      <c r="B80" s="47"/>
      <c r="C80" s="52">
        <f>AVERAGE(C77:Z77)</f>
        <v>8</v>
      </c>
      <c r="D80" s="48"/>
    </row>
    <row r="81" spans="1:4" s="45" customFormat="1" ht="12.75">
      <c r="A81" s="49" t="s">
        <v>66</v>
      </c>
      <c r="B81" s="50"/>
      <c r="C81" s="53">
        <f>AVERAGE(C78:Z78)</f>
        <v>0.83333333333333337</v>
      </c>
      <c r="D81" s="48"/>
    </row>
    <row r="82" spans="1:4" s="6" customFormat="1">
      <c r="B82" s="5"/>
    </row>
    <row r="83" spans="1:4" s="6" customFormat="1">
      <c r="B83" s="5"/>
    </row>
    <row r="84" spans="1:4" s="6" customFormat="1">
      <c r="B84" s="5"/>
    </row>
    <row r="85" spans="1:4" s="6" customFormat="1">
      <c r="B85" s="5"/>
    </row>
    <row r="86" spans="1:4" s="6" customFormat="1">
      <c r="B86" s="5"/>
    </row>
    <row r="87" spans="1:4" s="6" customFormat="1">
      <c r="B87" s="5"/>
    </row>
    <row r="88" spans="1:4" s="6" customFormat="1">
      <c r="B88" s="5"/>
    </row>
    <row r="89" spans="1:4" s="6" customFormat="1">
      <c r="B89" s="5"/>
    </row>
    <row r="90" spans="1:4" s="6" customFormat="1">
      <c r="B90" s="5"/>
    </row>
    <row r="91" spans="1:4" s="6" customFormat="1">
      <c r="B91" s="5"/>
    </row>
    <row r="92" spans="1:4" s="6" customFormat="1">
      <c r="B92" s="5"/>
    </row>
    <row r="93" spans="1:4" s="6" customFormat="1">
      <c r="B93" s="5"/>
    </row>
    <row r="94" spans="1:4" s="6" customFormat="1">
      <c r="B94" s="5"/>
    </row>
    <row r="95" spans="1:4" s="6" customFormat="1">
      <c r="B95" s="5"/>
    </row>
    <row r="96" spans="1:4" s="6" customFormat="1">
      <c r="B96" s="5"/>
    </row>
    <row r="97" spans="2:2" s="6" customFormat="1">
      <c r="B97" s="5"/>
    </row>
    <row r="98" spans="2:2" s="6" customFormat="1">
      <c r="B98" s="5"/>
    </row>
    <row r="99" spans="2:2" s="6" customFormat="1">
      <c r="B99" s="5"/>
    </row>
    <row r="100" spans="2:2" s="6" customFormat="1">
      <c r="B100" s="5"/>
    </row>
    <row r="101" spans="2:2" s="6" customFormat="1">
      <c r="B101" s="5"/>
    </row>
    <row r="102" spans="2:2" s="6" customFormat="1">
      <c r="B102" s="5"/>
    </row>
    <row r="103" spans="2:2" s="6" customFormat="1">
      <c r="B103" s="5"/>
    </row>
    <row r="104" spans="2:2" s="6" customFormat="1">
      <c r="B104" s="5"/>
    </row>
    <row r="105" spans="2:2" s="6" customFormat="1">
      <c r="B105" s="5"/>
    </row>
    <row r="106" spans="2:2" s="6" customFormat="1">
      <c r="B106" s="5"/>
    </row>
    <row r="107" spans="2:2" s="6" customFormat="1">
      <c r="B107" s="5"/>
    </row>
    <row r="108" spans="2:2" s="6" customFormat="1">
      <c r="B108" s="5"/>
    </row>
    <row r="109" spans="2:2" s="6" customFormat="1">
      <c r="B109" s="5"/>
    </row>
    <row r="110" spans="2:2" s="6" customFormat="1">
      <c r="B110" s="5"/>
    </row>
    <row r="111" spans="2:2" s="6" customFormat="1">
      <c r="B111" s="5"/>
    </row>
    <row r="112" spans="2:2" s="6" customFormat="1">
      <c r="B112" s="5"/>
    </row>
    <row r="113" spans="2:2" s="6" customFormat="1">
      <c r="B113" s="5"/>
    </row>
    <row r="114" spans="2:2" s="6" customFormat="1">
      <c r="B114" s="5"/>
    </row>
    <row r="115" spans="2:2" s="6" customFormat="1">
      <c r="B115" s="5"/>
    </row>
    <row r="116" spans="2:2" s="6" customFormat="1">
      <c r="B116" s="5"/>
    </row>
    <row r="117" spans="2:2" s="6" customFormat="1">
      <c r="B117" s="5"/>
    </row>
    <row r="118" spans="2:2" s="6" customFormat="1">
      <c r="B118" s="5"/>
    </row>
    <row r="119" spans="2:2" s="6" customFormat="1">
      <c r="B119" s="5"/>
    </row>
    <row r="120" spans="2:2" s="6" customFormat="1">
      <c r="B120" s="5"/>
    </row>
    <row r="121" spans="2:2" s="6" customFormat="1">
      <c r="B121" s="5"/>
    </row>
    <row r="122" spans="2:2" s="6" customFormat="1">
      <c r="B122" s="5"/>
    </row>
    <row r="123" spans="2:2" s="6" customFormat="1">
      <c r="B123" s="5"/>
    </row>
    <row r="124" spans="2:2" s="6" customFormat="1">
      <c r="B124" s="5"/>
    </row>
    <row r="125" spans="2:2" s="6" customFormat="1">
      <c r="B125" s="5"/>
    </row>
    <row r="126" spans="2:2" s="6" customFormat="1">
      <c r="B126" s="5"/>
    </row>
    <row r="127" spans="2:2" s="6" customFormat="1">
      <c r="B127" s="5"/>
    </row>
    <row r="128" spans="2:2" s="6" customFormat="1">
      <c r="B128" s="5"/>
    </row>
    <row r="129" spans="2:2" s="6" customFormat="1">
      <c r="B129" s="5"/>
    </row>
    <row r="130" spans="2:2" s="6" customFormat="1">
      <c r="B130" s="5"/>
    </row>
    <row r="131" spans="2:2" s="6" customFormat="1">
      <c r="B131" s="5"/>
    </row>
    <row r="132" spans="2:2" s="6" customFormat="1">
      <c r="B132" s="5"/>
    </row>
    <row r="133" spans="2:2" s="6" customFormat="1">
      <c r="B133" s="5"/>
    </row>
    <row r="134" spans="2:2" s="6" customFormat="1">
      <c r="B134" s="5"/>
    </row>
    <row r="135" spans="2:2" s="6" customFormat="1">
      <c r="B135" s="5"/>
    </row>
    <row r="136" spans="2:2" s="6" customFormat="1">
      <c r="B136" s="5"/>
    </row>
    <row r="137" spans="2:2" s="6" customFormat="1">
      <c r="B137" s="5"/>
    </row>
    <row r="138" spans="2:2" s="6" customFormat="1">
      <c r="B138" s="5"/>
    </row>
    <row r="139" spans="2:2" s="6" customFormat="1">
      <c r="B139" s="5"/>
    </row>
    <row r="140" spans="2:2" s="6" customFormat="1">
      <c r="B140" s="5"/>
    </row>
    <row r="141" spans="2:2" s="6" customFormat="1">
      <c r="B141" s="5"/>
    </row>
    <row r="142" spans="2:2" s="6" customFormat="1">
      <c r="B142" s="5"/>
    </row>
    <row r="143" spans="2:2" s="6" customFormat="1">
      <c r="B143" s="5"/>
    </row>
    <row r="144" spans="2:2" s="6" customFormat="1">
      <c r="B144" s="5"/>
    </row>
    <row r="145" spans="2:2" s="6" customFormat="1">
      <c r="B145" s="5"/>
    </row>
    <row r="146" spans="2:2" s="6" customFormat="1">
      <c r="B146" s="5"/>
    </row>
    <row r="147" spans="2:2" s="6" customFormat="1">
      <c r="B147" s="5"/>
    </row>
    <row r="148" spans="2:2" s="6" customFormat="1">
      <c r="B148" s="5"/>
    </row>
    <row r="149" spans="2:2" s="6" customFormat="1">
      <c r="B149" s="5"/>
    </row>
    <row r="150" spans="2:2" s="6" customFormat="1">
      <c r="B150" s="5"/>
    </row>
    <row r="151" spans="2:2" s="6" customFormat="1">
      <c r="B151" s="5"/>
    </row>
    <row r="152" spans="2:2" s="6" customFormat="1">
      <c r="B152" s="5"/>
    </row>
    <row r="153" spans="2:2" s="6" customFormat="1">
      <c r="B153" s="5"/>
    </row>
    <row r="154" spans="2:2" s="6" customFormat="1">
      <c r="B154" s="5"/>
    </row>
    <row r="155" spans="2:2" s="6" customFormat="1">
      <c r="B155" s="5"/>
    </row>
    <row r="156" spans="2:2" s="6" customFormat="1">
      <c r="B156" s="5"/>
    </row>
    <row r="157" spans="2:2" s="6" customFormat="1">
      <c r="B157" s="5"/>
    </row>
    <row r="158" spans="2:2" s="6" customFormat="1">
      <c r="B158" s="5"/>
    </row>
    <row r="159" spans="2:2" s="6" customFormat="1">
      <c r="B159" s="5"/>
    </row>
    <row r="160" spans="2:2" s="6" customFormat="1">
      <c r="B160" s="5"/>
    </row>
    <row r="161" spans="2:2" s="6" customFormat="1">
      <c r="B161" s="5"/>
    </row>
    <row r="162" spans="2:2" s="6" customFormat="1">
      <c r="B162" s="5"/>
    </row>
    <row r="163" spans="2:2" s="6" customFormat="1">
      <c r="B163" s="5"/>
    </row>
    <row r="164" spans="2:2" s="6" customFormat="1">
      <c r="B164" s="5"/>
    </row>
    <row r="165" spans="2:2" s="6" customFormat="1">
      <c r="B165" s="5"/>
    </row>
    <row r="166" spans="2:2" s="6" customFormat="1">
      <c r="B166" s="5"/>
    </row>
    <row r="167" spans="2:2" s="6" customFormat="1">
      <c r="B167" s="5"/>
    </row>
    <row r="168" spans="2:2" s="6" customFormat="1">
      <c r="B168" s="5"/>
    </row>
    <row r="169" spans="2:2" s="6" customFormat="1">
      <c r="B169" s="5"/>
    </row>
    <row r="170" spans="2:2" s="6" customFormat="1">
      <c r="B170" s="5"/>
    </row>
    <row r="171" spans="2:2" s="6" customFormat="1">
      <c r="B171" s="5"/>
    </row>
    <row r="172" spans="2:2" s="6" customFormat="1">
      <c r="B172" s="5"/>
    </row>
    <row r="173" spans="2:2" s="6" customFormat="1">
      <c r="B173" s="5"/>
    </row>
    <row r="174" spans="2:2" s="6" customFormat="1">
      <c r="B174" s="5"/>
    </row>
    <row r="175" spans="2:2" s="6" customFormat="1">
      <c r="B175" s="5"/>
    </row>
    <row r="176" spans="2:2" s="6" customFormat="1">
      <c r="B176" s="5"/>
    </row>
    <row r="177" spans="2:2" s="6" customFormat="1">
      <c r="B177" s="5"/>
    </row>
    <row r="178" spans="2:2" s="6" customFormat="1">
      <c r="B178" s="5"/>
    </row>
    <row r="179" spans="2:2" s="6" customFormat="1">
      <c r="B179" s="5"/>
    </row>
    <row r="180" spans="2:2" s="6" customFormat="1">
      <c r="B180" s="5"/>
    </row>
    <row r="181" spans="2:2" s="6" customFormat="1">
      <c r="B181" s="5"/>
    </row>
    <row r="182" spans="2:2" s="6" customFormat="1">
      <c r="B182" s="5"/>
    </row>
    <row r="183" spans="2:2" s="6" customFormat="1">
      <c r="B183" s="5"/>
    </row>
    <row r="184" spans="2:2" s="6" customFormat="1">
      <c r="B184" s="5"/>
    </row>
    <row r="185" spans="2:2" s="6" customFormat="1">
      <c r="B185" s="5"/>
    </row>
    <row r="186" spans="2:2" s="6" customFormat="1">
      <c r="B186" s="5"/>
    </row>
    <row r="187" spans="2:2" s="6" customFormat="1">
      <c r="B187" s="5"/>
    </row>
    <row r="188" spans="2:2" s="6" customFormat="1">
      <c r="B188" s="5"/>
    </row>
    <row r="189" spans="2:2" s="6" customFormat="1">
      <c r="B189" s="5"/>
    </row>
    <row r="190" spans="2:2" s="6" customFormat="1">
      <c r="B190" s="5"/>
    </row>
    <row r="191" spans="2:2" s="6" customFormat="1">
      <c r="B191" s="5"/>
    </row>
    <row r="192" spans="2:2" s="6" customFormat="1">
      <c r="B192" s="5"/>
    </row>
    <row r="193" spans="2:2" s="6" customFormat="1">
      <c r="B193" s="5"/>
    </row>
    <row r="194" spans="2:2" s="6" customFormat="1">
      <c r="B194" s="5"/>
    </row>
    <row r="195" spans="2:2" s="6" customFormat="1">
      <c r="B195" s="5"/>
    </row>
  </sheetData>
  <sortState ref="A2:D60">
    <sortCondition ref="A2"/>
  </sortState>
  <mergeCells count="4">
    <mergeCell ref="A70:B70"/>
    <mergeCell ref="A73:B73"/>
    <mergeCell ref="A76:B76"/>
    <mergeCell ref="A79:B79"/>
  </mergeCells>
  <dataValidations disablePrompts="1" count="1">
    <dataValidation type="list" allowBlank="1" showInputMessage="1" showErrorMessage="1" sqref="B2:B69">
      <formula1>"MASS,SOPH"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showGridLines="0" workbookViewId="0">
      <selection activeCell="B3" sqref="B3"/>
    </sheetView>
  </sheetViews>
  <sheetFormatPr defaultColWidth="11.5" defaultRowHeight="14.25"/>
  <cols>
    <col min="1" max="1" width="17.5" style="3" bestFit="1" customWidth="1"/>
    <col min="2" max="16384" width="11.5" style="3"/>
  </cols>
  <sheetData>
    <row r="1" spans="1:3" ht="15">
      <c r="B1" s="4" t="s">
        <v>65</v>
      </c>
      <c r="C1" s="4" t="s">
        <v>66</v>
      </c>
    </row>
    <row r="2" spans="1:3" ht="15">
      <c r="A2" s="4" t="s">
        <v>67</v>
      </c>
      <c r="B2" s="1">
        <f>SUM(Récap_fact_2019!C77:Z77)</f>
        <v>48</v>
      </c>
      <c r="C2" s="1">
        <f>SUM(Récap_fact_2019!C78:Z78)</f>
        <v>5</v>
      </c>
    </row>
    <row r="3" spans="1:3" ht="15">
      <c r="A3" s="4" t="s">
        <v>68</v>
      </c>
      <c r="B3" s="14">
        <f>SUM(Récap_fact_2019!D71:Z71)</f>
        <v>60</v>
      </c>
      <c r="C3" s="14">
        <f>SUM(Récap_fact_2019!D72:Z72)</f>
        <v>13</v>
      </c>
    </row>
    <row r="4" spans="1:3" ht="15">
      <c r="A4" s="4" t="s">
        <v>69</v>
      </c>
      <c r="B4" s="10">
        <f>SUM(Récap_fact_2019!C74:Z74)</f>
        <v>2150</v>
      </c>
      <c r="C4" s="10">
        <f>SUM(Récap_fact_2019!C75:Z75)</f>
        <v>255</v>
      </c>
    </row>
    <row r="5" spans="1:3" ht="15">
      <c r="A5" s="4" t="s">
        <v>70</v>
      </c>
      <c r="B5" s="15">
        <f>B2/B4</f>
        <v>2.2325581395348838E-2</v>
      </c>
      <c r="C5" s="15">
        <f>C2/C4</f>
        <v>1.9607843137254902E-2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26</vt:i4>
      </vt:variant>
    </vt:vector>
  </HeadingPairs>
  <TitlesOfParts>
    <vt:vector size="28" baseType="lpstr">
      <vt:lpstr>Récap_fact_2019</vt:lpstr>
      <vt:lpstr>Stats_2019</vt:lpstr>
      <vt:lpstr>Août</vt:lpstr>
      <vt:lpstr>Avril</vt:lpstr>
      <vt:lpstr>Clients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Presta</vt:lpstr>
      <vt:lpstr>Septembre</vt:lpstr>
      <vt:lpstr>Tps_S1</vt:lpstr>
      <vt:lpstr>Tps_S10</vt:lpstr>
      <vt:lpstr>Tps_S11</vt:lpstr>
      <vt:lpstr>Tps_S12</vt:lpstr>
      <vt:lpstr>Tps_S2</vt:lpstr>
      <vt:lpstr>Tps_S3</vt:lpstr>
      <vt:lpstr>Tps_S4</vt:lpstr>
      <vt:lpstr>Tps_S5</vt:lpstr>
      <vt:lpstr>Tps_S6</vt:lpstr>
      <vt:lpstr>Tps_S7</vt:lpstr>
      <vt:lpstr>Tps_S8</vt:lpstr>
      <vt:lpstr>Tps_S9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ocey</dc:creator>
  <cp:lastModifiedBy>Carim</cp:lastModifiedBy>
  <dcterms:created xsi:type="dcterms:W3CDTF">2019-05-21T06:09:38Z</dcterms:created>
  <dcterms:modified xsi:type="dcterms:W3CDTF">2019-05-24T05:14:49Z</dcterms:modified>
</cp:coreProperties>
</file>