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300" firstSheet="3" activeTab="6"/>
  </bookViews>
  <sheets>
    <sheet name="Menu" sheetId="12" r:id="rId1"/>
    <sheet name="Tableau de Bord" sheetId="11" r:id="rId2"/>
    <sheet name="Nouveau Client" sheetId="1" r:id="rId3"/>
    <sheet name="Clients" sheetId="5" r:id="rId4"/>
    <sheet name="TVA" sheetId="9" r:id="rId5"/>
    <sheet name="Facture" sheetId="2" r:id="rId6"/>
    <sheet name="Recherche Facture" sheetId="14" r:id="rId7"/>
    <sheet name="Stock" sheetId="3" r:id="rId8"/>
    <sheet name="Historique factures" sheetId="4" r:id="rId9"/>
    <sheet name="Achat Occasion" sheetId="13" r:id="rId10"/>
    <sheet name="Listes et données" sheetId="8" r:id="rId11"/>
  </sheets>
  <definedNames>
    <definedName name="Categorie">'Listes et données'!$A$1:$A$9</definedName>
    <definedName name="Code_TVA">'Listes et données'!$E$1:$E$3</definedName>
    <definedName name="identifiant">Clients!$A:$A</definedName>
    <definedName name="MDP">'Listes et données'!$B$1:$B$4</definedName>
    <definedName name="NoFactures">'Historique factures'!$A$2:$A$3</definedName>
    <definedName name="Reference">Stock!$A:$A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5"/>
  <c r="F6" i="14"/>
  <c r="H11" s="1"/>
  <c r="H3"/>
  <c r="V4" s="1"/>
  <c r="H33"/>
  <c r="G33" s="1"/>
  <c r="F33"/>
  <c r="J33" s="1"/>
  <c r="H32"/>
  <c r="G32" s="1"/>
  <c r="F32"/>
  <c r="J32" s="1"/>
  <c r="H31"/>
  <c r="G31" s="1"/>
  <c r="F31"/>
  <c r="J31" s="1"/>
  <c r="H30"/>
  <c r="G30" s="1"/>
  <c r="F30"/>
  <c r="J30" s="1"/>
  <c r="H29"/>
  <c r="G29" s="1"/>
  <c r="F29"/>
  <c r="J29" s="1"/>
  <c r="H28"/>
  <c r="G28" s="1"/>
  <c r="F28"/>
  <c r="J28" s="1"/>
  <c r="H27"/>
  <c r="G27" s="1"/>
  <c r="F27"/>
  <c r="J27" s="1"/>
  <c r="H26"/>
  <c r="G26" s="1"/>
  <c r="F26"/>
  <c r="J26" s="1"/>
  <c r="M25"/>
  <c r="H25"/>
  <c r="G25" s="1"/>
  <c r="F25"/>
  <c r="J25" s="1"/>
  <c r="M24"/>
  <c r="H24"/>
  <c r="G24" s="1"/>
  <c r="F24"/>
  <c r="J24" s="1"/>
  <c r="H23"/>
  <c r="G23" s="1"/>
  <c r="F23"/>
  <c r="J23" s="1"/>
  <c r="H22"/>
  <c r="G22" s="1"/>
  <c r="F22"/>
  <c r="J22" s="1"/>
  <c r="H21"/>
  <c r="G21" s="1"/>
  <c r="F21"/>
  <c r="J21" s="1"/>
  <c r="M20"/>
  <c r="J20"/>
  <c r="H20"/>
  <c r="G20"/>
  <c r="F20"/>
  <c r="M19"/>
  <c r="H19"/>
  <c r="G19" s="1"/>
  <c r="F19"/>
  <c r="J19" s="1"/>
  <c r="M18"/>
  <c r="J18"/>
  <c r="H18"/>
  <c r="G18"/>
  <c r="F18"/>
  <c r="M17"/>
  <c r="H17"/>
  <c r="G17" s="1"/>
  <c r="F17"/>
  <c r="J17" s="1"/>
  <c r="M16"/>
  <c r="J16"/>
  <c r="M23" s="1"/>
  <c r="AG4" s="1"/>
  <c r="M15"/>
  <c r="H15"/>
  <c r="I36" s="1"/>
  <c r="I38" s="1"/>
  <c r="AL4" s="1"/>
  <c r="F15"/>
  <c r="J15" s="1"/>
  <c r="AK4"/>
  <c r="AI4"/>
  <c r="AH4"/>
  <c r="AE4"/>
  <c r="AD4"/>
  <c r="AC4"/>
  <c r="AA4"/>
  <c r="Z4"/>
  <c r="Y4"/>
  <c r="AB4" s="1"/>
  <c r="X4"/>
  <c r="AF4" l="1"/>
  <c r="AJ4"/>
  <c r="I39"/>
  <c r="U4"/>
  <c r="F9"/>
  <c r="H12"/>
  <c r="F8"/>
  <c r="I41"/>
  <c r="W4"/>
  <c r="G15"/>
  <c r="I35"/>
  <c r="F16" i="2"/>
  <c r="F17"/>
  <c r="F18"/>
  <c r="F19"/>
  <c r="F20"/>
  <c r="F21"/>
  <c r="F22"/>
  <c r="F23"/>
  <c r="F24"/>
  <c r="F25"/>
  <c r="F26"/>
  <c r="F27"/>
  <c r="F28"/>
  <c r="F29"/>
  <c r="F30"/>
  <c r="F31"/>
  <c r="F32"/>
  <c r="F33"/>
  <c r="F15"/>
  <c r="A2" i="5"/>
  <c r="H2"/>
  <c r="I2"/>
  <c r="J2"/>
  <c r="A3"/>
  <c r="H3"/>
  <c r="I3"/>
  <c r="J3"/>
  <c r="L3" i="3" l="1"/>
  <c r="M3" s="1"/>
  <c r="L4"/>
  <c r="M4" s="1"/>
  <c r="L5"/>
  <c r="M5" s="1"/>
  <c r="L6"/>
  <c r="M6" s="1"/>
  <c r="L7"/>
  <c r="M7" s="1"/>
  <c r="L2"/>
  <c r="M2" s="1"/>
  <c r="F3" i="1"/>
  <c r="L11" i="14" l="1"/>
  <c r="L11" i="2"/>
  <c r="E11" i="1"/>
  <c r="D10" s="1"/>
  <c r="I4" i="5"/>
  <c r="C23" i="11"/>
  <c r="D23"/>
  <c r="E23"/>
  <c r="F23"/>
  <c r="G23"/>
  <c r="H23"/>
  <c r="I23"/>
  <c r="J23"/>
  <c r="K23"/>
  <c r="L23"/>
  <c r="M23"/>
  <c r="N23"/>
  <c r="O23"/>
  <c r="P23"/>
  <c r="Q23"/>
  <c r="C24"/>
  <c r="D24"/>
  <c r="E24"/>
  <c r="F24"/>
  <c r="G24"/>
  <c r="H24"/>
  <c r="I24"/>
  <c r="J24"/>
  <c r="K24"/>
  <c r="L24"/>
  <c r="M24"/>
  <c r="N24"/>
  <c r="O24"/>
  <c r="P24"/>
  <c r="Q24"/>
  <c r="C25"/>
  <c r="D25"/>
  <c r="E25"/>
  <c r="F25"/>
  <c r="G25"/>
  <c r="H25"/>
  <c r="I25"/>
  <c r="J25"/>
  <c r="K25"/>
  <c r="L25"/>
  <c r="M25"/>
  <c r="N25"/>
  <c r="O25"/>
  <c r="P25"/>
  <c r="Q25"/>
  <c r="B25"/>
  <c r="B24"/>
  <c r="B23"/>
  <c r="C20"/>
  <c r="D20"/>
  <c r="E20"/>
  <c r="F20"/>
  <c r="G20"/>
  <c r="H20"/>
  <c r="I20"/>
  <c r="J20"/>
  <c r="K20"/>
  <c r="L20"/>
  <c r="M20"/>
  <c r="N20"/>
  <c r="O20"/>
  <c r="P20"/>
  <c r="Q20"/>
  <c r="B20"/>
  <c r="C19"/>
  <c r="D19"/>
  <c r="E19"/>
  <c r="F19"/>
  <c r="G19"/>
  <c r="H19"/>
  <c r="I19"/>
  <c r="J19"/>
  <c r="K19"/>
  <c r="L19"/>
  <c r="M19"/>
  <c r="N19"/>
  <c r="O19"/>
  <c r="P19"/>
  <c r="Q19"/>
  <c r="B19"/>
  <c r="C18"/>
  <c r="C21" s="1"/>
  <c r="D18"/>
  <c r="D21" s="1"/>
  <c r="E18"/>
  <c r="E21" s="1"/>
  <c r="F18"/>
  <c r="F21" s="1"/>
  <c r="G18"/>
  <c r="G21" s="1"/>
  <c r="H18"/>
  <c r="H21" s="1"/>
  <c r="I18"/>
  <c r="I21" s="1"/>
  <c r="J18"/>
  <c r="J21" s="1"/>
  <c r="K18"/>
  <c r="K21" s="1"/>
  <c r="L18"/>
  <c r="L21" s="1"/>
  <c r="M18"/>
  <c r="M21" s="1"/>
  <c r="N18"/>
  <c r="N21" s="1"/>
  <c r="O18"/>
  <c r="O21" s="1"/>
  <c r="P18"/>
  <c r="P21" s="1"/>
  <c r="Q18"/>
  <c r="Q21" s="1"/>
  <c r="B18"/>
  <c r="B21" s="1"/>
  <c r="C14"/>
  <c r="D14"/>
  <c r="E14"/>
  <c r="F14"/>
  <c r="G14"/>
  <c r="H14"/>
  <c r="I14"/>
  <c r="J14"/>
  <c r="K14"/>
  <c r="L14"/>
  <c r="M14"/>
  <c r="N14"/>
  <c r="O14"/>
  <c r="P14"/>
  <c r="Q14"/>
  <c r="B14"/>
  <c r="C15"/>
  <c r="D15"/>
  <c r="E15"/>
  <c r="F15"/>
  <c r="G15"/>
  <c r="H15"/>
  <c r="I15"/>
  <c r="J15"/>
  <c r="K15"/>
  <c r="L15"/>
  <c r="M15"/>
  <c r="N15"/>
  <c r="O15"/>
  <c r="P15"/>
  <c r="Q15"/>
  <c r="B15"/>
  <c r="C13"/>
  <c r="C16" s="1"/>
  <c r="D13"/>
  <c r="D16" s="1"/>
  <c r="E13"/>
  <c r="E16" s="1"/>
  <c r="F13"/>
  <c r="F16" s="1"/>
  <c r="G13"/>
  <c r="G16" s="1"/>
  <c r="H13"/>
  <c r="H16" s="1"/>
  <c r="I13"/>
  <c r="I16" s="1"/>
  <c r="J13"/>
  <c r="J16" s="1"/>
  <c r="K13"/>
  <c r="K16" s="1"/>
  <c r="L13"/>
  <c r="L16" s="1"/>
  <c r="M13"/>
  <c r="M16" s="1"/>
  <c r="N13"/>
  <c r="N16" s="1"/>
  <c r="O13"/>
  <c r="O16" s="1"/>
  <c r="P13"/>
  <c r="P16" s="1"/>
  <c r="Q13"/>
  <c r="Q16" s="1"/>
  <c r="B13"/>
  <c r="B16" s="1"/>
  <c r="C6"/>
  <c r="D6"/>
  <c r="E6"/>
  <c r="F6"/>
  <c r="G6"/>
  <c r="H6"/>
  <c r="I6"/>
  <c r="J6"/>
  <c r="K6"/>
  <c r="L6"/>
  <c r="M6"/>
  <c r="N6"/>
  <c r="O6"/>
  <c r="P6"/>
  <c r="Q6"/>
  <c r="B6"/>
  <c r="B5"/>
  <c r="C5"/>
  <c r="D5"/>
  <c r="E5"/>
  <c r="F5"/>
  <c r="G5"/>
  <c r="H5"/>
  <c r="I5"/>
  <c r="J5"/>
  <c r="K5"/>
  <c r="L5"/>
  <c r="M5"/>
  <c r="N5"/>
  <c r="O5"/>
  <c r="P5"/>
  <c r="Q5"/>
  <c r="C4"/>
  <c r="D4"/>
  <c r="E4"/>
  <c r="F4"/>
  <c r="G4"/>
  <c r="H4"/>
  <c r="I4"/>
  <c r="J4"/>
  <c r="K4"/>
  <c r="L4"/>
  <c r="M4"/>
  <c r="N4"/>
  <c r="O4"/>
  <c r="P4"/>
  <c r="Q4"/>
  <c r="B4"/>
  <c r="C11"/>
  <c r="D11"/>
  <c r="E11"/>
  <c r="F11"/>
  <c r="G11"/>
  <c r="H11"/>
  <c r="I11"/>
  <c r="J11"/>
  <c r="K11"/>
  <c r="L11"/>
  <c r="M11"/>
  <c r="N11"/>
  <c r="O11"/>
  <c r="P11"/>
  <c r="Q11"/>
  <c r="B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J4" i="5" l="1"/>
  <c r="H4"/>
  <c r="F9" i="2"/>
  <c r="B7" i="11"/>
  <c r="H7"/>
  <c r="F7"/>
  <c r="D7"/>
  <c r="B26"/>
  <c r="P26"/>
  <c r="N26"/>
  <c r="L26"/>
  <c r="J26"/>
  <c r="H26"/>
  <c r="F26"/>
  <c r="D26"/>
  <c r="Q26"/>
  <c r="O26"/>
  <c r="M26"/>
  <c r="K26"/>
  <c r="I26"/>
  <c r="G26"/>
  <c r="E26"/>
  <c r="C26"/>
  <c r="P7"/>
  <c r="N7"/>
  <c r="L7"/>
  <c r="J7"/>
  <c r="Q7"/>
  <c r="O7"/>
  <c r="M7"/>
  <c r="K7"/>
  <c r="I7"/>
  <c r="G7"/>
  <c r="E7"/>
  <c r="C7"/>
  <c r="D2" i="8" l="1"/>
  <c r="C1"/>
  <c r="C4" s="1"/>
  <c r="J33" i="2"/>
  <c r="H33"/>
  <c r="G33" s="1"/>
  <c r="J32"/>
  <c r="H32"/>
  <c r="G32" s="1"/>
  <c r="J31"/>
  <c r="H31"/>
  <c r="G31" s="1"/>
  <c r="J30"/>
  <c r="H30"/>
  <c r="G30" s="1"/>
  <c r="J29"/>
  <c r="H29"/>
  <c r="G29" s="1"/>
  <c r="J28"/>
  <c r="H28"/>
  <c r="G28" s="1"/>
  <c r="J27"/>
  <c r="H27"/>
  <c r="G27" s="1"/>
  <c r="J26"/>
  <c r="H26"/>
  <c r="G26" s="1"/>
  <c r="M25"/>
  <c r="AI4" s="1"/>
  <c r="J25"/>
  <c r="H25"/>
  <c r="G25" s="1"/>
  <c r="M24"/>
  <c r="AH4" s="1"/>
  <c r="J24"/>
  <c r="H24"/>
  <c r="G24" s="1"/>
  <c r="J23"/>
  <c r="H23"/>
  <c r="G23" s="1"/>
  <c r="J22"/>
  <c r="H22"/>
  <c r="G22" s="1"/>
  <c r="J21"/>
  <c r="H21"/>
  <c r="G21" s="1"/>
  <c r="M20"/>
  <c r="AE4" s="1"/>
  <c r="J20"/>
  <c r="H20"/>
  <c r="G20" s="1"/>
  <c r="J19"/>
  <c r="H19"/>
  <c r="G19" s="1"/>
  <c r="J18"/>
  <c r="H18"/>
  <c r="G18" s="1"/>
  <c r="J17"/>
  <c r="M19" s="1"/>
  <c r="AD4" s="1"/>
  <c r="H17"/>
  <c r="G17" s="1"/>
  <c r="J16"/>
  <c r="M18" s="1"/>
  <c r="H16"/>
  <c r="M15"/>
  <c r="Y4" s="1"/>
  <c r="J15"/>
  <c r="H15"/>
  <c r="G15" s="1"/>
  <c r="H12"/>
  <c r="H11"/>
  <c r="F8"/>
  <c r="X4"/>
  <c r="U4"/>
  <c r="V4"/>
  <c r="M23" l="1"/>
  <c r="AG4" s="1"/>
  <c r="AJ4" s="1"/>
  <c r="M16"/>
  <c r="Z4" s="1"/>
  <c r="M17"/>
  <c r="AA4" s="1"/>
  <c r="I35"/>
  <c r="G16"/>
  <c r="AC4"/>
  <c r="AF4" s="1"/>
  <c r="I36"/>
  <c r="I38" s="1"/>
  <c r="AL4" s="1"/>
  <c r="I39"/>
  <c r="C2" i="8"/>
  <c r="C3" s="1"/>
  <c r="D3" s="1"/>
  <c r="T4" i="14" s="1"/>
  <c r="H1" i="2" l="1"/>
  <c r="T4" s="1"/>
  <c r="AB4"/>
  <c r="AK4"/>
  <c r="I41"/>
  <c r="W4"/>
</calcChain>
</file>

<file path=xl/sharedStrings.xml><?xml version="1.0" encoding="utf-8"?>
<sst xmlns="http://schemas.openxmlformats.org/spreadsheetml/2006/main" count="257" uniqueCount="127">
  <si>
    <t>Désignation des produits et prestations</t>
  </si>
  <si>
    <t>Qté</t>
  </si>
  <si>
    <t>TVA</t>
  </si>
  <si>
    <t>Prix Unitaire
HT</t>
  </si>
  <si>
    <t>Prix Unitaire 
TTC</t>
  </si>
  <si>
    <t>Total 
TTC</t>
  </si>
  <si>
    <t>Total Occasion*</t>
  </si>
  <si>
    <t>Total Neuf HT</t>
  </si>
  <si>
    <t>TVA 20 %</t>
  </si>
  <si>
    <t>Total Facture TTC</t>
  </si>
  <si>
    <t>Acompte versé</t>
  </si>
  <si>
    <t>Net à Payer</t>
  </si>
  <si>
    <t>* Tva non applicable article 297 A du CGI</t>
  </si>
  <si>
    <t>Facture n° :</t>
  </si>
  <si>
    <t>Date :</t>
  </si>
  <si>
    <t>Téléphone</t>
  </si>
  <si>
    <t xml:space="preserve">Mail : </t>
  </si>
  <si>
    <t>Téléphone :</t>
  </si>
  <si>
    <t>Date de règlement :</t>
  </si>
  <si>
    <t>Mode de règlement :</t>
  </si>
  <si>
    <t>Signature Client :</t>
  </si>
  <si>
    <t>Date</t>
  </si>
  <si>
    <t>Cat.</t>
  </si>
  <si>
    <t>Désignation</t>
  </si>
  <si>
    <t>Fournisseur</t>
  </si>
  <si>
    <t>P.U HT</t>
  </si>
  <si>
    <t>Total</t>
  </si>
  <si>
    <t>Code TVA</t>
  </si>
  <si>
    <t>A1708-01</t>
  </si>
  <si>
    <t>Clé USB 32 Go Kingston</t>
  </si>
  <si>
    <t>IN</t>
  </si>
  <si>
    <t>FR</t>
  </si>
  <si>
    <t>INTRA</t>
  </si>
  <si>
    <t>NON</t>
  </si>
  <si>
    <t>Chargeur Tablette</t>
  </si>
  <si>
    <t>TN</t>
  </si>
  <si>
    <t>Jeux Xbox</t>
  </si>
  <si>
    <t>JN</t>
  </si>
  <si>
    <t>A1708-02</t>
  </si>
  <si>
    <t>A1708-03</t>
  </si>
  <si>
    <t>A1708-04</t>
  </si>
  <si>
    <t>A1708-05</t>
  </si>
  <si>
    <t>A1708-06</t>
  </si>
  <si>
    <t>IO</t>
  </si>
  <si>
    <t>TO</t>
  </si>
  <si>
    <t>JO</t>
  </si>
  <si>
    <t>Compaq 500</t>
  </si>
  <si>
    <t>Galaxy A3</t>
  </si>
  <si>
    <t>Super NES</t>
  </si>
  <si>
    <t>Date d'achat</t>
  </si>
  <si>
    <t>S/N</t>
  </si>
  <si>
    <t>IP</t>
  </si>
  <si>
    <t>TP</t>
  </si>
  <si>
    <t>JP</t>
  </si>
  <si>
    <t>Reference</t>
  </si>
  <si>
    <t>Réf.</t>
  </si>
  <si>
    <t>Tot. HT</t>
  </si>
  <si>
    <t>Tot. Occas</t>
  </si>
  <si>
    <t>Nom</t>
  </si>
  <si>
    <t>Prénom</t>
  </si>
  <si>
    <t>Adresse</t>
  </si>
  <si>
    <t>Ville</t>
  </si>
  <si>
    <t>Mail</t>
  </si>
  <si>
    <t>Identifiant</t>
  </si>
  <si>
    <t>Client</t>
  </si>
  <si>
    <t>Montant</t>
  </si>
  <si>
    <t>N° de Facture</t>
  </si>
  <si>
    <t>Mode de Paiement</t>
  </si>
  <si>
    <t>NB de factures</t>
  </si>
  <si>
    <t>Tot N</t>
  </si>
  <si>
    <t>Tot P</t>
  </si>
  <si>
    <t>Tot O</t>
  </si>
  <si>
    <t>TVA N+P</t>
  </si>
  <si>
    <t>Tot O brut</t>
  </si>
  <si>
    <t>Tot N+P</t>
  </si>
  <si>
    <t>CB</t>
  </si>
  <si>
    <t>CH</t>
  </si>
  <si>
    <t>ESP</t>
  </si>
  <si>
    <t>VRT</t>
  </si>
  <si>
    <t>Factures</t>
  </si>
  <si>
    <t>Nouveau Client</t>
  </si>
  <si>
    <t>Montant Total</t>
  </si>
  <si>
    <t>Informatique</t>
  </si>
  <si>
    <t>Tablettes</t>
  </si>
  <si>
    <t>Jeux Vidéos</t>
  </si>
  <si>
    <t>Neuf</t>
  </si>
  <si>
    <t>Prestation</t>
  </si>
  <si>
    <t>Occasion</t>
  </si>
  <si>
    <t>Tot Tablette</t>
  </si>
  <si>
    <t>Tot Informatique</t>
  </si>
  <si>
    <t>Total Jeux Vidéos</t>
  </si>
  <si>
    <t>Facture d'achat N°</t>
  </si>
  <si>
    <t>reference</t>
  </si>
  <si>
    <t>Nom Prénom
Adresse</t>
  </si>
  <si>
    <t xml:space="preserve">Type de Pièce d'identité : </t>
  </si>
  <si>
    <t>N° pièce :</t>
  </si>
  <si>
    <t>Immatriculation du RCS : 510 276 983 00036</t>
  </si>
  <si>
    <t>N° TVA : FR47510276983</t>
  </si>
  <si>
    <t>Mail :</t>
  </si>
  <si>
    <t>Désignation des produits</t>
  </si>
  <si>
    <t>Référence d'achat</t>
  </si>
  <si>
    <t xml:space="preserve"> Prix Unitaire</t>
  </si>
  <si>
    <t xml:space="preserve">Total </t>
  </si>
  <si>
    <t xml:space="preserve">    
Signature Client : </t>
  </si>
  <si>
    <t>P.Vente HT</t>
  </si>
  <si>
    <t>Facture En Cours</t>
  </si>
  <si>
    <t>Stock Après Facture</t>
  </si>
  <si>
    <t>JUSTIN</t>
  </si>
  <si>
    <t>JUSTE</t>
  </si>
  <si>
    <t>ICI</t>
  </si>
  <si>
    <t>63000 CLERMONT FERRAND</t>
  </si>
  <si>
    <t>06,32,33,33,33</t>
  </si>
  <si>
    <t>DJJD@gmail.com</t>
  </si>
  <si>
    <t>uuu</t>
  </si>
  <si>
    <t>djdd</t>
  </si>
  <si>
    <t>djdjd</t>
  </si>
  <si>
    <t>63000 clermont ferrand</t>
  </si>
  <si>
    <t>06,12,31,22,22</t>
  </si>
  <si>
    <t>ddd@gmail.com</t>
  </si>
  <si>
    <t>FV1709-001</t>
  </si>
  <si>
    <t>JUSTIN JUSTE</t>
  </si>
  <si>
    <t>FV1709-002</t>
  </si>
  <si>
    <t>hdhgdfgfs</t>
  </si>
  <si>
    <t>uuu djdd</t>
  </si>
  <si>
    <t>JUSTIN COUP</t>
  </si>
  <si>
    <t>COUP</t>
  </si>
  <si>
    <t>LA BAS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</si>
</sst>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0#&quot; &quot;##&quot; &quot;##&quot; &quot;##&quot; &quot;##"/>
    <numFmt numFmtId="166" formatCode="[$-40C]mmmm\-yy;@"/>
    <numFmt numFmtId="167" formatCode="_-* #,##0.00\ [$€-40C]_-;\-* #,##0.00\ [$€-40C]_-;_-* &quot;-&quot;??\ [$€-40C]_-;_-@_-"/>
    <numFmt numFmtId="168" formatCode="#,##0.00\ _€"/>
    <numFmt numFmtId="169" formatCode="#,##0.00\ &quot;€&quot;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u/>
      <sz val="11"/>
      <color theme="10"/>
      <name val="Calibri"/>
      <family val="2"/>
      <scheme val="minor"/>
    </font>
    <font>
      <sz val="11"/>
      <name val="Maiandra GD"/>
      <family val="2"/>
    </font>
    <font>
      <i/>
      <sz val="9"/>
      <name val="Maiandra GD"/>
      <family val="2"/>
    </font>
    <font>
      <b/>
      <sz val="11"/>
      <name val="Maiandra GD"/>
      <family val="2"/>
    </font>
    <font>
      <sz val="14"/>
      <name val="Maiandra GD"/>
      <family val="2"/>
    </font>
    <font>
      <b/>
      <sz val="18"/>
      <name val="Maiandra GD"/>
      <family val="2"/>
    </font>
    <font>
      <sz val="12"/>
      <color theme="1"/>
      <name val="Maiandra GD"/>
      <family val="2"/>
    </font>
    <font>
      <i/>
      <sz val="9.5"/>
      <name val="Maiandra GD"/>
      <family val="2"/>
    </font>
    <font>
      <sz val="10"/>
      <name val="Maiandra GD"/>
      <family val="2"/>
    </font>
    <font>
      <b/>
      <sz val="12"/>
      <name val="Maiandra GD"/>
      <family val="2"/>
    </font>
    <font>
      <b/>
      <sz val="12"/>
      <color theme="6" tint="0.59999389629810485"/>
      <name val="Calibri"/>
      <family val="2"/>
      <scheme val="minor"/>
    </font>
    <font>
      <sz val="9"/>
      <name val="Maiandra GD"/>
      <family val="2"/>
    </font>
    <font>
      <sz val="8"/>
      <name val="Maiandra GD"/>
      <family val="2"/>
    </font>
    <font>
      <sz val="10.5"/>
      <name val="Maiandra GD"/>
      <family val="2"/>
    </font>
    <font>
      <b/>
      <sz val="12"/>
      <color theme="1"/>
      <name val="Maiandra GD"/>
      <family val="2"/>
    </font>
    <font>
      <b/>
      <sz val="14"/>
      <color theme="1"/>
      <name val="Maiandra GD"/>
      <family val="2"/>
    </font>
    <font>
      <b/>
      <sz val="11"/>
      <color theme="1"/>
      <name val="Maiandra GD"/>
      <family val="2"/>
    </font>
    <font>
      <b/>
      <sz val="11"/>
      <color theme="1"/>
      <name val="Lucida Sans"/>
      <family val="2"/>
    </font>
    <font>
      <sz val="11"/>
      <color theme="0"/>
      <name val="Maiandra GD"/>
      <family val="2"/>
    </font>
    <font>
      <b/>
      <sz val="11"/>
      <color rgb="FFFF0000"/>
      <name val="Maiandra GD"/>
      <family val="2"/>
    </font>
    <font>
      <sz val="18"/>
      <color theme="1"/>
      <name val="Maiandra GD"/>
      <family val="2"/>
    </font>
    <font>
      <b/>
      <sz val="14"/>
      <color rgb="FFFF9900"/>
      <name val="Maiandra GD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DD1EB"/>
        <bgColor indexed="64"/>
      </patternFill>
    </fill>
    <fill>
      <patternFill patternType="solid">
        <fgColor theme="5" tint="-0.249977111117893"/>
        <bgColor indexed="64"/>
      </patternFill>
    </fill>
  </fills>
  <borders count="7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6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/>
    </xf>
    <xf numFmtId="0" fontId="4" fillId="0" borderId="0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164" fontId="0" fillId="0" borderId="33" xfId="1" applyFont="1" applyBorder="1"/>
    <xf numFmtId="0" fontId="11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indent="1"/>
    </xf>
    <xf numFmtId="0" fontId="16" fillId="0" borderId="12" xfId="0" applyFont="1" applyBorder="1" applyAlignment="1">
      <alignment horizontal="center" vertical="center"/>
    </xf>
    <xf numFmtId="164" fontId="16" fillId="0" borderId="12" xfId="1" applyFont="1" applyBorder="1" applyAlignment="1">
      <alignment vertical="center"/>
    </xf>
    <xf numFmtId="164" fontId="16" fillId="0" borderId="16" xfId="1" applyFont="1" applyBorder="1" applyAlignment="1">
      <alignment vertical="center"/>
    </xf>
    <xf numFmtId="0" fontId="16" fillId="0" borderId="18" xfId="0" applyFont="1" applyBorder="1" applyAlignment="1">
      <alignment horizontal="center" vertical="center"/>
    </xf>
    <xf numFmtId="164" fontId="16" fillId="0" borderId="19" xfId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5" borderId="33" xfId="0" applyNumberFormat="1" applyFont="1" applyFill="1" applyBorder="1" applyAlignment="1">
      <alignment vertical="center"/>
    </xf>
    <xf numFmtId="0" fontId="2" fillId="5" borderId="33" xfId="0" applyFont="1" applyFill="1" applyBorder="1" applyAlignment="1">
      <alignment horizontal="center" vertical="center"/>
    </xf>
    <xf numFmtId="0" fontId="16" fillId="0" borderId="15" xfId="0" applyFont="1" applyBorder="1" applyAlignment="1" applyProtection="1">
      <alignment vertical="center"/>
      <protection locked="0"/>
    </xf>
    <xf numFmtId="0" fontId="16" fillId="0" borderId="12" xfId="0" applyFont="1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vertical="center"/>
      <protection locked="0"/>
    </xf>
    <xf numFmtId="0" fontId="16" fillId="0" borderId="18" xfId="0" applyFont="1" applyBorder="1" applyAlignment="1" applyProtection="1">
      <alignment horizontal="center" vertical="center"/>
      <protection locked="0"/>
    </xf>
    <xf numFmtId="164" fontId="16" fillId="0" borderId="12" xfId="1" applyFont="1" applyBorder="1" applyAlignment="1" applyProtection="1">
      <alignment vertical="center"/>
      <protection locked="0"/>
    </xf>
    <xf numFmtId="164" fontId="16" fillId="0" borderId="18" xfId="1" applyFont="1" applyBorder="1" applyAlignment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vertical="center"/>
      <protection locked="0"/>
    </xf>
    <xf numFmtId="164" fontId="16" fillId="0" borderId="11" xfId="1" applyFont="1" applyBorder="1" applyAlignment="1">
      <alignment vertical="center"/>
    </xf>
    <xf numFmtId="14" fontId="0" fillId="0" borderId="0" xfId="0" applyNumberFormat="1"/>
    <xf numFmtId="0" fontId="0" fillId="0" borderId="0" xfId="0" applyAlignment="1">
      <alignment horizontal="right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64" fontId="2" fillId="2" borderId="0" xfId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1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0" xfId="1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9" fontId="0" fillId="0" borderId="0" xfId="2" applyFont="1" applyFill="1" applyBorder="1" applyAlignment="1">
      <alignment horizontal="center" vertical="center"/>
    </xf>
    <xf numFmtId="164" fontId="0" fillId="0" borderId="0" xfId="1" applyFont="1"/>
    <xf numFmtId="0" fontId="17" fillId="2" borderId="0" xfId="0" applyFont="1" applyFill="1" applyAlignment="1">
      <alignment horizontal="center" vertical="center" wrapText="1"/>
    </xf>
    <xf numFmtId="14" fontId="17" fillId="2" borderId="0" xfId="0" applyNumberFormat="1" applyFont="1" applyFill="1" applyAlignment="1">
      <alignment horizontal="center" vertical="center" wrapText="1"/>
    </xf>
    <xf numFmtId="164" fontId="17" fillId="2" borderId="0" xfId="1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vertical="center"/>
    </xf>
    <xf numFmtId="164" fontId="2" fillId="0" borderId="0" xfId="1" applyFont="1" applyAlignment="1">
      <alignment vertical="center"/>
    </xf>
    <xf numFmtId="0" fontId="0" fillId="6" borderId="33" xfId="0" applyFill="1" applyBorder="1" applyAlignment="1">
      <alignment vertical="center"/>
    </xf>
    <xf numFmtId="0" fontId="0" fillId="6" borderId="38" xfId="0" applyFill="1" applyBorder="1" applyAlignment="1">
      <alignment vertical="center"/>
    </xf>
    <xf numFmtId="0" fontId="0" fillId="0" borderId="33" xfId="0" applyBorder="1" applyAlignment="1">
      <alignment vertical="center"/>
    </xf>
    <xf numFmtId="165" fontId="0" fillId="0" borderId="33" xfId="0" applyNumberFormat="1" applyBorder="1" applyAlignment="1">
      <alignment vertical="center"/>
    </xf>
    <xf numFmtId="49" fontId="3" fillId="0" borderId="33" xfId="3" applyNumberFormat="1" applyBorder="1" applyAlignment="1">
      <alignment vertical="center"/>
    </xf>
    <xf numFmtId="164" fontId="0" fillId="0" borderId="33" xfId="1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0" fillId="0" borderId="0" xfId="0" applyFill="1"/>
    <xf numFmtId="49" fontId="2" fillId="0" borderId="44" xfId="0" applyNumberFormat="1" applyFont="1" applyBorder="1" applyAlignment="1" applyProtection="1">
      <alignment horizontal="center" vertical="center"/>
      <protection locked="0"/>
    </xf>
    <xf numFmtId="49" fontId="2" fillId="0" borderId="45" xfId="0" applyNumberFormat="1" applyFont="1" applyBorder="1" applyAlignment="1" applyProtection="1">
      <alignment horizontal="center" vertical="center"/>
      <protection locked="0"/>
    </xf>
    <xf numFmtId="49" fontId="2" fillId="0" borderId="45" xfId="0" applyNumberFormat="1" applyFont="1" applyBorder="1" applyAlignment="1" applyProtection="1">
      <alignment horizontal="center" vertical="center" wrapText="1"/>
      <protection locked="0"/>
    </xf>
    <xf numFmtId="165" fontId="2" fillId="0" borderId="45" xfId="0" applyNumberFormat="1" applyFont="1" applyBorder="1" applyAlignment="1" applyProtection="1">
      <alignment horizontal="center" vertical="center"/>
      <protection locked="0"/>
    </xf>
    <xf numFmtId="49" fontId="3" fillId="0" borderId="46" xfId="3" applyNumberFormat="1" applyBorder="1" applyAlignment="1" applyProtection="1">
      <alignment horizontal="center" vertical="center"/>
      <protection locked="0"/>
    </xf>
    <xf numFmtId="14" fontId="2" fillId="0" borderId="33" xfId="0" applyNumberFormat="1" applyFont="1" applyBorder="1" applyAlignment="1">
      <alignment vertical="center"/>
    </xf>
    <xf numFmtId="14" fontId="2" fillId="0" borderId="45" xfId="0" applyNumberFormat="1" applyFont="1" applyBorder="1" applyAlignment="1">
      <alignment vertical="center"/>
    </xf>
    <xf numFmtId="164" fontId="2" fillId="0" borderId="33" xfId="1" applyFont="1" applyBorder="1" applyAlignment="1">
      <alignment vertical="center"/>
    </xf>
    <xf numFmtId="164" fontId="2" fillId="0" borderId="45" xfId="1" applyFont="1" applyBorder="1" applyAlignment="1">
      <alignment vertical="center"/>
    </xf>
    <xf numFmtId="167" fontId="2" fillId="0" borderId="33" xfId="1" applyNumberFormat="1" applyFont="1" applyBorder="1" applyAlignment="1">
      <alignment vertical="center"/>
    </xf>
    <xf numFmtId="167" fontId="2" fillId="0" borderId="45" xfId="1" applyNumberFormat="1" applyFont="1" applyBorder="1" applyAlignment="1">
      <alignment vertical="center"/>
    </xf>
    <xf numFmtId="166" fontId="19" fillId="2" borderId="48" xfId="0" applyNumberFormat="1" applyFont="1" applyFill="1" applyBorder="1" applyAlignment="1">
      <alignment horizontal="center" vertical="center" textRotation="45"/>
    </xf>
    <xf numFmtId="166" fontId="19" fillId="2" borderId="49" xfId="0" applyNumberFormat="1" applyFont="1" applyFill="1" applyBorder="1" applyAlignment="1">
      <alignment horizontal="center" vertical="center" textRotation="45"/>
    </xf>
    <xf numFmtId="0" fontId="19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45" xfId="0" applyFont="1" applyFill="1" applyBorder="1" applyAlignment="1">
      <alignment vertical="center"/>
    </xf>
    <xf numFmtId="167" fontId="2" fillId="2" borderId="33" xfId="1" applyNumberFormat="1" applyFont="1" applyFill="1" applyBorder="1" applyAlignment="1">
      <alignment vertical="center"/>
    </xf>
    <xf numFmtId="167" fontId="2" fillId="2" borderId="45" xfId="1" applyNumberFormat="1" applyFont="1" applyFill="1" applyBorder="1" applyAlignment="1">
      <alignment vertical="center"/>
    </xf>
    <xf numFmtId="164" fontId="19" fillId="7" borderId="33" xfId="1" applyFont="1" applyFill="1" applyBorder="1" applyAlignment="1">
      <alignment vertical="center"/>
    </xf>
    <xf numFmtId="167" fontId="2" fillId="7" borderId="33" xfId="1" applyNumberFormat="1" applyFont="1" applyFill="1" applyBorder="1" applyAlignment="1">
      <alignment vertical="center"/>
    </xf>
    <xf numFmtId="167" fontId="2" fillId="7" borderId="45" xfId="1" applyNumberFormat="1" applyFont="1" applyFill="1" applyBorder="1" applyAlignment="1">
      <alignment vertical="center"/>
    </xf>
    <xf numFmtId="167" fontId="19" fillId="7" borderId="33" xfId="1" applyNumberFormat="1" applyFont="1" applyFill="1" applyBorder="1" applyAlignment="1">
      <alignment vertical="center"/>
    </xf>
    <xf numFmtId="167" fontId="19" fillId="7" borderId="45" xfId="1" applyNumberFormat="1" applyFont="1" applyFill="1" applyBorder="1" applyAlignment="1">
      <alignment vertical="center"/>
    </xf>
    <xf numFmtId="0" fontId="19" fillId="0" borderId="0" xfId="0" applyFont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9" fillId="0" borderId="50" xfId="0" applyFont="1" applyBorder="1" applyAlignment="1">
      <alignment vertical="center" wrapText="1"/>
    </xf>
    <xf numFmtId="0" fontId="19" fillId="2" borderId="50" xfId="0" applyFont="1" applyFill="1" applyBorder="1" applyAlignment="1">
      <alignment vertical="center" wrapText="1"/>
    </xf>
    <xf numFmtId="0" fontId="19" fillId="7" borderId="50" xfId="0" applyFont="1" applyFill="1" applyBorder="1" applyAlignment="1">
      <alignment vertical="center" wrapText="1"/>
    </xf>
    <xf numFmtId="0" fontId="19" fillId="2" borderId="53" xfId="0" applyFont="1" applyFill="1" applyBorder="1" applyAlignment="1">
      <alignment vertical="center" wrapText="1"/>
    </xf>
    <xf numFmtId="167" fontId="2" fillId="0" borderId="54" xfId="1" applyNumberFormat="1" applyFont="1" applyBorder="1" applyAlignment="1">
      <alignment vertical="center"/>
    </xf>
    <xf numFmtId="167" fontId="2" fillId="0" borderId="55" xfId="1" applyNumberFormat="1" applyFont="1" applyBorder="1" applyAlignment="1">
      <alignment vertical="center"/>
    </xf>
    <xf numFmtId="0" fontId="19" fillId="7" borderId="51" xfId="0" applyFont="1" applyFill="1" applyBorder="1" applyAlignment="1">
      <alignment vertical="center" wrapText="1"/>
    </xf>
    <xf numFmtId="164" fontId="19" fillId="7" borderId="45" xfId="1" applyFont="1" applyFill="1" applyBorder="1" applyAlignment="1">
      <alignment vertical="center"/>
    </xf>
    <xf numFmtId="167" fontId="19" fillId="7" borderId="52" xfId="1" applyNumberFormat="1" applyFont="1" applyFill="1" applyBorder="1" applyAlignment="1">
      <alignment vertical="center"/>
    </xf>
    <xf numFmtId="167" fontId="19" fillId="7" borderId="46" xfId="1" applyNumberFormat="1" applyFont="1" applyFill="1" applyBorder="1" applyAlignment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8" borderId="13" xfId="0" applyFont="1" applyFill="1" applyBorder="1" applyAlignment="1" applyProtection="1">
      <alignment vertical="center" wrapText="1"/>
      <protection locked="0"/>
    </xf>
    <xf numFmtId="0" fontId="2" fillId="8" borderId="2" xfId="0" applyFont="1" applyFill="1" applyBorder="1" applyAlignment="1" applyProtection="1">
      <alignment vertical="center" wrapText="1"/>
      <protection locked="0"/>
    </xf>
    <xf numFmtId="0" fontId="0" fillId="0" borderId="0" xfId="0" applyFont="1"/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8" borderId="4" xfId="0" applyFont="1" applyFill="1" applyBorder="1" applyAlignment="1" applyProtection="1">
      <alignment vertical="center" wrapText="1"/>
      <protection locked="0"/>
    </xf>
    <xf numFmtId="14" fontId="2" fillId="8" borderId="4" xfId="0" applyNumberFormat="1" applyFont="1" applyFill="1" applyBorder="1" applyAlignment="1" applyProtection="1">
      <alignment vertical="center" wrapText="1"/>
      <protection locked="0"/>
    </xf>
    <xf numFmtId="0" fontId="2" fillId="8" borderId="14" xfId="0" applyFont="1" applyFill="1" applyBorder="1" applyAlignment="1" applyProtection="1">
      <alignment horizontal="center" vertical="center" wrapText="1"/>
      <protection locked="0"/>
    </xf>
    <xf numFmtId="0" fontId="2" fillId="8" borderId="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9" fillId="8" borderId="56" xfId="0" applyFont="1" applyFill="1" applyBorder="1" applyAlignment="1" applyProtection="1">
      <alignment horizontal="center" vertical="center" wrapText="1"/>
      <protection locked="0"/>
    </xf>
    <xf numFmtId="0" fontId="19" fillId="8" borderId="57" xfId="0" applyFont="1" applyFill="1" applyBorder="1" applyAlignment="1" applyProtection="1">
      <alignment horizontal="center" vertical="center" wrapText="1"/>
      <protection locked="0"/>
    </xf>
    <xf numFmtId="0" fontId="19" fillId="8" borderId="58" xfId="0" applyFont="1" applyFill="1" applyBorder="1" applyAlignment="1" applyProtection="1">
      <alignment horizontal="center" vertical="center" wrapText="1"/>
      <protection locked="0"/>
    </xf>
    <xf numFmtId="0" fontId="19" fillId="8" borderId="59" xfId="0" applyFont="1" applyFill="1" applyBorder="1" applyAlignment="1" applyProtection="1">
      <alignment horizontal="center" vertical="center" wrapText="1"/>
      <protection locked="0"/>
    </xf>
    <xf numFmtId="4" fontId="2" fillId="0" borderId="60" xfId="0" applyNumberFormat="1" applyFont="1" applyBorder="1" applyAlignment="1" applyProtection="1">
      <alignment vertical="center" wrapText="1"/>
      <protection locked="0"/>
    </xf>
    <xf numFmtId="0" fontId="2" fillId="0" borderId="63" xfId="0" applyFont="1" applyBorder="1" applyAlignment="1" applyProtection="1">
      <alignment horizontal="right" vertical="center" wrapText="1" indent="1"/>
      <protection locked="0"/>
    </xf>
    <xf numFmtId="168" fontId="2" fillId="0" borderId="63" xfId="0" applyNumberFormat="1" applyFont="1" applyBorder="1" applyAlignment="1" applyProtection="1">
      <alignment horizontal="right" vertical="center" wrapText="1" indent="1"/>
      <protection locked="0"/>
    </xf>
    <xf numFmtId="168" fontId="2" fillId="0" borderId="64" xfId="0" applyNumberFormat="1" applyFont="1" applyBorder="1" applyAlignment="1" applyProtection="1">
      <alignment horizontal="right" vertical="center" wrapText="1" indent="1"/>
      <protection locked="0"/>
    </xf>
    <xf numFmtId="4" fontId="2" fillId="0" borderId="65" xfId="0" applyNumberFormat="1" applyFont="1" applyBorder="1" applyAlignment="1" applyProtection="1">
      <alignment vertical="center" wrapText="1"/>
      <protection locked="0"/>
    </xf>
    <xf numFmtId="0" fontId="2" fillId="0" borderId="38" xfId="0" applyFont="1" applyBorder="1" applyAlignment="1" applyProtection="1">
      <alignment horizontal="right" vertical="center" wrapText="1" indent="1"/>
      <protection locked="0"/>
    </xf>
    <xf numFmtId="168" fontId="2" fillId="0" borderId="38" xfId="0" applyNumberFormat="1" applyFont="1" applyBorder="1" applyAlignment="1" applyProtection="1">
      <alignment horizontal="right" vertical="center" wrapText="1" indent="1"/>
      <protection locked="0"/>
    </xf>
    <xf numFmtId="168" fontId="2" fillId="0" borderId="68" xfId="0" applyNumberFormat="1" applyFont="1" applyBorder="1" applyAlignment="1" applyProtection="1">
      <alignment horizontal="right" vertical="center" wrapText="1" indent="1"/>
      <protection locked="0"/>
    </xf>
    <xf numFmtId="4" fontId="2" fillId="0" borderId="69" xfId="0" applyNumberFormat="1" applyFont="1" applyBorder="1" applyAlignment="1" applyProtection="1">
      <alignment vertical="center" wrapText="1"/>
      <protection locked="0"/>
    </xf>
    <xf numFmtId="0" fontId="2" fillId="0" borderId="72" xfId="0" applyFont="1" applyBorder="1" applyAlignment="1" applyProtection="1">
      <alignment horizontal="right" vertical="center" wrapText="1" indent="1"/>
      <protection locked="0"/>
    </xf>
    <xf numFmtId="168" fontId="2" fillId="0" borderId="72" xfId="0" applyNumberFormat="1" applyFont="1" applyBorder="1" applyAlignment="1" applyProtection="1">
      <alignment horizontal="right" vertical="center" wrapText="1" indent="1"/>
      <protection locked="0"/>
    </xf>
    <xf numFmtId="168" fontId="2" fillId="0" borderId="73" xfId="0" applyNumberFormat="1" applyFont="1" applyBorder="1" applyAlignment="1" applyProtection="1">
      <alignment horizontal="right" vertical="center" wrapText="1" inden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49" fontId="2" fillId="0" borderId="62" xfId="0" applyNumberFormat="1" applyFont="1" applyBorder="1" applyAlignment="1" applyProtection="1">
      <alignment horizontal="left" vertical="center" wrapText="1" indent="1"/>
      <protection locked="0"/>
    </xf>
    <xf numFmtId="49" fontId="2" fillId="0" borderId="67" xfId="0" applyNumberFormat="1" applyFont="1" applyBorder="1" applyAlignment="1" applyProtection="1">
      <alignment horizontal="left" vertical="center" wrapText="1" indent="1"/>
      <protection locked="0"/>
    </xf>
    <xf numFmtId="49" fontId="2" fillId="0" borderId="71" xfId="0" applyNumberFormat="1" applyFont="1" applyBorder="1" applyAlignment="1" applyProtection="1">
      <alignment horizontal="left" vertical="center" wrapText="1" indent="1"/>
      <protection locked="0"/>
    </xf>
    <xf numFmtId="0" fontId="21" fillId="0" borderId="0" xfId="0" applyFont="1" applyAlignment="1">
      <alignment horizontal="center" vertical="center"/>
    </xf>
    <xf numFmtId="0" fontId="13" fillId="3" borderId="33" xfId="0" applyFont="1" applyFill="1" applyBorder="1" applyAlignment="1">
      <alignment vertical="center"/>
    </xf>
    <xf numFmtId="0" fontId="13" fillId="3" borderId="33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indent="1"/>
    </xf>
    <xf numFmtId="0" fontId="18" fillId="2" borderId="42" xfId="0" applyFont="1" applyFill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5" fontId="4" fillId="0" borderId="0" xfId="0" applyNumberFormat="1" applyFont="1" applyBorder="1" applyAlignment="1" applyProtection="1">
      <alignment horizontal="center" vertical="center"/>
    </xf>
    <xf numFmtId="165" fontId="4" fillId="0" borderId="4" xfId="0" applyNumberFormat="1" applyFont="1" applyBorder="1" applyAlignment="1" applyProtection="1">
      <alignment horizontal="center" vertical="center"/>
    </xf>
    <xf numFmtId="165" fontId="4" fillId="0" borderId="3" xfId="0" applyNumberFormat="1" applyFont="1" applyBorder="1" applyAlignment="1" applyProtection="1">
      <alignment horizontal="left" vertical="center" indent="3"/>
    </xf>
    <xf numFmtId="165" fontId="4" fillId="0" borderId="0" xfId="0" applyNumberFormat="1" applyFont="1" applyBorder="1" applyAlignment="1" applyProtection="1">
      <alignment horizontal="left" vertical="center" indent="3"/>
    </xf>
    <xf numFmtId="0" fontId="4" fillId="0" borderId="5" xfId="0" applyFont="1" applyBorder="1" applyAlignment="1" applyProtection="1">
      <alignment horizontal="left" vertical="center" indent="3"/>
    </xf>
    <xf numFmtId="0" fontId="4" fillId="0" borderId="14" xfId="0" applyFont="1" applyBorder="1" applyAlignment="1" applyProtection="1">
      <alignment horizontal="left" vertical="center" indent="3"/>
    </xf>
    <xf numFmtId="0" fontId="4" fillId="0" borderId="14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5" fillId="0" borderId="8" xfId="0" applyFont="1" applyBorder="1" applyAlignment="1" applyProtection="1">
      <alignment horizontal="center" vertical="center"/>
      <protection locked="0"/>
    </xf>
    <xf numFmtId="0" fontId="15" fillId="0" borderId="9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left" vertical="center" indent="1"/>
      <protection locked="0"/>
    </xf>
    <xf numFmtId="0" fontId="16" fillId="0" borderId="9" xfId="0" applyFont="1" applyBorder="1" applyAlignment="1" applyProtection="1">
      <alignment horizontal="left" vertical="center" indent="1"/>
      <protection locked="0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15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left" vertical="center" indent="1"/>
      <protection locked="0"/>
    </xf>
    <xf numFmtId="0" fontId="16" fillId="0" borderId="11" xfId="0" applyFont="1" applyBorder="1" applyAlignment="1" applyProtection="1">
      <alignment horizontal="left" vertical="center" indent="1"/>
      <protection locked="0"/>
    </xf>
    <xf numFmtId="0" fontId="4" fillId="0" borderId="28" xfId="0" applyFont="1" applyBorder="1" applyAlignment="1">
      <alignment horizontal="right" vertical="center" indent="1"/>
    </xf>
    <xf numFmtId="0" fontId="4" fillId="0" borderId="7" xfId="0" applyFont="1" applyBorder="1" applyAlignment="1">
      <alignment horizontal="right" vertical="center" indent="1"/>
    </xf>
    <xf numFmtId="0" fontId="4" fillId="0" borderId="30" xfId="0" applyFont="1" applyBorder="1" applyAlignment="1">
      <alignment horizontal="right" vertical="center" indent="1"/>
    </xf>
    <xf numFmtId="0" fontId="4" fillId="0" borderId="31" xfId="0" applyFont="1" applyBorder="1" applyAlignment="1">
      <alignment horizontal="righ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top" indent="1"/>
    </xf>
    <xf numFmtId="0" fontId="4" fillId="0" borderId="13" xfId="0" applyFont="1" applyBorder="1" applyAlignment="1">
      <alignment horizontal="left" vertical="top" indent="1"/>
    </xf>
    <xf numFmtId="0" fontId="4" fillId="0" borderId="2" xfId="0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 indent="1"/>
    </xf>
    <xf numFmtId="0" fontId="4" fillId="0" borderId="0" xfId="0" applyFont="1" applyBorder="1" applyAlignment="1">
      <alignment horizontal="left" vertical="top" indent="1"/>
    </xf>
    <xf numFmtId="0" fontId="4" fillId="0" borderId="4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14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1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16" fillId="0" borderId="23" xfId="0" applyFont="1" applyBorder="1" applyAlignment="1" applyProtection="1">
      <alignment horizontal="left" vertical="center" indent="1"/>
      <protection locked="0"/>
    </xf>
    <xf numFmtId="0" fontId="16" fillId="0" borderId="24" xfId="0" applyFont="1" applyBorder="1" applyAlignment="1" applyProtection="1">
      <alignment horizontal="left" vertical="center" indent="1"/>
      <protection locked="0"/>
    </xf>
    <xf numFmtId="0" fontId="22" fillId="0" borderId="0" xfId="0" applyFont="1" applyFill="1" applyAlignment="1">
      <alignment horizontal="center" vertical="center" wrapText="1"/>
    </xf>
    <xf numFmtId="0" fontId="5" fillId="0" borderId="0" xfId="0" applyFont="1" applyBorder="1" applyAlignment="1">
      <alignment horizontal="justify" vertical="justify" wrapText="1"/>
    </xf>
    <xf numFmtId="164" fontId="4" fillId="0" borderId="7" xfId="1" applyFont="1" applyBorder="1" applyAlignment="1">
      <alignment horizontal="left" vertical="center"/>
    </xf>
    <xf numFmtId="164" fontId="4" fillId="0" borderId="29" xfId="1" applyFont="1" applyBorder="1" applyAlignment="1">
      <alignment horizontal="left" vertical="center"/>
    </xf>
    <xf numFmtId="164" fontId="4" fillId="0" borderId="26" xfId="1" applyFont="1" applyBorder="1" applyAlignment="1">
      <alignment horizontal="left" vertical="center"/>
    </xf>
    <xf numFmtId="164" fontId="4" fillId="0" borderId="27" xfId="1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164" fontId="12" fillId="2" borderId="7" xfId="0" applyNumberFormat="1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164" fontId="4" fillId="0" borderId="7" xfId="1" applyFont="1" applyBorder="1" applyAlignment="1" applyProtection="1">
      <alignment horizontal="center" vertical="center"/>
      <protection locked="0"/>
    </xf>
    <xf numFmtId="164" fontId="4" fillId="0" borderId="29" xfId="1" applyFont="1" applyBorder="1" applyAlignment="1" applyProtection="1">
      <alignment horizontal="center" vertical="center"/>
      <protection locked="0"/>
    </xf>
    <xf numFmtId="164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29" xfId="0" applyFont="1" applyBorder="1" applyAlignment="1">
      <alignment horizontal="left" vertical="center" indent="1"/>
    </xf>
    <xf numFmtId="0" fontId="4" fillId="0" borderId="25" xfId="0" applyFont="1" applyBorder="1" applyAlignment="1">
      <alignment horizontal="right" vertical="center" indent="1"/>
    </xf>
    <xf numFmtId="0" fontId="4" fillId="0" borderId="26" xfId="0" applyFont="1" applyBorder="1" applyAlignment="1">
      <alignment horizontal="right" vertical="center" indent="1"/>
    </xf>
    <xf numFmtId="0" fontId="12" fillId="2" borderId="28" xfId="0" applyFont="1" applyFill="1" applyBorder="1" applyAlignment="1">
      <alignment horizontal="right" vertical="center" indent="1"/>
    </xf>
    <xf numFmtId="0" fontId="12" fillId="2" borderId="7" xfId="0" applyFont="1" applyFill="1" applyBorder="1" applyAlignment="1">
      <alignment horizontal="right" vertical="center" indent="1"/>
    </xf>
    <xf numFmtId="169" fontId="20" fillId="8" borderId="13" xfId="0" applyNumberFormat="1" applyFont="1" applyFill="1" applyBorder="1" applyAlignment="1" applyProtection="1">
      <alignment horizontal="center" vertical="center" wrapText="1"/>
      <protection locked="0"/>
    </xf>
    <xf numFmtId="169" fontId="20" fillId="8" borderId="2" xfId="0" applyNumberFormat="1" applyFont="1" applyFill="1" applyBorder="1" applyAlignment="1" applyProtection="1">
      <alignment horizontal="center" vertical="center" wrapText="1"/>
      <protection locked="0"/>
    </xf>
    <xf numFmtId="169" fontId="20" fillId="8" borderId="14" xfId="0" applyNumberFormat="1" applyFont="1" applyFill="1" applyBorder="1" applyAlignment="1" applyProtection="1">
      <alignment horizontal="center" vertical="center" wrapText="1"/>
      <protection locked="0"/>
    </xf>
    <xf numFmtId="169" fontId="20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left" vertical="center" wrapText="1" indent="2"/>
      <protection locked="0"/>
    </xf>
    <xf numFmtId="0" fontId="2" fillId="0" borderId="74" xfId="0" applyFont="1" applyBorder="1" applyAlignment="1" applyProtection="1">
      <alignment horizontal="left" vertical="center" wrapText="1" indent="2"/>
      <protection locked="0"/>
    </xf>
    <xf numFmtId="0" fontId="2" fillId="0" borderId="74" xfId="0" applyFont="1" applyBorder="1" applyAlignment="1" applyProtection="1">
      <alignment horizontal="center" vertical="center" wrapText="1"/>
      <protection locked="0"/>
    </xf>
    <xf numFmtId="0" fontId="2" fillId="0" borderId="4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left" vertical="center" wrapText="1" indent="2"/>
      <protection locked="0"/>
    </xf>
    <xf numFmtId="0" fontId="2" fillId="0" borderId="75" xfId="0" applyFont="1" applyBorder="1" applyAlignment="1" applyProtection="1">
      <alignment horizontal="left" vertical="center" wrapText="1" indent="2"/>
      <protection locked="0"/>
    </xf>
    <xf numFmtId="0" fontId="2" fillId="0" borderId="75" xfId="0" applyFont="1" applyBorder="1" applyAlignment="1" applyProtection="1">
      <alignment horizontal="center" vertical="center" wrapText="1"/>
      <protection locked="0"/>
    </xf>
    <xf numFmtId="0" fontId="2" fillId="0" borderId="76" xfId="0" applyFont="1" applyBorder="1" applyAlignment="1" applyProtection="1">
      <alignment horizontal="center" vertical="center" wrapText="1"/>
      <protection locked="0"/>
    </xf>
    <xf numFmtId="0" fontId="20" fillId="8" borderId="1" xfId="0" applyFont="1" applyFill="1" applyBorder="1" applyAlignment="1" applyProtection="1">
      <alignment horizontal="left" vertical="center" wrapText="1" indent="2"/>
      <protection locked="0"/>
    </xf>
    <xf numFmtId="0" fontId="20" fillId="8" borderId="13" xfId="0" applyFont="1" applyFill="1" applyBorder="1" applyAlignment="1" applyProtection="1">
      <alignment horizontal="left" vertical="center" wrapText="1" indent="2"/>
      <protection locked="0"/>
    </xf>
    <xf numFmtId="0" fontId="20" fillId="8" borderId="5" xfId="0" applyFont="1" applyFill="1" applyBorder="1" applyAlignment="1" applyProtection="1">
      <alignment horizontal="left" vertical="center" wrapText="1" indent="2"/>
      <protection locked="0"/>
    </xf>
    <xf numFmtId="0" fontId="20" fillId="8" borderId="14" xfId="0" applyFont="1" applyFill="1" applyBorder="1" applyAlignment="1" applyProtection="1">
      <alignment horizontal="left" vertical="center" wrapText="1" indent="2"/>
      <protection locked="0"/>
    </xf>
    <xf numFmtId="0" fontId="2" fillId="0" borderId="66" xfId="0" applyFont="1" applyBorder="1" applyAlignment="1" applyProtection="1">
      <alignment horizontal="left" vertical="center" wrapText="1" indent="1"/>
      <protection locked="0"/>
    </xf>
    <xf numFmtId="0" fontId="2" fillId="0" borderId="0" xfId="0" applyFont="1" applyBorder="1" applyAlignment="1" applyProtection="1">
      <alignment horizontal="left" vertical="center" wrapText="1" indent="1"/>
      <protection locked="0"/>
    </xf>
    <xf numFmtId="0" fontId="2" fillId="0" borderId="67" xfId="0" applyFont="1" applyBorder="1" applyAlignment="1" applyProtection="1">
      <alignment horizontal="left" vertical="center" wrapText="1" indent="1"/>
      <protection locked="0"/>
    </xf>
    <xf numFmtId="0" fontId="2" fillId="0" borderId="70" xfId="0" applyFont="1" applyBorder="1" applyAlignment="1" applyProtection="1">
      <alignment horizontal="left" vertical="center" wrapText="1" indent="1"/>
      <protection locked="0"/>
    </xf>
    <xf numFmtId="0" fontId="2" fillId="0" borderId="14" xfId="0" applyFont="1" applyBorder="1" applyAlignment="1" applyProtection="1">
      <alignment horizontal="left" vertical="center" wrapText="1" indent="1"/>
      <protection locked="0"/>
    </xf>
    <xf numFmtId="0" fontId="2" fillId="0" borderId="71" xfId="0" applyFont="1" applyBorder="1" applyAlignment="1" applyProtection="1">
      <alignment horizontal="left" vertical="center" wrapText="1" indent="1"/>
      <protection locked="0"/>
    </xf>
    <xf numFmtId="0" fontId="2" fillId="0" borderId="1" xfId="0" applyFont="1" applyBorder="1" applyAlignment="1" applyProtection="1">
      <alignment horizontal="left" vertical="top" wrapText="1" indent="2"/>
      <protection locked="0"/>
    </xf>
    <xf numFmtId="0" fontId="2" fillId="0" borderId="13" xfId="0" applyFont="1" applyBorder="1" applyAlignment="1" applyProtection="1">
      <alignment horizontal="left" vertical="top" wrapText="1" indent="2"/>
      <protection locked="0"/>
    </xf>
    <xf numFmtId="0" fontId="2" fillId="0" borderId="2" xfId="0" applyFont="1" applyBorder="1" applyAlignment="1" applyProtection="1">
      <alignment horizontal="left" vertical="top" wrapText="1" indent="2"/>
      <protection locked="0"/>
    </xf>
    <xf numFmtId="0" fontId="2" fillId="0" borderId="3" xfId="0" applyFont="1" applyBorder="1" applyAlignment="1" applyProtection="1">
      <alignment horizontal="left" vertical="top" wrapText="1" indent="2"/>
      <protection locked="0"/>
    </xf>
    <xf numFmtId="0" fontId="2" fillId="0" borderId="0" xfId="0" applyFont="1" applyBorder="1" applyAlignment="1" applyProtection="1">
      <alignment horizontal="left" vertical="top" wrapText="1" indent="2"/>
      <protection locked="0"/>
    </xf>
    <xf numFmtId="0" fontId="2" fillId="0" borderId="4" xfId="0" applyFont="1" applyBorder="1" applyAlignment="1" applyProtection="1">
      <alignment horizontal="left" vertical="top" wrapText="1" indent="2"/>
      <protection locked="0"/>
    </xf>
    <xf numFmtId="0" fontId="2" fillId="0" borderId="5" xfId="0" applyFont="1" applyBorder="1" applyAlignment="1" applyProtection="1">
      <alignment horizontal="left" vertical="top" wrapText="1" indent="2"/>
      <protection locked="0"/>
    </xf>
    <xf numFmtId="0" fontId="2" fillId="0" borderId="14" xfId="0" applyFont="1" applyBorder="1" applyAlignment="1" applyProtection="1">
      <alignment horizontal="left" vertical="top" wrapText="1" indent="2"/>
      <protection locked="0"/>
    </xf>
    <xf numFmtId="0" fontId="2" fillId="0" borderId="6" xfId="0" applyFont="1" applyBorder="1" applyAlignment="1" applyProtection="1">
      <alignment horizontal="left" vertical="top" wrapText="1" indent="2"/>
      <protection locked="0"/>
    </xf>
    <xf numFmtId="0" fontId="2" fillId="0" borderId="61" xfId="0" applyFont="1" applyBorder="1" applyAlignment="1" applyProtection="1">
      <alignment horizontal="left" vertical="center" wrapText="1" indent="1"/>
      <protection locked="0"/>
    </xf>
    <xf numFmtId="0" fontId="2" fillId="0" borderId="13" xfId="0" applyFont="1" applyBorder="1" applyAlignment="1" applyProtection="1">
      <alignment horizontal="left" vertical="center" wrapText="1" indent="1"/>
      <protection locked="0"/>
    </xf>
    <xf numFmtId="0" fontId="2" fillId="0" borderId="62" xfId="0" applyFont="1" applyBorder="1" applyAlignment="1" applyProtection="1">
      <alignment horizontal="left" vertical="center" wrapText="1" indent="1"/>
      <protection locked="0"/>
    </xf>
    <xf numFmtId="0" fontId="2" fillId="0" borderId="5" xfId="0" applyFont="1" applyBorder="1" applyAlignment="1" applyProtection="1">
      <alignment horizontal="left" vertical="center" wrapText="1" indent="1"/>
      <protection locked="0"/>
    </xf>
    <xf numFmtId="0" fontId="2" fillId="0" borderId="6" xfId="0" applyFont="1" applyBorder="1" applyAlignment="1" applyProtection="1">
      <alignment horizontal="left" vertical="center" wrapText="1" inden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14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Fill="1" applyBorder="1" applyAlignment="1" applyProtection="1">
      <alignment horizontal="left" vertical="center" wrapText="1"/>
      <protection locked="0"/>
    </xf>
    <xf numFmtId="0" fontId="19" fillId="8" borderId="34" xfId="0" applyFont="1" applyFill="1" applyBorder="1" applyAlignment="1" applyProtection="1">
      <alignment horizontal="center" vertical="center" wrapText="1"/>
      <protection locked="0"/>
    </xf>
    <xf numFmtId="0" fontId="19" fillId="8" borderId="35" xfId="0" applyFont="1" applyFill="1" applyBorder="1" applyAlignment="1" applyProtection="1">
      <alignment horizontal="center" vertical="center" wrapText="1"/>
      <protection locked="0"/>
    </xf>
    <xf numFmtId="0" fontId="19" fillId="8" borderId="56" xfId="0" applyFont="1" applyFill="1" applyBorder="1" applyAlignment="1" applyProtection="1">
      <alignment horizontal="center" vertical="center" wrapText="1"/>
      <protection locked="0"/>
    </xf>
    <xf numFmtId="0" fontId="2" fillId="8" borderId="5" xfId="0" applyFont="1" applyFill="1" applyBorder="1" applyAlignment="1" applyProtection="1">
      <alignment horizontal="center" vertical="center" wrapText="1"/>
      <protection locked="0"/>
    </xf>
    <xf numFmtId="0" fontId="2" fillId="8" borderId="14" xfId="0" applyFont="1" applyFill="1" applyBorder="1" applyAlignment="1" applyProtection="1">
      <alignment horizontal="center" vertical="center" wrapText="1"/>
      <protection locked="0"/>
    </xf>
    <xf numFmtId="0" fontId="2" fillId="0" borderId="3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 indent="1"/>
      <protection locked="0"/>
    </xf>
    <xf numFmtId="0" fontId="2" fillId="0" borderId="4" xfId="0" applyFont="1" applyBorder="1" applyAlignment="1" applyProtection="1">
      <alignment horizontal="left" vertical="center" wrapText="1" inden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Alignment="1" applyProtection="1">
      <alignment horizontal="center" vertical="center" wrapText="1"/>
      <protection locked="0"/>
    </xf>
    <xf numFmtId="0" fontId="2" fillId="8" borderId="3" xfId="0" applyFont="1" applyFill="1" applyBorder="1" applyAlignment="1" applyProtection="1">
      <alignment horizontal="center" vertical="center" wrapText="1"/>
      <protection locked="0"/>
    </xf>
    <xf numFmtId="0" fontId="2" fillId="8" borderId="0" xfId="0" applyFont="1" applyFill="1" applyBorder="1" applyAlignment="1" applyProtection="1">
      <alignment horizontal="center" vertical="center" wrapText="1"/>
      <protection locked="0"/>
    </xf>
    <xf numFmtId="0" fontId="2" fillId="8" borderId="4" xfId="0" applyFont="1" applyFill="1" applyBorder="1" applyAlignment="1" applyProtection="1">
      <alignment horizontal="center" vertical="center" wrapText="1"/>
      <protection locked="0"/>
    </xf>
    <xf numFmtId="0" fontId="4" fillId="9" borderId="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14" fontId="4" fillId="9" borderId="0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 applyProtection="1">
      <alignment horizontal="center" vertical="center"/>
      <protection locked="0"/>
    </xf>
    <xf numFmtId="0" fontId="4" fillId="9" borderId="5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4" xfId="0" applyFont="1" applyFill="1" applyBorder="1" applyAlignment="1" applyProtection="1">
      <alignment horizontal="center" vertical="center"/>
      <protection locked="0"/>
    </xf>
    <xf numFmtId="0" fontId="4" fillId="9" borderId="6" xfId="0" applyFont="1" applyFill="1" applyBorder="1" applyAlignment="1" applyProtection="1">
      <alignment horizontal="center" vertical="center"/>
      <protection locked="0"/>
    </xf>
    <xf numFmtId="0" fontId="11" fillId="9" borderId="34" xfId="0" applyFont="1" applyFill="1" applyBorder="1" applyAlignment="1">
      <alignment horizontal="center" vertical="center"/>
    </xf>
    <xf numFmtId="0" fontId="11" fillId="9" borderId="35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15" fillId="9" borderId="36" xfId="0" applyFont="1" applyFill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 vertical="center"/>
    </xf>
    <xf numFmtId="0" fontId="14" fillId="9" borderId="20" xfId="0" applyFont="1" applyFill="1" applyBorder="1" applyAlignment="1">
      <alignment horizontal="center" vertical="center"/>
    </xf>
    <xf numFmtId="0" fontId="11" fillId="9" borderId="20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3"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Listes et donn&#233;es'!A1"/><Relationship Id="rId3" Type="http://schemas.openxmlformats.org/officeDocument/2006/relationships/hyperlink" Target="#TVA!A1"/><Relationship Id="rId7" Type="http://schemas.openxmlformats.org/officeDocument/2006/relationships/hyperlink" Target="#Clients!A1"/><Relationship Id="rId2" Type="http://schemas.openxmlformats.org/officeDocument/2006/relationships/hyperlink" Target="#'Nouveau Client'!A1"/><Relationship Id="rId1" Type="http://schemas.openxmlformats.org/officeDocument/2006/relationships/hyperlink" Target="#'Tableau de Bord'!A1"/><Relationship Id="rId6" Type="http://schemas.openxmlformats.org/officeDocument/2006/relationships/hyperlink" Target="#'Historique factures'!A1"/><Relationship Id="rId5" Type="http://schemas.openxmlformats.org/officeDocument/2006/relationships/hyperlink" Target="#Stock!A1"/><Relationship Id="rId4" Type="http://schemas.openxmlformats.org/officeDocument/2006/relationships/hyperlink" Target="#Factur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lients!A1"/><Relationship Id="rId2" Type="http://schemas.openxmlformats.org/officeDocument/2006/relationships/hyperlink" Target="#Facture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Nouveau Client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168520</xdr:colOff>
      <xdr:row>0</xdr:row>
      <xdr:rowOff>146538</xdr:rowOff>
    </xdr:from>
    <xdr:ext cx="1854290" cy="369012"/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7209693" y="146538"/>
          <a:ext cx="1854290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Tableau de Bord</a:t>
          </a:r>
        </a:p>
      </xdr:txBody>
    </xdr:sp>
    <xdr:clientData/>
  </xdr:oneCellAnchor>
  <xdr:oneCellAnchor>
    <xdr:from>
      <xdr:col>0</xdr:col>
      <xdr:colOff>381000</xdr:colOff>
      <xdr:row>0</xdr:row>
      <xdr:rowOff>249116</xdr:rowOff>
    </xdr:from>
    <xdr:ext cx="1771639" cy="369012"/>
    <xdr:sp macro="" textlink="">
      <xdr:nvSpPr>
        <xdr:cNvPr id="5" name="ZoneTexte 4">
          <a:hlinkClick xmlns:r="http://schemas.openxmlformats.org/officeDocument/2006/relationships" r:id="rId2"/>
        </xdr:cNvPr>
        <xdr:cNvSpPr txBox="1"/>
      </xdr:nvSpPr>
      <xdr:spPr>
        <a:xfrm>
          <a:off x="381000" y="249116"/>
          <a:ext cx="1771639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Nouveau Client</a:t>
          </a:r>
        </a:p>
      </xdr:txBody>
    </xdr:sp>
    <xdr:clientData/>
  </xdr:oneCellAnchor>
  <xdr:oneCellAnchor>
    <xdr:from>
      <xdr:col>8</xdr:col>
      <xdr:colOff>249115</xdr:colOff>
      <xdr:row>2</xdr:row>
      <xdr:rowOff>43962</xdr:rowOff>
    </xdr:from>
    <xdr:ext cx="1163139" cy="369012"/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10338288" y="622789"/>
          <a:ext cx="1163139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Suivi TVA</a:t>
          </a:r>
        </a:p>
      </xdr:txBody>
    </xdr:sp>
    <xdr:clientData/>
  </xdr:oneCellAnchor>
  <xdr:oneCellAnchor>
    <xdr:from>
      <xdr:col>0</xdr:col>
      <xdr:colOff>357554</xdr:colOff>
      <xdr:row>2</xdr:row>
      <xdr:rowOff>189035</xdr:rowOff>
    </xdr:from>
    <xdr:ext cx="1907638" cy="369012"/>
    <xdr:sp macro="" textlink="">
      <xdr:nvSpPr>
        <xdr:cNvPr id="7" name="ZoneTexte 6">
          <a:hlinkClick xmlns:r="http://schemas.openxmlformats.org/officeDocument/2006/relationships" r:id="rId4"/>
        </xdr:cNvPr>
        <xdr:cNvSpPr txBox="1"/>
      </xdr:nvSpPr>
      <xdr:spPr>
        <a:xfrm>
          <a:off x="357554" y="760535"/>
          <a:ext cx="1907638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Nouvelle</a:t>
          </a:r>
          <a:r>
            <a:rPr lang="fr-FR" sz="1800" b="1" baseline="0">
              <a:latin typeface="Maiandra GD" panose="020E0502030308020204" pitchFamily="34" charset="0"/>
            </a:rPr>
            <a:t> Facture</a:t>
          </a:r>
          <a:endParaRPr lang="fr-FR" sz="1800" b="1">
            <a:latin typeface="Maiandra GD" panose="020E0502030308020204" pitchFamily="34" charset="0"/>
          </a:endParaRPr>
        </a:p>
      </xdr:txBody>
    </xdr:sp>
    <xdr:clientData/>
  </xdr:oneCellAnchor>
  <xdr:oneCellAnchor>
    <xdr:from>
      <xdr:col>8</xdr:col>
      <xdr:colOff>231531</xdr:colOff>
      <xdr:row>6</xdr:row>
      <xdr:rowOff>158261</xdr:rowOff>
    </xdr:from>
    <xdr:ext cx="713465" cy="369012"/>
    <xdr:sp macro="" textlink="">
      <xdr:nvSpPr>
        <xdr:cNvPr id="8" name="ZoneTexte 7">
          <a:hlinkClick xmlns:r="http://schemas.openxmlformats.org/officeDocument/2006/relationships" r:id="rId5"/>
        </xdr:cNvPr>
        <xdr:cNvSpPr txBox="1"/>
      </xdr:nvSpPr>
      <xdr:spPr>
        <a:xfrm>
          <a:off x="10320704" y="1499088"/>
          <a:ext cx="713465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Stock</a:t>
          </a:r>
        </a:p>
      </xdr:txBody>
    </xdr:sp>
    <xdr:clientData/>
  </xdr:oneCellAnchor>
  <xdr:oneCellAnchor>
    <xdr:from>
      <xdr:col>8</xdr:col>
      <xdr:colOff>244720</xdr:colOff>
      <xdr:row>4</xdr:row>
      <xdr:rowOff>98181</xdr:rowOff>
    </xdr:from>
    <xdr:ext cx="2114233" cy="369012"/>
    <xdr:sp macro="" textlink="">
      <xdr:nvSpPr>
        <xdr:cNvPr id="9" name="ZoneTexte 8">
          <a:hlinkClick xmlns:r="http://schemas.openxmlformats.org/officeDocument/2006/relationships" r:id="rId6"/>
        </xdr:cNvPr>
        <xdr:cNvSpPr txBox="1"/>
      </xdr:nvSpPr>
      <xdr:spPr>
        <a:xfrm>
          <a:off x="10333893" y="1058008"/>
          <a:ext cx="2114233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Historique Factures</a:t>
          </a:r>
        </a:p>
      </xdr:txBody>
    </xdr:sp>
    <xdr:clientData/>
  </xdr:oneCellAnchor>
  <xdr:oneCellAnchor>
    <xdr:from>
      <xdr:col>4</xdr:col>
      <xdr:colOff>169985</xdr:colOff>
      <xdr:row>1</xdr:row>
      <xdr:rowOff>191965</xdr:rowOff>
    </xdr:from>
    <xdr:ext cx="1751505" cy="369012"/>
    <xdr:sp macro="" textlink="">
      <xdr:nvSpPr>
        <xdr:cNvPr id="10" name="ZoneTexte 9">
          <a:hlinkClick xmlns:r="http://schemas.openxmlformats.org/officeDocument/2006/relationships" r:id="rId7"/>
        </xdr:cNvPr>
        <xdr:cNvSpPr txBox="1"/>
      </xdr:nvSpPr>
      <xdr:spPr>
        <a:xfrm>
          <a:off x="7211158" y="572965"/>
          <a:ext cx="1751505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Liste</a:t>
          </a:r>
          <a:r>
            <a:rPr lang="fr-FR" sz="1800" b="1" baseline="0">
              <a:latin typeface="Maiandra GD" panose="020E0502030308020204" pitchFamily="34" charset="0"/>
            </a:rPr>
            <a:t> des Clients</a:t>
          </a:r>
          <a:endParaRPr lang="fr-FR" sz="1800" b="1">
            <a:latin typeface="Maiandra GD" panose="020E0502030308020204" pitchFamily="34" charset="0"/>
          </a:endParaRPr>
        </a:p>
      </xdr:txBody>
    </xdr:sp>
    <xdr:clientData/>
  </xdr:oneCellAnchor>
  <xdr:oneCellAnchor>
    <xdr:from>
      <xdr:col>8</xdr:col>
      <xdr:colOff>241789</xdr:colOff>
      <xdr:row>0</xdr:row>
      <xdr:rowOff>161192</xdr:rowOff>
    </xdr:from>
    <xdr:ext cx="1898084" cy="369012"/>
    <xdr:sp macro="" textlink="">
      <xdr:nvSpPr>
        <xdr:cNvPr id="11" name="ZoneTexte 10">
          <a:hlinkClick xmlns:r="http://schemas.openxmlformats.org/officeDocument/2006/relationships" r:id="rId8"/>
        </xdr:cNvPr>
        <xdr:cNvSpPr txBox="1"/>
      </xdr:nvSpPr>
      <xdr:spPr>
        <a:xfrm>
          <a:off x="10330962" y="161192"/>
          <a:ext cx="1898084" cy="369012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>
              <a:latin typeface="Maiandra GD" panose="020E0502030308020204" pitchFamily="34" charset="0"/>
            </a:rPr>
            <a:t>Listes et Données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335833</xdr:colOff>
      <xdr:row>0</xdr:row>
      <xdr:rowOff>387814</xdr:rowOff>
    </xdr:from>
    <xdr:ext cx="2476499" cy="410865"/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35833" y="387814"/>
          <a:ext cx="2476499" cy="41086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latin typeface="Maiandra GD" panose="020E0502030308020204" pitchFamily="34" charset="0"/>
            </a:rPr>
            <a:t>Accueil</a:t>
          </a:r>
        </a:p>
      </xdr:txBody>
    </xdr:sp>
    <xdr:clientData/>
  </xdr:oneCellAnchor>
  <xdr:oneCellAnchor>
    <xdr:from>
      <xdr:col>0</xdr:col>
      <xdr:colOff>329266</xdr:colOff>
      <xdr:row>2</xdr:row>
      <xdr:rowOff>201721</xdr:rowOff>
    </xdr:from>
    <xdr:ext cx="2476499" cy="431308"/>
    <xdr:sp macro="" textlink="">
      <xdr:nvSpPr>
        <xdr:cNvPr id="5" name="ZoneTexte 4">
          <a:hlinkClick xmlns:r="http://schemas.openxmlformats.org/officeDocument/2006/relationships" r:id="rId2"/>
        </xdr:cNvPr>
        <xdr:cNvSpPr txBox="1"/>
      </xdr:nvSpPr>
      <xdr:spPr>
        <a:xfrm>
          <a:off x="329266" y="1035898"/>
          <a:ext cx="2476499" cy="43130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latin typeface="Maiandra GD" panose="020E0502030308020204" pitchFamily="34" charset="0"/>
            </a:rPr>
            <a:t>Nouvelle Facture</a:t>
          </a:r>
        </a:p>
      </xdr:txBody>
    </xdr:sp>
    <xdr:clientData/>
  </xdr:oneCellAnchor>
  <xdr:oneCellAnchor>
    <xdr:from>
      <xdr:col>0</xdr:col>
      <xdr:colOff>347012</xdr:colOff>
      <xdr:row>5</xdr:row>
      <xdr:rowOff>39413</xdr:rowOff>
    </xdr:from>
    <xdr:ext cx="2476499" cy="386550"/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347012" y="1843838"/>
          <a:ext cx="2476499" cy="386550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latin typeface="Maiandra GD" panose="020E0502030308020204" pitchFamily="34" charset="0"/>
            </a:rPr>
            <a:t>Clients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53677</xdr:colOff>
      <xdr:row>0</xdr:row>
      <xdr:rowOff>75282</xdr:rowOff>
    </xdr:from>
    <xdr:ext cx="1523430" cy="522707"/>
    <xdr:sp macro="[0]!FACTURE" textlink="">
      <xdr:nvSpPr>
        <xdr:cNvPr id="4" name="ZoneTexte 3"/>
        <xdr:cNvSpPr txBox="1"/>
      </xdr:nvSpPr>
      <xdr:spPr>
        <a:xfrm>
          <a:off x="7253263" y="75282"/>
          <a:ext cx="1523430" cy="522707"/>
        </a:xfrm>
        <a:prstGeom prst="rect">
          <a:avLst/>
        </a:prstGeom>
        <a:solidFill>
          <a:srgbClr val="FFC000"/>
        </a:solidFill>
        <a:effectLst>
          <a:softEdge rad="127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Maiandra GD" panose="020E0502030308020204" pitchFamily="34" charset="0"/>
            </a:rPr>
            <a:t>Enregistrer +</a:t>
          </a:r>
        </a:p>
        <a:p>
          <a:pPr algn="ctr"/>
          <a:r>
            <a:rPr lang="fr-FR" sz="1400" b="1">
              <a:solidFill>
                <a:sysClr val="windowText" lastClr="000000"/>
              </a:solidFill>
              <a:latin typeface="Maiandra GD" panose="020E0502030308020204" pitchFamily="34" charset="0"/>
            </a:rPr>
            <a:t>Nouvelle Facture</a:t>
          </a:r>
        </a:p>
      </xdr:txBody>
    </xdr:sp>
    <xdr:clientData/>
  </xdr:oneCellAnchor>
  <xdr:twoCellAnchor>
    <xdr:from>
      <xdr:col>11</xdr:col>
      <xdr:colOff>52551</xdr:colOff>
      <xdr:row>5</xdr:row>
      <xdr:rowOff>111671</xdr:rowOff>
    </xdr:from>
    <xdr:to>
      <xdr:col>13</xdr:col>
      <xdr:colOff>256190</xdr:colOff>
      <xdr:row>8</xdr:row>
      <xdr:rowOff>32843</xdr:rowOff>
    </xdr:to>
    <xdr:sp macro="[0]!Tri_Clients" textlink="">
      <xdr:nvSpPr>
        <xdr:cNvPr id="5" name="ZoneTexte 4"/>
        <xdr:cNvSpPr txBox="1"/>
      </xdr:nvSpPr>
      <xdr:spPr>
        <a:xfrm>
          <a:off x="7252137" y="1097016"/>
          <a:ext cx="1543708" cy="486103"/>
        </a:xfrm>
        <a:prstGeom prst="rect">
          <a:avLst/>
        </a:prstGeom>
        <a:solidFill>
          <a:srgbClr val="FFC000"/>
        </a:solidFill>
        <a:ln w="25400" cap="sq" cmpd="sng">
          <a:noFill/>
        </a:ln>
        <a:effectLst>
          <a:softEdge rad="0"/>
        </a:effectLst>
        <a:scene3d>
          <a:camera prst="orthographicFront"/>
          <a:lightRig rig="threePt" dir="t"/>
        </a:scene3d>
        <a:sp3d contourW="12700" prstMaterial="matte">
          <a:bevelT prst="relaxedInset"/>
          <a:bevelB w="336550" prst="cross"/>
          <a:contourClr>
            <a:srgbClr val="FFC000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3d extrusionH="57150">
            <a:bevelT w="69850" h="38100" prst="cross"/>
            <a:bevelB w="69850" h="38100" prst="cross"/>
            <a:extrusionClr>
              <a:schemeClr val="tx1"/>
            </a:extrusionClr>
          </a:sp3d>
        </a:bodyPr>
        <a:lstStyle/>
        <a:p>
          <a:pPr algn="ctr"/>
          <a:r>
            <a:rPr lang="fr-FR" sz="1200" b="1">
              <a:latin typeface="Maiandra GD" panose="020E0502030308020204" pitchFamily="34" charset="0"/>
            </a:rPr>
            <a:t>Trier</a:t>
          </a:r>
          <a:r>
            <a:rPr lang="fr-FR" sz="1200" b="1" baseline="0">
              <a:latin typeface="Maiandra GD" panose="020E0502030308020204" pitchFamily="34" charset="0"/>
            </a:rPr>
            <a:t> les clients par </a:t>
          </a:r>
          <a:r>
            <a:rPr lang="fr-FR" sz="1200" b="1" baseline="0">
              <a:ln>
                <a:noFill/>
              </a:ln>
              <a:latin typeface="Maiandra GD" panose="020E0502030308020204" pitchFamily="34" charset="0"/>
            </a:rPr>
            <a:t>ordre</a:t>
          </a:r>
          <a:r>
            <a:rPr lang="fr-FR" sz="1200" b="1" baseline="0">
              <a:latin typeface="Maiandra GD" panose="020E0502030308020204" pitchFamily="34" charset="0"/>
            </a:rPr>
            <a:t> alphabétique</a:t>
          </a:r>
          <a:endParaRPr lang="fr-FR" sz="1200" b="1">
            <a:latin typeface="Maiandra GD" panose="020E0502030308020204" pitchFamily="34" charset="0"/>
          </a:endParaRPr>
        </a:p>
      </xdr:txBody>
    </xdr:sp>
    <xdr:clientData/>
  </xdr:twoCellAnchor>
  <xdr:oneCellAnchor>
    <xdr:from>
      <xdr:col>11</xdr:col>
      <xdr:colOff>59121</xdr:colOff>
      <xdr:row>3</xdr:row>
      <xdr:rowOff>85396</xdr:rowOff>
    </xdr:from>
    <xdr:ext cx="1530568" cy="307520"/>
    <xdr:sp macro="" textlink="">
      <xdr:nvSpPr>
        <xdr:cNvPr id="10" name="ZoneTexte 9">
          <a:hlinkClick xmlns:r="http://schemas.openxmlformats.org/officeDocument/2006/relationships" r:id="rId1"/>
        </xdr:cNvPr>
        <xdr:cNvSpPr txBox="1"/>
      </xdr:nvSpPr>
      <xdr:spPr>
        <a:xfrm>
          <a:off x="7258707" y="716017"/>
          <a:ext cx="1530568" cy="307520"/>
        </a:xfrm>
        <a:prstGeom prst="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>
              <a:latin typeface="Maiandra GD" panose="020E0502030308020204" pitchFamily="34" charset="0"/>
            </a:rPr>
            <a:t>Nouveau Client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rgbClr val="FFC000"/>
        </a:solidFill>
        <a:scene3d>
          <a:camera prst="orthographicFront"/>
          <a:lightRig rig="threePt" dir="t"/>
        </a:scene3d>
        <a:sp3d>
          <a:bevelT prst="relaxedInset"/>
        </a:sp3d>
      </a:spPr>
      <a:bodyPr vertOverflow="clip" horzOverflow="clip" wrap="square" rtlCol="0" anchor="ctr">
        <a:noAutofit/>
      </a:bodyPr>
      <a:lstStyle>
        <a:defPPr algn="ctr">
          <a:defRPr sz="1400" b="1">
            <a:latin typeface="Maiandra GD" panose="020E0502030308020204" pitchFamily="34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A8"/>
  <sheetViews>
    <sheetView showGridLines="0" zoomScale="130" zoomScaleNormal="130" workbookViewId="0">
      <selection activeCell="A8" sqref="A8"/>
    </sheetView>
  </sheetViews>
  <sheetFormatPr defaultColWidth="11.42578125" defaultRowHeight="14.25"/>
  <cols>
    <col min="1" max="1" width="58.85546875" style="2" customWidth="1"/>
    <col min="2" max="2" width="20.28515625" style="2" customWidth="1"/>
    <col min="3" max="3" width="22.42578125" style="2" customWidth="1"/>
    <col min="4" max="4" width="4" style="2" customWidth="1"/>
    <col min="5" max="16384" width="11.42578125" style="2"/>
  </cols>
  <sheetData>
    <row r="1" ht="30" customHeight="1"/>
    <row r="8" ht="30" customHeight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Q27"/>
  <sheetViews>
    <sheetView showGridLines="0" showRowColHeaders="0" zoomScale="108" zoomScaleNormal="108" workbookViewId="0">
      <selection activeCell="D9" sqref="D9"/>
    </sheetView>
  </sheetViews>
  <sheetFormatPr defaultColWidth="13.5703125" defaultRowHeight="21" customHeight="1"/>
  <cols>
    <col min="1" max="1" width="20.28515625" style="104" customWidth="1"/>
    <col min="2" max="2" width="14.28515625" style="2" bestFit="1" customWidth="1"/>
    <col min="3" max="4" width="14.7109375" style="2" bestFit="1" customWidth="1"/>
    <col min="5" max="5" width="15.5703125" style="2" bestFit="1" customWidth="1"/>
    <col min="6" max="8" width="14.28515625" style="2" bestFit="1" customWidth="1"/>
    <col min="9" max="17" width="13.7109375" style="2" bestFit="1" customWidth="1"/>
    <col min="18" max="16384" width="13.5703125" style="2"/>
  </cols>
  <sheetData>
    <row r="1" spans="1:17" ht="62.25" customHeight="1" thickTop="1">
      <c r="A1" s="105"/>
      <c r="B1" s="91">
        <v>42979</v>
      </c>
      <c r="C1" s="91">
        <v>43009</v>
      </c>
      <c r="D1" s="91">
        <v>43040</v>
      </c>
      <c r="E1" s="91">
        <v>43070</v>
      </c>
      <c r="F1" s="91">
        <v>43101</v>
      </c>
      <c r="G1" s="91">
        <v>43132</v>
      </c>
      <c r="H1" s="91">
        <v>43160</v>
      </c>
      <c r="I1" s="91">
        <v>43191</v>
      </c>
      <c r="J1" s="91">
        <v>43221</v>
      </c>
      <c r="K1" s="91">
        <v>43252</v>
      </c>
      <c r="L1" s="91">
        <v>43282</v>
      </c>
      <c r="M1" s="91">
        <v>43313</v>
      </c>
      <c r="N1" s="91">
        <v>43344</v>
      </c>
      <c r="O1" s="91">
        <v>43374</v>
      </c>
      <c r="P1" s="91">
        <v>43405</v>
      </c>
      <c r="Q1" s="92">
        <v>43435</v>
      </c>
    </row>
    <row r="2" spans="1:17" ht="21" hidden="1" customHeight="1">
      <c r="A2" s="106"/>
      <c r="B2" s="85">
        <v>42979</v>
      </c>
      <c r="C2" s="85">
        <v>43009</v>
      </c>
      <c r="D2" s="85">
        <v>43040</v>
      </c>
      <c r="E2" s="85">
        <v>43070</v>
      </c>
      <c r="F2" s="85">
        <v>43101</v>
      </c>
      <c r="G2" s="85">
        <v>43132</v>
      </c>
      <c r="H2" s="85">
        <v>43160</v>
      </c>
      <c r="I2" s="85">
        <v>43191</v>
      </c>
      <c r="J2" s="85">
        <v>43221</v>
      </c>
      <c r="K2" s="85">
        <v>43252</v>
      </c>
      <c r="L2" s="85">
        <v>43282</v>
      </c>
      <c r="M2" s="85">
        <v>43313</v>
      </c>
      <c r="N2" s="85">
        <v>43344</v>
      </c>
      <c r="O2" s="85">
        <v>43374</v>
      </c>
      <c r="P2" s="85">
        <v>43405</v>
      </c>
      <c r="Q2" s="86">
        <v>43435</v>
      </c>
    </row>
    <row r="3" spans="1:17" ht="48.75" hidden="1" customHeight="1">
      <c r="A3" s="106"/>
      <c r="B3" s="85">
        <v>43008</v>
      </c>
      <c r="C3" s="85">
        <v>43039</v>
      </c>
      <c r="D3" s="85">
        <v>43069</v>
      </c>
      <c r="E3" s="85">
        <v>43100</v>
      </c>
      <c r="F3" s="85">
        <v>43131</v>
      </c>
      <c r="G3" s="85">
        <v>43159</v>
      </c>
      <c r="H3" s="85">
        <v>43190</v>
      </c>
      <c r="I3" s="85">
        <v>43220</v>
      </c>
      <c r="J3" s="85">
        <v>43251</v>
      </c>
      <c r="K3" s="85">
        <v>43281</v>
      </c>
      <c r="L3" s="85">
        <v>43312</v>
      </c>
      <c r="M3" s="85">
        <v>43343</v>
      </c>
      <c r="N3" s="85">
        <v>43373</v>
      </c>
      <c r="O3" s="85">
        <v>43404</v>
      </c>
      <c r="P3" s="85">
        <v>43434</v>
      </c>
      <c r="Q3" s="86">
        <v>43465</v>
      </c>
    </row>
    <row r="4" spans="1:17" ht="21" customHeight="1">
      <c r="A4" s="107" t="s">
        <v>82</v>
      </c>
      <c r="B4" s="87">
        <f>SUMPRODUCT(('Historique factures'!$C$5:$C$10003&gt;='Tableau de Bord'!B2)*('Historique factures'!$C$5:$C$10003&lt;='Tableau de Bord'!B3)*(('Historique factures'!$F$5:$F$10003)+('Historique factures'!$J$5:$J$10003)+('Historique factures'!$N$5:$N$10003)))</f>
        <v>0</v>
      </c>
      <c r="C4" s="87">
        <f>SUMPRODUCT(('Historique factures'!$C$5:$C$10003&gt;='Tableau de Bord'!C2)*('Historique factures'!$C$5:$C$10003&lt;='Tableau de Bord'!C3)*(('Historique factures'!$F$5:$F$10003)+('Historique factures'!$J$5:$J$10003)+('Historique factures'!$N$5:$N$10003)))</f>
        <v>0</v>
      </c>
      <c r="D4" s="87">
        <f>SUMPRODUCT(('Historique factures'!$C$5:$C$10003&gt;='Tableau de Bord'!D2)*('Historique factures'!$C$5:$C$10003&lt;='Tableau de Bord'!D3)*(('Historique factures'!$F$5:$F$10003)+('Historique factures'!$J$5:$J$10003)+('Historique factures'!$N$5:$N$10003)))</f>
        <v>0</v>
      </c>
      <c r="E4" s="87">
        <f>SUMPRODUCT(('Historique factures'!$C$5:$C$10003&gt;='Tableau de Bord'!E2)*('Historique factures'!$C$5:$C$10003&lt;='Tableau de Bord'!E3)*(('Historique factures'!$F$5:$F$10003)+('Historique factures'!$J$5:$J$10003)+('Historique factures'!$N$5:$N$10003)))</f>
        <v>0</v>
      </c>
      <c r="F4" s="87">
        <f>SUMPRODUCT(('Historique factures'!$C$5:$C$10003&gt;='Tableau de Bord'!F2)*('Historique factures'!$C$5:$C$10003&lt;='Tableau de Bord'!F3)*(('Historique factures'!$F$5:$F$10003)+('Historique factures'!$J$5:$J$10003)+('Historique factures'!$N$5:$N$10003)))</f>
        <v>0</v>
      </c>
      <c r="G4" s="87">
        <f>SUMPRODUCT(('Historique factures'!$C$5:$C$10003&gt;='Tableau de Bord'!G2)*('Historique factures'!$C$5:$C$10003&lt;='Tableau de Bord'!G3)*(('Historique factures'!$F$5:$F$10003)+('Historique factures'!$J$5:$J$10003)+('Historique factures'!$N$5:$N$10003)))</f>
        <v>0</v>
      </c>
      <c r="H4" s="87">
        <f>SUMPRODUCT(('Historique factures'!$C$5:$C$10003&gt;='Tableau de Bord'!H2)*('Historique factures'!$C$5:$C$10003&lt;='Tableau de Bord'!H3)*(('Historique factures'!$F$5:$F$10003)+('Historique factures'!$J$5:$J$10003)+('Historique factures'!$N$5:$N$10003)))</f>
        <v>0</v>
      </c>
      <c r="I4" s="87">
        <f>SUMPRODUCT(('Historique factures'!$C$5:$C$10003&gt;='Tableau de Bord'!I2)*('Historique factures'!$C$5:$C$10003&lt;='Tableau de Bord'!I3)*(('Historique factures'!$F$5:$F$10003)+('Historique factures'!$J$5:$J$10003)+('Historique factures'!$N$5:$N$10003)))</f>
        <v>0</v>
      </c>
      <c r="J4" s="87">
        <f>SUMPRODUCT(('Historique factures'!$C$5:$C$10003&gt;='Tableau de Bord'!J2)*('Historique factures'!$C$5:$C$10003&lt;='Tableau de Bord'!J3)*(('Historique factures'!$F$5:$F$10003)+('Historique factures'!$J$5:$J$10003)+('Historique factures'!$N$5:$N$10003)))</f>
        <v>0</v>
      </c>
      <c r="K4" s="87">
        <f>SUMPRODUCT(('Historique factures'!$C$5:$C$10003&gt;='Tableau de Bord'!K2)*('Historique factures'!$C$5:$C$10003&lt;='Tableau de Bord'!K3)*(('Historique factures'!$F$5:$F$10003)+('Historique factures'!$J$5:$J$10003)+('Historique factures'!$N$5:$N$10003)))</f>
        <v>0</v>
      </c>
      <c r="L4" s="87">
        <f>SUMPRODUCT(('Historique factures'!$C$5:$C$10003&gt;='Tableau de Bord'!L2)*('Historique factures'!$C$5:$C$10003&lt;='Tableau de Bord'!L3)*(('Historique factures'!$F$5:$F$10003)+('Historique factures'!$J$5:$J$10003)+('Historique factures'!$N$5:$N$10003)))</f>
        <v>0</v>
      </c>
      <c r="M4" s="87">
        <f>SUMPRODUCT(('Historique factures'!$C$5:$C$10003&gt;='Tableau de Bord'!M2)*('Historique factures'!$C$5:$C$10003&lt;='Tableau de Bord'!M3)*(('Historique factures'!$F$5:$F$10003)+('Historique factures'!$J$5:$J$10003)+('Historique factures'!$N$5:$N$10003)))</f>
        <v>0</v>
      </c>
      <c r="N4" s="87">
        <f>SUMPRODUCT(('Historique factures'!$C$5:$C$10003&gt;='Tableau de Bord'!N2)*('Historique factures'!$C$5:$C$10003&lt;='Tableau de Bord'!N3)*(('Historique factures'!$F$5:$F$10003)+('Historique factures'!$J$5:$J$10003)+('Historique factures'!$N$5:$N$10003)))</f>
        <v>0</v>
      </c>
      <c r="O4" s="87">
        <f>SUMPRODUCT(('Historique factures'!$C$5:$C$10003&gt;='Tableau de Bord'!O2)*('Historique factures'!$C$5:$C$10003&lt;='Tableau de Bord'!O3)*(('Historique factures'!$F$5:$F$10003)+('Historique factures'!$J$5:$J$10003)+('Historique factures'!$N$5:$N$10003)))</f>
        <v>0</v>
      </c>
      <c r="P4" s="87">
        <f>SUMPRODUCT(('Historique factures'!$C$5:$C$10003&gt;='Tableau de Bord'!P2)*('Historique factures'!$C$5:$C$10003&lt;='Tableau de Bord'!P3)*(('Historique factures'!$F$5:$F$10003)+('Historique factures'!$J$5:$J$10003)+('Historique factures'!$N$5:$N$10003)))</f>
        <v>0</v>
      </c>
      <c r="Q4" s="88">
        <f>SUMPRODUCT(('Historique factures'!$C$5:$C$10003&gt;='Tableau de Bord'!Q2)*('Historique factures'!$C$5:$C$10003&lt;='Tableau de Bord'!Q3)*(('Historique factures'!$F$5:$F$10003)+('Historique factures'!$J$5:$J$10003)+('Historique factures'!$N$5:$N$10003)))</f>
        <v>0</v>
      </c>
    </row>
    <row r="5" spans="1:17" ht="21" customHeight="1">
      <c r="A5" s="107" t="s">
        <v>83</v>
      </c>
      <c r="B5" s="87">
        <f>SUMPRODUCT(('Historique factures'!$C$5:$C$10003&gt;='Tableau de Bord'!B2)*('Historique factures'!$C$5:$C$10003&lt;='Tableau de Bord'!B3)*(('Historique factures'!$G$5:$G$10003)+('Historique factures'!$K$5:$K$10003)+('Historique factures'!$O$5:$O$10003)))</f>
        <v>0</v>
      </c>
      <c r="C5" s="87">
        <f>SUMPRODUCT(('Historique factures'!$C$5:$C$10003&gt;='Tableau de Bord'!C2)*('Historique factures'!$C$5:$C$10003&lt;='Tableau de Bord'!C3)*(('Historique factures'!$G$5:$G$10003)+('Historique factures'!$K$5:$K$10003)+('Historique factures'!$O$5:$O$10003)))</f>
        <v>0</v>
      </c>
      <c r="D5" s="87">
        <f>SUMPRODUCT(('Historique factures'!$C$5:$C$10003&gt;='Tableau de Bord'!D2)*('Historique factures'!$C$5:$C$10003&lt;='Tableau de Bord'!D3)*(('Historique factures'!$G$5:$G$10003)+('Historique factures'!$K$5:$K$10003)+('Historique factures'!$O$5:$O$10003)))</f>
        <v>0</v>
      </c>
      <c r="E5" s="87">
        <f>SUMPRODUCT(('Historique factures'!$C$5:$C$10003&gt;='Tableau de Bord'!E2)*('Historique factures'!$C$5:$C$10003&lt;='Tableau de Bord'!E3)*(('Historique factures'!$G$5:$G$10003)+('Historique factures'!$K$5:$K$10003)+('Historique factures'!$O$5:$O$10003)))</f>
        <v>0</v>
      </c>
      <c r="F5" s="87">
        <f>SUMPRODUCT(('Historique factures'!$C$5:$C$10003&gt;='Tableau de Bord'!F2)*('Historique factures'!$C$5:$C$10003&lt;='Tableau de Bord'!F3)*(('Historique factures'!$G$5:$G$10003)+('Historique factures'!$K$5:$K$10003)+('Historique factures'!$O$5:$O$10003)))</f>
        <v>0</v>
      </c>
      <c r="G5" s="87">
        <f>SUMPRODUCT(('Historique factures'!$C$5:$C$10003&gt;='Tableau de Bord'!G2)*('Historique factures'!$C$5:$C$10003&lt;='Tableau de Bord'!G3)*(('Historique factures'!$G$5:$G$10003)+('Historique factures'!$K$5:$K$10003)+('Historique factures'!$O$5:$O$10003)))</f>
        <v>0</v>
      </c>
      <c r="H5" s="87">
        <f>SUMPRODUCT(('Historique factures'!$C$5:$C$10003&gt;='Tableau de Bord'!H2)*('Historique factures'!$C$5:$C$10003&lt;='Tableau de Bord'!H3)*(('Historique factures'!$G$5:$G$10003)+('Historique factures'!$K$5:$K$10003)+('Historique factures'!$O$5:$O$10003)))</f>
        <v>0</v>
      </c>
      <c r="I5" s="87">
        <f>SUMPRODUCT(('Historique factures'!$C$5:$C$10003&gt;='Tableau de Bord'!I2)*('Historique factures'!$C$5:$C$10003&lt;='Tableau de Bord'!I3)*(('Historique factures'!$G$5:$G$10003)+('Historique factures'!$K$5:$K$10003)+('Historique factures'!$O$5:$O$10003)))</f>
        <v>0</v>
      </c>
      <c r="J5" s="87">
        <f>SUMPRODUCT(('Historique factures'!$C$5:$C$10003&gt;='Tableau de Bord'!J2)*('Historique factures'!$C$5:$C$10003&lt;='Tableau de Bord'!J3)*(('Historique factures'!$G$5:$G$10003)+('Historique factures'!$K$5:$K$10003)+('Historique factures'!$O$5:$O$10003)))</f>
        <v>0</v>
      </c>
      <c r="K5" s="87">
        <f>SUMPRODUCT(('Historique factures'!$C$5:$C$10003&gt;='Tableau de Bord'!K2)*('Historique factures'!$C$5:$C$10003&lt;='Tableau de Bord'!K3)*(('Historique factures'!$G$5:$G$10003)+('Historique factures'!$K$5:$K$10003)+('Historique factures'!$O$5:$O$10003)))</f>
        <v>0</v>
      </c>
      <c r="L5" s="87">
        <f>SUMPRODUCT(('Historique factures'!$C$5:$C$10003&gt;='Tableau de Bord'!L2)*('Historique factures'!$C$5:$C$10003&lt;='Tableau de Bord'!L3)*(('Historique factures'!$G$5:$G$10003)+('Historique factures'!$K$5:$K$10003)+('Historique factures'!$O$5:$O$10003)))</f>
        <v>0</v>
      </c>
      <c r="M5" s="87">
        <f>SUMPRODUCT(('Historique factures'!$C$5:$C$10003&gt;='Tableau de Bord'!M2)*('Historique factures'!$C$5:$C$10003&lt;='Tableau de Bord'!M3)*(('Historique factures'!$G$5:$G$10003)+('Historique factures'!$K$5:$K$10003)+('Historique factures'!$O$5:$O$10003)))</f>
        <v>0</v>
      </c>
      <c r="N5" s="87">
        <f>SUMPRODUCT(('Historique factures'!$C$5:$C$10003&gt;='Tableau de Bord'!N2)*('Historique factures'!$C$5:$C$10003&lt;='Tableau de Bord'!N3)*(('Historique factures'!$G$5:$G$10003)+('Historique factures'!$K$5:$K$10003)+('Historique factures'!$O$5:$O$10003)))</f>
        <v>0</v>
      </c>
      <c r="O5" s="87">
        <f>SUMPRODUCT(('Historique factures'!$C$5:$C$10003&gt;='Tableau de Bord'!O2)*('Historique factures'!$C$5:$C$10003&lt;='Tableau de Bord'!O3)*(('Historique factures'!$G$5:$G$10003)+('Historique factures'!$K$5:$K$10003)+('Historique factures'!$O$5:$O$10003)))</f>
        <v>0</v>
      </c>
      <c r="P5" s="87">
        <f>SUMPRODUCT(('Historique factures'!$C$5:$C$10003&gt;='Tableau de Bord'!P2)*('Historique factures'!$C$5:$C$10003&lt;='Tableau de Bord'!P3)*(('Historique factures'!$G$5:$G$10003)+('Historique factures'!$K$5:$K$10003)+('Historique factures'!$O$5:$O$10003)))</f>
        <v>0</v>
      </c>
      <c r="Q5" s="88">
        <f>SUMPRODUCT(('Historique factures'!$C$5:$C$10003&gt;='Tableau de Bord'!Q2)*('Historique factures'!$C$5:$C$10003&lt;='Tableau de Bord'!Q3)*(('Historique factures'!$G$5:$G$10003)+('Historique factures'!$K$5:$K$10003)+('Historique factures'!$O$5:$O$10003)))</f>
        <v>0</v>
      </c>
    </row>
    <row r="6" spans="1:17" ht="21" customHeight="1">
      <c r="A6" s="107" t="s">
        <v>84</v>
      </c>
      <c r="B6" s="87">
        <f>SUMPRODUCT(('Historique factures'!$C$5:$C$10003&gt;='Tableau de Bord'!B2)*('Historique factures'!$C$5:$C$10003&lt;='Tableau de Bord'!B3)*(('Historique factures'!$H$5:$H$10003)+('Historique factures'!$L$5:$L$10003)+('Historique factures'!$P$5:$P$10003)))</f>
        <v>0</v>
      </c>
      <c r="C6" s="87">
        <f>SUMPRODUCT(('Historique factures'!$C$5:$C$10003&gt;='Tableau de Bord'!C2)*('Historique factures'!$C$5:$C$10003&lt;='Tableau de Bord'!C3)*(('Historique factures'!$H$5:$H$10003)+('Historique factures'!$L$5:$L$10003)+('Historique factures'!$P$5:$P$10003)))</f>
        <v>0</v>
      </c>
      <c r="D6" s="87">
        <f>SUMPRODUCT(('Historique factures'!$C$5:$C$10003&gt;='Tableau de Bord'!D2)*('Historique factures'!$C$5:$C$10003&lt;='Tableau de Bord'!D3)*(('Historique factures'!$H$5:$H$10003)+('Historique factures'!$L$5:$L$10003)+('Historique factures'!$P$5:$P$10003)))</f>
        <v>0</v>
      </c>
      <c r="E6" s="87">
        <f>SUMPRODUCT(('Historique factures'!$C$5:$C$10003&gt;='Tableau de Bord'!E2)*('Historique factures'!$C$5:$C$10003&lt;='Tableau de Bord'!E3)*(('Historique factures'!$H$5:$H$10003)+('Historique factures'!$L$5:$L$10003)+('Historique factures'!$P$5:$P$10003)))</f>
        <v>0</v>
      </c>
      <c r="F6" s="87">
        <f>SUMPRODUCT(('Historique factures'!$C$5:$C$10003&gt;='Tableau de Bord'!F2)*('Historique factures'!$C$5:$C$10003&lt;='Tableau de Bord'!F3)*(('Historique factures'!$H$5:$H$10003)+('Historique factures'!$L$5:$L$10003)+('Historique factures'!$P$5:$P$10003)))</f>
        <v>0</v>
      </c>
      <c r="G6" s="87">
        <f>SUMPRODUCT(('Historique factures'!$C$5:$C$10003&gt;='Tableau de Bord'!G2)*('Historique factures'!$C$5:$C$10003&lt;='Tableau de Bord'!G3)*(('Historique factures'!$H$5:$H$10003)+('Historique factures'!$L$5:$L$10003)+('Historique factures'!$P$5:$P$10003)))</f>
        <v>0</v>
      </c>
      <c r="H6" s="87">
        <f>SUMPRODUCT(('Historique factures'!$C$5:$C$10003&gt;='Tableau de Bord'!H2)*('Historique factures'!$C$5:$C$10003&lt;='Tableau de Bord'!H3)*(('Historique factures'!$H$5:$H$10003)+('Historique factures'!$L$5:$L$10003)+('Historique factures'!$P$5:$P$10003)))</f>
        <v>0</v>
      </c>
      <c r="I6" s="87">
        <f>SUMPRODUCT(('Historique factures'!$C$5:$C$10003&gt;='Tableau de Bord'!I2)*('Historique factures'!$C$5:$C$10003&lt;='Tableau de Bord'!I3)*(('Historique factures'!$H$5:$H$10003)+('Historique factures'!$L$5:$L$10003)+('Historique factures'!$P$5:$P$10003)))</f>
        <v>0</v>
      </c>
      <c r="J6" s="87">
        <f>SUMPRODUCT(('Historique factures'!$C$5:$C$10003&gt;='Tableau de Bord'!J2)*('Historique factures'!$C$5:$C$10003&lt;='Tableau de Bord'!J3)*(('Historique factures'!$H$5:$H$10003)+('Historique factures'!$L$5:$L$10003)+('Historique factures'!$P$5:$P$10003)))</f>
        <v>0</v>
      </c>
      <c r="K6" s="87">
        <f>SUMPRODUCT(('Historique factures'!$C$5:$C$10003&gt;='Tableau de Bord'!K2)*('Historique factures'!$C$5:$C$10003&lt;='Tableau de Bord'!K3)*(('Historique factures'!$H$5:$H$10003)+('Historique factures'!$L$5:$L$10003)+('Historique factures'!$P$5:$P$10003)))</f>
        <v>0</v>
      </c>
      <c r="L6" s="87">
        <f>SUMPRODUCT(('Historique factures'!$C$5:$C$10003&gt;='Tableau de Bord'!L2)*('Historique factures'!$C$5:$C$10003&lt;='Tableau de Bord'!L3)*(('Historique factures'!$H$5:$H$10003)+('Historique factures'!$L$5:$L$10003)+('Historique factures'!$P$5:$P$10003)))</f>
        <v>0</v>
      </c>
      <c r="M6" s="87">
        <f>SUMPRODUCT(('Historique factures'!$C$5:$C$10003&gt;='Tableau de Bord'!M2)*('Historique factures'!$C$5:$C$10003&lt;='Tableau de Bord'!M3)*(('Historique factures'!$H$5:$H$10003)+('Historique factures'!$L$5:$L$10003)+('Historique factures'!$P$5:$P$10003)))</f>
        <v>0</v>
      </c>
      <c r="N6" s="87">
        <f>SUMPRODUCT(('Historique factures'!$C$5:$C$10003&gt;='Tableau de Bord'!N2)*('Historique factures'!$C$5:$C$10003&lt;='Tableau de Bord'!N3)*(('Historique factures'!$H$5:$H$10003)+('Historique factures'!$L$5:$L$10003)+('Historique factures'!$P$5:$P$10003)))</f>
        <v>0</v>
      </c>
      <c r="O6" s="87">
        <f>SUMPRODUCT(('Historique factures'!$C$5:$C$10003&gt;='Tableau de Bord'!O2)*('Historique factures'!$C$5:$C$10003&lt;='Tableau de Bord'!O3)*(('Historique factures'!$H$5:$H$10003)+('Historique factures'!$L$5:$L$10003)+('Historique factures'!$P$5:$P$10003)))</f>
        <v>0</v>
      </c>
      <c r="P6" s="87">
        <f>SUMPRODUCT(('Historique factures'!$C$5:$C$10003&gt;='Tableau de Bord'!P2)*('Historique factures'!$C$5:$C$10003&lt;='Tableau de Bord'!P3)*(('Historique factures'!$H$5:$H$10003)+('Historique factures'!$L$5:$L$10003)+('Historique factures'!$P$5:$P$10003)))</f>
        <v>0</v>
      </c>
      <c r="Q6" s="88">
        <f>SUMPRODUCT(('Historique factures'!$C$5:$C$10003&gt;='Tableau de Bord'!Q2)*('Historique factures'!$C$5:$C$10003&lt;='Tableau de Bord'!Q3)*(('Historique factures'!$H$5:$H$10003)+('Historique factures'!$L$5:$L$10003)+('Historique factures'!$P$5:$P$10003)))</f>
        <v>0</v>
      </c>
    </row>
    <row r="7" spans="1:17" ht="21" customHeight="1">
      <c r="A7" s="108" t="s">
        <v>26</v>
      </c>
      <c r="B7" s="99">
        <f>SUM(B4:B6)</f>
        <v>0</v>
      </c>
      <c r="C7" s="99">
        <f t="shared" ref="C7:Q7" si="0">SUM(C4:C6)</f>
        <v>0</v>
      </c>
      <c r="D7" s="99">
        <f t="shared" si="0"/>
        <v>0</v>
      </c>
      <c r="E7" s="99">
        <f t="shared" si="0"/>
        <v>0</v>
      </c>
      <c r="F7" s="99">
        <f t="shared" si="0"/>
        <v>0</v>
      </c>
      <c r="G7" s="99">
        <f t="shared" si="0"/>
        <v>0</v>
      </c>
      <c r="H7" s="99">
        <f t="shared" si="0"/>
        <v>0</v>
      </c>
      <c r="I7" s="99">
        <f t="shared" si="0"/>
        <v>0</v>
      </c>
      <c r="J7" s="99">
        <f t="shared" si="0"/>
        <v>0</v>
      </c>
      <c r="K7" s="99">
        <f t="shared" si="0"/>
        <v>0</v>
      </c>
      <c r="L7" s="99">
        <f t="shared" si="0"/>
        <v>0</v>
      </c>
      <c r="M7" s="99">
        <f t="shared" si="0"/>
        <v>0</v>
      </c>
      <c r="N7" s="99">
        <f t="shared" si="0"/>
        <v>0</v>
      </c>
      <c r="O7" s="99">
        <f t="shared" si="0"/>
        <v>0</v>
      </c>
      <c r="P7" s="99">
        <f t="shared" si="0"/>
        <v>0</v>
      </c>
      <c r="Q7" s="113">
        <f t="shared" si="0"/>
        <v>0</v>
      </c>
    </row>
    <row r="8" spans="1:17" s="94" customFormat="1" ht="6" customHeight="1">
      <c r="A8" s="107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6"/>
    </row>
    <row r="9" spans="1:17" ht="21" customHeight="1">
      <c r="A9" s="107" t="s">
        <v>85</v>
      </c>
      <c r="B9" s="87">
        <f>SUMPRODUCT(('Historique factures'!$C$5:$C$10003&gt;='Tableau de Bord'!B2)*('Historique factures'!$C$5:$C$10003&lt;='Tableau de Bord'!B3)*('Historique factures'!$I$5:$I$10003))</f>
        <v>0</v>
      </c>
      <c r="C9" s="87">
        <f>SUMPRODUCT(('Historique factures'!$C$5:$C$10003&gt;='Tableau de Bord'!C2)*('Historique factures'!$C$5:$C$10003&lt;='Tableau de Bord'!C3)*('Historique factures'!$I$5:$I$10003))</f>
        <v>0</v>
      </c>
      <c r="D9" s="87">
        <f>SUMPRODUCT(('Historique factures'!$C$5:$C$10003&gt;='Tableau de Bord'!D2)*('Historique factures'!$C$5:$C$10003&lt;='Tableau de Bord'!D3)*('Historique factures'!$I$5:$I$10003))</f>
        <v>0</v>
      </c>
      <c r="E9" s="87">
        <f>SUMPRODUCT(('Historique factures'!$C$5:$C$10003&gt;='Tableau de Bord'!E2)*('Historique factures'!$C$5:$C$10003&lt;='Tableau de Bord'!E3)*('Historique factures'!$I$5:$I$10003))</f>
        <v>0</v>
      </c>
      <c r="F9" s="87">
        <f>SUMPRODUCT(('Historique factures'!$C$5:$C$10003&gt;='Tableau de Bord'!F2)*('Historique factures'!$C$5:$C$10003&lt;='Tableau de Bord'!F3)*('Historique factures'!$I$5:$I$10003))</f>
        <v>0</v>
      </c>
      <c r="G9" s="87">
        <f>SUMPRODUCT(('Historique factures'!$C$5:$C$10003&gt;='Tableau de Bord'!G2)*('Historique factures'!$C$5:$C$10003&lt;='Tableau de Bord'!G3)*('Historique factures'!$I$5:$I$10003))</f>
        <v>0</v>
      </c>
      <c r="H9" s="87">
        <f>SUMPRODUCT(('Historique factures'!$C$5:$C$10003&gt;='Tableau de Bord'!H2)*('Historique factures'!$C$5:$C$10003&lt;='Tableau de Bord'!H3)*('Historique factures'!$I$5:$I$10003))</f>
        <v>0</v>
      </c>
      <c r="I9" s="87">
        <f>SUMPRODUCT(('Historique factures'!$C$5:$C$10003&gt;='Tableau de Bord'!I2)*('Historique factures'!$C$5:$C$10003&lt;='Tableau de Bord'!I3)*('Historique factures'!$I$5:$I$10003))</f>
        <v>0</v>
      </c>
      <c r="J9" s="87">
        <f>SUMPRODUCT(('Historique factures'!$C$5:$C$10003&gt;='Tableau de Bord'!J2)*('Historique factures'!$C$5:$C$10003&lt;='Tableau de Bord'!J3)*('Historique factures'!$I$5:$I$10003))</f>
        <v>0</v>
      </c>
      <c r="K9" s="87">
        <f>SUMPRODUCT(('Historique factures'!$C$5:$C$10003&gt;='Tableau de Bord'!K2)*('Historique factures'!$C$5:$C$10003&lt;='Tableau de Bord'!K3)*('Historique factures'!$I$5:$I$10003))</f>
        <v>0</v>
      </c>
      <c r="L9" s="87">
        <f>SUMPRODUCT(('Historique factures'!$C$5:$C$10003&gt;='Tableau de Bord'!L2)*('Historique factures'!$C$5:$C$10003&lt;='Tableau de Bord'!L3)*('Historique factures'!$I$5:$I$10003))</f>
        <v>0</v>
      </c>
      <c r="M9" s="87">
        <f>SUMPRODUCT(('Historique factures'!$C$5:$C$10003&gt;='Tableau de Bord'!M2)*('Historique factures'!$C$5:$C$10003&lt;='Tableau de Bord'!M3)*('Historique factures'!$I$5:$I$10003))</f>
        <v>0</v>
      </c>
      <c r="N9" s="87">
        <f>SUMPRODUCT(('Historique factures'!$C$5:$C$10003&gt;='Tableau de Bord'!N2)*('Historique factures'!$C$5:$C$10003&lt;='Tableau de Bord'!N3)*('Historique factures'!$I$5:$I$10003))</f>
        <v>0</v>
      </c>
      <c r="O9" s="87">
        <f>SUMPRODUCT(('Historique factures'!$C$5:$C$10003&gt;='Tableau de Bord'!O2)*('Historique factures'!$C$5:$C$10003&lt;='Tableau de Bord'!O3)*('Historique factures'!$I$5:$I$10003))</f>
        <v>0</v>
      </c>
      <c r="P9" s="87">
        <f>SUMPRODUCT(('Historique factures'!$C$5:$C$10003&gt;='Tableau de Bord'!P2)*('Historique factures'!$C$5:$C$10003&lt;='Tableau de Bord'!P3)*('Historique factures'!$I$5:$I$10003))</f>
        <v>0</v>
      </c>
      <c r="Q9" s="88">
        <f>SUMPRODUCT(('Historique factures'!$C$5:$C$10003&gt;='Tableau de Bord'!Q2)*('Historique factures'!$C$5:$C$10003&lt;='Tableau de Bord'!Q3)*('Historique factures'!$I$5:$I$10003))</f>
        <v>0</v>
      </c>
    </row>
    <row r="10" spans="1:17" ht="21" customHeight="1">
      <c r="A10" s="107" t="s">
        <v>86</v>
      </c>
      <c r="B10" s="87">
        <f>SUMPRODUCT(('Historique factures'!$C$5:$C$10003&gt;='Tableau de Bord'!B2)*('Historique factures'!$C$5:$C$10003&lt;='Tableau de Bord'!B3)*('Historique factures'!$M$5:$M$10003))</f>
        <v>0</v>
      </c>
      <c r="C10" s="87">
        <f>SUMPRODUCT(('Historique factures'!$C$5:$C$10003&gt;='Tableau de Bord'!C2)*('Historique factures'!$C$5:$C$10003&lt;='Tableau de Bord'!C3)*('Historique factures'!$M$5:$M$10003))</f>
        <v>0</v>
      </c>
      <c r="D10" s="87">
        <f>SUMPRODUCT(('Historique factures'!$C$5:$C$10003&gt;='Tableau de Bord'!D2)*('Historique factures'!$C$5:$C$10003&lt;='Tableau de Bord'!D3)*('Historique factures'!$M$5:$M$10003))</f>
        <v>0</v>
      </c>
      <c r="E10" s="87">
        <f>SUMPRODUCT(('Historique factures'!$C$5:$C$10003&gt;='Tableau de Bord'!E2)*('Historique factures'!$C$5:$C$10003&lt;='Tableau de Bord'!E3)*('Historique factures'!$M$5:$M$10003))</f>
        <v>0</v>
      </c>
      <c r="F10" s="87">
        <f>SUMPRODUCT(('Historique factures'!$C$5:$C$10003&gt;='Tableau de Bord'!F2)*('Historique factures'!$C$5:$C$10003&lt;='Tableau de Bord'!F3)*('Historique factures'!$M$5:$M$10003))</f>
        <v>0</v>
      </c>
      <c r="G10" s="87">
        <f>SUMPRODUCT(('Historique factures'!$C$5:$C$10003&gt;='Tableau de Bord'!G2)*('Historique factures'!$C$5:$C$10003&lt;='Tableau de Bord'!G3)*('Historique factures'!$M$5:$M$10003))</f>
        <v>0</v>
      </c>
      <c r="H10" s="87">
        <f>SUMPRODUCT(('Historique factures'!$C$5:$C$10003&gt;='Tableau de Bord'!H2)*('Historique factures'!$C$5:$C$10003&lt;='Tableau de Bord'!H3)*('Historique factures'!$M$5:$M$10003))</f>
        <v>0</v>
      </c>
      <c r="I10" s="87">
        <f>SUMPRODUCT(('Historique factures'!$C$5:$C$10003&gt;='Tableau de Bord'!I2)*('Historique factures'!$C$5:$C$10003&lt;='Tableau de Bord'!I3)*('Historique factures'!$M$5:$M$10003))</f>
        <v>0</v>
      </c>
      <c r="J10" s="87">
        <f>SUMPRODUCT(('Historique factures'!$C$5:$C$10003&gt;='Tableau de Bord'!J2)*('Historique factures'!$C$5:$C$10003&lt;='Tableau de Bord'!J3)*('Historique factures'!$M$5:$M$10003))</f>
        <v>0</v>
      </c>
      <c r="K10" s="87">
        <f>SUMPRODUCT(('Historique factures'!$C$5:$C$10003&gt;='Tableau de Bord'!K2)*('Historique factures'!$C$5:$C$10003&lt;='Tableau de Bord'!K3)*('Historique factures'!$M$5:$M$10003))</f>
        <v>0</v>
      </c>
      <c r="L10" s="87">
        <f>SUMPRODUCT(('Historique factures'!$C$5:$C$10003&gt;='Tableau de Bord'!L2)*('Historique factures'!$C$5:$C$10003&lt;='Tableau de Bord'!L3)*('Historique factures'!$M$5:$M$10003))</f>
        <v>0</v>
      </c>
      <c r="M10" s="87">
        <f>SUMPRODUCT(('Historique factures'!$C$5:$C$10003&gt;='Tableau de Bord'!M2)*('Historique factures'!$C$5:$C$10003&lt;='Tableau de Bord'!M3)*('Historique factures'!$M$5:$M$10003))</f>
        <v>0</v>
      </c>
      <c r="N10" s="87">
        <f>SUMPRODUCT(('Historique factures'!$C$5:$C$10003&gt;='Tableau de Bord'!N2)*('Historique factures'!$C$5:$C$10003&lt;='Tableau de Bord'!N3)*('Historique factures'!$M$5:$M$10003))</f>
        <v>0</v>
      </c>
      <c r="O10" s="87">
        <f>SUMPRODUCT(('Historique factures'!$C$5:$C$10003&gt;='Tableau de Bord'!O2)*('Historique factures'!$C$5:$C$10003&lt;='Tableau de Bord'!O3)*('Historique factures'!$M$5:$M$10003))</f>
        <v>0</v>
      </c>
      <c r="P10" s="87">
        <f>SUMPRODUCT(('Historique factures'!$C$5:$C$10003&gt;='Tableau de Bord'!P2)*('Historique factures'!$C$5:$C$10003&lt;='Tableau de Bord'!P3)*('Historique factures'!$M$5:$M$10003))</f>
        <v>0</v>
      </c>
      <c r="Q10" s="88">
        <f>SUMPRODUCT(('Historique factures'!$C$5:$C$10003&gt;='Tableau de Bord'!Q2)*('Historique factures'!$C$5:$C$10003&lt;='Tableau de Bord'!Q3)*('Historique factures'!$M$5:$M$10003))</f>
        <v>0</v>
      </c>
    </row>
    <row r="11" spans="1:17" ht="21" customHeight="1">
      <c r="A11" s="107" t="s">
        <v>87</v>
      </c>
      <c r="B11" s="87">
        <f>SUMPRODUCT(('Historique factures'!$C$5:$C$10003&gt;='Tableau de Bord'!B2)*('Historique factures'!$C$5:$C$10003&lt;='Tableau de Bord'!B3)*('Historique factures'!$Q$5:$Q$10003))</f>
        <v>0</v>
      </c>
      <c r="C11" s="87">
        <f>SUMPRODUCT(('Historique factures'!$C$5:$C$10003&gt;='Tableau de Bord'!C2)*('Historique factures'!$C$5:$C$10003&lt;='Tableau de Bord'!C3)*('Historique factures'!$Q$5:$Q$10003))</f>
        <v>0</v>
      </c>
      <c r="D11" s="87">
        <f>SUMPRODUCT(('Historique factures'!$C$5:$C$10003&gt;='Tableau de Bord'!D2)*('Historique factures'!$C$5:$C$10003&lt;='Tableau de Bord'!D3)*('Historique factures'!$Q$5:$Q$10003))</f>
        <v>0</v>
      </c>
      <c r="E11" s="87">
        <f>SUMPRODUCT(('Historique factures'!$C$5:$C$10003&gt;='Tableau de Bord'!E2)*('Historique factures'!$C$5:$C$10003&lt;='Tableau de Bord'!E3)*('Historique factures'!$Q$5:$Q$10003))</f>
        <v>0</v>
      </c>
      <c r="F11" s="87">
        <f>SUMPRODUCT(('Historique factures'!$C$5:$C$10003&gt;='Tableau de Bord'!F2)*('Historique factures'!$C$5:$C$10003&lt;='Tableau de Bord'!F3)*('Historique factures'!$Q$5:$Q$10003))</f>
        <v>0</v>
      </c>
      <c r="G11" s="87">
        <f>SUMPRODUCT(('Historique factures'!$C$5:$C$10003&gt;='Tableau de Bord'!G2)*('Historique factures'!$C$5:$C$10003&lt;='Tableau de Bord'!G3)*('Historique factures'!$Q$5:$Q$10003))</f>
        <v>0</v>
      </c>
      <c r="H11" s="87">
        <f>SUMPRODUCT(('Historique factures'!$C$5:$C$10003&gt;='Tableau de Bord'!H2)*('Historique factures'!$C$5:$C$10003&lt;='Tableau de Bord'!H3)*('Historique factures'!$Q$5:$Q$10003))</f>
        <v>0</v>
      </c>
      <c r="I11" s="87">
        <f>SUMPRODUCT(('Historique factures'!$C$5:$C$10003&gt;='Tableau de Bord'!I2)*('Historique factures'!$C$5:$C$10003&lt;='Tableau de Bord'!I3)*('Historique factures'!$Q$5:$Q$10003))</f>
        <v>0</v>
      </c>
      <c r="J11" s="87">
        <f>SUMPRODUCT(('Historique factures'!$C$5:$C$10003&gt;='Tableau de Bord'!J2)*('Historique factures'!$C$5:$C$10003&lt;='Tableau de Bord'!J3)*('Historique factures'!$Q$5:$Q$10003))</f>
        <v>0</v>
      </c>
      <c r="K11" s="87">
        <f>SUMPRODUCT(('Historique factures'!$C$5:$C$10003&gt;='Tableau de Bord'!K2)*('Historique factures'!$C$5:$C$10003&lt;='Tableau de Bord'!K3)*('Historique factures'!$Q$5:$Q$10003))</f>
        <v>0</v>
      </c>
      <c r="L11" s="87">
        <f>SUMPRODUCT(('Historique factures'!$C$5:$C$10003&gt;='Tableau de Bord'!L2)*('Historique factures'!$C$5:$C$10003&lt;='Tableau de Bord'!L3)*('Historique factures'!$Q$5:$Q$10003))</f>
        <v>0</v>
      </c>
      <c r="M11" s="87">
        <f>SUMPRODUCT(('Historique factures'!$C$5:$C$10003&gt;='Tableau de Bord'!M2)*('Historique factures'!$C$5:$C$10003&lt;='Tableau de Bord'!M3)*('Historique factures'!$Q$5:$Q$10003))</f>
        <v>0</v>
      </c>
      <c r="N11" s="87">
        <f>SUMPRODUCT(('Historique factures'!$C$5:$C$10003&gt;='Tableau de Bord'!N2)*('Historique factures'!$C$5:$C$10003&lt;='Tableau de Bord'!N3)*('Historique factures'!$Q$5:$Q$10003))</f>
        <v>0</v>
      </c>
      <c r="O11" s="87">
        <f>SUMPRODUCT(('Historique factures'!$C$5:$C$10003&gt;='Tableau de Bord'!O2)*('Historique factures'!$C$5:$C$10003&lt;='Tableau de Bord'!O3)*('Historique factures'!$Q$5:$Q$10003))</f>
        <v>0</v>
      </c>
      <c r="P11" s="87">
        <f>SUMPRODUCT(('Historique factures'!$C$5:$C$10003&gt;='Tableau de Bord'!P2)*('Historique factures'!$C$5:$C$10003&lt;='Tableau de Bord'!P3)*('Historique factures'!$Q$5:$Q$10003))</f>
        <v>0</v>
      </c>
      <c r="Q11" s="88">
        <f>SUMPRODUCT(('Historique factures'!$C$5:$C$10003&gt;='Tableau de Bord'!Q2)*('Historique factures'!$C$5:$C$10003&lt;='Tableau de Bord'!Q3)*('Historique factures'!$Q$5:$Q$10003))</f>
        <v>0</v>
      </c>
    </row>
    <row r="12" spans="1:17" s="94" customFormat="1" ht="6" customHeight="1">
      <c r="A12" s="107"/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6"/>
    </row>
    <row r="13" spans="1:17" ht="21" customHeight="1">
      <c r="A13" s="107" t="s">
        <v>30</v>
      </c>
      <c r="B13" s="89">
        <f>SUMPRODUCT(('Historique factures'!$C$5:$C$10003&gt;='Tableau de Bord'!B2)*('Historique factures'!$C$5:$C$10003&lt;='Tableau de Bord'!B3)*('Historique factures'!$F$5:$F$10003))</f>
        <v>0</v>
      </c>
      <c r="C13" s="89">
        <f>SUMPRODUCT(('Historique factures'!$C$5:$C$10003&gt;='Tableau de Bord'!C2)*('Historique factures'!$C$5:$C$10003&lt;='Tableau de Bord'!C3)*('Historique factures'!$F$5:$F$10003))</f>
        <v>0</v>
      </c>
      <c r="D13" s="89">
        <f>SUMPRODUCT(('Historique factures'!$C$5:$C$10003&gt;='Tableau de Bord'!D2)*('Historique factures'!$C$5:$C$10003&lt;='Tableau de Bord'!D3)*('Historique factures'!$F$5:$F$10003))</f>
        <v>0</v>
      </c>
      <c r="E13" s="89">
        <f>SUMPRODUCT(('Historique factures'!$C$5:$C$10003&gt;='Tableau de Bord'!E2)*('Historique factures'!$C$5:$C$10003&lt;='Tableau de Bord'!E3)*('Historique factures'!$F$5:$F$10003))</f>
        <v>0</v>
      </c>
      <c r="F13" s="89">
        <f>SUMPRODUCT(('Historique factures'!$C$5:$C$10003&gt;='Tableau de Bord'!F2)*('Historique factures'!$C$5:$C$10003&lt;='Tableau de Bord'!F3)*('Historique factures'!$F$5:$F$10003))</f>
        <v>0</v>
      </c>
      <c r="G13" s="89">
        <f>SUMPRODUCT(('Historique factures'!$C$5:$C$10003&gt;='Tableau de Bord'!G2)*('Historique factures'!$C$5:$C$10003&lt;='Tableau de Bord'!G3)*('Historique factures'!$F$5:$F$10003))</f>
        <v>0</v>
      </c>
      <c r="H13" s="89">
        <f>SUMPRODUCT(('Historique factures'!$C$5:$C$10003&gt;='Tableau de Bord'!H2)*('Historique factures'!$C$5:$C$10003&lt;='Tableau de Bord'!H3)*('Historique factures'!$F$5:$F$10003))</f>
        <v>0</v>
      </c>
      <c r="I13" s="89">
        <f>SUMPRODUCT(('Historique factures'!$C$5:$C$10003&gt;='Tableau de Bord'!I2)*('Historique factures'!$C$5:$C$10003&lt;='Tableau de Bord'!I3)*('Historique factures'!$F$5:$F$10003))</f>
        <v>0</v>
      </c>
      <c r="J13" s="89">
        <f>SUMPRODUCT(('Historique factures'!$C$5:$C$10003&gt;='Tableau de Bord'!J2)*('Historique factures'!$C$5:$C$10003&lt;='Tableau de Bord'!J3)*('Historique factures'!$F$5:$F$10003))</f>
        <v>0</v>
      </c>
      <c r="K13" s="89">
        <f>SUMPRODUCT(('Historique factures'!$C$5:$C$10003&gt;='Tableau de Bord'!K2)*('Historique factures'!$C$5:$C$10003&lt;='Tableau de Bord'!K3)*('Historique factures'!$F$5:$F$10003))</f>
        <v>0</v>
      </c>
      <c r="L13" s="89">
        <f>SUMPRODUCT(('Historique factures'!$C$5:$C$10003&gt;='Tableau de Bord'!L2)*('Historique factures'!$C$5:$C$10003&lt;='Tableau de Bord'!L3)*('Historique factures'!$F$5:$F$10003))</f>
        <v>0</v>
      </c>
      <c r="M13" s="89">
        <f>SUMPRODUCT(('Historique factures'!$C$5:$C$10003&gt;='Tableau de Bord'!M2)*('Historique factures'!$C$5:$C$10003&lt;='Tableau de Bord'!M3)*('Historique factures'!$F$5:$F$10003))</f>
        <v>0</v>
      </c>
      <c r="N13" s="89">
        <f>SUMPRODUCT(('Historique factures'!$C$5:$C$10003&gt;='Tableau de Bord'!N2)*('Historique factures'!$C$5:$C$10003&lt;='Tableau de Bord'!N3)*('Historique factures'!$F$5:$F$10003))</f>
        <v>0</v>
      </c>
      <c r="O13" s="89">
        <f>SUMPRODUCT(('Historique factures'!$C$5:$C$10003&gt;='Tableau de Bord'!O2)*('Historique factures'!$C$5:$C$10003&lt;='Tableau de Bord'!O3)*('Historique factures'!$F$5:$F$10003))</f>
        <v>0</v>
      </c>
      <c r="P13" s="89">
        <f>SUMPRODUCT(('Historique factures'!$C$5:$C$10003&gt;='Tableau de Bord'!P2)*('Historique factures'!$C$5:$C$10003&lt;='Tableau de Bord'!P3)*('Historique factures'!$F$5:$F$10003))</f>
        <v>0</v>
      </c>
      <c r="Q13" s="90">
        <f>SUMPRODUCT(('Historique factures'!$C$5:$C$10003&gt;='Tableau de Bord'!Q2)*('Historique factures'!$C$5:$C$10003&lt;='Tableau de Bord'!Q3)*('Historique factures'!$F$5:$F$10003))</f>
        <v>0</v>
      </c>
    </row>
    <row r="14" spans="1:17" ht="21" customHeight="1">
      <c r="A14" s="107" t="s">
        <v>51</v>
      </c>
      <c r="B14" s="89">
        <f>SUMPRODUCT(('Historique factures'!$C$5:$C$10003&gt;='Tableau de Bord'!B2)*('Historique factures'!$C$5:$C$10003&lt;='Tableau de Bord'!B3)*('Historique factures'!$J$5:$J$10003))</f>
        <v>0</v>
      </c>
      <c r="C14" s="89">
        <f>SUMPRODUCT(('Historique factures'!$C$5:$C$10003&gt;='Tableau de Bord'!C2)*('Historique factures'!$C$5:$C$10003&lt;='Tableau de Bord'!C3)*('Historique factures'!$J$5:$J$10003))</f>
        <v>0</v>
      </c>
      <c r="D14" s="89">
        <f>SUMPRODUCT(('Historique factures'!$C$5:$C$10003&gt;='Tableau de Bord'!D2)*('Historique factures'!$C$5:$C$10003&lt;='Tableau de Bord'!D3)*('Historique factures'!$J$5:$J$10003))</f>
        <v>0</v>
      </c>
      <c r="E14" s="89">
        <f>SUMPRODUCT(('Historique factures'!$C$5:$C$10003&gt;='Tableau de Bord'!E2)*('Historique factures'!$C$5:$C$10003&lt;='Tableau de Bord'!E3)*('Historique factures'!$J$5:$J$10003))</f>
        <v>0</v>
      </c>
      <c r="F14" s="89">
        <f>SUMPRODUCT(('Historique factures'!$C$5:$C$10003&gt;='Tableau de Bord'!F2)*('Historique factures'!$C$5:$C$10003&lt;='Tableau de Bord'!F3)*('Historique factures'!$J$5:$J$10003))</f>
        <v>0</v>
      </c>
      <c r="G14" s="89">
        <f>SUMPRODUCT(('Historique factures'!$C$5:$C$10003&gt;='Tableau de Bord'!G2)*('Historique factures'!$C$5:$C$10003&lt;='Tableau de Bord'!G3)*('Historique factures'!$J$5:$J$10003))</f>
        <v>0</v>
      </c>
      <c r="H14" s="89">
        <f>SUMPRODUCT(('Historique factures'!$C$5:$C$10003&gt;='Tableau de Bord'!H2)*('Historique factures'!$C$5:$C$10003&lt;='Tableau de Bord'!H3)*('Historique factures'!$J$5:$J$10003))</f>
        <v>0</v>
      </c>
      <c r="I14" s="89">
        <f>SUMPRODUCT(('Historique factures'!$C$5:$C$10003&gt;='Tableau de Bord'!I2)*('Historique factures'!$C$5:$C$10003&lt;='Tableau de Bord'!I3)*('Historique factures'!$J$5:$J$10003))</f>
        <v>0</v>
      </c>
      <c r="J14" s="89">
        <f>SUMPRODUCT(('Historique factures'!$C$5:$C$10003&gt;='Tableau de Bord'!J2)*('Historique factures'!$C$5:$C$10003&lt;='Tableau de Bord'!J3)*('Historique factures'!$J$5:$J$10003))</f>
        <v>0</v>
      </c>
      <c r="K14" s="89">
        <f>SUMPRODUCT(('Historique factures'!$C$5:$C$10003&gt;='Tableau de Bord'!K2)*('Historique factures'!$C$5:$C$10003&lt;='Tableau de Bord'!K3)*('Historique factures'!$J$5:$J$10003))</f>
        <v>0</v>
      </c>
      <c r="L14" s="89">
        <f>SUMPRODUCT(('Historique factures'!$C$5:$C$10003&gt;='Tableau de Bord'!L2)*('Historique factures'!$C$5:$C$10003&lt;='Tableau de Bord'!L3)*('Historique factures'!$J$5:$J$10003))</f>
        <v>0</v>
      </c>
      <c r="M14" s="89">
        <f>SUMPRODUCT(('Historique factures'!$C$5:$C$10003&gt;='Tableau de Bord'!M2)*('Historique factures'!$C$5:$C$10003&lt;='Tableau de Bord'!M3)*('Historique factures'!$J$5:$J$10003))</f>
        <v>0</v>
      </c>
      <c r="N14" s="89">
        <f>SUMPRODUCT(('Historique factures'!$C$5:$C$10003&gt;='Tableau de Bord'!N2)*('Historique factures'!$C$5:$C$10003&lt;='Tableau de Bord'!N3)*('Historique factures'!$J$5:$J$10003))</f>
        <v>0</v>
      </c>
      <c r="O14" s="89">
        <f>SUMPRODUCT(('Historique factures'!$C$5:$C$10003&gt;='Tableau de Bord'!O2)*('Historique factures'!$C$5:$C$10003&lt;='Tableau de Bord'!O3)*('Historique factures'!$J$5:$J$10003))</f>
        <v>0</v>
      </c>
      <c r="P14" s="89">
        <f>SUMPRODUCT(('Historique factures'!$C$5:$C$10003&gt;='Tableau de Bord'!P2)*('Historique factures'!$C$5:$C$10003&lt;='Tableau de Bord'!P3)*('Historique factures'!$J$5:$J$10003))</f>
        <v>0</v>
      </c>
      <c r="Q14" s="90">
        <f>SUMPRODUCT(('Historique factures'!$C$5:$C$10003&gt;='Tableau de Bord'!Q2)*('Historique factures'!$C$5:$C$10003&lt;='Tableau de Bord'!Q3)*('Historique factures'!$J$5:$J$10003))</f>
        <v>0</v>
      </c>
    </row>
    <row r="15" spans="1:17" ht="21" customHeight="1">
      <c r="A15" s="107" t="s">
        <v>43</v>
      </c>
      <c r="B15" s="89">
        <f>SUMPRODUCT(('Historique factures'!$C$5:$C$10003&gt;='Tableau de Bord'!B2)*('Historique factures'!$C$5:$C$10003&lt;='Tableau de Bord'!B3)*('Historique factures'!$N$5:$N$10003))</f>
        <v>0</v>
      </c>
      <c r="C15" s="89">
        <f>SUMPRODUCT(('Historique factures'!$C$5:$C$10003&gt;='Tableau de Bord'!C2)*('Historique factures'!$C$5:$C$10003&lt;='Tableau de Bord'!C3)*('Historique factures'!$N$5:$N$10003))</f>
        <v>0</v>
      </c>
      <c r="D15" s="89">
        <f>SUMPRODUCT(('Historique factures'!$C$5:$C$10003&gt;='Tableau de Bord'!D2)*('Historique factures'!$C$5:$C$10003&lt;='Tableau de Bord'!D3)*('Historique factures'!$N$5:$N$10003))</f>
        <v>0</v>
      </c>
      <c r="E15" s="89">
        <f>SUMPRODUCT(('Historique factures'!$C$5:$C$10003&gt;='Tableau de Bord'!E2)*('Historique factures'!$C$5:$C$10003&lt;='Tableau de Bord'!E3)*('Historique factures'!$N$5:$N$10003))</f>
        <v>0</v>
      </c>
      <c r="F15" s="89">
        <f>SUMPRODUCT(('Historique factures'!$C$5:$C$10003&gt;='Tableau de Bord'!F2)*('Historique factures'!$C$5:$C$10003&lt;='Tableau de Bord'!F3)*('Historique factures'!$N$5:$N$10003))</f>
        <v>0</v>
      </c>
      <c r="G15" s="89">
        <f>SUMPRODUCT(('Historique factures'!$C$5:$C$10003&gt;='Tableau de Bord'!G2)*('Historique factures'!$C$5:$C$10003&lt;='Tableau de Bord'!G3)*('Historique factures'!$N$5:$N$10003))</f>
        <v>0</v>
      </c>
      <c r="H15" s="89">
        <f>SUMPRODUCT(('Historique factures'!$C$5:$C$10003&gt;='Tableau de Bord'!H2)*('Historique factures'!$C$5:$C$10003&lt;='Tableau de Bord'!H3)*('Historique factures'!$N$5:$N$10003))</f>
        <v>0</v>
      </c>
      <c r="I15" s="89">
        <f>SUMPRODUCT(('Historique factures'!$C$5:$C$10003&gt;='Tableau de Bord'!I2)*('Historique factures'!$C$5:$C$10003&lt;='Tableau de Bord'!I3)*('Historique factures'!$N$5:$N$10003))</f>
        <v>0</v>
      </c>
      <c r="J15" s="89">
        <f>SUMPRODUCT(('Historique factures'!$C$5:$C$10003&gt;='Tableau de Bord'!J2)*('Historique factures'!$C$5:$C$10003&lt;='Tableau de Bord'!J3)*('Historique factures'!$N$5:$N$10003))</f>
        <v>0</v>
      </c>
      <c r="K15" s="89">
        <f>SUMPRODUCT(('Historique factures'!$C$5:$C$10003&gt;='Tableau de Bord'!K2)*('Historique factures'!$C$5:$C$10003&lt;='Tableau de Bord'!K3)*('Historique factures'!$N$5:$N$10003))</f>
        <v>0</v>
      </c>
      <c r="L15" s="89">
        <f>SUMPRODUCT(('Historique factures'!$C$5:$C$10003&gt;='Tableau de Bord'!L2)*('Historique factures'!$C$5:$C$10003&lt;='Tableau de Bord'!L3)*('Historique factures'!$N$5:$N$10003))</f>
        <v>0</v>
      </c>
      <c r="M15" s="89">
        <f>SUMPRODUCT(('Historique factures'!$C$5:$C$10003&gt;='Tableau de Bord'!M2)*('Historique factures'!$C$5:$C$10003&lt;='Tableau de Bord'!M3)*('Historique factures'!$N$5:$N$10003))</f>
        <v>0</v>
      </c>
      <c r="N15" s="89">
        <f>SUMPRODUCT(('Historique factures'!$C$5:$C$10003&gt;='Tableau de Bord'!N2)*('Historique factures'!$C$5:$C$10003&lt;='Tableau de Bord'!N3)*('Historique factures'!$N$5:$N$10003))</f>
        <v>0</v>
      </c>
      <c r="O15" s="89">
        <f>SUMPRODUCT(('Historique factures'!$C$5:$C$10003&gt;='Tableau de Bord'!O2)*('Historique factures'!$C$5:$C$10003&lt;='Tableau de Bord'!O3)*('Historique factures'!$N$5:$N$10003))</f>
        <v>0</v>
      </c>
      <c r="P15" s="89">
        <f>SUMPRODUCT(('Historique factures'!$C$5:$C$10003&gt;='Tableau de Bord'!P2)*('Historique factures'!$C$5:$C$10003&lt;='Tableau de Bord'!P3)*('Historique factures'!$N$5:$N$10003))</f>
        <v>0</v>
      </c>
      <c r="Q15" s="90">
        <f>SUMPRODUCT(('Historique factures'!$C$5:$C$10003&gt;='Tableau de Bord'!Q2)*('Historique factures'!$C$5:$C$10003&lt;='Tableau de Bord'!Q3)*('Historique factures'!$N$5:$N$10003))</f>
        <v>0</v>
      </c>
    </row>
    <row r="16" spans="1:17" ht="36" customHeight="1">
      <c r="A16" s="108" t="s">
        <v>89</v>
      </c>
      <c r="B16" s="102">
        <f>SUM(B13:B15)</f>
        <v>0</v>
      </c>
      <c r="C16" s="102">
        <f t="shared" ref="C16:Q16" si="1">SUM(C13:C15)</f>
        <v>0</v>
      </c>
      <c r="D16" s="102">
        <f t="shared" si="1"/>
        <v>0</v>
      </c>
      <c r="E16" s="102">
        <f t="shared" si="1"/>
        <v>0</v>
      </c>
      <c r="F16" s="102">
        <f t="shared" si="1"/>
        <v>0</v>
      </c>
      <c r="G16" s="102">
        <f t="shared" si="1"/>
        <v>0</v>
      </c>
      <c r="H16" s="102">
        <f t="shared" si="1"/>
        <v>0</v>
      </c>
      <c r="I16" s="102">
        <f t="shared" si="1"/>
        <v>0</v>
      </c>
      <c r="J16" s="102">
        <f t="shared" si="1"/>
        <v>0</v>
      </c>
      <c r="K16" s="102">
        <f t="shared" si="1"/>
        <v>0</v>
      </c>
      <c r="L16" s="102">
        <f t="shared" si="1"/>
        <v>0</v>
      </c>
      <c r="M16" s="102">
        <f t="shared" si="1"/>
        <v>0</v>
      </c>
      <c r="N16" s="102">
        <f t="shared" si="1"/>
        <v>0</v>
      </c>
      <c r="O16" s="102">
        <f t="shared" si="1"/>
        <v>0</v>
      </c>
      <c r="P16" s="102">
        <f t="shared" si="1"/>
        <v>0</v>
      </c>
      <c r="Q16" s="103">
        <f t="shared" si="1"/>
        <v>0</v>
      </c>
    </row>
    <row r="17" spans="1:17" ht="8.25" customHeight="1">
      <c r="A17" s="10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8"/>
    </row>
    <row r="18" spans="1:17" ht="21" customHeight="1">
      <c r="A18" s="107" t="s">
        <v>35</v>
      </c>
      <c r="B18" s="89">
        <f>SUMPRODUCT(('Historique factures'!$C$5:$C$10003&gt;='Tableau de Bord'!B2)*('Historique factures'!$C$5:$C$10003&lt;='Tableau de Bord'!B3)*('Historique factures'!$G$5:$G$10003))</f>
        <v>0</v>
      </c>
      <c r="C18" s="89">
        <f>SUMPRODUCT(('Historique factures'!$C$5:$C$10003&gt;='Tableau de Bord'!C2)*('Historique factures'!$C$5:$C$10003&lt;='Tableau de Bord'!C3)*('Historique factures'!$G$5:$G$10003))</f>
        <v>0</v>
      </c>
      <c r="D18" s="89">
        <f>SUMPRODUCT(('Historique factures'!$C$5:$C$10003&gt;='Tableau de Bord'!D2)*('Historique factures'!$C$5:$C$10003&lt;='Tableau de Bord'!D3)*('Historique factures'!$G$5:$G$10003))</f>
        <v>0</v>
      </c>
      <c r="E18" s="89">
        <f>SUMPRODUCT(('Historique factures'!$C$5:$C$10003&gt;='Tableau de Bord'!E2)*('Historique factures'!$C$5:$C$10003&lt;='Tableau de Bord'!E3)*('Historique factures'!$G$5:$G$10003))</f>
        <v>0</v>
      </c>
      <c r="F18" s="89">
        <f>SUMPRODUCT(('Historique factures'!$C$5:$C$10003&gt;='Tableau de Bord'!F2)*('Historique factures'!$C$5:$C$10003&lt;='Tableau de Bord'!F3)*('Historique factures'!$G$5:$G$10003))</f>
        <v>0</v>
      </c>
      <c r="G18" s="89">
        <f>SUMPRODUCT(('Historique factures'!$C$5:$C$10003&gt;='Tableau de Bord'!G2)*('Historique factures'!$C$5:$C$10003&lt;='Tableau de Bord'!G3)*('Historique factures'!$G$5:$G$10003))</f>
        <v>0</v>
      </c>
      <c r="H18" s="89">
        <f>SUMPRODUCT(('Historique factures'!$C$5:$C$10003&gt;='Tableau de Bord'!H2)*('Historique factures'!$C$5:$C$10003&lt;='Tableau de Bord'!H3)*('Historique factures'!$G$5:$G$10003))</f>
        <v>0</v>
      </c>
      <c r="I18" s="89">
        <f>SUMPRODUCT(('Historique factures'!$C$5:$C$10003&gt;='Tableau de Bord'!I2)*('Historique factures'!$C$5:$C$10003&lt;='Tableau de Bord'!I3)*('Historique factures'!$G$5:$G$10003))</f>
        <v>0</v>
      </c>
      <c r="J18" s="89">
        <f>SUMPRODUCT(('Historique factures'!$C$5:$C$10003&gt;='Tableau de Bord'!J2)*('Historique factures'!$C$5:$C$10003&lt;='Tableau de Bord'!J3)*('Historique factures'!$G$5:$G$10003))</f>
        <v>0</v>
      </c>
      <c r="K18" s="89">
        <f>SUMPRODUCT(('Historique factures'!$C$5:$C$10003&gt;='Tableau de Bord'!K2)*('Historique factures'!$C$5:$C$10003&lt;='Tableau de Bord'!K3)*('Historique factures'!$G$5:$G$10003))</f>
        <v>0</v>
      </c>
      <c r="L18" s="89">
        <f>SUMPRODUCT(('Historique factures'!$C$5:$C$10003&gt;='Tableau de Bord'!L2)*('Historique factures'!$C$5:$C$10003&lt;='Tableau de Bord'!L3)*('Historique factures'!$G$5:$G$10003))</f>
        <v>0</v>
      </c>
      <c r="M18" s="89">
        <f>SUMPRODUCT(('Historique factures'!$C$5:$C$10003&gt;='Tableau de Bord'!M2)*('Historique factures'!$C$5:$C$10003&lt;='Tableau de Bord'!M3)*('Historique factures'!$G$5:$G$10003))</f>
        <v>0</v>
      </c>
      <c r="N18" s="89">
        <f>SUMPRODUCT(('Historique factures'!$C$5:$C$10003&gt;='Tableau de Bord'!N2)*('Historique factures'!$C$5:$C$10003&lt;='Tableau de Bord'!N3)*('Historique factures'!$G$5:$G$10003))</f>
        <v>0</v>
      </c>
      <c r="O18" s="89">
        <f>SUMPRODUCT(('Historique factures'!$C$5:$C$10003&gt;='Tableau de Bord'!O2)*('Historique factures'!$C$5:$C$10003&lt;='Tableau de Bord'!O3)*('Historique factures'!$G$5:$G$10003))</f>
        <v>0</v>
      </c>
      <c r="P18" s="89">
        <f>SUMPRODUCT(('Historique factures'!$C$5:$C$10003&gt;='Tableau de Bord'!P2)*('Historique factures'!$C$5:$C$10003&lt;='Tableau de Bord'!P3)*('Historique factures'!$G$5:$G$10003))</f>
        <v>0</v>
      </c>
      <c r="Q18" s="90">
        <f>SUMPRODUCT(('Historique factures'!$C$5:$C$10003&gt;='Tableau de Bord'!Q2)*('Historique factures'!$C$5:$C$10003&lt;='Tableau de Bord'!Q3)*('Historique factures'!$G$5:$G$10003))</f>
        <v>0</v>
      </c>
    </row>
    <row r="19" spans="1:17" ht="21" customHeight="1">
      <c r="A19" s="107" t="s">
        <v>52</v>
      </c>
      <c r="B19" s="89">
        <f>SUMPRODUCT(('Historique factures'!$C$5:$C$10003&gt;='Tableau de Bord'!B2)*('Historique factures'!$C$5:$C$10003&lt;='Tableau de Bord'!B3)*('Historique factures'!$K$5:$K$10003))</f>
        <v>0</v>
      </c>
      <c r="C19" s="89">
        <f>SUMPRODUCT(('Historique factures'!$C$5:$C$10003&gt;='Tableau de Bord'!C2)*('Historique factures'!$C$5:$C$10003&lt;='Tableau de Bord'!C3)*('Historique factures'!$K$5:$K$10003))</f>
        <v>0</v>
      </c>
      <c r="D19" s="89">
        <f>SUMPRODUCT(('Historique factures'!$C$5:$C$10003&gt;='Tableau de Bord'!D2)*('Historique factures'!$C$5:$C$10003&lt;='Tableau de Bord'!D3)*('Historique factures'!$K$5:$K$10003))</f>
        <v>0</v>
      </c>
      <c r="E19" s="89">
        <f>SUMPRODUCT(('Historique factures'!$C$5:$C$10003&gt;='Tableau de Bord'!E2)*('Historique factures'!$C$5:$C$10003&lt;='Tableau de Bord'!E3)*('Historique factures'!$K$5:$K$10003))</f>
        <v>0</v>
      </c>
      <c r="F19" s="89">
        <f>SUMPRODUCT(('Historique factures'!$C$5:$C$10003&gt;='Tableau de Bord'!F2)*('Historique factures'!$C$5:$C$10003&lt;='Tableau de Bord'!F3)*('Historique factures'!$K$5:$K$10003))</f>
        <v>0</v>
      </c>
      <c r="G19" s="89">
        <f>SUMPRODUCT(('Historique factures'!$C$5:$C$10003&gt;='Tableau de Bord'!G2)*('Historique factures'!$C$5:$C$10003&lt;='Tableau de Bord'!G3)*('Historique factures'!$K$5:$K$10003))</f>
        <v>0</v>
      </c>
      <c r="H19" s="89">
        <f>SUMPRODUCT(('Historique factures'!$C$5:$C$10003&gt;='Tableau de Bord'!H2)*('Historique factures'!$C$5:$C$10003&lt;='Tableau de Bord'!H3)*('Historique factures'!$K$5:$K$10003))</f>
        <v>0</v>
      </c>
      <c r="I19" s="89">
        <f>SUMPRODUCT(('Historique factures'!$C$5:$C$10003&gt;='Tableau de Bord'!I2)*('Historique factures'!$C$5:$C$10003&lt;='Tableau de Bord'!I3)*('Historique factures'!$K$5:$K$10003))</f>
        <v>0</v>
      </c>
      <c r="J19" s="89">
        <f>SUMPRODUCT(('Historique factures'!$C$5:$C$10003&gt;='Tableau de Bord'!J2)*('Historique factures'!$C$5:$C$10003&lt;='Tableau de Bord'!J3)*('Historique factures'!$K$5:$K$10003))</f>
        <v>0</v>
      </c>
      <c r="K19" s="89">
        <f>SUMPRODUCT(('Historique factures'!$C$5:$C$10003&gt;='Tableau de Bord'!K2)*('Historique factures'!$C$5:$C$10003&lt;='Tableau de Bord'!K3)*('Historique factures'!$K$5:$K$10003))</f>
        <v>0</v>
      </c>
      <c r="L19" s="89">
        <f>SUMPRODUCT(('Historique factures'!$C$5:$C$10003&gt;='Tableau de Bord'!L2)*('Historique factures'!$C$5:$C$10003&lt;='Tableau de Bord'!L3)*('Historique factures'!$K$5:$K$10003))</f>
        <v>0</v>
      </c>
      <c r="M19" s="89">
        <f>SUMPRODUCT(('Historique factures'!$C$5:$C$10003&gt;='Tableau de Bord'!M2)*('Historique factures'!$C$5:$C$10003&lt;='Tableau de Bord'!M3)*('Historique factures'!$K$5:$K$10003))</f>
        <v>0</v>
      </c>
      <c r="N19" s="89">
        <f>SUMPRODUCT(('Historique factures'!$C$5:$C$10003&gt;='Tableau de Bord'!N2)*('Historique factures'!$C$5:$C$10003&lt;='Tableau de Bord'!N3)*('Historique factures'!$K$5:$K$10003))</f>
        <v>0</v>
      </c>
      <c r="O19" s="89">
        <f>SUMPRODUCT(('Historique factures'!$C$5:$C$10003&gt;='Tableau de Bord'!O2)*('Historique factures'!$C$5:$C$10003&lt;='Tableau de Bord'!O3)*('Historique factures'!$K$5:$K$10003))</f>
        <v>0</v>
      </c>
      <c r="P19" s="89">
        <f>SUMPRODUCT(('Historique factures'!$C$5:$C$10003&gt;='Tableau de Bord'!P2)*('Historique factures'!$C$5:$C$10003&lt;='Tableau de Bord'!P3)*('Historique factures'!$K$5:$K$10003))</f>
        <v>0</v>
      </c>
      <c r="Q19" s="90">
        <f>SUMPRODUCT(('Historique factures'!$C$5:$C$10003&gt;='Tableau de Bord'!Q2)*('Historique factures'!$C$5:$C$10003&lt;='Tableau de Bord'!Q3)*('Historique factures'!$K$5:$K$10003))</f>
        <v>0</v>
      </c>
    </row>
    <row r="20" spans="1:17" ht="21" customHeight="1">
      <c r="A20" s="107" t="s">
        <v>44</v>
      </c>
      <c r="B20" s="89">
        <f>SUMPRODUCT(('Historique factures'!$C$5:$C$10003&gt;='Tableau de Bord'!B2)*('Historique factures'!$C$5:$C$10003&lt;='Tableau de Bord'!B3)*('Historique factures'!$O$5:$O$10003))</f>
        <v>0</v>
      </c>
      <c r="C20" s="89">
        <f>SUMPRODUCT(('Historique factures'!$C$5:$C$10003&gt;='Tableau de Bord'!C2)*('Historique factures'!$C$5:$C$10003&lt;='Tableau de Bord'!C3)*('Historique factures'!$O$5:$O$10003))</f>
        <v>0</v>
      </c>
      <c r="D20" s="89">
        <f>SUMPRODUCT(('Historique factures'!$C$5:$C$10003&gt;='Tableau de Bord'!D2)*('Historique factures'!$C$5:$C$10003&lt;='Tableau de Bord'!D3)*('Historique factures'!$O$5:$O$10003))</f>
        <v>0</v>
      </c>
      <c r="E20" s="89">
        <f>SUMPRODUCT(('Historique factures'!$C$5:$C$10003&gt;='Tableau de Bord'!E2)*('Historique factures'!$C$5:$C$10003&lt;='Tableau de Bord'!E3)*('Historique factures'!$O$5:$O$10003))</f>
        <v>0</v>
      </c>
      <c r="F20" s="89">
        <f>SUMPRODUCT(('Historique factures'!$C$5:$C$10003&gt;='Tableau de Bord'!F2)*('Historique factures'!$C$5:$C$10003&lt;='Tableau de Bord'!F3)*('Historique factures'!$O$5:$O$10003))</f>
        <v>0</v>
      </c>
      <c r="G20" s="89">
        <f>SUMPRODUCT(('Historique factures'!$C$5:$C$10003&gt;='Tableau de Bord'!G2)*('Historique factures'!$C$5:$C$10003&lt;='Tableau de Bord'!G3)*('Historique factures'!$O$5:$O$10003))</f>
        <v>0</v>
      </c>
      <c r="H20" s="89">
        <f>SUMPRODUCT(('Historique factures'!$C$5:$C$10003&gt;='Tableau de Bord'!H2)*('Historique factures'!$C$5:$C$10003&lt;='Tableau de Bord'!H3)*('Historique factures'!$O$5:$O$10003))</f>
        <v>0</v>
      </c>
      <c r="I20" s="89">
        <f>SUMPRODUCT(('Historique factures'!$C$5:$C$10003&gt;='Tableau de Bord'!I2)*('Historique factures'!$C$5:$C$10003&lt;='Tableau de Bord'!I3)*('Historique factures'!$O$5:$O$10003))</f>
        <v>0</v>
      </c>
      <c r="J20" s="89">
        <f>SUMPRODUCT(('Historique factures'!$C$5:$C$10003&gt;='Tableau de Bord'!J2)*('Historique factures'!$C$5:$C$10003&lt;='Tableau de Bord'!J3)*('Historique factures'!$O$5:$O$10003))</f>
        <v>0</v>
      </c>
      <c r="K20" s="89">
        <f>SUMPRODUCT(('Historique factures'!$C$5:$C$10003&gt;='Tableau de Bord'!K2)*('Historique factures'!$C$5:$C$10003&lt;='Tableau de Bord'!K3)*('Historique factures'!$O$5:$O$10003))</f>
        <v>0</v>
      </c>
      <c r="L20" s="89">
        <f>SUMPRODUCT(('Historique factures'!$C$5:$C$10003&gt;='Tableau de Bord'!L2)*('Historique factures'!$C$5:$C$10003&lt;='Tableau de Bord'!L3)*('Historique factures'!$O$5:$O$10003))</f>
        <v>0</v>
      </c>
      <c r="M20" s="89">
        <f>SUMPRODUCT(('Historique factures'!$C$5:$C$10003&gt;='Tableau de Bord'!M2)*('Historique factures'!$C$5:$C$10003&lt;='Tableau de Bord'!M3)*('Historique factures'!$O$5:$O$10003))</f>
        <v>0</v>
      </c>
      <c r="N20" s="89">
        <f>SUMPRODUCT(('Historique factures'!$C$5:$C$10003&gt;='Tableau de Bord'!N2)*('Historique factures'!$C$5:$C$10003&lt;='Tableau de Bord'!N3)*('Historique factures'!$O$5:$O$10003))</f>
        <v>0</v>
      </c>
      <c r="O20" s="89">
        <f>SUMPRODUCT(('Historique factures'!$C$5:$C$10003&gt;='Tableau de Bord'!O2)*('Historique factures'!$C$5:$C$10003&lt;='Tableau de Bord'!O3)*('Historique factures'!$O$5:$O$10003))</f>
        <v>0</v>
      </c>
      <c r="P20" s="89">
        <f>SUMPRODUCT(('Historique factures'!$C$5:$C$10003&gt;='Tableau de Bord'!P2)*('Historique factures'!$C$5:$C$10003&lt;='Tableau de Bord'!P3)*('Historique factures'!$O$5:$O$10003))</f>
        <v>0</v>
      </c>
      <c r="Q20" s="90">
        <f>SUMPRODUCT(('Historique factures'!$C$5:$C$10003&gt;='Tableau de Bord'!Q2)*('Historique factures'!$C$5:$C$10003&lt;='Tableau de Bord'!Q3)*('Historique factures'!$O$5:$O$10003))</f>
        <v>0</v>
      </c>
    </row>
    <row r="21" spans="1:17" ht="21" customHeight="1">
      <c r="A21" s="108" t="s">
        <v>88</v>
      </c>
      <c r="B21" s="100">
        <f>SUM(B18:B20)</f>
        <v>0</v>
      </c>
      <c r="C21" s="100">
        <f t="shared" ref="C21:Q21" si="2">SUM(C18:C20)</f>
        <v>0</v>
      </c>
      <c r="D21" s="100">
        <f t="shared" si="2"/>
        <v>0</v>
      </c>
      <c r="E21" s="100">
        <f t="shared" si="2"/>
        <v>0</v>
      </c>
      <c r="F21" s="100">
        <f t="shared" si="2"/>
        <v>0</v>
      </c>
      <c r="G21" s="100">
        <f t="shared" si="2"/>
        <v>0</v>
      </c>
      <c r="H21" s="100">
        <f t="shared" si="2"/>
        <v>0</v>
      </c>
      <c r="I21" s="100">
        <f t="shared" si="2"/>
        <v>0</v>
      </c>
      <c r="J21" s="100">
        <f t="shared" si="2"/>
        <v>0</v>
      </c>
      <c r="K21" s="100">
        <f t="shared" si="2"/>
        <v>0</v>
      </c>
      <c r="L21" s="100">
        <f t="shared" si="2"/>
        <v>0</v>
      </c>
      <c r="M21" s="100">
        <f t="shared" si="2"/>
        <v>0</v>
      </c>
      <c r="N21" s="100">
        <f t="shared" si="2"/>
        <v>0</v>
      </c>
      <c r="O21" s="100">
        <f t="shared" si="2"/>
        <v>0</v>
      </c>
      <c r="P21" s="100">
        <f t="shared" si="2"/>
        <v>0</v>
      </c>
      <c r="Q21" s="101">
        <f t="shared" si="2"/>
        <v>0</v>
      </c>
    </row>
    <row r="22" spans="1:17" s="94" customFormat="1" ht="6.75" customHeight="1">
      <c r="A22" s="10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8"/>
    </row>
    <row r="23" spans="1:17" ht="21" customHeight="1">
      <c r="A23" s="107" t="s">
        <v>37</v>
      </c>
      <c r="B23" s="89">
        <f>SUMPRODUCT(('Historique factures'!$C$5:$C$10003&gt;='Tableau de Bord'!B2)*('Historique factures'!$C$5:$C$10003&lt;='Tableau de Bord'!B3)*('Historique factures'!$H$5:$H$10003))</f>
        <v>0</v>
      </c>
      <c r="C23" s="89">
        <f>SUMPRODUCT(('Historique factures'!$C$5:$C$10003&gt;='Tableau de Bord'!C2)*('Historique factures'!$C$5:$C$10003&lt;='Tableau de Bord'!C3)*('Historique factures'!$H$5:$H$10003))</f>
        <v>0</v>
      </c>
      <c r="D23" s="89">
        <f>SUMPRODUCT(('Historique factures'!$C$5:$C$10003&gt;='Tableau de Bord'!D2)*('Historique factures'!$C$5:$C$10003&lt;='Tableau de Bord'!D3)*('Historique factures'!$H$5:$H$10003))</f>
        <v>0</v>
      </c>
      <c r="E23" s="89">
        <f>SUMPRODUCT(('Historique factures'!$C$5:$C$10003&gt;='Tableau de Bord'!E2)*('Historique factures'!$C$5:$C$10003&lt;='Tableau de Bord'!E3)*('Historique factures'!$H$5:$H$10003))</f>
        <v>0</v>
      </c>
      <c r="F23" s="89">
        <f>SUMPRODUCT(('Historique factures'!$C$5:$C$10003&gt;='Tableau de Bord'!F2)*('Historique factures'!$C$5:$C$10003&lt;='Tableau de Bord'!F3)*('Historique factures'!$H$5:$H$10003))</f>
        <v>0</v>
      </c>
      <c r="G23" s="89">
        <f>SUMPRODUCT(('Historique factures'!$C$5:$C$10003&gt;='Tableau de Bord'!G2)*('Historique factures'!$C$5:$C$10003&lt;='Tableau de Bord'!G3)*('Historique factures'!$H$5:$H$10003))</f>
        <v>0</v>
      </c>
      <c r="H23" s="89">
        <f>SUMPRODUCT(('Historique factures'!$C$5:$C$10003&gt;='Tableau de Bord'!H2)*('Historique factures'!$C$5:$C$10003&lt;='Tableau de Bord'!H3)*('Historique factures'!$H$5:$H$10003))</f>
        <v>0</v>
      </c>
      <c r="I23" s="89">
        <f>SUMPRODUCT(('Historique factures'!$C$5:$C$10003&gt;='Tableau de Bord'!I2)*('Historique factures'!$C$5:$C$10003&lt;='Tableau de Bord'!I3)*('Historique factures'!$H$5:$H$10003))</f>
        <v>0</v>
      </c>
      <c r="J23" s="89">
        <f>SUMPRODUCT(('Historique factures'!$C$5:$C$10003&gt;='Tableau de Bord'!J2)*('Historique factures'!$C$5:$C$10003&lt;='Tableau de Bord'!J3)*('Historique factures'!$H$5:$H$10003))</f>
        <v>0</v>
      </c>
      <c r="K23" s="89">
        <f>SUMPRODUCT(('Historique factures'!$C$5:$C$10003&gt;='Tableau de Bord'!K2)*('Historique factures'!$C$5:$C$10003&lt;='Tableau de Bord'!K3)*('Historique factures'!$H$5:$H$10003))</f>
        <v>0</v>
      </c>
      <c r="L23" s="89">
        <f>SUMPRODUCT(('Historique factures'!$C$5:$C$10003&gt;='Tableau de Bord'!L2)*('Historique factures'!$C$5:$C$10003&lt;='Tableau de Bord'!L3)*('Historique factures'!$H$5:$H$10003))</f>
        <v>0</v>
      </c>
      <c r="M23" s="89">
        <f>SUMPRODUCT(('Historique factures'!$C$5:$C$10003&gt;='Tableau de Bord'!M2)*('Historique factures'!$C$5:$C$10003&lt;='Tableau de Bord'!M3)*('Historique factures'!$H$5:$H$10003))</f>
        <v>0</v>
      </c>
      <c r="N23" s="89">
        <f>SUMPRODUCT(('Historique factures'!$C$5:$C$10003&gt;='Tableau de Bord'!N2)*('Historique factures'!$C$5:$C$10003&lt;='Tableau de Bord'!N3)*('Historique factures'!$H$5:$H$10003))</f>
        <v>0</v>
      </c>
      <c r="O23" s="89">
        <f>SUMPRODUCT(('Historique factures'!$C$5:$C$10003&gt;='Tableau de Bord'!O2)*('Historique factures'!$C$5:$C$10003&lt;='Tableau de Bord'!O3)*('Historique factures'!$H$5:$H$10003))</f>
        <v>0</v>
      </c>
      <c r="P23" s="89">
        <f>SUMPRODUCT(('Historique factures'!$C$5:$C$10003&gt;='Tableau de Bord'!P2)*('Historique factures'!$C$5:$C$10003&lt;='Tableau de Bord'!P3)*('Historique factures'!$H$5:$H$10003))</f>
        <v>0</v>
      </c>
      <c r="Q23" s="90">
        <f>SUMPRODUCT(('Historique factures'!$C$5:$C$10003&gt;='Tableau de Bord'!Q2)*('Historique factures'!$C$5:$C$10003&lt;='Tableau de Bord'!Q3)*('Historique factures'!$H$5:$H$10003))</f>
        <v>0</v>
      </c>
    </row>
    <row r="24" spans="1:17" ht="21" customHeight="1">
      <c r="A24" s="109" t="s">
        <v>53</v>
      </c>
      <c r="B24" s="110">
        <f>SUMPRODUCT(('Historique factures'!$C$5:$C$10003&gt;='Tableau de Bord'!$B$2)*('Historique factures'!$C$5:$C$10003&lt;='Tableau de Bord'!$B$3)*('Historique factures'!$L$5:$L$10003))</f>
        <v>0</v>
      </c>
      <c r="C24" s="110">
        <f>SUMPRODUCT(('Historique factures'!$C$5:$C$10003&gt;='Tableau de Bord'!$B$2)*('Historique factures'!$C$5:$C$10003&lt;='Tableau de Bord'!$B$3)*('Historique factures'!$L$5:$L$10003))</f>
        <v>0</v>
      </c>
      <c r="D24" s="110">
        <f>SUMPRODUCT(('Historique factures'!$C$5:$C$10003&gt;='Tableau de Bord'!$B$2)*('Historique factures'!$C$5:$C$10003&lt;='Tableau de Bord'!$B$3)*('Historique factures'!$L$5:$L$10003))</f>
        <v>0</v>
      </c>
      <c r="E24" s="110">
        <f>SUMPRODUCT(('Historique factures'!$C$5:$C$10003&gt;='Tableau de Bord'!$B$2)*('Historique factures'!$C$5:$C$10003&lt;='Tableau de Bord'!$B$3)*('Historique factures'!$L$5:$L$10003))</f>
        <v>0</v>
      </c>
      <c r="F24" s="110">
        <f>SUMPRODUCT(('Historique factures'!$C$5:$C$10003&gt;='Tableau de Bord'!$B$2)*('Historique factures'!$C$5:$C$10003&lt;='Tableau de Bord'!$B$3)*('Historique factures'!$L$5:$L$10003))</f>
        <v>0</v>
      </c>
      <c r="G24" s="110">
        <f>SUMPRODUCT(('Historique factures'!$C$5:$C$10003&gt;='Tableau de Bord'!$B$2)*('Historique factures'!$C$5:$C$10003&lt;='Tableau de Bord'!$B$3)*('Historique factures'!$L$5:$L$10003))</f>
        <v>0</v>
      </c>
      <c r="H24" s="110">
        <f>SUMPRODUCT(('Historique factures'!$C$5:$C$10003&gt;='Tableau de Bord'!$B$2)*('Historique factures'!$C$5:$C$10003&lt;='Tableau de Bord'!$B$3)*('Historique factures'!$L$5:$L$10003))</f>
        <v>0</v>
      </c>
      <c r="I24" s="110">
        <f>SUMPRODUCT(('Historique factures'!$C$5:$C$10003&gt;='Tableau de Bord'!$B$2)*('Historique factures'!$C$5:$C$10003&lt;='Tableau de Bord'!$B$3)*('Historique factures'!$L$5:$L$10003))</f>
        <v>0</v>
      </c>
      <c r="J24" s="110">
        <f>SUMPRODUCT(('Historique factures'!$C$5:$C$10003&gt;='Tableau de Bord'!$B$2)*('Historique factures'!$C$5:$C$10003&lt;='Tableau de Bord'!$B$3)*('Historique factures'!$L$5:$L$10003))</f>
        <v>0</v>
      </c>
      <c r="K24" s="110">
        <f>SUMPRODUCT(('Historique factures'!$C$5:$C$10003&gt;='Tableau de Bord'!$B$2)*('Historique factures'!$C$5:$C$10003&lt;='Tableau de Bord'!$B$3)*('Historique factures'!$L$5:$L$10003))</f>
        <v>0</v>
      </c>
      <c r="L24" s="110">
        <f>SUMPRODUCT(('Historique factures'!$C$5:$C$10003&gt;='Tableau de Bord'!$B$2)*('Historique factures'!$C$5:$C$10003&lt;='Tableau de Bord'!$B$3)*('Historique factures'!$L$5:$L$10003))</f>
        <v>0</v>
      </c>
      <c r="M24" s="110">
        <f>SUMPRODUCT(('Historique factures'!$C$5:$C$10003&gt;='Tableau de Bord'!$B$2)*('Historique factures'!$C$5:$C$10003&lt;='Tableau de Bord'!$B$3)*('Historique factures'!$L$5:$L$10003))</f>
        <v>0</v>
      </c>
      <c r="N24" s="110">
        <f>SUMPRODUCT(('Historique factures'!$C$5:$C$10003&gt;='Tableau de Bord'!$B$2)*('Historique factures'!$C$5:$C$10003&lt;='Tableau de Bord'!$B$3)*('Historique factures'!$L$5:$L$10003))</f>
        <v>0</v>
      </c>
      <c r="O24" s="110">
        <f>SUMPRODUCT(('Historique factures'!$C$5:$C$10003&gt;='Tableau de Bord'!$B$2)*('Historique factures'!$C$5:$C$10003&lt;='Tableau de Bord'!$B$3)*('Historique factures'!$L$5:$L$10003))</f>
        <v>0</v>
      </c>
      <c r="P24" s="110">
        <f>SUMPRODUCT(('Historique factures'!$C$5:$C$10003&gt;='Tableau de Bord'!$B$2)*('Historique factures'!$C$5:$C$10003&lt;='Tableau de Bord'!$B$3)*('Historique factures'!$L$5:$L$10003))</f>
        <v>0</v>
      </c>
      <c r="Q24" s="111">
        <f>SUMPRODUCT(('Historique factures'!$C$5:$C$10003&gt;='Tableau de Bord'!$B$2)*('Historique factures'!$C$5:$C$10003&lt;='Tableau de Bord'!$B$3)*('Historique factures'!$L$5:$L$10003))</f>
        <v>0</v>
      </c>
    </row>
    <row r="25" spans="1:17" ht="21" customHeight="1">
      <c r="A25" s="107" t="s">
        <v>45</v>
      </c>
      <c r="B25" s="89">
        <f>SUMPRODUCT(('Historique factures'!$C$5:$C$10003&gt;='Tableau de Bord'!$B$2)*('Historique factures'!$C$5:$C$10003&lt;='Tableau de Bord'!$B$3)*('Historique factures'!$P$5:$P$10003))</f>
        <v>0</v>
      </c>
      <c r="C25" s="89">
        <f>SUMPRODUCT(('Historique factures'!$C$5:$C$10003&gt;='Tableau de Bord'!$B$2)*('Historique factures'!$C$5:$C$10003&lt;='Tableau de Bord'!$B$3)*('Historique factures'!$P$5:$P$10003))</f>
        <v>0</v>
      </c>
      <c r="D25" s="89">
        <f>SUMPRODUCT(('Historique factures'!$C$5:$C$10003&gt;='Tableau de Bord'!$B$2)*('Historique factures'!$C$5:$C$10003&lt;='Tableau de Bord'!$B$3)*('Historique factures'!$P$5:$P$10003))</f>
        <v>0</v>
      </c>
      <c r="E25" s="89">
        <f>SUMPRODUCT(('Historique factures'!$C$5:$C$10003&gt;='Tableau de Bord'!$B$2)*('Historique factures'!$C$5:$C$10003&lt;='Tableau de Bord'!$B$3)*('Historique factures'!$P$5:$P$10003))</f>
        <v>0</v>
      </c>
      <c r="F25" s="89">
        <f>SUMPRODUCT(('Historique factures'!$C$5:$C$10003&gt;='Tableau de Bord'!$B$2)*('Historique factures'!$C$5:$C$10003&lt;='Tableau de Bord'!$B$3)*('Historique factures'!$P$5:$P$10003))</f>
        <v>0</v>
      </c>
      <c r="G25" s="89">
        <f>SUMPRODUCT(('Historique factures'!$C$5:$C$10003&gt;='Tableau de Bord'!$B$2)*('Historique factures'!$C$5:$C$10003&lt;='Tableau de Bord'!$B$3)*('Historique factures'!$P$5:$P$10003))</f>
        <v>0</v>
      </c>
      <c r="H25" s="89">
        <f>SUMPRODUCT(('Historique factures'!$C$5:$C$10003&gt;='Tableau de Bord'!$B$2)*('Historique factures'!$C$5:$C$10003&lt;='Tableau de Bord'!$B$3)*('Historique factures'!$P$5:$P$10003))</f>
        <v>0</v>
      </c>
      <c r="I25" s="89">
        <f>SUMPRODUCT(('Historique factures'!$C$5:$C$10003&gt;='Tableau de Bord'!$B$2)*('Historique factures'!$C$5:$C$10003&lt;='Tableau de Bord'!$B$3)*('Historique factures'!$P$5:$P$10003))</f>
        <v>0</v>
      </c>
      <c r="J25" s="89">
        <f>SUMPRODUCT(('Historique factures'!$C$5:$C$10003&gt;='Tableau de Bord'!$B$2)*('Historique factures'!$C$5:$C$10003&lt;='Tableau de Bord'!$B$3)*('Historique factures'!$P$5:$P$10003))</f>
        <v>0</v>
      </c>
      <c r="K25" s="89">
        <f>SUMPRODUCT(('Historique factures'!$C$5:$C$10003&gt;='Tableau de Bord'!$B$2)*('Historique factures'!$C$5:$C$10003&lt;='Tableau de Bord'!$B$3)*('Historique factures'!$P$5:$P$10003))</f>
        <v>0</v>
      </c>
      <c r="L25" s="89">
        <f>SUMPRODUCT(('Historique factures'!$C$5:$C$10003&gt;='Tableau de Bord'!$B$2)*('Historique factures'!$C$5:$C$10003&lt;='Tableau de Bord'!$B$3)*('Historique factures'!$P$5:$P$10003))</f>
        <v>0</v>
      </c>
      <c r="M25" s="89">
        <f>SUMPRODUCT(('Historique factures'!$C$5:$C$10003&gt;='Tableau de Bord'!$B$2)*('Historique factures'!$C$5:$C$10003&lt;='Tableau de Bord'!$B$3)*('Historique factures'!$P$5:$P$10003))</f>
        <v>0</v>
      </c>
      <c r="N25" s="89">
        <f>SUMPRODUCT(('Historique factures'!$C$5:$C$10003&gt;='Tableau de Bord'!$B$2)*('Historique factures'!$C$5:$C$10003&lt;='Tableau de Bord'!$B$3)*('Historique factures'!$P$5:$P$10003))</f>
        <v>0</v>
      </c>
      <c r="O25" s="89">
        <f>SUMPRODUCT(('Historique factures'!$C$5:$C$10003&gt;='Tableau de Bord'!$B$2)*('Historique factures'!$C$5:$C$10003&lt;='Tableau de Bord'!$B$3)*('Historique factures'!$P$5:$P$10003))</f>
        <v>0</v>
      </c>
      <c r="P25" s="89">
        <f>SUMPRODUCT(('Historique factures'!$C$5:$C$10003&gt;='Tableau de Bord'!$B$2)*('Historique factures'!$C$5:$C$10003&lt;='Tableau de Bord'!$B$3)*('Historique factures'!$P$5:$P$10003))</f>
        <v>0</v>
      </c>
      <c r="Q25" s="90">
        <f>SUMPRODUCT(('Historique factures'!$C$5:$C$10003&gt;='Tableau de Bord'!$B$2)*('Historique factures'!$C$5:$C$10003&lt;='Tableau de Bord'!$B$3)*('Historique factures'!$P$5:$P$10003))</f>
        <v>0</v>
      </c>
    </row>
    <row r="26" spans="1:17" s="93" customFormat="1" ht="21" customHeight="1" thickBot="1">
      <c r="A26" s="112" t="s">
        <v>90</v>
      </c>
      <c r="B26" s="114">
        <f>SUM(B23:B25)</f>
        <v>0</v>
      </c>
      <c r="C26" s="114">
        <f t="shared" ref="C26:Q26" si="3">SUM(C23:C25)</f>
        <v>0</v>
      </c>
      <c r="D26" s="114">
        <f t="shared" si="3"/>
        <v>0</v>
      </c>
      <c r="E26" s="114">
        <f t="shared" si="3"/>
        <v>0</v>
      </c>
      <c r="F26" s="114">
        <f t="shared" si="3"/>
        <v>0</v>
      </c>
      <c r="G26" s="114">
        <f t="shared" si="3"/>
        <v>0</v>
      </c>
      <c r="H26" s="114">
        <f t="shared" si="3"/>
        <v>0</v>
      </c>
      <c r="I26" s="114">
        <f t="shared" si="3"/>
        <v>0</v>
      </c>
      <c r="J26" s="114">
        <f t="shared" si="3"/>
        <v>0</v>
      </c>
      <c r="K26" s="114">
        <f t="shared" si="3"/>
        <v>0</v>
      </c>
      <c r="L26" s="114">
        <f t="shared" si="3"/>
        <v>0</v>
      </c>
      <c r="M26" s="114">
        <f t="shared" si="3"/>
        <v>0</v>
      </c>
      <c r="N26" s="114">
        <f t="shared" si="3"/>
        <v>0</v>
      </c>
      <c r="O26" s="114">
        <f t="shared" si="3"/>
        <v>0</v>
      </c>
      <c r="P26" s="114">
        <f t="shared" si="3"/>
        <v>0</v>
      </c>
      <c r="Q26" s="115">
        <f t="shared" si="3"/>
        <v>0</v>
      </c>
    </row>
    <row r="27" spans="1:17" ht="21" customHeight="1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1:F11"/>
  <sheetViews>
    <sheetView showGridLines="0" zoomScale="161" zoomScaleNormal="161" workbookViewId="0">
      <selection activeCell="E3" sqref="E3"/>
    </sheetView>
  </sheetViews>
  <sheetFormatPr defaultColWidth="11.42578125" defaultRowHeight="14.25"/>
  <cols>
    <col min="1" max="1" width="22.7109375" style="2" customWidth="1"/>
    <col min="2" max="2" width="20.28515625" style="78" customWidth="1"/>
    <col min="3" max="3" width="2.7109375" style="2" customWidth="1"/>
    <col min="4" max="4" width="15.5703125" style="2" customWidth="1"/>
    <col min="5" max="5" width="40.140625" style="2" customWidth="1"/>
    <col min="6" max="6" width="9.5703125" style="30" customWidth="1"/>
    <col min="7" max="16384" width="11.42578125" style="2"/>
  </cols>
  <sheetData>
    <row r="1" spans="2:6" ht="37.5" customHeight="1" thickBot="1"/>
    <row r="2" spans="2:6" ht="27.75" customHeight="1" thickTop="1" thickBot="1">
      <c r="B2" s="79"/>
      <c r="D2" s="163" t="s">
        <v>80</v>
      </c>
      <c r="E2" s="164"/>
    </row>
    <row r="3" spans="2:6" ht="21" customHeight="1">
      <c r="D3" s="76" t="s">
        <v>58</v>
      </c>
      <c r="E3" s="80"/>
      <c r="F3" s="30">
        <f>COUNTIF(Clients!B:B,E3)</f>
        <v>0</v>
      </c>
    </row>
    <row r="4" spans="2:6" ht="21" customHeight="1">
      <c r="D4" s="76" t="s">
        <v>59</v>
      </c>
      <c r="E4" s="81"/>
    </row>
    <row r="5" spans="2:6" ht="34.5" customHeight="1">
      <c r="D5" s="76" t="s">
        <v>60</v>
      </c>
      <c r="E5" s="82"/>
    </row>
    <row r="6" spans="2:6" ht="30.75" customHeight="1">
      <c r="D6" s="76" t="s">
        <v>61</v>
      </c>
      <c r="E6" s="81"/>
    </row>
    <row r="7" spans="2:6" ht="21.75" customHeight="1">
      <c r="D7" s="76" t="s">
        <v>15</v>
      </c>
      <c r="E7" s="83"/>
    </row>
    <row r="8" spans="2:6" ht="21.75" customHeight="1" thickBot="1">
      <c r="D8" s="77" t="s">
        <v>62</v>
      </c>
      <c r="E8" s="84"/>
    </row>
    <row r="9" spans="2:6" ht="5.25" customHeight="1" thickTop="1"/>
    <row r="10" spans="2:6" ht="22.5" customHeight="1">
      <c r="D10" s="165" t="str">
        <f>IF(E11=0,"","Ce Client Existe Déjà")</f>
        <v/>
      </c>
      <c r="E10" s="165"/>
    </row>
    <row r="11" spans="2:6">
      <c r="E11" s="158">
        <f>COUNTIF(identifiant,CONCATENATE(E3," ",E4))</f>
        <v>0</v>
      </c>
    </row>
  </sheetData>
  <mergeCells count="2">
    <mergeCell ref="D2:E2"/>
    <mergeCell ref="D10:E10"/>
  </mergeCells>
  <conditionalFormatting sqref="D10">
    <cfRule type="cellIs" dxfId="2" priority="1" operator="equal">
      <formula>"Ce Client Existe Déjà"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4"/>
  <sheetViews>
    <sheetView showGridLines="0" zoomScale="149" zoomScaleNormal="149" workbookViewId="0"/>
  </sheetViews>
  <sheetFormatPr defaultColWidth="11.42578125" defaultRowHeight="15"/>
  <cols>
    <col min="1" max="1" width="22" style="67" customWidth="1"/>
    <col min="2" max="3" width="11.42578125" style="67"/>
    <col min="4" max="4" width="18.28515625" style="67" customWidth="1"/>
    <col min="5" max="5" width="33.140625" style="67" customWidth="1"/>
    <col min="6" max="6" width="13.28515625" style="67" bestFit="1" customWidth="1"/>
    <col min="7" max="7" width="21.7109375" style="67" bestFit="1" customWidth="1"/>
    <col min="8" max="8" width="11.42578125" style="67"/>
    <col min="9" max="10" width="17.140625" style="67" customWidth="1"/>
    <col min="11" max="16384" width="11.42578125" style="67"/>
  </cols>
  <sheetData>
    <row r="1" spans="1:10">
      <c r="A1" s="70" t="s">
        <v>63</v>
      </c>
      <c r="B1" s="70" t="s">
        <v>58</v>
      </c>
      <c r="C1" s="70" t="s">
        <v>59</v>
      </c>
      <c r="D1" s="70" t="s">
        <v>60</v>
      </c>
      <c r="E1" s="70" t="s">
        <v>61</v>
      </c>
      <c r="F1" s="70" t="s">
        <v>15</v>
      </c>
      <c r="G1" s="70" t="s">
        <v>62</v>
      </c>
      <c r="H1" s="71" t="s">
        <v>79</v>
      </c>
      <c r="I1" s="70" t="s">
        <v>81</v>
      </c>
      <c r="J1" s="70" t="s">
        <v>63</v>
      </c>
    </row>
    <row r="2" spans="1:10">
      <c r="A2" s="72" t="str">
        <f t="shared" ref="A2:A4" si="0">CONCATENATE(B2," ",C2)</f>
        <v>uuu djdd</v>
      </c>
      <c r="B2" s="72" t="s">
        <v>113</v>
      </c>
      <c r="C2" s="72" t="s">
        <v>114</v>
      </c>
      <c r="D2" s="72" t="s">
        <v>115</v>
      </c>
      <c r="E2" s="72" t="s">
        <v>116</v>
      </c>
      <c r="F2" s="73" t="s">
        <v>117</v>
      </c>
      <c r="G2" s="74" t="s">
        <v>118</v>
      </c>
      <c r="H2" s="18">
        <f>COUNTIF('Historique factures'!B:B,A2)</f>
        <v>0</v>
      </c>
      <c r="I2" s="75">
        <f>SUMIF('Historique factures'!B:B,A2,'Historique factures'!D:D)</f>
        <v>0</v>
      </c>
      <c r="J2" s="75" t="str">
        <f t="shared" ref="J2" si="1">A2</f>
        <v>uuu djdd</v>
      </c>
    </row>
    <row r="3" spans="1:10">
      <c r="A3" s="72" t="str">
        <f t="shared" si="0"/>
        <v>JUSTIN JUSTE</v>
      </c>
      <c r="B3" s="72" t="s">
        <v>107</v>
      </c>
      <c r="C3" s="72" t="s">
        <v>108</v>
      </c>
      <c r="D3" s="72" t="s">
        <v>109</v>
      </c>
      <c r="E3" s="72" t="s">
        <v>110</v>
      </c>
      <c r="F3" s="73" t="s">
        <v>111</v>
      </c>
      <c r="G3" s="74" t="s">
        <v>112</v>
      </c>
      <c r="H3" s="18">
        <f>COUNTIF('Historique factures'!B:B,A3)</f>
        <v>1</v>
      </c>
      <c r="I3" s="75">
        <f>SUMIF('Historique factures'!B:B,A3,'Historique factures'!D:D)</f>
        <v>400</v>
      </c>
      <c r="J3" s="75" t="str">
        <f t="shared" ref="J3" si="2">A3</f>
        <v>JUSTIN JUSTE</v>
      </c>
    </row>
    <row r="4" spans="1:10">
      <c r="A4" s="72" t="str">
        <f t="shared" si="0"/>
        <v>JUSTIN COUP</v>
      </c>
      <c r="B4" s="72" t="s">
        <v>107</v>
      </c>
      <c r="C4" s="72" t="s">
        <v>125</v>
      </c>
      <c r="D4" s="72" t="s">
        <v>126</v>
      </c>
      <c r="E4" s="72" t="s">
        <v>110</v>
      </c>
      <c r="F4" s="73"/>
      <c r="G4" s="74"/>
      <c r="H4" s="18">
        <f>COUNTIF('Historique factures'!B:B,A4)</f>
        <v>1</v>
      </c>
      <c r="I4" s="75">
        <f>SUMIF('Historique factures'!B:B,A4,'Historique factures'!D:D)</f>
        <v>100</v>
      </c>
      <c r="J4" s="75" t="str">
        <f t="shared" ref="J4" si="3">A4</f>
        <v>JUSTIN COUP</v>
      </c>
    </row>
  </sheetData>
  <sortState ref="A2:J7">
    <sortCondition ref="A2:A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30" sqref="B30"/>
    </sheetView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AL43"/>
  <sheetViews>
    <sheetView showGridLines="0" showWhiteSpace="0" view="pageLayout" zoomScale="145" zoomScaleNormal="145" zoomScalePageLayoutView="145" workbookViewId="0">
      <selection activeCell="H1" sqref="H1:J2"/>
    </sheetView>
  </sheetViews>
  <sheetFormatPr defaultColWidth="11.42578125" defaultRowHeight="15.75" customHeight="1"/>
  <cols>
    <col min="1" max="1" width="3.42578125" style="3" customWidth="1"/>
    <col min="2" max="2" width="19.42578125" style="3" customWidth="1"/>
    <col min="3" max="3" width="22.42578125" style="3" customWidth="1"/>
    <col min="4" max="4" width="5.85546875" style="3" customWidth="1"/>
    <col min="5" max="5" width="2.42578125" style="3" customWidth="1"/>
    <col min="6" max="6" width="4.5703125" style="3" customWidth="1"/>
    <col min="7" max="7" width="11.42578125" style="3" customWidth="1"/>
    <col min="8" max="8" width="6.85546875" style="3" customWidth="1"/>
    <col min="9" max="10" width="11.42578125" style="3" customWidth="1"/>
    <col min="11" max="11" width="1" customWidth="1"/>
    <col min="12" max="12" width="5.7109375" style="30" bestFit="1" customWidth="1"/>
    <col min="13" max="13" width="13" style="2" bestFit="1" customWidth="1"/>
    <col min="14" max="14" width="11.5703125" style="3" bestFit="1" customWidth="1"/>
    <col min="15" max="15" width="12.42578125" style="3" bestFit="1" customWidth="1"/>
    <col min="16" max="16" width="11.5703125" style="3" bestFit="1" customWidth="1"/>
    <col min="17" max="17" width="18.85546875" style="3" bestFit="1" customWidth="1"/>
    <col min="18" max="20" width="10.28515625" style="3" bestFit="1" customWidth="1"/>
    <col min="21" max="21" width="11.5703125" style="3" bestFit="1" customWidth="1"/>
    <col min="22" max="22" width="12.42578125" style="3" bestFit="1" customWidth="1"/>
    <col min="23" max="24" width="10.28515625" style="3" bestFit="1" customWidth="1"/>
    <col min="25" max="25" width="11.5703125" style="3" bestFit="1" customWidth="1"/>
    <col min="26" max="28" width="11.140625" style="3" customWidth="1"/>
    <col min="29" max="29" width="11.5703125" style="3" bestFit="1" customWidth="1"/>
    <col min="30" max="30" width="11.5703125" style="3" customWidth="1"/>
    <col min="31" max="31" width="11.140625" style="3" customWidth="1"/>
    <col min="32" max="16384" width="11.42578125" style="3"/>
  </cols>
  <sheetData>
    <row r="1" spans="1:38" ht="16.5" customHeight="1" thickTop="1">
      <c r="A1" s="4"/>
      <c r="B1" s="14"/>
      <c r="C1" s="187"/>
      <c r="D1" s="188"/>
      <c r="E1" s="7"/>
      <c r="F1" s="228" t="s">
        <v>13</v>
      </c>
      <c r="G1" s="229"/>
      <c r="H1" s="229" t="str">
        <f ca="1">'Listes et données'!D3</f>
        <v>FV1709-003</v>
      </c>
      <c r="I1" s="229"/>
      <c r="J1" s="239"/>
    </row>
    <row r="2" spans="1:38" ht="16.5" customHeight="1">
      <c r="A2" s="5"/>
      <c r="B2" s="7"/>
      <c r="C2" s="241"/>
      <c r="D2" s="242"/>
      <c r="E2" s="8"/>
      <c r="F2" s="230"/>
      <c r="G2" s="231"/>
      <c r="H2" s="231"/>
      <c r="I2" s="231"/>
      <c r="J2" s="240"/>
    </row>
    <row r="3" spans="1:38" ht="16.5" customHeight="1">
      <c r="A3" s="5"/>
      <c r="B3" s="7"/>
      <c r="C3" s="243"/>
      <c r="D3" s="244"/>
      <c r="E3" s="9"/>
      <c r="F3" s="230" t="s">
        <v>14</v>
      </c>
      <c r="G3" s="231"/>
      <c r="H3" s="234">
        <v>42931</v>
      </c>
      <c r="I3" s="235"/>
      <c r="J3" s="236"/>
      <c r="T3" s="49" t="s">
        <v>66</v>
      </c>
      <c r="U3" s="49" t="s">
        <v>64</v>
      </c>
      <c r="V3" s="50" t="s">
        <v>21</v>
      </c>
      <c r="W3" s="51" t="s">
        <v>65</v>
      </c>
      <c r="X3" s="49" t="s">
        <v>67</v>
      </c>
      <c r="Y3" s="51" t="s">
        <v>30</v>
      </c>
      <c r="Z3" s="51" t="s">
        <v>35</v>
      </c>
      <c r="AA3" s="51" t="s">
        <v>37</v>
      </c>
      <c r="AB3" s="51" t="s">
        <v>69</v>
      </c>
      <c r="AC3" s="51" t="s">
        <v>51</v>
      </c>
      <c r="AD3" s="51" t="s">
        <v>52</v>
      </c>
      <c r="AE3" s="51" t="s">
        <v>53</v>
      </c>
      <c r="AF3" s="51" t="s">
        <v>70</v>
      </c>
      <c r="AG3" s="51" t="s">
        <v>43</v>
      </c>
      <c r="AH3" s="51" t="s">
        <v>44</v>
      </c>
      <c r="AI3" s="51" t="s">
        <v>45</v>
      </c>
      <c r="AJ3" s="49" t="s">
        <v>73</v>
      </c>
      <c r="AK3" s="49" t="s">
        <v>74</v>
      </c>
      <c r="AL3" s="49" t="s">
        <v>72</v>
      </c>
    </row>
    <row r="4" spans="1:38" ht="16.5" customHeight="1" thickBot="1">
      <c r="A4" s="5"/>
      <c r="B4" s="7"/>
      <c r="C4" s="245"/>
      <c r="D4" s="246"/>
      <c r="E4" s="7"/>
      <c r="F4" s="232"/>
      <c r="G4" s="233"/>
      <c r="H4" s="237"/>
      <c r="I4" s="237"/>
      <c r="J4" s="238"/>
      <c r="T4" s="2" t="str">
        <f ca="1">H1</f>
        <v>FV1709-003</v>
      </c>
      <c r="U4" s="3" t="str">
        <f>F6</f>
        <v>uuu djdd</v>
      </c>
      <c r="V4" s="55">
        <f>H3</f>
        <v>42931</v>
      </c>
      <c r="W4" s="56">
        <f>I39</f>
        <v>100</v>
      </c>
      <c r="X4" s="3">
        <f>C36</f>
        <v>0</v>
      </c>
      <c r="Y4" s="57">
        <f>M15</f>
        <v>0</v>
      </c>
      <c r="Z4" s="57">
        <f>M16</f>
        <v>0</v>
      </c>
      <c r="AA4" s="57">
        <f>M17</f>
        <v>0</v>
      </c>
      <c r="AB4" s="57">
        <f>Y4+Z4+AA4</f>
        <v>0</v>
      </c>
      <c r="AC4" s="57">
        <f>M18</f>
        <v>0</v>
      </c>
      <c r="AD4" s="57">
        <f>M19</f>
        <v>0</v>
      </c>
      <c r="AE4" s="57">
        <f>M20</f>
        <v>0</v>
      </c>
      <c r="AF4" s="57">
        <f>AE4+AD4+AC4</f>
        <v>0</v>
      </c>
      <c r="AG4" s="57">
        <f>M23</f>
        <v>100</v>
      </c>
      <c r="AH4" s="57">
        <f>M24</f>
        <v>0</v>
      </c>
      <c r="AI4" s="57">
        <f>M25</f>
        <v>0</v>
      </c>
      <c r="AJ4" s="57">
        <f>AI4+AH4+AG4</f>
        <v>100</v>
      </c>
      <c r="AK4" s="57">
        <f>SUM(M15:M20)</f>
        <v>0</v>
      </c>
      <c r="AL4" s="57">
        <f>I38</f>
        <v>0</v>
      </c>
    </row>
    <row r="5" spans="1:38" ht="11.25" customHeight="1" thickTop="1" thickBot="1">
      <c r="A5" s="5"/>
      <c r="B5" s="7"/>
      <c r="C5" s="245"/>
      <c r="D5" s="246"/>
      <c r="E5" s="9"/>
    </row>
    <row r="6" spans="1:38" ht="16.5" customHeight="1" thickTop="1">
      <c r="A6" s="5"/>
      <c r="B6" s="7"/>
      <c r="C6" s="183"/>
      <c r="D6" s="184"/>
      <c r="E6" s="10"/>
      <c r="F6" s="174" t="s">
        <v>123</v>
      </c>
      <c r="G6" s="175"/>
      <c r="H6" s="175"/>
      <c r="I6" s="175"/>
      <c r="J6" s="176"/>
    </row>
    <row r="7" spans="1:38" ht="16.5" customHeight="1" thickBot="1">
      <c r="A7" s="6"/>
      <c r="B7" s="15"/>
      <c r="C7" s="185"/>
      <c r="D7" s="186"/>
      <c r="F7" s="177"/>
      <c r="G7" s="178"/>
      <c r="H7" s="178"/>
      <c r="I7" s="178"/>
      <c r="J7" s="179"/>
    </row>
    <row r="8" spans="1:38" ht="11.25" customHeight="1" thickTop="1" thickBot="1">
      <c r="F8" s="180" t="str">
        <f>IF(F6="","",VLOOKUP(F6,Clients!A:G,4,0))</f>
        <v>djdjd</v>
      </c>
      <c r="G8" s="181"/>
      <c r="H8" s="181"/>
      <c r="I8" s="181"/>
      <c r="J8" s="182"/>
    </row>
    <row r="9" spans="1:38" ht="23.25" customHeight="1" thickTop="1">
      <c r="A9" s="4"/>
      <c r="B9" s="14"/>
      <c r="C9" s="187"/>
      <c r="D9" s="188"/>
      <c r="F9" s="180" t="str">
        <f>IF(F6="","",CONCATENATE(VLOOKUP(F6,Clients!A:G,5,0)))</f>
        <v>63000 clermont ferrand</v>
      </c>
      <c r="G9" s="181"/>
      <c r="H9" s="181"/>
      <c r="I9" s="181"/>
      <c r="J9" s="182"/>
    </row>
    <row r="10" spans="1:38" ht="20.25" customHeight="1">
      <c r="A10" s="189"/>
      <c r="B10" s="190"/>
      <c r="C10" s="190"/>
      <c r="D10" s="191"/>
      <c r="F10" s="180"/>
      <c r="G10" s="181"/>
      <c r="H10" s="181"/>
      <c r="I10" s="181"/>
      <c r="J10" s="182"/>
    </row>
    <row r="11" spans="1:38" ht="16.5" customHeight="1">
      <c r="A11" s="192"/>
      <c r="B11" s="193"/>
      <c r="C11" s="193"/>
      <c r="D11" s="194"/>
      <c r="F11" s="168" t="s">
        <v>17</v>
      </c>
      <c r="G11" s="169"/>
      <c r="H11" s="166" t="str">
        <f>IF(F6="","",VLOOKUP(F6,Clients!A:H,6,0))</f>
        <v>06,12,31,22,22</v>
      </c>
      <c r="I11" s="166"/>
      <c r="J11" s="167"/>
      <c r="L11" s="251" t="str">
        <f ca="1">IF(MIN(Stock!M:M)&lt;0,"Attention Rupture de Stock","")</f>
        <v/>
      </c>
      <c r="M11" s="251"/>
    </row>
    <row r="12" spans="1:38" ht="16.5" customHeight="1" thickBot="1">
      <c r="A12" s="195"/>
      <c r="B12" s="196"/>
      <c r="C12" s="196"/>
      <c r="D12" s="197"/>
      <c r="F12" s="170" t="s">
        <v>16</v>
      </c>
      <c r="G12" s="171"/>
      <c r="H12" s="172" t="str">
        <f>IF(F6="","",VLOOKUP(F6,Clients!A:H,7,0))</f>
        <v>ddd@gmail.com</v>
      </c>
      <c r="I12" s="172"/>
      <c r="J12" s="173"/>
      <c r="L12" s="251"/>
      <c r="M12" s="251"/>
    </row>
    <row r="13" spans="1:38" ht="11.25" customHeight="1" thickTop="1" thickBot="1"/>
    <row r="14" spans="1:38" s="11" customFormat="1" ht="31.5" customHeight="1" thickTop="1" thickBot="1">
      <c r="A14" s="202" t="s">
        <v>0</v>
      </c>
      <c r="B14" s="203"/>
      <c r="C14" s="204"/>
      <c r="D14" s="205" t="s">
        <v>55</v>
      </c>
      <c r="E14" s="206"/>
      <c r="F14" s="23" t="s">
        <v>1</v>
      </c>
      <c r="G14" s="21" t="s">
        <v>3</v>
      </c>
      <c r="H14" s="20" t="s">
        <v>2</v>
      </c>
      <c r="I14" s="21" t="s">
        <v>4</v>
      </c>
      <c r="J14" s="22" t="s">
        <v>5</v>
      </c>
      <c r="K14"/>
      <c r="L14" s="31"/>
      <c r="M14" s="32" t="s">
        <v>56</v>
      </c>
    </row>
    <row r="15" spans="1:38" ht="16.5" customHeight="1" thickTop="1">
      <c r="A15" s="38"/>
      <c r="B15" s="249"/>
      <c r="C15" s="250"/>
      <c r="D15" s="207"/>
      <c r="E15" s="208"/>
      <c r="F15" s="39" t="str">
        <f>IF(A15="","",1)</f>
        <v/>
      </c>
      <c r="G15" s="26" t="str">
        <f>IF(H15="20 %",I15/1.2,"")</f>
        <v/>
      </c>
      <c r="H15" s="25" t="str">
        <f>IF(A15="IN","20 %",IF(A15="IP","20 %",IF(A15="TN","20 %",IF(A15="TP","20 %",IF(A15="JN","20 %",IF(A15="JP","20 %",IF(A15="IO","aucune",IF(A15="TO","aucune",IF(A15="JO","aucune","")))))))))</f>
        <v/>
      </c>
      <c r="I15" s="42"/>
      <c r="J15" s="27" t="str">
        <f t="shared" ref="J15:J33" si="0">IF(F15="","",I15*F15)</f>
        <v/>
      </c>
      <c r="L15" s="33" t="s">
        <v>30</v>
      </c>
      <c r="M15" s="34">
        <f t="shared" ref="M15:M20" si="1">(SUMIF($A$15:$A$33,L15,$J$15:$J$33))/1.2</f>
        <v>0</v>
      </c>
    </row>
    <row r="16" spans="1:38" ht="16.5" customHeight="1">
      <c r="A16" s="38" t="s">
        <v>43</v>
      </c>
      <c r="B16" s="200" t="s">
        <v>122</v>
      </c>
      <c r="C16" s="201"/>
      <c r="D16" s="198"/>
      <c r="E16" s="199"/>
      <c r="F16" s="39">
        <f t="shared" ref="F16:F33" si="2">IF(A16="","",1)</f>
        <v>1</v>
      </c>
      <c r="G16" s="26" t="str">
        <f>IF(H16="20 %",I16/1.2,"")</f>
        <v/>
      </c>
      <c r="H16" s="25" t="str">
        <f t="shared" ref="H16:H33" si="3">IF(A16="IN","20 %",IF(A16="IP","20 %",IF(A16="TN","20 %",IF(A16="TP","20 %",IF(A16="JN","20 %",IF(A16="JP","20 %",IF(A16="IO","aucune",IF(A16="TO","aucune",IF(A16="JO","aucune","")))))))))</f>
        <v>aucune</v>
      </c>
      <c r="I16" s="42">
        <v>100</v>
      </c>
      <c r="J16" s="27">
        <f t="shared" si="0"/>
        <v>100</v>
      </c>
      <c r="L16" s="33" t="s">
        <v>35</v>
      </c>
      <c r="M16" s="34">
        <f t="shared" si="1"/>
        <v>0</v>
      </c>
    </row>
    <row r="17" spans="1:13" ht="16.5" customHeight="1">
      <c r="A17" s="38"/>
      <c r="B17" s="200"/>
      <c r="C17" s="201"/>
      <c r="D17" s="198"/>
      <c r="E17" s="199"/>
      <c r="F17" s="39" t="str">
        <f t="shared" si="2"/>
        <v/>
      </c>
      <c r="G17" s="26" t="str">
        <f>IF(H17="20 %",I17/1.2,"")</f>
        <v/>
      </c>
      <c r="H17" s="25" t="str">
        <f t="shared" si="3"/>
        <v/>
      </c>
      <c r="I17" s="42"/>
      <c r="J17" s="27" t="str">
        <f t="shared" si="0"/>
        <v/>
      </c>
      <c r="L17" s="33" t="s">
        <v>37</v>
      </c>
      <c r="M17" s="34">
        <f t="shared" si="1"/>
        <v>0</v>
      </c>
    </row>
    <row r="18" spans="1:13" ht="16.5" customHeight="1">
      <c r="A18" s="38"/>
      <c r="B18" s="200"/>
      <c r="C18" s="201"/>
      <c r="D18" s="198"/>
      <c r="E18" s="199"/>
      <c r="F18" s="39" t="str">
        <f t="shared" si="2"/>
        <v/>
      </c>
      <c r="G18" s="26" t="str">
        <f t="shared" ref="G18:G33" si="4">IF(H18="20 %",I18/1.2,"")</f>
        <v/>
      </c>
      <c r="H18" s="25" t="str">
        <f t="shared" si="3"/>
        <v/>
      </c>
      <c r="I18" s="42"/>
      <c r="J18" s="27" t="str">
        <f t="shared" si="0"/>
        <v/>
      </c>
      <c r="L18" s="32" t="s">
        <v>51</v>
      </c>
      <c r="M18" s="34">
        <f t="shared" si="1"/>
        <v>0</v>
      </c>
    </row>
    <row r="19" spans="1:13" ht="16.5" customHeight="1">
      <c r="A19" s="38"/>
      <c r="B19" s="200"/>
      <c r="C19" s="201"/>
      <c r="D19" s="198"/>
      <c r="E19" s="199"/>
      <c r="F19" s="39" t="str">
        <f t="shared" si="2"/>
        <v/>
      </c>
      <c r="G19" s="26" t="str">
        <f t="shared" si="4"/>
        <v/>
      </c>
      <c r="H19" s="25" t="str">
        <f t="shared" si="3"/>
        <v/>
      </c>
      <c r="I19" s="42"/>
      <c r="J19" s="27" t="str">
        <f t="shared" si="0"/>
        <v/>
      </c>
      <c r="L19" s="33" t="s">
        <v>52</v>
      </c>
      <c r="M19" s="34">
        <f t="shared" si="1"/>
        <v>0</v>
      </c>
    </row>
    <row r="20" spans="1:13" ht="16.5" customHeight="1">
      <c r="A20" s="38"/>
      <c r="B20" s="200"/>
      <c r="C20" s="201"/>
      <c r="D20" s="198"/>
      <c r="E20" s="199"/>
      <c r="F20" s="39" t="str">
        <f t="shared" si="2"/>
        <v/>
      </c>
      <c r="G20" s="26" t="str">
        <f t="shared" si="4"/>
        <v/>
      </c>
      <c r="H20" s="25" t="str">
        <f t="shared" si="3"/>
        <v/>
      </c>
      <c r="I20" s="42"/>
      <c r="J20" s="27" t="str">
        <f t="shared" si="0"/>
        <v/>
      </c>
      <c r="L20" s="32" t="s">
        <v>53</v>
      </c>
      <c r="M20" s="34">
        <f t="shared" si="1"/>
        <v>0</v>
      </c>
    </row>
    <row r="21" spans="1:13" ht="16.5" customHeight="1">
      <c r="A21" s="38"/>
      <c r="B21" s="200"/>
      <c r="C21" s="201"/>
      <c r="D21" s="198"/>
      <c r="E21" s="199"/>
      <c r="F21" s="39" t="str">
        <f t="shared" si="2"/>
        <v/>
      </c>
      <c r="G21" s="26" t="str">
        <f t="shared" si="4"/>
        <v/>
      </c>
      <c r="H21" s="25" t="str">
        <f t="shared" si="3"/>
        <v/>
      </c>
      <c r="I21" s="42"/>
      <c r="J21" s="27" t="str">
        <f t="shared" si="0"/>
        <v/>
      </c>
      <c r="M21" s="35"/>
    </row>
    <row r="22" spans="1:13" ht="16.5" customHeight="1">
      <c r="A22" s="38"/>
      <c r="B22" s="200"/>
      <c r="C22" s="201"/>
      <c r="D22" s="198"/>
      <c r="E22" s="199"/>
      <c r="F22" s="39" t="str">
        <f t="shared" si="2"/>
        <v/>
      </c>
      <c r="G22" s="26" t="str">
        <f t="shared" si="4"/>
        <v/>
      </c>
      <c r="H22" s="25" t="str">
        <f t="shared" si="3"/>
        <v/>
      </c>
      <c r="I22" s="42"/>
      <c r="J22" s="27" t="str">
        <f t="shared" si="0"/>
        <v/>
      </c>
      <c r="M22" s="36" t="s">
        <v>57</v>
      </c>
    </row>
    <row r="23" spans="1:13" ht="16.5" customHeight="1">
      <c r="A23" s="38"/>
      <c r="B23" s="200"/>
      <c r="C23" s="201"/>
      <c r="D23" s="198"/>
      <c r="E23" s="199"/>
      <c r="F23" s="39" t="str">
        <f t="shared" si="2"/>
        <v/>
      </c>
      <c r="G23" s="26" t="str">
        <f t="shared" si="4"/>
        <v/>
      </c>
      <c r="H23" s="25" t="str">
        <f t="shared" si="3"/>
        <v/>
      </c>
      <c r="I23" s="42"/>
      <c r="J23" s="27" t="str">
        <f t="shared" si="0"/>
        <v/>
      </c>
      <c r="L23" s="37" t="s">
        <v>43</v>
      </c>
      <c r="M23" s="34">
        <f>(SUMIF($A$15:$A$33,L23,$J$15:$J$33))</f>
        <v>100</v>
      </c>
    </row>
    <row r="24" spans="1:13" ht="16.5" customHeight="1">
      <c r="A24" s="38"/>
      <c r="B24" s="200"/>
      <c r="C24" s="201"/>
      <c r="D24" s="198"/>
      <c r="E24" s="199"/>
      <c r="F24" s="39" t="str">
        <f t="shared" si="2"/>
        <v/>
      </c>
      <c r="G24" s="26" t="str">
        <f t="shared" si="4"/>
        <v/>
      </c>
      <c r="H24" s="25" t="str">
        <f t="shared" si="3"/>
        <v/>
      </c>
      <c r="I24" s="42"/>
      <c r="J24" s="27" t="str">
        <f t="shared" si="0"/>
        <v/>
      </c>
      <c r="L24" s="37" t="s">
        <v>44</v>
      </c>
      <c r="M24" s="34">
        <f>(SUMIF($A$15:$A$33,L24,$J$15:$J$33))</f>
        <v>0</v>
      </c>
    </row>
    <row r="25" spans="1:13" ht="16.5" customHeight="1">
      <c r="A25" s="38"/>
      <c r="B25" s="200"/>
      <c r="C25" s="201"/>
      <c r="D25" s="198"/>
      <c r="E25" s="199"/>
      <c r="F25" s="39" t="str">
        <f t="shared" si="2"/>
        <v/>
      </c>
      <c r="G25" s="26" t="str">
        <f t="shared" si="4"/>
        <v/>
      </c>
      <c r="H25" s="25" t="str">
        <f t="shared" si="3"/>
        <v/>
      </c>
      <c r="I25" s="42"/>
      <c r="J25" s="27" t="str">
        <f t="shared" si="0"/>
        <v/>
      </c>
      <c r="L25" s="37" t="s">
        <v>45</v>
      </c>
      <c r="M25" s="34">
        <f>(SUMIF($A$15:$A$33,L25,$J$15:$J$33))</f>
        <v>0</v>
      </c>
    </row>
    <row r="26" spans="1:13" ht="16.5" customHeight="1">
      <c r="A26" s="38"/>
      <c r="B26" s="200"/>
      <c r="C26" s="201"/>
      <c r="D26" s="198"/>
      <c r="E26" s="199"/>
      <c r="F26" s="39" t="str">
        <f t="shared" si="2"/>
        <v/>
      </c>
      <c r="G26" s="26" t="str">
        <f t="shared" si="4"/>
        <v/>
      </c>
      <c r="H26" s="25" t="str">
        <f t="shared" si="3"/>
        <v/>
      </c>
      <c r="I26" s="42"/>
      <c r="J26" s="27" t="str">
        <f t="shared" si="0"/>
        <v/>
      </c>
      <c r="M26" s="35"/>
    </row>
    <row r="27" spans="1:13" ht="16.5" customHeight="1">
      <c r="A27" s="38"/>
      <c r="B27" s="200"/>
      <c r="C27" s="201"/>
      <c r="D27" s="198"/>
      <c r="E27" s="199"/>
      <c r="F27" s="39" t="str">
        <f t="shared" si="2"/>
        <v/>
      </c>
      <c r="G27" s="26" t="str">
        <f t="shared" si="4"/>
        <v/>
      </c>
      <c r="H27" s="25" t="str">
        <f t="shared" si="3"/>
        <v/>
      </c>
      <c r="I27" s="42"/>
      <c r="J27" s="27" t="str">
        <f t="shared" si="0"/>
        <v/>
      </c>
      <c r="M27" s="35"/>
    </row>
    <row r="28" spans="1:13" ht="16.5" customHeight="1">
      <c r="A28" s="38"/>
      <c r="B28" s="200"/>
      <c r="C28" s="201"/>
      <c r="D28" s="198"/>
      <c r="E28" s="199"/>
      <c r="F28" s="39" t="str">
        <f t="shared" si="2"/>
        <v/>
      </c>
      <c r="G28" s="26" t="str">
        <f t="shared" si="4"/>
        <v/>
      </c>
      <c r="H28" s="25" t="str">
        <f t="shared" si="3"/>
        <v/>
      </c>
      <c r="I28" s="42"/>
      <c r="J28" s="27" t="str">
        <f t="shared" si="0"/>
        <v/>
      </c>
      <c r="M28" s="35"/>
    </row>
    <row r="29" spans="1:13" ht="16.5" customHeight="1">
      <c r="A29" s="38"/>
      <c r="B29" s="200"/>
      <c r="C29" s="201"/>
      <c r="D29" s="198"/>
      <c r="E29" s="199"/>
      <c r="F29" s="39" t="str">
        <f t="shared" si="2"/>
        <v/>
      </c>
      <c r="G29" s="26" t="str">
        <f t="shared" si="4"/>
        <v/>
      </c>
      <c r="H29" s="25" t="str">
        <f t="shared" si="3"/>
        <v/>
      </c>
      <c r="I29" s="42"/>
      <c r="J29" s="27" t="str">
        <f t="shared" si="0"/>
        <v/>
      </c>
      <c r="M29" s="35"/>
    </row>
    <row r="30" spans="1:13" ht="16.5" customHeight="1">
      <c r="A30" s="38"/>
      <c r="B30" s="200"/>
      <c r="C30" s="201"/>
      <c r="D30" s="198"/>
      <c r="E30" s="199"/>
      <c r="F30" s="39" t="str">
        <f t="shared" si="2"/>
        <v/>
      </c>
      <c r="G30" s="26" t="str">
        <f t="shared" si="4"/>
        <v/>
      </c>
      <c r="H30" s="25" t="str">
        <f t="shared" si="3"/>
        <v/>
      </c>
      <c r="I30" s="42"/>
      <c r="J30" s="27" t="str">
        <f t="shared" si="0"/>
        <v/>
      </c>
      <c r="M30" s="35"/>
    </row>
    <row r="31" spans="1:13" ht="16.5" customHeight="1">
      <c r="A31" s="38"/>
      <c r="B31" s="200"/>
      <c r="C31" s="201"/>
      <c r="D31" s="198"/>
      <c r="E31" s="199"/>
      <c r="F31" s="39" t="str">
        <f t="shared" si="2"/>
        <v/>
      </c>
      <c r="G31" s="26" t="str">
        <f t="shared" si="4"/>
        <v/>
      </c>
      <c r="H31" s="25" t="str">
        <f t="shared" si="3"/>
        <v/>
      </c>
      <c r="I31" s="42"/>
      <c r="J31" s="27" t="str">
        <f t="shared" si="0"/>
        <v/>
      </c>
      <c r="M31" s="35"/>
    </row>
    <row r="32" spans="1:13" ht="16.5" customHeight="1">
      <c r="A32" s="38"/>
      <c r="B32" s="200"/>
      <c r="C32" s="201"/>
      <c r="D32" s="198"/>
      <c r="E32" s="199"/>
      <c r="F32" s="39" t="str">
        <f t="shared" si="2"/>
        <v/>
      </c>
      <c r="G32" s="26" t="str">
        <f t="shared" si="4"/>
        <v/>
      </c>
      <c r="H32" s="25" t="str">
        <f t="shared" si="3"/>
        <v/>
      </c>
      <c r="I32" s="42"/>
      <c r="J32" s="27" t="str">
        <f t="shared" si="0"/>
        <v/>
      </c>
      <c r="M32" s="35"/>
    </row>
    <row r="33" spans="1:10" ht="16.5" customHeight="1" thickBot="1">
      <c r="A33" s="40"/>
      <c r="B33" s="211"/>
      <c r="C33" s="212"/>
      <c r="D33" s="209"/>
      <c r="E33" s="210"/>
      <c r="F33" s="41" t="str">
        <f t="shared" si="2"/>
        <v/>
      </c>
      <c r="G33" s="46" t="str">
        <f t="shared" si="4"/>
        <v/>
      </c>
      <c r="H33" s="28" t="str">
        <f t="shared" si="3"/>
        <v/>
      </c>
      <c r="I33" s="43"/>
      <c r="J33" s="29" t="str">
        <f t="shared" si="0"/>
        <v/>
      </c>
    </row>
    <row r="34" spans="1:10" ht="11.25" customHeight="1" thickTop="1" thickBot="1"/>
    <row r="35" spans="1:10" ht="16.5" customHeight="1" thickTop="1" thickBot="1">
      <c r="A35" s="247" t="s">
        <v>18</v>
      </c>
      <c r="B35" s="248"/>
      <c r="C35" s="45"/>
      <c r="D35" s="7"/>
      <c r="F35" s="268" t="s">
        <v>6</v>
      </c>
      <c r="G35" s="269"/>
      <c r="H35" s="269"/>
      <c r="I35" s="255">
        <f>SUMIF(H15:H33,"aucune",J15:J33)</f>
        <v>100</v>
      </c>
      <c r="J35" s="256"/>
    </row>
    <row r="36" spans="1:10" ht="16.5" customHeight="1" thickBot="1">
      <c r="A36" s="217" t="s">
        <v>19</v>
      </c>
      <c r="B36" s="218"/>
      <c r="C36" s="44"/>
      <c r="D36" s="7"/>
      <c r="F36" s="213" t="s">
        <v>7</v>
      </c>
      <c r="G36" s="214"/>
      <c r="H36" s="214"/>
      <c r="I36" s="253">
        <f>(SUMIF(H15:H33,"20 %",J15:J33))/1.2</f>
        <v>0</v>
      </c>
      <c r="J36" s="254"/>
    </row>
    <row r="37" spans="1:10" ht="11.25" customHeight="1" thickTop="1" thickBot="1">
      <c r="A37" s="190"/>
      <c r="B37" s="190"/>
      <c r="C37" s="190"/>
      <c r="D37" s="12"/>
      <c r="F37" s="265" t="s">
        <v>12</v>
      </c>
      <c r="G37" s="266"/>
      <c r="H37" s="266"/>
      <c r="I37" s="266"/>
      <c r="J37" s="267"/>
    </row>
    <row r="38" spans="1:10" ht="16.5" customHeight="1" thickTop="1" thickBot="1">
      <c r="A38" s="219" t="s">
        <v>20</v>
      </c>
      <c r="B38" s="220"/>
      <c r="C38" s="221"/>
      <c r="D38" s="24"/>
      <c r="F38" s="213" t="s">
        <v>8</v>
      </c>
      <c r="G38" s="214"/>
      <c r="H38" s="214"/>
      <c r="I38" s="257">
        <f>I36*0.2</f>
        <v>0</v>
      </c>
      <c r="J38" s="258"/>
    </row>
    <row r="39" spans="1:10" ht="16.5" customHeight="1" thickBot="1">
      <c r="A39" s="222"/>
      <c r="B39" s="223"/>
      <c r="C39" s="224"/>
      <c r="D39" s="24"/>
      <c r="F39" s="270" t="s">
        <v>9</v>
      </c>
      <c r="G39" s="271"/>
      <c r="H39" s="271"/>
      <c r="I39" s="259">
        <f>SUM(J15:J33)</f>
        <v>100</v>
      </c>
      <c r="J39" s="260"/>
    </row>
    <row r="40" spans="1:10" ht="16.5" customHeight="1" thickBot="1">
      <c r="A40" s="222"/>
      <c r="B40" s="223"/>
      <c r="C40" s="224"/>
      <c r="D40" s="24"/>
      <c r="F40" s="213" t="s">
        <v>10</v>
      </c>
      <c r="G40" s="214"/>
      <c r="H40" s="214"/>
      <c r="I40" s="261"/>
      <c r="J40" s="262"/>
    </row>
    <row r="41" spans="1:10" ht="16.5" customHeight="1" thickBot="1">
      <c r="A41" s="225"/>
      <c r="B41" s="226"/>
      <c r="C41" s="227"/>
      <c r="D41" s="24"/>
      <c r="F41" s="215" t="s">
        <v>11</v>
      </c>
      <c r="G41" s="216"/>
      <c r="H41" s="216"/>
      <c r="I41" s="263">
        <f>I39-I40</f>
        <v>100</v>
      </c>
      <c r="J41" s="264"/>
    </row>
    <row r="42" spans="1:10" ht="6" customHeight="1" thickTop="1">
      <c r="A42" s="12"/>
      <c r="B42" s="12"/>
      <c r="C42" s="12"/>
      <c r="D42" s="12"/>
      <c r="F42" s="13"/>
      <c r="G42" s="13"/>
      <c r="H42" s="13"/>
      <c r="I42" s="12"/>
      <c r="J42" s="12"/>
    </row>
    <row r="43" spans="1:10" ht="60" customHeight="1">
      <c r="A43" s="252"/>
      <c r="B43" s="252"/>
      <c r="C43" s="252"/>
      <c r="D43" s="252"/>
      <c r="E43" s="252"/>
      <c r="F43" s="252"/>
      <c r="G43" s="252"/>
      <c r="H43" s="252"/>
      <c r="I43" s="252"/>
      <c r="J43" s="252"/>
    </row>
  </sheetData>
  <mergeCells count="81">
    <mergeCell ref="L11:M12"/>
    <mergeCell ref="A37:C37"/>
    <mergeCell ref="B29:C29"/>
    <mergeCell ref="B30:C30"/>
    <mergeCell ref="A43:J43"/>
    <mergeCell ref="F36:H36"/>
    <mergeCell ref="I36:J36"/>
    <mergeCell ref="I35:J35"/>
    <mergeCell ref="I38:J38"/>
    <mergeCell ref="I39:J39"/>
    <mergeCell ref="I40:J40"/>
    <mergeCell ref="I41:J41"/>
    <mergeCell ref="F37:J37"/>
    <mergeCell ref="F35:H35"/>
    <mergeCell ref="F38:H38"/>
    <mergeCell ref="F39:H39"/>
    <mergeCell ref="F40:H40"/>
    <mergeCell ref="F41:H41"/>
    <mergeCell ref="A36:B36"/>
    <mergeCell ref="A38:C41"/>
    <mergeCell ref="F1:G2"/>
    <mergeCell ref="F3:G4"/>
    <mergeCell ref="H3:J4"/>
    <mergeCell ref="H1:J2"/>
    <mergeCell ref="C1:D1"/>
    <mergeCell ref="C2:D2"/>
    <mergeCell ref="C3:D3"/>
    <mergeCell ref="C4:D5"/>
    <mergeCell ref="A35:B35"/>
    <mergeCell ref="B15:C15"/>
    <mergeCell ref="B16:C16"/>
    <mergeCell ref="B17:C17"/>
    <mergeCell ref="B18:C18"/>
    <mergeCell ref="B19:C19"/>
    <mergeCell ref="B20:C20"/>
    <mergeCell ref="B27:C27"/>
    <mergeCell ref="B28:C28"/>
    <mergeCell ref="D33:E33"/>
    <mergeCell ref="D25:E25"/>
    <mergeCell ref="D26:E26"/>
    <mergeCell ref="D27:E27"/>
    <mergeCell ref="B31:C31"/>
    <mergeCell ref="B32:C32"/>
    <mergeCell ref="B33:C33"/>
    <mergeCell ref="D14:E14"/>
    <mergeCell ref="D22:E22"/>
    <mergeCell ref="D23:E23"/>
    <mergeCell ref="D24:E24"/>
    <mergeCell ref="D15:E15"/>
    <mergeCell ref="D16:E16"/>
    <mergeCell ref="D17:E17"/>
    <mergeCell ref="D18:E18"/>
    <mergeCell ref="A12:D12"/>
    <mergeCell ref="D29:E29"/>
    <mergeCell ref="D30:E30"/>
    <mergeCell ref="D31:E31"/>
    <mergeCell ref="D32:E32"/>
    <mergeCell ref="D19:E19"/>
    <mergeCell ref="D20:E20"/>
    <mergeCell ref="D21:E21"/>
    <mergeCell ref="B21:C21"/>
    <mergeCell ref="B22:C22"/>
    <mergeCell ref="B23:C23"/>
    <mergeCell ref="B24:C24"/>
    <mergeCell ref="B25:C25"/>
    <mergeCell ref="B26:C26"/>
    <mergeCell ref="D28:E28"/>
    <mergeCell ref="A14:C14"/>
    <mergeCell ref="C6:D6"/>
    <mergeCell ref="C7:D7"/>
    <mergeCell ref="C9:D9"/>
    <mergeCell ref="A10:D10"/>
    <mergeCell ref="A11:D11"/>
    <mergeCell ref="H11:J11"/>
    <mergeCell ref="F11:G11"/>
    <mergeCell ref="F12:G12"/>
    <mergeCell ref="H12:J12"/>
    <mergeCell ref="F6:J7"/>
    <mergeCell ref="F8:J8"/>
    <mergeCell ref="F9:J9"/>
    <mergeCell ref="F10:J10"/>
  </mergeCells>
  <conditionalFormatting sqref="L11:M12">
    <cfRule type="cellIs" dxfId="1" priority="1" operator="equal">
      <formula>"Attention Rupture de Stock"</formula>
    </cfRule>
  </conditionalFormatting>
  <dataValidations count="3">
    <dataValidation type="list" allowBlank="1" showInputMessage="1" showErrorMessage="1" sqref="A15:A33">
      <formula1>Categorie</formula1>
    </dataValidation>
    <dataValidation type="list" allowBlank="1" showInputMessage="1" showErrorMessage="1" sqref="C36">
      <formula1>MDP</formula1>
    </dataValidation>
    <dataValidation type="list" allowBlank="1" showInputMessage="1" showErrorMessage="1" sqref="F6">
      <formula1>identifiant</formula1>
    </dataValidation>
  </dataValidations>
  <pageMargins left="0.23622047244094491" right="0.23622047244094491" top="0.74803149606299213" bottom="0.74803149606299213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AL43"/>
  <sheetViews>
    <sheetView showGridLines="0" tabSelected="1" showWhiteSpace="0" view="pageLayout" zoomScale="145" zoomScaleNormal="145" zoomScalePageLayoutView="145" workbookViewId="0">
      <selection activeCell="H1" sqref="H1:J2"/>
    </sheetView>
  </sheetViews>
  <sheetFormatPr defaultColWidth="11.42578125" defaultRowHeight="15.75" customHeight="1"/>
  <cols>
    <col min="1" max="1" width="3.42578125" style="3" customWidth="1"/>
    <col min="2" max="2" width="19.42578125" style="3" customWidth="1"/>
    <col min="3" max="3" width="22.42578125" style="3" customWidth="1"/>
    <col min="4" max="4" width="5.85546875" style="3" customWidth="1"/>
    <col min="5" max="5" width="2.42578125" style="3" customWidth="1"/>
    <col min="6" max="6" width="4.5703125" style="3" customWidth="1"/>
    <col min="7" max="7" width="11.42578125" style="3" customWidth="1"/>
    <col min="8" max="8" width="6.85546875" style="3" customWidth="1"/>
    <col min="9" max="10" width="11.42578125" style="3" customWidth="1"/>
    <col min="11" max="11" width="1" customWidth="1"/>
    <col min="12" max="12" width="5.7109375" style="30" bestFit="1" customWidth="1"/>
    <col min="13" max="13" width="13" style="2" bestFit="1" customWidth="1"/>
    <col min="14" max="14" width="11.5703125" style="3" bestFit="1" customWidth="1"/>
    <col min="15" max="15" width="12.42578125" style="3" bestFit="1" customWidth="1"/>
    <col min="16" max="16" width="11.5703125" style="3" bestFit="1" customWidth="1"/>
    <col min="17" max="17" width="18.85546875" style="3" bestFit="1" customWidth="1"/>
    <col min="18" max="20" width="10.28515625" style="3" bestFit="1" customWidth="1"/>
    <col min="21" max="21" width="11.5703125" style="3" bestFit="1" customWidth="1"/>
    <col min="22" max="22" width="12.42578125" style="3" bestFit="1" customWidth="1"/>
    <col min="23" max="24" width="10.28515625" style="3" bestFit="1" customWidth="1"/>
    <col min="25" max="25" width="11.5703125" style="3" bestFit="1" customWidth="1"/>
    <col min="26" max="28" width="11.140625" style="3" customWidth="1"/>
    <col min="29" max="29" width="11.5703125" style="3" bestFit="1" customWidth="1"/>
    <col min="30" max="30" width="11.5703125" style="3" customWidth="1"/>
    <col min="31" max="31" width="11.140625" style="3" customWidth="1"/>
    <col min="32" max="16384" width="11.42578125" style="3"/>
  </cols>
  <sheetData>
    <row r="1" spans="1:38" ht="16.5" customHeight="1" thickTop="1">
      <c r="A1" s="4"/>
      <c r="B1" s="14"/>
      <c r="C1" s="187"/>
      <c r="D1" s="188"/>
      <c r="E1" s="7"/>
      <c r="F1" s="341" t="s">
        <v>13</v>
      </c>
      <c r="G1" s="342"/>
      <c r="H1" s="342" t="s">
        <v>119</v>
      </c>
      <c r="I1" s="342"/>
      <c r="J1" s="343"/>
    </row>
    <row r="2" spans="1:38" ht="16.5" customHeight="1">
      <c r="A2" s="5"/>
      <c r="B2" s="7"/>
      <c r="C2" s="241"/>
      <c r="D2" s="242"/>
      <c r="E2" s="8"/>
      <c r="F2" s="344"/>
      <c r="G2" s="345"/>
      <c r="H2" s="345"/>
      <c r="I2" s="345"/>
      <c r="J2" s="346"/>
    </row>
    <row r="3" spans="1:38" ht="16.5" customHeight="1">
      <c r="A3" s="5"/>
      <c r="B3" s="7"/>
      <c r="C3" s="243"/>
      <c r="D3" s="244"/>
      <c r="E3" s="9"/>
      <c r="F3" s="344" t="s">
        <v>14</v>
      </c>
      <c r="G3" s="345"/>
      <c r="H3" s="347">
        <f>INDEX('Historique factures'!$C:$C,MATCH($H$1,'Historique factures'!$A:$A,0))</f>
        <v>42931</v>
      </c>
      <c r="I3" s="348"/>
      <c r="J3" s="349"/>
      <c r="T3" s="49" t="s">
        <v>66</v>
      </c>
      <c r="U3" s="49" t="s">
        <v>64</v>
      </c>
      <c r="V3" s="50" t="s">
        <v>21</v>
      </c>
      <c r="W3" s="51" t="s">
        <v>65</v>
      </c>
      <c r="X3" s="49" t="s">
        <v>67</v>
      </c>
      <c r="Y3" s="51" t="s">
        <v>30</v>
      </c>
      <c r="Z3" s="51" t="s">
        <v>35</v>
      </c>
      <c r="AA3" s="51" t="s">
        <v>37</v>
      </c>
      <c r="AB3" s="51" t="s">
        <v>69</v>
      </c>
      <c r="AC3" s="51" t="s">
        <v>51</v>
      </c>
      <c r="AD3" s="51" t="s">
        <v>52</v>
      </c>
      <c r="AE3" s="51" t="s">
        <v>53</v>
      </c>
      <c r="AF3" s="51" t="s">
        <v>70</v>
      </c>
      <c r="AG3" s="51" t="s">
        <v>43</v>
      </c>
      <c r="AH3" s="51" t="s">
        <v>44</v>
      </c>
      <c r="AI3" s="51" t="s">
        <v>45</v>
      </c>
      <c r="AJ3" s="49" t="s">
        <v>73</v>
      </c>
      <c r="AK3" s="49" t="s">
        <v>74</v>
      </c>
      <c r="AL3" s="49" t="s">
        <v>72</v>
      </c>
    </row>
    <row r="4" spans="1:38" ht="16.5" customHeight="1" thickBot="1">
      <c r="A4" s="5"/>
      <c r="B4" s="7"/>
      <c r="C4" s="245"/>
      <c r="D4" s="246"/>
      <c r="E4" s="7"/>
      <c r="F4" s="350"/>
      <c r="G4" s="351"/>
      <c r="H4" s="352"/>
      <c r="I4" s="352"/>
      <c r="J4" s="353"/>
      <c r="T4" s="2" t="str">
        <f>H1</f>
        <v>FV1709-001</v>
      </c>
      <c r="U4" s="3" t="str">
        <f>F6</f>
        <v>JUSTIN COUP</v>
      </c>
      <c r="V4" s="55">
        <f>H3</f>
        <v>42931</v>
      </c>
      <c r="W4" s="56">
        <f>I39</f>
        <v>0</v>
      </c>
      <c r="X4" s="3">
        <f>C36</f>
        <v>0</v>
      </c>
      <c r="Y4" s="57">
        <f>M15</f>
        <v>0</v>
      </c>
      <c r="Z4" s="57">
        <f>M16</f>
        <v>0</v>
      </c>
      <c r="AA4" s="57">
        <f>M17</f>
        <v>0</v>
      </c>
      <c r="AB4" s="57">
        <f>Y4+Z4+AA4</f>
        <v>0</v>
      </c>
      <c r="AC4" s="57">
        <f>M18</f>
        <v>0</v>
      </c>
      <c r="AD4" s="57">
        <f>M19</f>
        <v>0</v>
      </c>
      <c r="AE4" s="57">
        <f>M20</f>
        <v>0</v>
      </c>
      <c r="AF4" s="57">
        <f>AE4+AD4+AC4</f>
        <v>0</v>
      </c>
      <c r="AG4" s="57">
        <f>M23</f>
        <v>0</v>
      </c>
      <c r="AH4" s="57">
        <f>M24</f>
        <v>0</v>
      </c>
      <c r="AI4" s="57">
        <f>M25</f>
        <v>0</v>
      </c>
      <c r="AJ4" s="57">
        <f>AI4+AH4+AG4</f>
        <v>0</v>
      </c>
      <c r="AK4" s="57">
        <f>SUM(M15:M20)</f>
        <v>0</v>
      </c>
      <c r="AL4" s="57">
        <f>I38</f>
        <v>0</v>
      </c>
    </row>
    <row r="5" spans="1:38" ht="11.25" customHeight="1" thickTop="1" thickBot="1">
      <c r="A5" s="5"/>
      <c r="B5" s="7"/>
      <c r="C5" s="245"/>
      <c r="D5" s="246"/>
      <c r="E5" s="9"/>
    </row>
    <row r="6" spans="1:38" ht="16.5" customHeight="1" thickTop="1">
      <c r="A6" s="5"/>
      <c r="B6" s="7"/>
      <c r="C6" s="183"/>
      <c r="D6" s="184"/>
      <c r="E6" s="10"/>
      <c r="F6" s="174" t="str">
        <f>INDEX('Historique factures'!$B:$B,MATCH($H$1,'Historique factures'!$A:$A,0))</f>
        <v>JUSTIN COUP</v>
      </c>
      <c r="G6" s="175"/>
      <c r="H6" s="175"/>
      <c r="I6" s="175"/>
      <c r="J6" s="176"/>
    </row>
    <row r="7" spans="1:38" ht="16.5" customHeight="1" thickBot="1">
      <c r="A7" s="6"/>
      <c r="B7" s="15"/>
      <c r="C7" s="185"/>
      <c r="D7" s="186"/>
      <c r="F7" s="177"/>
      <c r="G7" s="178"/>
      <c r="H7" s="178"/>
      <c r="I7" s="178"/>
      <c r="J7" s="179"/>
    </row>
    <row r="8" spans="1:38" ht="11.25" customHeight="1" thickTop="1" thickBot="1">
      <c r="F8" s="180" t="str">
        <f>IF(F6="","",VLOOKUP(F6,Clients!A:G,4,0))</f>
        <v>LA BAS</v>
      </c>
      <c r="G8" s="181"/>
      <c r="H8" s="181"/>
      <c r="I8" s="181"/>
      <c r="J8" s="182"/>
    </row>
    <row r="9" spans="1:38" ht="23.25" customHeight="1" thickTop="1">
      <c r="A9" s="4"/>
      <c r="B9" s="14"/>
      <c r="C9" s="187"/>
      <c r="D9" s="188"/>
      <c r="F9" s="180" t="str">
        <f>IF(F6="","",CONCATENATE(VLOOKUP(F6,Clients!A:G,5,0)))</f>
        <v>63000 CLERMONT FERRAND</v>
      </c>
      <c r="G9" s="181"/>
      <c r="H9" s="181"/>
      <c r="I9" s="181"/>
      <c r="J9" s="182"/>
    </row>
    <row r="10" spans="1:38" ht="20.25" customHeight="1">
      <c r="A10" s="189"/>
      <c r="B10" s="190"/>
      <c r="C10" s="190"/>
      <c r="D10" s="191"/>
      <c r="F10" s="180"/>
      <c r="G10" s="181"/>
      <c r="H10" s="181"/>
      <c r="I10" s="181"/>
      <c r="J10" s="182"/>
    </row>
    <row r="11" spans="1:38" ht="16.5" customHeight="1">
      <c r="A11" s="192"/>
      <c r="B11" s="193"/>
      <c r="C11" s="193"/>
      <c r="D11" s="194"/>
      <c r="F11" s="168" t="s">
        <v>17</v>
      </c>
      <c r="G11" s="169"/>
      <c r="H11" s="166">
        <f>IF(F6="","",VLOOKUP(F6,Clients!A:H,6,0))</f>
        <v>0</v>
      </c>
      <c r="I11" s="166"/>
      <c r="J11" s="167"/>
      <c r="L11" s="251" t="str">
        <f ca="1">IF(MIN(Stock!M:M)&lt;0,"Attention Rupture de Stock","")</f>
        <v/>
      </c>
      <c r="M11" s="251"/>
    </row>
    <row r="12" spans="1:38" ht="16.5" customHeight="1" thickBot="1">
      <c r="A12" s="195"/>
      <c r="B12" s="196"/>
      <c r="C12" s="196"/>
      <c r="D12" s="197"/>
      <c r="F12" s="170" t="s">
        <v>16</v>
      </c>
      <c r="G12" s="171"/>
      <c r="H12" s="172">
        <f>IF(F6="","",VLOOKUP(F6,Clients!A:H,7,0))</f>
        <v>0</v>
      </c>
      <c r="I12" s="172"/>
      <c r="J12" s="173"/>
      <c r="L12" s="251"/>
      <c r="M12" s="251"/>
    </row>
    <row r="13" spans="1:38" ht="11.25" customHeight="1" thickTop="1" thickBot="1"/>
    <row r="14" spans="1:38" s="11" customFormat="1" ht="31.5" customHeight="1" thickTop="1" thickBot="1">
      <c r="A14" s="354" t="s">
        <v>0</v>
      </c>
      <c r="B14" s="355"/>
      <c r="C14" s="356"/>
      <c r="D14" s="357" t="s">
        <v>55</v>
      </c>
      <c r="E14" s="358"/>
      <c r="F14" s="359" t="s">
        <v>1</v>
      </c>
      <c r="G14" s="360" t="s">
        <v>3</v>
      </c>
      <c r="H14" s="361" t="s">
        <v>2</v>
      </c>
      <c r="I14" s="360" t="s">
        <v>4</v>
      </c>
      <c r="J14" s="362" t="s">
        <v>5</v>
      </c>
      <c r="K14"/>
      <c r="L14" s="31"/>
      <c r="M14" s="32" t="s">
        <v>56</v>
      </c>
    </row>
    <row r="15" spans="1:38" ht="16.5" customHeight="1" thickTop="1">
      <c r="A15" s="38"/>
      <c r="B15" s="249"/>
      <c r="C15" s="250"/>
      <c r="D15" s="207"/>
      <c r="E15" s="208"/>
      <c r="F15" s="39" t="str">
        <f>IF(A15="","",1)</f>
        <v/>
      </c>
      <c r="G15" s="26" t="str">
        <f>IF(H15="20 %",I15/1.2,"")</f>
        <v/>
      </c>
      <c r="H15" s="25" t="str">
        <f>IF(A15="IN","20 %",IF(A15="IP","20 %",IF(A15="TN","20 %",IF(A15="TP","20 %",IF(A15="JN","20 %",IF(A15="JP","20 %",IF(A15="IO","aucune",IF(A15="TO","aucune",IF(A15="JO","aucune","")))))))))</f>
        <v/>
      </c>
      <c r="I15" s="42"/>
      <c r="J15" s="27" t="str">
        <f t="shared" ref="J15:J33" si="0">IF(F15="","",I15*F15)</f>
        <v/>
      </c>
      <c r="L15" s="33" t="s">
        <v>30</v>
      </c>
      <c r="M15" s="34">
        <f t="shared" ref="M15:M20" si="1">(SUMIF($A$15:$A$33,L15,$J$15:$J$33))/1.2</f>
        <v>0</v>
      </c>
    </row>
    <row r="16" spans="1:38" ht="16.5" customHeight="1">
      <c r="A16" s="38"/>
      <c r="B16" s="200"/>
      <c r="C16" s="201"/>
      <c r="D16" s="198"/>
      <c r="E16" s="199"/>
      <c r="F16" s="39"/>
      <c r="G16" s="26"/>
      <c r="H16" s="25"/>
      <c r="I16" s="42"/>
      <c r="J16" s="27" t="str">
        <f t="shared" si="0"/>
        <v/>
      </c>
      <c r="L16" s="33" t="s">
        <v>35</v>
      </c>
      <c r="M16" s="34">
        <f t="shared" si="1"/>
        <v>0</v>
      </c>
    </row>
    <row r="17" spans="1:13" ht="16.5" customHeight="1">
      <c r="A17" s="38"/>
      <c r="B17" s="200"/>
      <c r="C17" s="201"/>
      <c r="D17" s="198"/>
      <c r="E17" s="199"/>
      <c r="F17" s="39" t="str">
        <f t="shared" ref="F16:F33" si="2">IF(A17="","",1)</f>
        <v/>
      </c>
      <c r="G17" s="26" t="str">
        <f>IF(H17="20 %",I17/1.2,"")</f>
        <v/>
      </c>
      <c r="H17" s="25" t="str">
        <f t="shared" ref="H16:H33" si="3">IF(A17="IN","20 %",IF(A17="IP","20 %",IF(A17="TN","20 %",IF(A17="TP","20 %",IF(A17="JN","20 %",IF(A17="JP","20 %",IF(A17="IO","aucune",IF(A17="TO","aucune",IF(A17="JO","aucune","")))))))))</f>
        <v/>
      </c>
      <c r="I17" s="42"/>
      <c r="J17" s="27" t="str">
        <f t="shared" si="0"/>
        <v/>
      </c>
      <c r="L17" s="33" t="s">
        <v>37</v>
      </c>
      <c r="M17" s="34">
        <f t="shared" si="1"/>
        <v>0</v>
      </c>
    </row>
    <row r="18" spans="1:13" ht="16.5" customHeight="1">
      <c r="A18" s="38"/>
      <c r="B18" s="200"/>
      <c r="C18" s="201"/>
      <c r="D18" s="198"/>
      <c r="E18" s="199"/>
      <c r="F18" s="39" t="str">
        <f t="shared" si="2"/>
        <v/>
      </c>
      <c r="G18" s="26" t="str">
        <f t="shared" ref="G18:G33" si="4">IF(H18="20 %",I18/1.2,"")</f>
        <v/>
      </c>
      <c r="H18" s="25" t="str">
        <f t="shared" si="3"/>
        <v/>
      </c>
      <c r="I18" s="42"/>
      <c r="J18" s="27" t="str">
        <f t="shared" si="0"/>
        <v/>
      </c>
      <c r="L18" s="32" t="s">
        <v>51</v>
      </c>
      <c r="M18" s="34">
        <f t="shared" si="1"/>
        <v>0</v>
      </c>
    </row>
    <row r="19" spans="1:13" ht="16.5" customHeight="1">
      <c r="A19" s="38"/>
      <c r="B19" s="200"/>
      <c r="C19" s="201"/>
      <c r="D19" s="198"/>
      <c r="E19" s="199"/>
      <c r="F19" s="39" t="str">
        <f t="shared" si="2"/>
        <v/>
      </c>
      <c r="G19" s="26" t="str">
        <f t="shared" si="4"/>
        <v/>
      </c>
      <c r="H19" s="25" t="str">
        <f t="shared" si="3"/>
        <v/>
      </c>
      <c r="I19" s="42"/>
      <c r="J19" s="27" t="str">
        <f t="shared" si="0"/>
        <v/>
      </c>
      <c r="L19" s="33" t="s">
        <v>52</v>
      </c>
      <c r="M19" s="34">
        <f t="shared" si="1"/>
        <v>0</v>
      </c>
    </row>
    <row r="20" spans="1:13" ht="16.5" customHeight="1">
      <c r="A20" s="38"/>
      <c r="B20" s="200"/>
      <c r="C20" s="201"/>
      <c r="D20" s="198"/>
      <c r="E20" s="199"/>
      <c r="F20" s="39" t="str">
        <f t="shared" si="2"/>
        <v/>
      </c>
      <c r="G20" s="26" t="str">
        <f t="shared" si="4"/>
        <v/>
      </c>
      <c r="H20" s="25" t="str">
        <f t="shared" si="3"/>
        <v/>
      </c>
      <c r="I20" s="42"/>
      <c r="J20" s="27" t="str">
        <f t="shared" si="0"/>
        <v/>
      </c>
      <c r="L20" s="32" t="s">
        <v>53</v>
      </c>
      <c r="M20" s="34">
        <f t="shared" si="1"/>
        <v>0</v>
      </c>
    </row>
    <row r="21" spans="1:13" ht="16.5" customHeight="1">
      <c r="A21" s="38"/>
      <c r="B21" s="200"/>
      <c r="C21" s="201"/>
      <c r="D21" s="198"/>
      <c r="E21" s="199"/>
      <c r="F21" s="39" t="str">
        <f t="shared" si="2"/>
        <v/>
      </c>
      <c r="G21" s="26" t="str">
        <f t="shared" si="4"/>
        <v/>
      </c>
      <c r="H21" s="25" t="str">
        <f t="shared" si="3"/>
        <v/>
      </c>
      <c r="I21" s="42"/>
      <c r="J21" s="27" t="str">
        <f t="shared" si="0"/>
        <v/>
      </c>
      <c r="M21" s="35"/>
    </row>
    <row r="22" spans="1:13" ht="16.5" customHeight="1">
      <c r="A22" s="38"/>
      <c r="B22" s="200"/>
      <c r="C22" s="201"/>
      <c r="D22" s="198"/>
      <c r="E22" s="199"/>
      <c r="F22" s="39" t="str">
        <f t="shared" si="2"/>
        <v/>
      </c>
      <c r="G22" s="26" t="str">
        <f t="shared" si="4"/>
        <v/>
      </c>
      <c r="H22" s="25" t="str">
        <f t="shared" si="3"/>
        <v/>
      </c>
      <c r="I22" s="42"/>
      <c r="J22" s="27" t="str">
        <f t="shared" si="0"/>
        <v/>
      </c>
      <c r="M22" s="36" t="s">
        <v>57</v>
      </c>
    </row>
    <row r="23" spans="1:13" ht="16.5" customHeight="1">
      <c r="A23" s="38"/>
      <c r="B23" s="200"/>
      <c r="C23" s="201"/>
      <c r="D23" s="198"/>
      <c r="E23" s="199"/>
      <c r="F23" s="39" t="str">
        <f t="shared" si="2"/>
        <v/>
      </c>
      <c r="G23" s="26" t="str">
        <f t="shared" si="4"/>
        <v/>
      </c>
      <c r="H23" s="25" t="str">
        <f t="shared" si="3"/>
        <v/>
      </c>
      <c r="I23" s="42"/>
      <c r="J23" s="27" t="str">
        <f t="shared" si="0"/>
        <v/>
      </c>
      <c r="L23" s="37" t="s">
        <v>43</v>
      </c>
      <c r="M23" s="34">
        <f>(SUMIF($A$15:$A$33,L23,$J$15:$J$33))</f>
        <v>0</v>
      </c>
    </row>
    <row r="24" spans="1:13" ht="16.5" customHeight="1">
      <c r="A24" s="38"/>
      <c r="B24" s="200"/>
      <c r="C24" s="201"/>
      <c r="D24" s="198"/>
      <c r="E24" s="199"/>
      <c r="F24" s="39" t="str">
        <f t="shared" si="2"/>
        <v/>
      </c>
      <c r="G24" s="26" t="str">
        <f t="shared" si="4"/>
        <v/>
      </c>
      <c r="H24" s="25" t="str">
        <f t="shared" si="3"/>
        <v/>
      </c>
      <c r="I24" s="42"/>
      <c r="J24" s="27" t="str">
        <f t="shared" si="0"/>
        <v/>
      </c>
      <c r="L24" s="37" t="s">
        <v>44</v>
      </c>
      <c r="M24" s="34">
        <f>(SUMIF($A$15:$A$33,L24,$J$15:$J$33))</f>
        <v>0</v>
      </c>
    </row>
    <row r="25" spans="1:13" ht="16.5" customHeight="1">
      <c r="A25" s="38"/>
      <c r="B25" s="200"/>
      <c r="C25" s="201"/>
      <c r="D25" s="198"/>
      <c r="E25" s="199"/>
      <c r="F25" s="39" t="str">
        <f t="shared" si="2"/>
        <v/>
      </c>
      <c r="G25" s="26" t="str">
        <f t="shared" si="4"/>
        <v/>
      </c>
      <c r="H25" s="25" t="str">
        <f t="shared" si="3"/>
        <v/>
      </c>
      <c r="I25" s="42"/>
      <c r="J25" s="27" t="str">
        <f t="shared" si="0"/>
        <v/>
      </c>
      <c r="L25" s="37" t="s">
        <v>45</v>
      </c>
      <c r="M25" s="34">
        <f>(SUMIF($A$15:$A$33,L25,$J$15:$J$33))</f>
        <v>0</v>
      </c>
    </row>
    <row r="26" spans="1:13" ht="16.5" customHeight="1">
      <c r="A26" s="38"/>
      <c r="B26" s="200"/>
      <c r="C26" s="201"/>
      <c r="D26" s="198"/>
      <c r="E26" s="199"/>
      <c r="F26" s="39" t="str">
        <f t="shared" si="2"/>
        <v/>
      </c>
      <c r="G26" s="26" t="str">
        <f t="shared" si="4"/>
        <v/>
      </c>
      <c r="H26" s="25" t="str">
        <f t="shared" si="3"/>
        <v/>
      </c>
      <c r="I26" s="42"/>
      <c r="J26" s="27" t="str">
        <f t="shared" si="0"/>
        <v/>
      </c>
      <c r="M26" s="35"/>
    </row>
    <row r="27" spans="1:13" ht="16.5" customHeight="1">
      <c r="A27" s="38"/>
      <c r="B27" s="200"/>
      <c r="C27" s="201"/>
      <c r="D27" s="198"/>
      <c r="E27" s="199"/>
      <c r="F27" s="39" t="str">
        <f t="shared" si="2"/>
        <v/>
      </c>
      <c r="G27" s="26" t="str">
        <f t="shared" si="4"/>
        <v/>
      </c>
      <c r="H27" s="25" t="str">
        <f t="shared" si="3"/>
        <v/>
      </c>
      <c r="I27" s="42"/>
      <c r="J27" s="27" t="str">
        <f t="shared" si="0"/>
        <v/>
      </c>
      <c r="M27" s="35"/>
    </row>
    <row r="28" spans="1:13" ht="16.5" customHeight="1">
      <c r="A28" s="38"/>
      <c r="B28" s="200"/>
      <c r="C28" s="201"/>
      <c r="D28" s="198"/>
      <c r="E28" s="199"/>
      <c r="F28" s="39" t="str">
        <f t="shared" si="2"/>
        <v/>
      </c>
      <c r="G28" s="26" t="str">
        <f t="shared" si="4"/>
        <v/>
      </c>
      <c r="H28" s="25" t="str">
        <f t="shared" si="3"/>
        <v/>
      </c>
      <c r="I28" s="42"/>
      <c r="J28" s="27" t="str">
        <f t="shared" si="0"/>
        <v/>
      </c>
      <c r="M28" s="35"/>
    </row>
    <row r="29" spans="1:13" ht="16.5" customHeight="1">
      <c r="A29" s="38"/>
      <c r="B29" s="200"/>
      <c r="C29" s="201"/>
      <c r="D29" s="198"/>
      <c r="E29" s="199"/>
      <c r="F29" s="39" t="str">
        <f t="shared" si="2"/>
        <v/>
      </c>
      <c r="G29" s="26" t="str">
        <f t="shared" si="4"/>
        <v/>
      </c>
      <c r="H29" s="25" t="str">
        <f t="shared" si="3"/>
        <v/>
      </c>
      <c r="I29" s="42"/>
      <c r="J29" s="27" t="str">
        <f t="shared" si="0"/>
        <v/>
      </c>
      <c r="M29" s="35"/>
    </row>
    <row r="30" spans="1:13" ht="16.5" customHeight="1">
      <c r="A30" s="38"/>
      <c r="B30" s="200"/>
      <c r="C30" s="201"/>
      <c r="D30" s="198"/>
      <c r="E30" s="199"/>
      <c r="F30" s="39" t="str">
        <f t="shared" si="2"/>
        <v/>
      </c>
      <c r="G30" s="26" t="str">
        <f t="shared" si="4"/>
        <v/>
      </c>
      <c r="H30" s="25" t="str">
        <f t="shared" si="3"/>
        <v/>
      </c>
      <c r="I30" s="42"/>
      <c r="J30" s="27" t="str">
        <f t="shared" si="0"/>
        <v/>
      </c>
      <c r="M30" s="35"/>
    </row>
    <row r="31" spans="1:13" ht="16.5" customHeight="1">
      <c r="A31" s="38"/>
      <c r="B31" s="200"/>
      <c r="C31" s="201"/>
      <c r="D31" s="198"/>
      <c r="E31" s="199"/>
      <c r="F31" s="39" t="str">
        <f t="shared" si="2"/>
        <v/>
      </c>
      <c r="G31" s="26" t="str">
        <f t="shared" si="4"/>
        <v/>
      </c>
      <c r="H31" s="25" t="str">
        <f t="shared" si="3"/>
        <v/>
      </c>
      <c r="I31" s="42"/>
      <c r="J31" s="27" t="str">
        <f t="shared" si="0"/>
        <v/>
      </c>
      <c r="M31" s="35"/>
    </row>
    <row r="32" spans="1:13" ht="16.5" customHeight="1">
      <c r="A32" s="38"/>
      <c r="B32" s="200"/>
      <c r="C32" s="201"/>
      <c r="D32" s="198"/>
      <c r="E32" s="199"/>
      <c r="F32" s="39" t="str">
        <f t="shared" si="2"/>
        <v/>
      </c>
      <c r="G32" s="26" t="str">
        <f t="shared" si="4"/>
        <v/>
      </c>
      <c r="H32" s="25" t="str">
        <f t="shared" si="3"/>
        <v/>
      </c>
      <c r="I32" s="42"/>
      <c r="J32" s="27" t="str">
        <f t="shared" si="0"/>
        <v/>
      </c>
      <c r="M32" s="35"/>
    </row>
    <row r="33" spans="1:10" ht="16.5" customHeight="1" thickBot="1">
      <c r="A33" s="40"/>
      <c r="B33" s="211"/>
      <c r="C33" s="212"/>
      <c r="D33" s="209"/>
      <c r="E33" s="210"/>
      <c r="F33" s="41" t="str">
        <f t="shared" si="2"/>
        <v/>
      </c>
      <c r="G33" s="46" t="str">
        <f t="shared" si="4"/>
        <v/>
      </c>
      <c r="H33" s="28" t="str">
        <f t="shared" si="3"/>
        <v/>
      </c>
      <c r="I33" s="43"/>
      <c r="J33" s="29" t="str">
        <f t="shared" si="0"/>
        <v/>
      </c>
    </row>
    <row r="34" spans="1:10" ht="11.25" customHeight="1" thickTop="1" thickBot="1"/>
    <row r="35" spans="1:10" ht="16.5" customHeight="1" thickTop="1" thickBot="1">
      <c r="A35" s="247" t="s">
        <v>18</v>
      </c>
      <c r="B35" s="248"/>
      <c r="C35" s="45"/>
      <c r="D35" s="7"/>
      <c r="F35" s="268" t="s">
        <v>6</v>
      </c>
      <c r="G35" s="269"/>
      <c r="H35" s="269"/>
      <c r="I35" s="255">
        <f>SUMIF(H15:H33,"aucune",J15:J33)</f>
        <v>0</v>
      </c>
      <c r="J35" s="256"/>
    </row>
    <row r="36" spans="1:10" ht="16.5" customHeight="1" thickBot="1">
      <c r="A36" s="217" t="s">
        <v>19</v>
      </c>
      <c r="B36" s="218"/>
      <c r="C36" s="44"/>
      <c r="D36" s="7"/>
      <c r="F36" s="213" t="s">
        <v>7</v>
      </c>
      <c r="G36" s="214"/>
      <c r="H36" s="214"/>
      <c r="I36" s="253">
        <f>(SUMIF(H15:H33,"20 %",J15:J33))/1.2</f>
        <v>0</v>
      </c>
      <c r="J36" s="254"/>
    </row>
    <row r="37" spans="1:10" ht="11.25" customHeight="1" thickTop="1" thickBot="1">
      <c r="A37" s="190"/>
      <c r="B37" s="190"/>
      <c r="C37" s="190"/>
      <c r="D37" s="161"/>
      <c r="F37" s="265" t="s">
        <v>12</v>
      </c>
      <c r="G37" s="266"/>
      <c r="H37" s="266"/>
      <c r="I37" s="266"/>
      <c r="J37" s="267"/>
    </row>
    <row r="38" spans="1:10" ht="16.5" customHeight="1" thickTop="1" thickBot="1">
      <c r="A38" s="219" t="s">
        <v>20</v>
      </c>
      <c r="B38" s="220"/>
      <c r="C38" s="221"/>
      <c r="D38" s="162"/>
      <c r="F38" s="213" t="s">
        <v>8</v>
      </c>
      <c r="G38" s="214"/>
      <c r="H38" s="214"/>
      <c r="I38" s="257">
        <f>I36*0.2</f>
        <v>0</v>
      </c>
      <c r="J38" s="258"/>
    </row>
    <row r="39" spans="1:10" ht="16.5" customHeight="1" thickBot="1">
      <c r="A39" s="222"/>
      <c r="B39" s="223"/>
      <c r="C39" s="224"/>
      <c r="D39" s="162"/>
      <c r="F39" s="270" t="s">
        <v>9</v>
      </c>
      <c r="G39" s="271"/>
      <c r="H39" s="271"/>
      <c r="I39" s="259">
        <f>SUM(J15:J33)</f>
        <v>0</v>
      </c>
      <c r="J39" s="260"/>
    </row>
    <row r="40" spans="1:10" ht="16.5" customHeight="1" thickBot="1">
      <c r="A40" s="222"/>
      <c r="B40" s="223"/>
      <c r="C40" s="224"/>
      <c r="D40" s="162"/>
      <c r="F40" s="213" t="s">
        <v>10</v>
      </c>
      <c r="G40" s="214"/>
      <c r="H40" s="214"/>
      <c r="I40" s="261"/>
      <c r="J40" s="262"/>
    </row>
    <row r="41" spans="1:10" ht="16.5" customHeight="1" thickBot="1">
      <c r="A41" s="225"/>
      <c r="B41" s="226"/>
      <c r="C41" s="227"/>
      <c r="D41" s="162"/>
      <c r="F41" s="215" t="s">
        <v>11</v>
      </c>
      <c r="G41" s="216"/>
      <c r="H41" s="216"/>
      <c r="I41" s="263">
        <f>I39-I40</f>
        <v>0</v>
      </c>
      <c r="J41" s="264"/>
    </row>
    <row r="42" spans="1:10" ht="6" customHeight="1" thickTop="1">
      <c r="A42" s="161"/>
      <c r="B42" s="161"/>
      <c r="C42" s="161"/>
      <c r="D42" s="161"/>
      <c r="F42" s="13"/>
      <c r="G42" s="13"/>
      <c r="H42" s="13"/>
      <c r="I42" s="161"/>
      <c r="J42" s="161"/>
    </row>
    <row r="43" spans="1:10" ht="60" customHeight="1">
      <c r="A43" s="252"/>
      <c r="B43" s="252"/>
      <c r="C43" s="252"/>
      <c r="D43" s="252"/>
      <c r="E43" s="252"/>
      <c r="F43" s="252"/>
      <c r="G43" s="252"/>
      <c r="H43" s="252"/>
      <c r="I43" s="252"/>
      <c r="J43" s="252"/>
    </row>
  </sheetData>
  <mergeCells count="81">
    <mergeCell ref="A43:J43"/>
    <mergeCell ref="A38:C41"/>
    <mergeCell ref="F38:H38"/>
    <mergeCell ref="I38:J38"/>
    <mergeCell ref="F39:H39"/>
    <mergeCell ref="I39:J39"/>
    <mergeCell ref="F40:H40"/>
    <mergeCell ref="I40:J40"/>
    <mergeCell ref="F41:H41"/>
    <mergeCell ref="I41:J41"/>
    <mergeCell ref="I35:J35"/>
    <mergeCell ref="A36:B36"/>
    <mergeCell ref="F36:H36"/>
    <mergeCell ref="I36:J36"/>
    <mergeCell ref="A37:C37"/>
    <mergeCell ref="F37:J37"/>
    <mergeCell ref="B32:C32"/>
    <mergeCell ref="D32:E32"/>
    <mergeCell ref="B33:C33"/>
    <mergeCell ref="D33:E33"/>
    <mergeCell ref="A35:B35"/>
    <mergeCell ref="F35:H35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A14:C14"/>
    <mergeCell ref="D14:E14"/>
    <mergeCell ref="B15:C15"/>
    <mergeCell ref="D15:E15"/>
    <mergeCell ref="B16:C16"/>
    <mergeCell ref="D16:E16"/>
    <mergeCell ref="A10:D10"/>
    <mergeCell ref="F10:J10"/>
    <mergeCell ref="A11:D11"/>
    <mergeCell ref="F11:G11"/>
    <mergeCell ref="H11:J11"/>
    <mergeCell ref="L11:M12"/>
    <mergeCell ref="A12:D12"/>
    <mergeCell ref="F12:G12"/>
    <mergeCell ref="H12:J12"/>
    <mergeCell ref="C6:D6"/>
    <mergeCell ref="F6:J7"/>
    <mergeCell ref="C7:D7"/>
    <mergeCell ref="F8:J8"/>
    <mergeCell ref="C9:D9"/>
    <mergeCell ref="F9:J9"/>
    <mergeCell ref="C1:D1"/>
    <mergeCell ref="F1:G2"/>
    <mergeCell ref="H1:J2"/>
    <mergeCell ref="C2:D2"/>
    <mergeCell ref="C3:D3"/>
    <mergeCell ref="F3:G4"/>
    <mergeCell ref="H3:J4"/>
    <mergeCell ref="C4:D5"/>
  </mergeCells>
  <conditionalFormatting sqref="L11:M12">
    <cfRule type="cellIs" dxfId="0" priority="1" operator="equal">
      <formula>"Attention Rupture de Stock"</formula>
    </cfRule>
  </conditionalFormatting>
  <dataValidations count="3">
    <dataValidation type="list" allowBlank="1" showInputMessage="1" showErrorMessage="1" sqref="C36">
      <formula1>MDP</formula1>
    </dataValidation>
    <dataValidation type="list" allowBlank="1" showInputMessage="1" showErrorMessage="1" sqref="A15:A33">
      <formula1>Categorie</formula1>
    </dataValidation>
    <dataValidation type="list" allowBlank="1" showInputMessage="1" showErrorMessage="1" sqref="H1:J2">
      <formula1>NoFactures</formula1>
    </dataValidation>
  </dataValidations>
  <pageMargins left="0.23622047244094491" right="0.23622047244094491" top="0.74803149606299213" bottom="0.7480314960629921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M7"/>
  <sheetViews>
    <sheetView zoomScale="145" zoomScaleNormal="145" workbookViewId="0">
      <selection activeCell="F10" sqref="F10"/>
    </sheetView>
  </sheetViews>
  <sheetFormatPr defaultColWidth="14.7109375" defaultRowHeight="15"/>
  <cols>
    <col min="3" max="3" width="6.5703125" customWidth="1"/>
    <col min="4" max="4" width="21.42578125" bestFit="1" customWidth="1"/>
    <col min="8" max="8" width="4.5703125" bestFit="1" customWidth="1"/>
  </cols>
  <sheetData>
    <row r="1" spans="1:13" s="67" customFormat="1" ht="29.25" customHeight="1">
      <c r="A1" s="159" t="s">
        <v>54</v>
      </c>
      <c r="B1" s="159" t="s">
        <v>49</v>
      </c>
      <c r="C1" s="159" t="s">
        <v>22</v>
      </c>
      <c r="D1" s="159" t="s">
        <v>23</v>
      </c>
      <c r="E1" s="159" t="s">
        <v>50</v>
      </c>
      <c r="F1" s="159" t="s">
        <v>24</v>
      </c>
      <c r="G1" s="159" t="s">
        <v>27</v>
      </c>
      <c r="H1" s="159" t="s">
        <v>1</v>
      </c>
      <c r="I1" s="159" t="s">
        <v>25</v>
      </c>
      <c r="J1" s="159" t="s">
        <v>104</v>
      </c>
      <c r="K1" s="159" t="s">
        <v>26</v>
      </c>
      <c r="L1" s="160" t="s">
        <v>105</v>
      </c>
      <c r="M1" s="67" t="s">
        <v>106</v>
      </c>
    </row>
    <row r="2" spans="1:13">
      <c r="A2" s="16" t="s">
        <v>28</v>
      </c>
      <c r="B2" s="16"/>
      <c r="C2" s="1" t="s">
        <v>30</v>
      </c>
      <c r="D2" s="16" t="s">
        <v>29</v>
      </c>
      <c r="E2" s="16"/>
      <c r="F2" s="16"/>
      <c r="G2" s="16" t="s">
        <v>31</v>
      </c>
      <c r="H2" s="16">
        <v>10</v>
      </c>
      <c r="I2" s="19">
        <v>8</v>
      </c>
      <c r="J2" s="19"/>
      <c r="K2" s="16"/>
      <c r="L2" s="16">
        <f ca="1">SUMIF(Facture!$D$15:$E$33,A2,Facture!$F$15:$F$33)</f>
        <v>0</v>
      </c>
      <c r="M2">
        <f ca="1">H2-L2</f>
        <v>10</v>
      </c>
    </row>
    <row r="3" spans="1:13">
      <c r="A3" s="16" t="s">
        <v>38</v>
      </c>
      <c r="B3" s="16"/>
      <c r="C3" s="17" t="s">
        <v>37</v>
      </c>
      <c r="D3" s="16" t="s">
        <v>36</v>
      </c>
      <c r="E3" s="16"/>
      <c r="F3" s="16"/>
      <c r="G3" s="16" t="s">
        <v>32</v>
      </c>
      <c r="H3" s="16">
        <v>10</v>
      </c>
      <c r="I3" s="19">
        <v>6</v>
      </c>
      <c r="J3" s="19"/>
      <c r="K3" s="16"/>
      <c r="L3" s="16">
        <f ca="1">SUMIF(Facture!$D$15:$E$33,A3,Facture!$F$15:$F$33)</f>
        <v>0</v>
      </c>
      <c r="M3">
        <f t="shared" ref="M3:M7" ca="1" si="0">H3-L3</f>
        <v>10</v>
      </c>
    </row>
    <row r="4" spans="1:13">
      <c r="A4" s="16" t="s">
        <v>39</v>
      </c>
      <c r="B4" s="16"/>
      <c r="C4" s="17" t="s">
        <v>35</v>
      </c>
      <c r="D4" s="16" t="s">
        <v>34</v>
      </c>
      <c r="E4" s="16"/>
      <c r="F4" s="16"/>
      <c r="G4" s="16" t="s">
        <v>33</v>
      </c>
      <c r="H4" s="16">
        <v>10</v>
      </c>
      <c r="I4" s="19">
        <v>10</v>
      </c>
      <c r="J4" s="19"/>
      <c r="K4" s="16"/>
      <c r="L4" s="16">
        <f ca="1">SUMIF(Facture!$D$15:$E$33,A4,Facture!$F$15:$F$33)</f>
        <v>0</v>
      </c>
      <c r="M4">
        <f t="shared" ca="1" si="0"/>
        <v>10</v>
      </c>
    </row>
    <row r="5" spans="1:13">
      <c r="A5" s="16" t="s">
        <v>40</v>
      </c>
      <c r="B5" s="16"/>
      <c r="C5" s="17" t="s">
        <v>43</v>
      </c>
      <c r="D5" s="16" t="s">
        <v>46</v>
      </c>
      <c r="E5" s="16">
        <v>5454</v>
      </c>
      <c r="F5" s="16"/>
      <c r="G5" s="16" t="s">
        <v>31</v>
      </c>
      <c r="H5" s="16">
        <v>10</v>
      </c>
      <c r="I5" s="19">
        <v>300</v>
      </c>
      <c r="J5" s="19"/>
      <c r="K5" s="16"/>
      <c r="L5" s="16">
        <f ca="1">SUMIF(Facture!$D$15:$E$33,A5,Facture!$F$15:$F$33)</f>
        <v>0</v>
      </c>
      <c r="M5">
        <f t="shared" ca="1" si="0"/>
        <v>10</v>
      </c>
    </row>
    <row r="6" spans="1:13">
      <c r="A6" s="16" t="s">
        <v>41</v>
      </c>
      <c r="B6" s="16"/>
      <c r="C6" s="17" t="s">
        <v>44</v>
      </c>
      <c r="D6" s="16" t="s">
        <v>47</v>
      </c>
      <c r="E6" s="16">
        <v>5454</v>
      </c>
      <c r="F6" s="16"/>
      <c r="G6" s="16" t="s">
        <v>32</v>
      </c>
      <c r="H6" s="16">
        <v>10</v>
      </c>
      <c r="I6" s="19">
        <v>200</v>
      </c>
      <c r="J6" s="19"/>
      <c r="K6" s="16"/>
      <c r="L6" s="16">
        <f ca="1">SUMIF(Facture!$D$15:$E$33,A6,Facture!$F$15:$F$33)</f>
        <v>0</v>
      </c>
      <c r="M6">
        <f t="shared" ca="1" si="0"/>
        <v>10</v>
      </c>
    </row>
    <row r="7" spans="1:13">
      <c r="A7" s="16" t="s">
        <v>42</v>
      </c>
      <c r="B7" s="16"/>
      <c r="C7" s="17" t="s">
        <v>45</v>
      </c>
      <c r="D7" s="16" t="s">
        <v>48</v>
      </c>
      <c r="E7" s="16">
        <v>5454</v>
      </c>
      <c r="F7" s="16"/>
      <c r="G7" s="16" t="s">
        <v>33</v>
      </c>
      <c r="H7" s="16">
        <v>10</v>
      </c>
      <c r="I7" s="19">
        <v>50</v>
      </c>
      <c r="J7" s="19"/>
      <c r="K7" s="16"/>
      <c r="L7" s="16">
        <f ca="1">SUMIF(Facture!$D$15:$E$33,A7,Facture!$F$15:$F$33)</f>
        <v>0</v>
      </c>
      <c r="M7">
        <f t="shared" ca="1" si="0"/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W35"/>
  <sheetViews>
    <sheetView zoomScale="130" zoomScaleNormal="130" workbookViewId="0">
      <selection activeCell="B2" sqref="B2"/>
    </sheetView>
  </sheetViews>
  <sheetFormatPr defaultColWidth="13.85546875" defaultRowHeight="21.75" customHeight="1"/>
  <cols>
    <col min="1" max="2" width="15.5703125" style="30" customWidth="1"/>
    <col min="3" max="3" width="15.5703125" style="53" customWidth="1"/>
    <col min="4" max="4" width="15.5703125" style="54" customWidth="1"/>
    <col min="5" max="5" width="15.5703125" style="30" customWidth="1"/>
    <col min="6" max="16" width="15.5703125" style="54" customWidth="1"/>
    <col min="17" max="18" width="15.5703125" style="30" customWidth="1"/>
    <col min="19" max="19" width="15.5703125" style="3" customWidth="1"/>
    <col min="20" max="16384" width="13.85546875" style="30"/>
  </cols>
  <sheetData>
    <row r="1" spans="1:23" s="65" customFormat="1" ht="39.75" customHeight="1">
      <c r="A1" s="62" t="s">
        <v>66</v>
      </c>
      <c r="B1" s="62" t="s">
        <v>64</v>
      </c>
      <c r="C1" s="63" t="s">
        <v>21</v>
      </c>
      <c r="D1" s="64" t="s">
        <v>65</v>
      </c>
      <c r="E1" s="62" t="s">
        <v>67</v>
      </c>
      <c r="F1" s="64" t="s">
        <v>30</v>
      </c>
      <c r="G1" s="64" t="s">
        <v>35</v>
      </c>
      <c r="H1" s="64" t="s">
        <v>37</v>
      </c>
      <c r="I1" s="64" t="s">
        <v>69</v>
      </c>
      <c r="J1" s="64" t="s">
        <v>51</v>
      </c>
      <c r="K1" s="64" t="s">
        <v>52</v>
      </c>
      <c r="L1" s="64" t="s">
        <v>53</v>
      </c>
      <c r="M1" s="64" t="s">
        <v>70</v>
      </c>
      <c r="N1" s="64" t="s">
        <v>43</v>
      </c>
      <c r="O1" s="64" t="s">
        <v>44</v>
      </c>
      <c r="P1" s="64" t="s">
        <v>45</v>
      </c>
      <c r="Q1" s="62" t="s">
        <v>71</v>
      </c>
      <c r="R1" s="62" t="s">
        <v>74</v>
      </c>
      <c r="S1" s="62" t="s">
        <v>72</v>
      </c>
      <c r="U1" s="66"/>
      <c r="V1" s="66"/>
      <c r="W1" s="66"/>
    </row>
    <row r="2" spans="1:23" customFormat="1" ht="21.75" customHeight="1">
      <c r="A2" s="2" t="s">
        <v>121</v>
      </c>
      <c r="B2" s="2" t="s">
        <v>120</v>
      </c>
      <c r="C2" s="68">
        <v>42931</v>
      </c>
      <c r="D2" s="69">
        <v>400</v>
      </c>
      <c r="E2" s="30" t="s">
        <v>75</v>
      </c>
      <c r="F2" s="69">
        <v>0</v>
      </c>
      <c r="G2" s="69">
        <v>0</v>
      </c>
      <c r="H2" s="69">
        <v>0</v>
      </c>
      <c r="I2" s="69">
        <v>0</v>
      </c>
      <c r="J2" s="69">
        <v>0</v>
      </c>
      <c r="K2" s="69">
        <v>333.33333333333337</v>
      </c>
      <c r="L2" s="69">
        <v>0</v>
      </c>
      <c r="M2" s="69">
        <v>333.33333333333337</v>
      </c>
      <c r="N2" s="69">
        <v>0</v>
      </c>
      <c r="O2" s="69">
        <v>0</v>
      </c>
      <c r="P2" s="69">
        <v>0</v>
      </c>
      <c r="Q2" s="69">
        <v>0</v>
      </c>
      <c r="R2" s="69">
        <v>333.33333333333337</v>
      </c>
      <c r="S2" s="69">
        <v>66.666666666666671</v>
      </c>
    </row>
    <row r="3" spans="1:23" customFormat="1" ht="21.75" customHeight="1">
      <c r="A3" s="2" t="s">
        <v>119</v>
      </c>
      <c r="B3" s="2" t="s">
        <v>124</v>
      </c>
      <c r="C3" s="68">
        <v>42931</v>
      </c>
      <c r="D3" s="69">
        <v>100</v>
      </c>
      <c r="E3" s="30" t="s">
        <v>78</v>
      </c>
      <c r="F3" s="69">
        <v>0</v>
      </c>
      <c r="G3" s="69">
        <v>0</v>
      </c>
      <c r="H3" s="69">
        <v>0</v>
      </c>
      <c r="I3" s="69">
        <v>0</v>
      </c>
      <c r="J3" s="69">
        <v>83.333333333333343</v>
      </c>
      <c r="K3" s="69">
        <v>0</v>
      </c>
      <c r="L3" s="69">
        <v>0</v>
      </c>
      <c r="M3" s="69">
        <v>83.333333333333343</v>
      </c>
      <c r="N3" s="69">
        <v>0</v>
      </c>
      <c r="O3" s="69">
        <v>0</v>
      </c>
      <c r="P3" s="69">
        <v>0</v>
      </c>
      <c r="Q3" s="69">
        <v>0</v>
      </c>
      <c r="R3" s="69">
        <v>83.333333333333343</v>
      </c>
      <c r="S3" s="69">
        <v>16.666666666666668</v>
      </c>
    </row>
    <row r="4" spans="1:23" customFormat="1" ht="21.75" customHeight="1">
      <c r="A4" s="2"/>
      <c r="B4" s="2"/>
      <c r="C4" s="68"/>
      <c r="D4" s="69"/>
      <c r="E4" s="30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23" customFormat="1" ht="21.75" customHeight="1">
      <c r="A5" s="2"/>
      <c r="B5" s="2"/>
      <c r="C5" s="68"/>
      <c r="D5" s="69"/>
      <c r="E5" s="30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23" customFormat="1" ht="21.75" customHeight="1">
      <c r="A6" s="2"/>
      <c r="B6" s="2"/>
      <c r="C6" s="68"/>
      <c r="D6" s="69"/>
      <c r="E6" s="30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</row>
    <row r="7" spans="1:23" customFormat="1" ht="21.75" customHeight="1">
      <c r="A7" s="2"/>
      <c r="B7" s="2"/>
      <c r="C7" s="68"/>
      <c r="D7" s="69"/>
      <c r="E7" s="30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</row>
    <row r="8" spans="1:23" customFormat="1" ht="21.75" customHeight="1">
      <c r="A8" s="2"/>
      <c r="B8" s="2"/>
      <c r="C8" s="68"/>
      <c r="D8" s="69"/>
      <c r="E8" s="30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</row>
    <row r="9" spans="1:23" customFormat="1" ht="21.75" customHeight="1">
      <c r="A9" s="2"/>
      <c r="B9" s="2"/>
      <c r="C9" s="68"/>
      <c r="D9" s="69"/>
      <c r="E9" s="30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</row>
    <row r="10" spans="1:23" customFormat="1" ht="21.75" customHeight="1">
      <c r="A10" s="2"/>
      <c r="B10" s="2"/>
      <c r="C10" s="68"/>
      <c r="D10" s="69"/>
      <c r="E10" s="30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</row>
    <row r="11" spans="1:23" customFormat="1" ht="21.75" customHeight="1">
      <c r="A11" s="2"/>
      <c r="B11" s="2"/>
      <c r="C11" s="68"/>
      <c r="D11" s="69"/>
      <c r="E11" s="30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23" customFormat="1" ht="21.75" customHeight="1">
      <c r="A12" s="2"/>
      <c r="B12" s="2"/>
      <c r="C12" s="68"/>
      <c r="D12" s="69"/>
      <c r="E12" s="30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</row>
    <row r="13" spans="1:23" customFormat="1" ht="21.75" customHeight="1">
      <c r="A13" s="2"/>
      <c r="B13" s="2"/>
      <c r="C13" s="68"/>
      <c r="D13" s="69"/>
      <c r="E13" s="30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</row>
    <row r="14" spans="1:23" customFormat="1" ht="21.75" customHeight="1">
      <c r="A14" s="2"/>
      <c r="B14" s="2"/>
      <c r="C14" s="68"/>
      <c r="D14" s="69"/>
      <c r="E14" s="30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</row>
    <row r="15" spans="1:23" customFormat="1" ht="21.75" customHeight="1">
      <c r="A15" s="2"/>
      <c r="B15" s="2"/>
      <c r="C15" s="68"/>
      <c r="D15" s="69"/>
      <c r="E15" s="30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</row>
    <row r="16" spans="1:23" customFormat="1" ht="21.75" customHeight="1">
      <c r="A16" s="2"/>
      <c r="B16" s="2"/>
      <c r="C16" s="68"/>
      <c r="D16" s="69"/>
      <c r="E16" s="30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</row>
    <row r="17" spans="3:23" customFormat="1" ht="21.75" customHeight="1">
      <c r="C17" s="47"/>
      <c r="D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</row>
    <row r="18" spans="3:23" customFormat="1" ht="21.75" customHeight="1">
      <c r="C18" s="47"/>
      <c r="D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</row>
    <row r="19" spans="3:23" customFormat="1" ht="21.75" customHeight="1">
      <c r="C19" s="47"/>
      <c r="D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</row>
    <row r="20" spans="3:23" customFormat="1" ht="21.75" customHeight="1">
      <c r="C20" s="47"/>
      <c r="D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</row>
    <row r="21" spans="3:23" customFormat="1" ht="21.75" customHeight="1">
      <c r="C21" s="47"/>
      <c r="D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</row>
    <row r="22" spans="3:23" customFormat="1" ht="21.75" customHeight="1">
      <c r="C22" s="47"/>
      <c r="D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</row>
    <row r="23" spans="3:23" ht="21.75" customHeight="1">
      <c r="S23" s="57"/>
    </row>
    <row r="24" spans="3:23" ht="21.75" customHeight="1">
      <c r="U24" s="52"/>
      <c r="V24" s="52"/>
      <c r="W24" s="52"/>
    </row>
    <row r="35" spans="19:19" ht="21.75" customHeight="1">
      <c r="S35" s="11"/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I43"/>
  <sheetViews>
    <sheetView showGridLines="0" view="pageLayout" zoomScale="160" zoomScaleNormal="100" zoomScalePageLayoutView="160" workbookViewId="0">
      <selection activeCell="E2" sqref="E2:F2"/>
    </sheetView>
  </sheetViews>
  <sheetFormatPr defaultColWidth="11.42578125" defaultRowHeight="15"/>
  <cols>
    <col min="1" max="1" width="5" style="120" customWidth="1"/>
    <col min="2" max="2" width="15.7109375" style="120" customWidth="1"/>
    <col min="3" max="3" width="23.42578125" style="120" customWidth="1"/>
    <col min="4" max="4" width="3.140625" style="120" customWidth="1"/>
    <col min="5" max="5" width="13" style="120" customWidth="1"/>
    <col min="6" max="6" width="11.42578125" style="120"/>
    <col min="7" max="7" width="5" style="120" customWidth="1"/>
    <col min="8" max="8" width="9.85546875" style="120" customWidth="1"/>
    <col min="9" max="16384" width="11.42578125" style="120"/>
  </cols>
  <sheetData>
    <row r="1" spans="1:9" ht="15.75" thickTop="1">
      <c r="A1" s="317"/>
      <c r="B1" s="318"/>
      <c r="C1" s="116"/>
      <c r="D1" s="117"/>
      <c r="E1" s="336"/>
      <c r="F1" s="337"/>
      <c r="G1" s="337"/>
      <c r="H1" s="118"/>
      <c r="I1" s="119"/>
    </row>
    <row r="2" spans="1:9" ht="46.5" customHeight="1">
      <c r="A2" s="320"/>
      <c r="B2" s="321"/>
      <c r="C2" s="154"/>
      <c r="D2" s="121"/>
      <c r="E2" s="338" t="s">
        <v>91</v>
      </c>
      <c r="F2" s="339"/>
      <c r="G2" s="339" t="s">
        <v>92</v>
      </c>
      <c r="H2" s="339"/>
      <c r="I2" s="122"/>
    </row>
    <row r="3" spans="1:9" ht="18">
      <c r="A3" s="320"/>
      <c r="B3" s="321"/>
      <c r="C3" s="154"/>
      <c r="D3" s="121"/>
      <c r="E3" s="338"/>
      <c r="F3" s="339"/>
      <c r="G3" s="339"/>
      <c r="H3" s="339"/>
      <c r="I3" s="340"/>
    </row>
    <row r="4" spans="1:9">
      <c r="A4" s="320"/>
      <c r="B4" s="321"/>
      <c r="C4" s="152"/>
      <c r="D4" s="121"/>
      <c r="E4" s="338" t="s">
        <v>14</v>
      </c>
      <c r="F4" s="339"/>
      <c r="G4" s="339"/>
      <c r="H4" s="339"/>
      <c r="I4" s="123"/>
    </row>
    <row r="5" spans="1:9" ht="15.75" thickBot="1">
      <c r="A5" s="320"/>
      <c r="B5" s="321"/>
      <c r="C5" s="152"/>
      <c r="D5" s="121"/>
      <c r="E5" s="314"/>
      <c r="F5" s="315"/>
      <c r="G5" s="315"/>
      <c r="H5" s="124"/>
      <c r="I5" s="125"/>
    </row>
    <row r="6" spans="1:9" ht="16.5" thickTop="1" thickBot="1">
      <c r="A6" s="320"/>
      <c r="B6" s="321"/>
      <c r="C6" s="152"/>
      <c r="D6" s="121"/>
      <c r="E6" s="121"/>
      <c r="F6" s="121"/>
      <c r="G6" s="126"/>
      <c r="H6" s="316"/>
      <c r="I6" s="316"/>
    </row>
    <row r="7" spans="1:9" ht="18.75" customHeight="1" thickTop="1">
      <c r="A7" s="320"/>
      <c r="B7" s="321"/>
      <c r="C7" s="153"/>
      <c r="D7" s="127"/>
      <c r="E7" s="317" t="s">
        <v>93</v>
      </c>
      <c r="F7" s="318"/>
      <c r="G7" s="318"/>
      <c r="H7" s="318"/>
      <c r="I7" s="319"/>
    </row>
    <row r="8" spans="1:9" ht="18.75" customHeight="1" thickBot="1">
      <c r="A8" s="334"/>
      <c r="B8" s="335"/>
      <c r="C8" s="128"/>
      <c r="D8" s="117"/>
      <c r="E8" s="320"/>
      <c r="F8" s="321"/>
      <c r="G8" s="321"/>
      <c r="H8" s="321"/>
      <c r="I8" s="322"/>
    </row>
    <row r="9" spans="1:9" ht="16.5" thickTop="1" thickBot="1">
      <c r="A9" s="126"/>
      <c r="E9" s="320"/>
      <c r="F9" s="321"/>
      <c r="G9" s="321"/>
      <c r="H9" s="321"/>
      <c r="I9" s="322"/>
    </row>
    <row r="10" spans="1:9" ht="21" customHeight="1" thickTop="1">
      <c r="A10" s="323"/>
      <c r="B10" s="324"/>
      <c r="C10" s="325"/>
      <c r="D10" s="121"/>
      <c r="E10" s="320"/>
      <c r="F10" s="321"/>
      <c r="G10" s="321"/>
      <c r="H10" s="321"/>
      <c r="I10" s="322"/>
    </row>
    <row r="11" spans="1:9" ht="20.25" customHeight="1">
      <c r="A11" s="326"/>
      <c r="B11" s="327"/>
      <c r="C11" s="328"/>
      <c r="D11" s="121"/>
      <c r="E11" s="320"/>
      <c r="F11" s="321"/>
      <c r="G11" s="321"/>
      <c r="H11" s="321"/>
      <c r="I11" s="322"/>
    </row>
    <row r="12" spans="1:9" ht="23.25" customHeight="1">
      <c r="A12" s="320"/>
      <c r="B12" s="321"/>
      <c r="C12" s="322"/>
      <c r="D12" s="121"/>
      <c r="E12" s="329" t="s">
        <v>94</v>
      </c>
      <c r="F12" s="330"/>
      <c r="G12" s="330"/>
      <c r="H12" s="129"/>
      <c r="I12" s="130"/>
    </row>
    <row r="13" spans="1:9">
      <c r="A13" s="131"/>
      <c r="B13" s="132"/>
      <c r="C13" s="133"/>
      <c r="D13" s="121"/>
      <c r="E13" s="134" t="s">
        <v>95</v>
      </c>
      <c r="F13" s="129"/>
      <c r="G13" s="129"/>
      <c r="H13" s="129"/>
      <c r="I13" s="130"/>
    </row>
    <row r="14" spans="1:9" ht="20.25" customHeight="1">
      <c r="A14" s="331" t="s">
        <v>96</v>
      </c>
      <c r="B14" s="289"/>
      <c r="C14" s="332"/>
      <c r="D14" s="135"/>
      <c r="E14" s="329" t="s">
        <v>17</v>
      </c>
      <c r="F14" s="330"/>
      <c r="G14" s="330"/>
      <c r="H14" s="330"/>
      <c r="I14" s="333"/>
    </row>
    <row r="15" spans="1:9" ht="21" customHeight="1" thickBot="1">
      <c r="A15" s="306" t="s">
        <v>97</v>
      </c>
      <c r="B15" s="292"/>
      <c r="C15" s="307"/>
      <c r="D15" s="135"/>
      <c r="E15" s="308" t="s">
        <v>98</v>
      </c>
      <c r="F15" s="309"/>
      <c r="G15" s="309"/>
      <c r="H15" s="309"/>
      <c r="I15" s="310"/>
    </row>
    <row r="16" spans="1:9" ht="8.25" customHeight="1" thickTop="1" thickBot="1"/>
    <row r="17" spans="1:9" ht="55.5" customHeight="1" thickTop="1" thickBot="1">
      <c r="A17" s="311" t="s">
        <v>99</v>
      </c>
      <c r="B17" s="312"/>
      <c r="C17" s="312"/>
      <c r="D17" s="313"/>
      <c r="E17" s="136" t="s">
        <v>50</v>
      </c>
      <c r="F17" s="136" t="s">
        <v>100</v>
      </c>
      <c r="G17" s="137" t="s">
        <v>1</v>
      </c>
      <c r="H17" s="138" t="s">
        <v>101</v>
      </c>
      <c r="I17" s="139" t="s">
        <v>102</v>
      </c>
    </row>
    <row r="18" spans="1:9" ht="15.75" thickTop="1">
      <c r="A18" s="140"/>
      <c r="B18" s="303"/>
      <c r="C18" s="304"/>
      <c r="D18" s="305"/>
      <c r="E18" s="155"/>
      <c r="F18" s="155"/>
      <c r="G18" s="141"/>
      <c r="H18" s="142"/>
      <c r="I18" s="143"/>
    </row>
    <row r="19" spans="1:9">
      <c r="A19" s="144"/>
      <c r="B19" s="288"/>
      <c r="C19" s="289"/>
      <c r="D19" s="290"/>
      <c r="E19" s="156"/>
      <c r="F19" s="156"/>
      <c r="G19" s="145"/>
      <c r="H19" s="146"/>
      <c r="I19" s="147"/>
    </row>
    <row r="20" spans="1:9">
      <c r="A20" s="144"/>
      <c r="B20" s="288"/>
      <c r="C20" s="289"/>
      <c r="D20" s="290"/>
      <c r="E20" s="156"/>
      <c r="F20" s="156"/>
      <c r="G20" s="145"/>
      <c r="H20" s="146"/>
      <c r="I20" s="147"/>
    </row>
    <row r="21" spans="1:9">
      <c r="A21" s="144"/>
      <c r="B21" s="288"/>
      <c r="C21" s="289"/>
      <c r="D21" s="290"/>
      <c r="E21" s="156"/>
      <c r="F21" s="156"/>
      <c r="G21" s="145"/>
      <c r="H21" s="146"/>
      <c r="I21" s="147"/>
    </row>
    <row r="22" spans="1:9" ht="20.25" customHeight="1">
      <c r="A22" s="144"/>
      <c r="B22" s="288"/>
      <c r="C22" s="289"/>
      <c r="D22" s="290"/>
      <c r="E22" s="156"/>
      <c r="F22" s="156"/>
      <c r="G22" s="145"/>
      <c r="H22" s="146"/>
      <c r="I22" s="147"/>
    </row>
    <row r="23" spans="1:9">
      <c r="A23" s="144"/>
      <c r="B23" s="288"/>
      <c r="C23" s="289"/>
      <c r="D23" s="290"/>
      <c r="E23" s="156"/>
      <c r="F23" s="156"/>
      <c r="G23" s="145"/>
      <c r="H23" s="146"/>
      <c r="I23" s="147"/>
    </row>
    <row r="24" spans="1:9">
      <c r="A24" s="144"/>
      <c r="B24" s="288"/>
      <c r="C24" s="289"/>
      <c r="D24" s="290"/>
      <c r="E24" s="156"/>
      <c r="F24" s="156"/>
      <c r="G24" s="145"/>
      <c r="H24" s="146"/>
      <c r="I24" s="147"/>
    </row>
    <row r="25" spans="1:9">
      <c r="A25" s="144"/>
      <c r="B25" s="288"/>
      <c r="C25" s="289"/>
      <c r="D25" s="290"/>
      <c r="E25" s="156"/>
      <c r="F25" s="156"/>
      <c r="G25" s="145"/>
      <c r="H25" s="146"/>
      <c r="I25" s="147"/>
    </row>
    <row r="26" spans="1:9">
      <c r="A26" s="144"/>
      <c r="B26" s="288"/>
      <c r="C26" s="289"/>
      <c r="D26" s="290"/>
      <c r="E26" s="156"/>
      <c r="F26" s="156"/>
      <c r="G26" s="145"/>
      <c r="H26" s="146"/>
      <c r="I26" s="147"/>
    </row>
    <row r="27" spans="1:9">
      <c r="A27" s="144"/>
      <c r="B27" s="288"/>
      <c r="C27" s="289"/>
      <c r="D27" s="290"/>
      <c r="E27" s="156"/>
      <c r="F27" s="156"/>
      <c r="G27" s="145"/>
      <c r="H27" s="146"/>
      <c r="I27" s="147"/>
    </row>
    <row r="28" spans="1:9">
      <c r="A28" s="144"/>
      <c r="B28" s="288"/>
      <c r="C28" s="289"/>
      <c r="D28" s="290"/>
      <c r="E28" s="156"/>
      <c r="F28" s="156"/>
      <c r="G28" s="145"/>
      <c r="H28" s="146"/>
      <c r="I28" s="147"/>
    </row>
    <row r="29" spans="1:9">
      <c r="A29" s="144"/>
      <c r="B29" s="288"/>
      <c r="C29" s="289"/>
      <c r="D29" s="290"/>
      <c r="E29" s="156"/>
      <c r="F29" s="156"/>
      <c r="G29" s="145"/>
      <c r="H29" s="146"/>
      <c r="I29" s="147"/>
    </row>
    <row r="30" spans="1:9">
      <c r="A30" s="144"/>
      <c r="B30" s="288"/>
      <c r="C30" s="289"/>
      <c r="D30" s="290"/>
      <c r="E30" s="156"/>
      <c r="F30" s="156"/>
      <c r="G30" s="145"/>
      <c r="H30" s="146"/>
      <c r="I30" s="147"/>
    </row>
    <row r="31" spans="1:9">
      <c r="A31" s="144"/>
      <c r="B31" s="288"/>
      <c r="C31" s="289"/>
      <c r="D31" s="290"/>
      <c r="E31" s="156"/>
      <c r="F31" s="156"/>
      <c r="G31" s="145"/>
      <c r="H31" s="146"/>
      <c r="I31" s="147"/>
    </row>
    <row r="32" spans="1:9">
      <c r="A32" s="144"/>
      <c r="B32" s="288"/>
      <c r="C32" s="289"/>
      <c r="D32" s="290"/>
      <c r="E32" s="156"/>
      <c r="F32" s="156"/>
      <c r="G32" s="145"/>
      <c r="H32" s="146"/>
      <c r="I32" s="147"/>
    </row>
    <row r="33" spans="1:9">
      <c r="A33" s="144"/>
      <c r="B33" s="288"/>
      <c r="C33" s="289"/>
      <c r="D33" s="290"/>
      <c r="E33" s="156"/>
      <c r="F33" s="156"/>
      <c r="G33" s="145"/>
      <c r="H33" s="146"/>
      <c r="I33" s="147"/>
    </row>
    <row r="34" spans="1:9">
      <c r="A34" s="144"/>
      <c r="B34" s="288"/>
      <c r="C34" s="289"/>
      <c r="D34" s="290"/>
      <c r="E34" s="156"/>
      <c r="F34" s="156"/>
      <c r="G34" s="145"/>
      <c r="H34" s="146"/>
      <c r="I34" s="147"/>
    </row>
    <row r="35" spans="1:9">
      <c r="A35" s="144"/>
      <c r="B35" s="288"/>
      <c r="C35" s="289"/>
      <c r="D35" s="290"/>
      <c r="E35" s="156"/>
      <c r="F35" s="156"/>
      <c r="G35" s="145"/>
      <c r="H35" s="146"/>
      <c r="I35" s="147"/>
    </row>
    <row r="36" spans="1:9" ht="15.75" thickBot="1">
      <c r="A36" s="148"/>
      <c r="B36" s="291"/>
      <c r="C36" s="292"/>
      <c r="D36" s="293"/>
      <c r="E36" s="157"/>
      <c r="F36" s="157"/>
      <c r="G36" s="149"/>
      <c r="H36" s="150"/>
      <c r="I36" s="151"/>
    </row>
    <row r="37" spans="1:9" ht="9.75" customHeight="1" thickTop="1" thickBot="1"/>
    <row r="38" spans="1:9" ht="15.75" customHeight="1" thickTop="1">
      <c r="A38" s="294" t="s">
        <v>103</v>
      </c>
      <c r="B38" s="295"/>
      <c r="C38" s="296"/>
      <c r="E38" s="284" t="s">
        <v>102</v>
      </c>
      <c r="F38" s="285"/>
      <c r="G38" s="285"/>
      <c r="H38" s="272"/>
      <c r="I38" s="273"/>
    </row>
    <row r="39" spans="1:9" ht="15.75" customHeight="1" thickBot="1">
      <c r="A39" s="297"/>
      <c r="B39" s="298"/>
      <c r="C39" s="299"/>
      <c r="E39" s="286"/>
      <c r="F39" s="287"/>
      <c r="G39" s="287"/>
      <c r="H39" s="274"/>
      <c r="I39" s="275"/>
    </row>
    <row r="40" spans="1:9" ht="16.5" customHeight="1" thickTop="1" thickBot="1">
      <c r="A40" s="297"/>
      <c r="B40" s="298"/>
      <c r="C40" s="299"/>
    </row>
    <row r="41" spans="1:9" ht="15.75" customHeight="1">
      <c r="A41" s="297"/>
      <c r="B41" s="298"/>
      <c r="C41" s="299"/>
      <c r="E41" s="276" t="s">
        <v>14</v>
      </c>
      <c r="F41" s="277"/>
      <c r="G41" s="277"/>
      <c r="H41" s="278"/>
      <c r="I41" s="279"/>
    </row>
    <row r="42" spans="1:9" ht="16.5" customHeight="1" thickBot="1">
      <c r="A42" s="300"/>
      <c r="B42" s="301"/>
      <c r="C42" s="302"/>
      <c r="E42" s="280" t="s">
        <v>19</v>
      </c>
      <c r="F42" s="281"/>
      <c r="G42" s="281"/>
      <c r="H42" s="282"/>
      <c r="I42" s="283"/>
    </row>
    <row r="43" spans="1:9" ht="15.75" thickTop="1"/>
  </sheetData>
  <mergeCells count="46">
    <mergeCell ref="E3:G3"/>
    <mergeCell ref="H3:I3"/>
    <mergeCell ref="E4:F4"/>
    <mergeCell ref="G4:H4"/>
    <mergeCell ref="A15:C15"/>
    <mergeCell ref="E15:I15"/>
    <mergeCell ref="A17:D17"/>
    <mergeCell ref="E5:G5"/>
    <mergeCell ref="H6:I6"/>
    <mergeCell ref="E7:I11"/>
    <mergeCell ref="A10:C10"/>
    <mergeCell ref="A11:C11"/>
    <mergeCell ref="A12:C12"/>
    <mergeCell ref="E12:G12"/>
    <mergeCell ref="A14:C14"/>
    <mergeCell ref="E14:I14"/>
    <mergeCell ref="A1:B8"/>
    <mergeCell ref="E1:G1"/>
    <mergeCell ref="E2:F2"/>
    <mergeCell ref="G2:H2"/>
    <mergeCell ref="B18:D18"/>
    <mergeCell ref="B19:D19"/>
    <mergeCell ref="B32:D32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20:D20"/>
    <mergeCell ref="B33:D33"/>
    <mergeCell ref="B34:D34"/>
    <mergeCell ref="B35:D35"/>
    <mergeCell ref="B36:D36"/>
    <mergeCell ref="A38:C42"/>
    <mergeCell ref="H38:I39"/>
    <mergeCell ref="E41:G41"/>
    <mergeCell ref="H41:I41"/>
    <mergeCell ref="E42:G42"/>
    <mergeCell ref="H42:I42"/>
    <mergeCell ref="E38:G39"/>
  </mergeCells>
  <pageMargins left="0.23622047244094491" right="0.23622047244094491" top="0.74803149606299213" bottom="0.74803149606299213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7"/>
  <dimension ref="A1:E14"/>
  <sheetViews>
    <sheetView zoomScale="160" zoomScaleNormal="160" workbookViewId="0"/>
  </sheetViews>
  <sheetFormatPr defaultColWidth="11.42578125" defaultRowHeight="15"/>
  <cols>
    <col min="1" max="1" width="4.42578125" customWidth="1"/>
    <col min="2" max="2" width="4.42578125" bestFit="1" customWidth="1"/>
    <col min="4" max="4" width="13.85546875" bestFit="1" customWidth="1"/>
  </cols>
  <sheetData>
    <row r="1" spans="1:5">
      <c r="A1" t="s">
        <v>30</v>
      </c>
      <c r="B1" t="s">
        <v>75</v>
      </c>
      <c r="C1" s="47">
        <f ca="1">TODAY()</f>
        <v>42982</v>
      </c>
      <c r="D1" t="s">
        <v>68</v>
      </c>
      <c r="E1" s="58" t="s">
        <v>31</v>
      </c>
    </row>
    <row r="2" spans="1:5">
      <c r="A2" t="s">
        <v>51</v>
      </c>
      <c r="B2" t="s">
        <v>76</v>
      </c>
      <c r="C2">
        <f ca="1">YEAR(C1)</f>
        <v>2017</v>
      </c>
      <c r="D2" s="1" t="str">
        <f>TEXT(COUNTA('Historique factures'!A:A),"000")</f>
        <v>003</v>
      </c>
      <c r="E2" s="58" t="s">
        <v>32</v>
      </c>
    </row>
    <row r="3" spans="1:5">
      <c r="A3" t="s">
        <v>43</v>
      </c>
      <c r="B3" t="s">
        <v>77</v>
      </c>
      <c r="C3" s="48" t="str">
        <f ca="1">RIGHT(C2,2)</f>
        <v>17</v>
      </c>
      <c r="D3" t="str">
        <f ca="1">CONCATENATE("FV",C3,C4,"-",D2)</f>
        <v>FV1709-003</v>
      </c>
      <c r="E3" s="58" t="s">
        <v>33</v>
      </c>
    </row>
    <row r="4" spans="1:5">
      <c r="A4" t="s">
        <v>35</v>
      </c>
      <c r="B4" t="s">
        <v>78</v>
      </c>
      <c r="C4" s="48" t="str">
        <f ca="1">TEXT(MONTH(C1),"00")</f>
        <v>09</v>
      </c>
    </row>
    <row r="5" spans="1:5">
      <c r="A5" t="s">
        <v>52</v>
      </c>
    </row>
    <row r="6" spans="1:5">
      <c r="A6" t="s">
        <v>44</v>
      </c>
    </row>
    <row r="7" spans="1:5">
      <c r="A7" t="s">
        <v>37</v>
      </c>
    </row>
    <row r="8" spans="1:5">
      <c r="A8" t="s">
        <v>53</v>
      </c>
    </row>
    <row r="9" spans="1:5">
      <c r="A9" t="s">
        <v>45</v>
      </c>
    </row>
    <row r="11" spans="1:5">
      <c r="B11" s="59"/>
    </row>
    <row r="12" spans="1:5">
      <c r="B12" s="60"/>
    </row>
    <row r="13" spans="1:5">
      <c r="B13" s="60"/>
    </row>
    <row r="14" spans="1:5">
      <c r="B14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Menu</vt:lpstr>
      <vt:lpstr>Tableau de Bord</vt:lpstr>
      <vt:lpstr>Nouveau Client</vt:lpstr>
      <vt:lpstr>Clients</vt:lpstr>
      <vt:lpstr>TVA</vt:lpstr>
      <vt:lpstr>Facture</vt:lpstr>
      <vt:lpstr>Recherche Facture</vt:lpstr>
      <vt:lpstr>Stock</vt:lpstr>
      <vt:lpstr>Historique factures</vt:lpstr>
      <vt:lpstr>Achat Occasion</vt:lpstr>
      <vt:lpstr>Listes et données</vt:lpstr>
      <vt:lpstr>Categorie</vt:lpstr>
      <vt:lpstr>Code_TVA</vt:lpstr>
      <vt:lpstr>identifiant</vt:lpstr>
      <vt:lpstr>MDP</vt:lpstr>
      <vt:lpstr>NoFactures</vt:lpstr>
      <vt:lpstr>Reference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Patronne</dc:creator>
  <cp:lastModifiedBy>Carim</cp:lastModifiedBy>
  <cp:lastPrinted>2017-08-13T06:33:10Z</cp:lastPrinted>
  <dcterms:created xsi:type="dcterms:W3CDTF">2017-08-06T12:07:06Z</dcterms:created>
  <dcterms:modified xsi:type="dcterms:W3CDTF">2017-09-04T08:18:35Z</dcterms:modified>
</cp:coreProperties>
</file>