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490" windowHeight="7155" activeTab="1"/>
  </bookViews>
  <sheets>
    <sheet name="LUSSEAU" sheetId="4" r:id="rId1"/>
    <sheet name="Répartition" sheetId="3" r:id="rId2"/>
  </sheets>
  <calcPr calcId="125725"/>
</workbook>
</file>

<file path=xl/calcChain.xml><?xml version="1.0" encoding="utf-8"?>
<calcChain xmlns="http://schemas.openxmlformats.org/spreadsheetml/2006/main">
  <c r="C3" i="3"/>
  <c r="O3" s="1"/>
  <c r="O2"/>
  <c r="N2"/>
  <c r="M2"/>
  <c r="L2"/>
  <c r="M1"/>
  <c r="N1" s="1"/>
  <c r="O1" s="1"/>
  <c r="D1"/>
  <c r="C2"/>
  <c r="E1"/>
  <c r="F1" s="1"/>
  <c r="D3" l="1"/>
  <c r="F3"/>
  <c r="H3"/>
  <c r="J3"/>
  <c r="L3"/>
  <c r="N3"/>
  <c r="E3"/>
  <c r="G3"/>
  <c r="I3"/>
  <c r="K3"/>
  <c r="M3"/>
  <c r="G1"/>
  <c r="H1" s="1"/>
  <c r="F2"/>
  <c r="D2"/>
  <c r="E2"/>
  <c r="G2"/>
  <c r="I1" l="1"/>
  <c r="H2"/>
  <c r="J1" l="1"/>
  <c r="I2"/>
  <c r="K1" l="1"/>
  <c r="J2"/>
  <c r="L1" l="1"/>
  <c r="K2"/>
  <c r="H5" i="4" l="1"/>
  <c r="E12" l="1"/>
  <c r="H12" s="1"/>
  <c r="K12" s="1"/>
  <c r="H7" l="1"/>
  <c r="F12"/>
</calcChain>
</file>

<file path=xl/sharedStrings.xml><?xml version="1.0" encoding="utf-8"?>
<sst xmlns="http://schemas.openxmlformats.org/spreadsheetml/2006/main" count="25" uniqueCount="25">
  <si>
    <t>Nom salarié</t>
  </si>
  <si>
    <t>Prénom salarié</t>
  </si>
  <si>
    <t>Nom Association</t>
  </si>
  <si>
    <t>du</t>
  </si>
  <si>
    <t>au</t>
  </si>
  <si>
    <t>Arrêt</t>
  </si>
  <si>
    <t>Brut d'1 mois</t>
  </si>
  <si>
    <t>Salaire journalier à 90 %</t>
  </si>
  <si>
    <t>ECUEILLE</t>
  </si>
  <si>
    <t>LUSSEAU</t>
  </si>
  <si>
    <t>Fabienne</t>
  </si>
  <si>
    <t>Du 01/02 au 30/04/2019</t>
  </si>
  <si>
    <t>Brut total des 3 mois de salaire precedent l'arret</t>
  </si>
  <si>
    <t>Salaire journalier               à 100 %</t>
  </si>
  <si>
    <t>Salaire à payer         90 %</t>
  </si>
  <si>
    <t>Montant absence maladie pour le mois de mai</t>
  </si>
  <si>
    <t>periodes des 3 derniers mois précédent l'arrêt</t>
  </si>
  <si>
    <t>soit en nombre total de jours</t>
  </si>
  <si>
    <t>periode de mai</t>
  </si>
  <si>
    <t xml:space="preserve">Jour  ouvré à payer en maladie </t>
  </si>
  <si>
    <t>periode de juin</t>
  </si>
  <si>
    <t xml:space="preserve">Nbre de jours total </t>
  </si>
  <si>
    <t>Début</t>
  </si>
  <si>
    <t>Fin</t>
  </si>
  <si>
    <t>Jours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</si>
</sst>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0" xfId="0" applyBorder="1"/>
    <xf numFmtId="14" fontId="0" fillId="0" borderId="0" xfId="0" applyNumberFormat="1" applyBorder="1"/>
    <xf numFmtId="2" fontId="0" fillId="0" borderId="1" xfId="0" applyNumberFormat="1" applyBorder="1" applyAlignment="1">
      <alignment horizontal="center"/>
    </xf>
    <xf numFmtId="2" fontId="0" fillId="0" borderId="1" xfId="0" applyNumberFormat="1" applyBorder="1"/>
    <xf numFmtId="0" fontId="0" fillId="0" borderId="0" xfId="0" applyBorder="1" applyAlignment="1">
      <alignment horizontal="center"/>
    </xf>
    <xf numFmtId="0" fontId="1" fillId="0" borderId="1" xfId="0" applyFont="1" applyBorder="1"/>
    <xf numFmtId="0" fontId="0" fillId="3" borderId="3" xfId="0" applyFill="1" applyBorder="1" applyAlignment="1">
      <alignment horizontal="center"/>
    </xf>
    <xf numFmtId="0" fontId="0" fillId="3" borderId="0" xfId="0" applyFill="1"/>
    <xf numFmtId="0" fontId="0" fillId="3" borderId="1" xfId="0" applyFill="1" applyBorder="1"/>
    <xf numFmtId="14" fontId="2" fillId="0" borderId="1" xfId="0" applyNumberFormat="1" applyFont="1" applyBorder="1"/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14" fontId="3" fillId="0" borderId="0" xfId="0" applyNumberFormat="1" applyFont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14" fontId="5" fillId="0" borderId="0" xfId="0" applyNumberFormat="1" applyFont="1" applyFill="1" applyBorder="1" applyAlignment="1">
      <alignment horizontal="center"/>
    </xf>
    <xf numFmtId="3" fontId="5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13"/>
  <sheetViews>
    <sheetView workbookViewId="0">
      <selection activeCell="H5" sqref="H5"/>
    </sheetView>
  </sheetViews>
  <sheetFormatPr defaultColWidth="11.42578125" defaultRowHeight="15"/>
  <cols>
    <col min="1" max="1" width="19.140625" customWidth="1"/>
    <col min="2" max="2" width="15.5703125" customWidth="1"/>
    <col min="3" max="3" width="22.7109375" customWidth="1"/>
    <col min="4" max="4" width="15.85546875" customWidth="1"/>
    <col min="5" max="5" width="15.42578125" customWidth="1"/>
    <col min="7" max="7" width="11" customWidth="1"/>
    <col min="8" max="8" width="18.85546875" customWidth="1"/>
    <col min="9" max="9" width="17.5703125" customWidth="1"/>
    <col min="10" max="10" width="20.85546875" customWidth="1"/>
    <col min="11" max="11" width="17.85546875" customWidth="1"/>
  </cols>
  <sheetData>
    <row r="2" spans="1:11">
      <c r="F2" s="20" t="s">
        <v>5</v>
      </c>
      <c r="G2" s="21"/>
    </row>
    <row r="3" spans="1:11">
      <c r="C3" s="17" t="s">
        <v>2</v>
      </c>
      <c r="D3" s="17" t="s">
        <v>0</v>
      </c>
      <c r="E3" s="17" t="s">
        <v>1</v>
      </c>
      <c r="F3" s="17" t="s">
        <v>3</v>
      </c>
      <c r="G3" s="17" t="s">
        <v>4</v>
      </c>
      <c r="H3" s="17" t="s">
        <v>17</v>
      </c>
      <c r="I3" s="8"/>
    </row>
    <row r="4" spans="1:11">
      <c r="C4" s="19"/>
      <c r="D4" s="19"/>
      <c r="E4" s="19"/>
      <c r="F4" s="19"/>
      <c r="G4" s="19"/>
      <c r="H4" s="19"/>
      <c r="I4" s="8"/>
    </row>
    <row r="5" spans="1:11">
      <c r="C5" s="1" t="s">
        <v>8</v>
      </c>
      <c r="D5" s="1" t="s">
        <v>9</v>
      </c>
      <c r="E5" s="1" t="s">
        <v>10</v>
      </c>
      <c r="F5" s="13">
        <v>43601</v>
      </c>
      <c r="G5" s="13">
        <v>43632</v>
      </c>
      <c r="H5" s="1">
        <f>G5-F5+1</f>
        <v>32</v>
      </c>
      <c r="I5" s="4"/>
    </row>
    <row r="6" spans="1:11">
      <c r="C6" s="4"/>
      <c r="D6" s="4"/>
      <c r="E6" s="4"/>
      <c r="F6" s="2"/>
      <c r="G6" s="2"/>
      <c r="H6" s="1"/>
      <c r="I6" s="4"/>
    </row>
    <row r="7" spans="1:11">
      <c r="C7" s="4"/>
      <c r="D7" s="4"/>
      <c r="E7" s="4"/>
      <c r="F7" s="5"/>
      <c r="G7" s="5"/>
      <c r="H7" s="1">
        <f>SUM(H5:H6)</f>
        <v>32</v>
      </c>
      <c r="I7" s="4"/>
    </row>
    <row r="9" spans="1:11" ht="15" customHeight="1">
      <c r="B9" s="24" t="s">
        <v>21</v>
      </c>
      <c r="C9" s="17" t="s">
        <v>16</v>
      </c>
      <c r="D9" s="17" t="s">
        <v>12</v>
      </c>
      <c r="E9" s="17" t="s">
        <v>6</v>
      </c>
      <c r="F9" s="27" t="s">
        <v>13</v>
      </c>
      <c r="G9" s="24"/>
      <c r="H9" s="17" t="s">
        <v>7</v>
      </c>
      <c r="I9" s="17" t="s">
        <v>15</v>
      </c>
      <c r="J9" s="14" t="s">
        <v>19</v>
      </c>
      <c r="K9" s="14" t="s">
        <v>14</v>
      </c>
    </row>
    <row r="10" spans="1:11">
      <c r="B10" s="25"/>
      <c r="C10" s="18"/>
      <c r="D10" s="18"/>
      <c r="E10" s="18"/>
      <c r="F10" s="28"/>
      <c r="G10" s="25"/>
      <c r="H10" s="18"/>
      <c r="I10" s="18"/>
      <c r="J10" s="15"/>
      <c r="K10" s="15"/>
    </row>
    <row r="11" spans="1:11">
      <c r="B11" s="26"/>
      <c r="C11" s="19"/>
      <c r="D11" s="19"/>
      <c r="E11" s="19"/>
      <c r="F11" s="29"/>
      <c r="G11" s="26"/>
      <c r="H11" s="19"/>
      <c r="I11" s="19"/>
      <c r="J11" s="16"/>
      <c r="K11" s="16"/>
    </row>
    <row r="12" spans="1:11">
      <c r="A12" s="9" t="s">
        <v>18</v>
      </c>
      <c r="B12" s="10"/>
      <c r="C12" s="3" t="s">
        <v>11</v>
      </c>
      <c r="D12" s="3">
        <v>6423.93</v>
      </c>
      <c r="E12" s="6">
        <f>SUM(D12/3)</f>
        <v>2141.31</v>
      </c>
      <c r="F12" s="22">
        <f>SUM(E12/30.42)</f>
        <v>70.391518737672584</v>
      </c>
      <c r="G12" s="23"/>
      <c r="H12" s="6">
        <f>SUM(E12/30.42*90%)</f>
        <v>63.352366863905324</v>
      </c>
      <c r="I12" s="6"/>
      <c r="J12" s="12"/>
      <c r="K12" s="7">
        <f>SUM(J12*H12)</f>
        <v>0</v>
      </c>
    </row>
    <row r="13" spans="1:11">
      <c r="A13" s="9" t="s">
        <v>20</v>
      </c>
      <c r="B13" s="11"/>
      <c r="J13" s="11"/>
    </row>
  </sheetData>
  <mergeCells count="17">
    <mergeCell ref="F2:G2"/>
    <mergeCell ref="F12:G12"/>
    <mergeCell ref="B9:B11"/>
    <mergeCell ref="C9:C11"/>
    <mergeCell ref="D9:D11"/>
    <mergeCell ref="E9:E11"/>
    <mergeCell ref="F9:G11"/>
    <mergeCell ref="J9:J11"/>
    <mergeCell ref="K9:K11"/>
    <mergeCell ref="H9:H11"/>
    <mergeCell ref="I9:I11"/>
    <mergeCell ref="C3:C4"/>
    <mergeCell ref="D3:D4"/>
    <mergeCell ref="E3:E4"/>
    <mergeCell ref="F3:F4"/>
    <mergeCell ref="G3:G4"/>
    <mergeCell ref="H3:H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"/>
  <sheetViews>
    <sheetView showZeros="0" tabSelected="1" workbookViewId="0">
      <selection activeCell="A3" sqref="A3"/>
    </sheetView>
  </sheetViews>
  <sheetFormatPr defaultColWidth="11.42578125" defaultRowHeight="15"/>
  <cols>
    <col min="1" max="2" width="15.140625" bestFit="1" customWidth="1"/>
  </cols>
  <sheetData>
    <row r="1" spans="1:15" ht="15.75">
      <c r="A1" s="30" t="s">
        <v>22</v>
      </c>
      <c r="B1" s="30" t="s">
        <v>23</v>
      </c>
      <c r="C1" s="30" t="s">
        <v>24</v>
      </c>
      <c r="D1" s="31">
        <f>DATE(2019,1,1)</f>
        <v>43466</v>
      </c>
      <c r="E1" s="31">
        <f>EDATE(D1,1)</f>
        <v>43497</v>
      </c>
      <c r="F1" s="31">
        <f t="shared" ref="F1:L1" si="0">EDATE(E1,1)</f>
        <v>43525</v>
      </c>
      <c r="G1" s="31">
        <f t="shared" si="0"/>
        <v>43556</v>
      </c>
      <c r="H1" s="31">
        <f t="shared" si="0"/>
        <v>43586</v>
      </c>
      <c r="I1" s="31">
        <f t="shared" si="0"/>
        <v>43617</v>
      </c>
      <c r="J1" s="31">
        <f t="shared" si="0"/>
        <v>43647</v>
      </c>
      <c r="K1" s="31">
        <f t="shared" si="0"/>
        <v>43678</v>
      </c>
      <c r="L1" s="31">
        <f t="shared" si="0"/>
        <v>43709</v>
      </c>
      <c r="M1" s="31">
        <f t="shared" ref="M1" si="1">EDATE(L1,1)</f>
        <v>43739</v>
      </c>
      <c r="N1" s="31">
        <f t="shared" ref="N1" si="2">EDATE(M1,1)</f>
        <v>43770</v>
      </c>
      <c r="O1" s="31">
        <f t="shared" ref="O1" si="3">EDATE(N1,1)</f>
        <v>43800</v>
      </c>
    </row>
    <row r="2" spans="1:15" ht="15.75">
      <c r="A2" s="33">
        <v>43497</v>
      </c>
      <c r="B2" s="33">
        <v>43585</v>
      </c>
      <c r="C2" s="34">
        <f>B2-A2</f>
        <v>88</v>
      </c>
      <c r="D2" s="32">
        <f>(MAX(0,NETWORKDAYS(MAX(D$1,$A2),MIN(EOMONTH(D$1,0),$B2)))/NETWORKDAYS($A2,$B2)*$C2)</f>
        <v>0</v>
      </c>
      <c r="E2" s="34">
        <f t="shared" ref="E2:O3" si="4">(MAX(0,NETWORKDAYS(MAX(E$1,$A2),MIN(EOMONTH(E$1,0),$B2)))/NETWORKDAYS($A2,$B2)*$C2)</f>
        <v>27.936507936507937</v>
      </c>
      <c r="F2" s="34">
        <f t="shared" si="4"/>
        <v>29.333333333333332</v>
      </c>
      <c r="G2" s="34">
        <f t="shared" si="4"/>
        <v>30.730158730158728</v>
      </c>
      <c r="H2" s="34">
        <f t="shared" si="4"/>
        <v>0</v>
      </c>
      <c r="I2" s="34">
        <f t="shared" si="4"/>
        <v>0</v>
      </c>
      <c r="J2" s="34">
        <f t="shared" si="4"/>
        <v>0</v>
      </c>
      <c r="K2" s="34">
        <f t="shared" si="4"/>
        <v>0</v>
      </c>
      <c r="L2" s="34">
        <f t="shared" si="4"/>
        <v>0</v>
      </c>
      <c r="M2" s="34">
        <f t="shared" si="4"/>
        <v>0</v>
      </c>
      <c r="N2" s="34">
        <f t="shared" si="4"/>
        <v>0</v>
      </c>
      <c r="O2" s="34">
        <f t="shared" si="4"/>
        <v>0</v>
      </c>
    </row>
    <row r="3" spans="1:15" ht="15.75">
      <c r="A3" s="33">
        <v>43601</v>
      </c>
      <c r="B3" s="33">
        <v>43662</v>
      </c>
      <c r="C3" s="34">
        <f>B3-A3</f>
        <v>61</v>
      </c>
      <c r="D3" s="32">
        <f>(MAX(0,NETWORKDAYS(MAX(D$1,$A3),MIN(EOMONTH(D$1,0),$B3)))/NETWORKDAYS($A3,$B3)*$C3)</f>
        <v>0</v>
      </c>
      <c r="E3" s="34">
        <f t="shared" si="4"/>
        <v>0</v>
      </c>
      <c r="F3" s="34">
        <f t="shared" si="4"/>
        <v>0</v>
      </c>
      <c r="G3" s="34">
        <f t="shared" si="4"/>
        <v>0</v>
      </c>
      <c r="H3" s="34">
        <f t="shared" si="4"/>
        <v>16.636363636363637</v>
      </c>
      <c r="I3" s="34">
        <f t="shared" si="4"/>
        <v>27.727272727272727</v>
      </c>
      <c r="J3" s="34">
        <f t="shared" si="4"/>
        <v>16.636363636363637</v>
      </c>
      <c r="K3" s="34">
        <f t="shared" si="4"/>
        <v>0</v>
      </c>
      <c r="L3" s="34">
        <f t="shared" si="4"/>
        <v>0</v>
      </c>
      <c r="M3" s="34">
        <f t="shared" si="4"/>
        <v>0</v>
      </c>
      <c r="N3" s="34">
        <f t="shared" si="4"/>
        <v>0</v>
      </c>
      <c r="O3" s="34">
        <f t="shared" si="4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LUSSEAU</vt:lpstr>
      <vt:lpstr>Répartition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Varlène.MIAKA ADM</dc:creator>
  <cp:lastModifiedBy>Carim</cp:lastModifiedBy>
  <dcterms:created xsi:type="dcterms:W3CDTF">2019-03-14T15:15:22Z</dcterms:created>
  <dcterms:modified xsi:type="dcterms:W3CDTF">2019-05-31T16:31:24Z</dcterms:modified>
</cp:coreProperties>
</file>