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-975" yWindow="-20205" windowWidth="21720" windowHeight="13620" tabRatio="541"/>
  </bookViews>
  <sheets>
    <sheet name="PADD" sheetId="50" r:id="rId1"/>
    <sheet name="Charges Directes" sheetId="62" r:id="rId2"/>
    <sheet name="Prod P.A.D" sheetId="2" state="hidden" r:id="rId3"/>
  </sheets>
  <definedNames>
    <definedName name="ChComm">#REF!</definedName>
    <definedName name="ChComm1">#REF!</definedName>
    <definedName name="ChComm2">#REF!</definedName>
    <definedName name="ComAffi">#REF!</definedName>
    <definedName name="ComAffi1">#REF!</definedName>
    <definedName name="ComPlak">#REF!</definedName>
    <definedName name="ComPlak1">#REF!</definedName>
    <definedName name="ComPlak2">#REF!</definedName>
    <definedName name="MassSal">#REF!</definedName>
    <definedName name="MassSal1">#REF!</definedName>
    <definedName name="MassSal2">#REF!</definedName>
    <definedName name="Subv">#REF!</definedName>
    <definedName name="Subv1">#REF!</definedName>
    <definedName name="Subv2">#REF!</definedName>
  </definedNames>
  <calcPr calcId="125725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0" i="5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AR52" i="62"/>
  <c r="AM52"/>
  <c r="AH52"/>
  <c r="AR36"/>
  <c r="AM36"/>
  <c r="AH36"/>
  <c r="AR34"/>
  <c r="AM34"/>
  <c r="AH34"/>
  <c r="AR18"/>
  <c r="AM18"/>
  <c r="AH18"/>
  <c r="AC52"/>
  <c r="AC36"/>
  <c r="AC34"/>
  <c r="AC18"/>
  <c r="X52"/>
  <c r="X36"/>
  <c r="X34"/>
  <c r="X18"/>
  <c r="S52"/>
  <c r="S36"/>
  <c r="S34"/>
  <c r="S18"/>
  <c r="D18"/>
  <c r="N52"/>
  <c r="N36"/>
  <c r="N34"/>
  <c r="N18"/>
  <c r="D36"/>
  <c r="I36"/>
  <c r="I52"/>
  <c r="I34"/>
  <c r="I18"/>
  <c r="H82" i="50"/>
  <c r="D102"/>
  <c r="D108"/>
  <c r="D117"/>
  <c r="D52" i="62"/>
  <c r="D34"/>
  <c r="H88" i="50"/>
  <c r="D123"/>
  <c r="D12"/>
  <c r="D8"/>
  <c r="H8"/>
  <c r="H21"/>
  <c r="H38"/>
  <c r="D120"/>
  <c r="N92" i="2"/>
  <c r="K157"/>
  <c r="L74"/>
  <c r="K74"/>
  <c r="V74"/>
  <c r="U74"/>
  <c r="G5"/>
  <c r="C6"/>
  <c r="L73"/>
  <c r="K73"/>
  <c r="V73"/>
  <c r="U73"/>
  <c r="G4"/>
  <c r="G3"/>
  <c r="K149"/>
  <c r="K150"/>
  <c r="K151"/>
  <c r="K152"/>
  <c r="K153"/>
  <c r="K154"/>
  <c r="K155"/>
  <c r="K156"/>
  <c r="K158"/>
  <c r="U149"/>
  <c r="U150"/>
  <c r="U151"/>
  <c r="U152"/>
  <c r="U153"/>
  <c r="U154"/>
  <c r="U155"/>
  <c r="U156"/>
  <c r="U157"/>
  <c r="U158"/>
  <c r="G103"/>
  <c r="O36"/>
  <c r="O48"/>
  <c r="C99"/>
  <c r="C100"/>
  <c r="C90"/>
  <c r="C95"/>
  <c r="C97"/>
  <c r="C88"/>
  <c r="C78"/>
  <c r="C80"/>
  <c r="C86"/>
  <c r="C44"/>
  <c r="C45"/>
  <c r="C49"/>
  <c r="C84"/>
  <c r="C85"/>
  <c r="C87"/>
  <c r="C89"/>
  <c r="C91"/>
  <c r="C92"/>
  <c r="C93"/>
  <c r="C94"/>
  <c r="C96"/>
  <c r="C98"/>
  <c r="C101"/>
  <c r="C102"/>
  <c r="C11"/>
  <c r="C77"/>
  <c r="C79"/>
  <c r="C81"/>
  <c r="G8"/>
  <c r="O37"/>
  <c r="O38"/>
  <c r="O39"/>
  <c r="O40"/>
  <c r="O41"/>
  <c r="O42"/>
  <c r="O43"/>
  <c r="O44"/>
  <c r="O45"/>
  <c r="O46"/>
  <c r="O47"/>
  <c r="Y48"/>
  <c r="P53"/>
  <c r="O53"/>
  <c r="P59"/>
  <c r="O59"/>
  <c r="Z53"/>
  <c r="Y53"/>
  <c r="Z59"/>
  <c r="Y59"/>
  <c r="G42"/>
  <c r="P83"/>
  <c r="O83"/>
  <c r="P97"/>
  <c r="O97"/>
  <c r="Z83"/>
  <c r="Y83"/>
  <c r="Z97"/>
  <c r="Y97"/>
  <c r="G43"/>
  <c r="P93"/>
  <c r="O93"/>
  <c r="Z93"/>
  <c r="Y93"/>
  <c r="G44"/>
  <c r="P65"/>
  <c r="O65"/>
  <c r="P72"/>
  <c r="O72"/>
  <c r="Z65"/>
  <c r="Y65"/>
  <c r="Z72"/>
  <c r="Y72"/>
  <c r="P79"/>
  <c r="O79"/>
  <c r="Z79"/>
  <c r="Y79"/>
  <c r="G45"/>
  <c r="P101"/>
  <c r="O101"/>
  <c r="Z101"/>
  <c r="Y101"/>
  <c r="G46"/>
  <c r="P54"/>
  <c r="O54"/>
  <c r="Z54"/>
  <c r="Y54"/>
  <c r="P60"/>
  <c r="O60"/>
  <c r="Z60"/>
  <c r="Y60"/>
  <c r="P85"/>
  <c r="O85"/>
  <c r="Z85"/>
  <c r="Y85"/>
  <c r="P102"/>
  <c r="O102"/>
  <c r="Z102"/>
  <c r="Y102"/>
  <c r="G69"/>
  <c r="P55"/>
  <c r="O55"/>
  <c r="P61"/>
  <c r="O61"/>
  <c r="Z55"/>
  <c r="Y55"/>
  <c r="Z61"/>
  <c r="Y61"/>
  <c r="G68"/>
  <c r="P66"/>
  <c r="O66"/>
  <c r="P67"/>
  <c r="O67"/>
  <c r="P68"/>
  <c r="O68"/>
  <c r="P73"/>
  <c r="O73"/>
  <c r="P75"/>
  <c r="O75"/>
  <c r="P74"/>
  <c r="O74"/>
  <c r="Z66"/>
  <c r="Y66"/>
  <c r="Z67"/>
  <c r="Y67"/>
  <c r="Z68"/>
  <c r="Y68"/>
  <c r="Z73"/>
  <c r="Y73"/>
  <c r="Z74"/>
  <c r="Y74"/>
  <c r="Z75"/>
  <c r="Y75"/>
  <c r="G67"/>
  <c r="G93"/>
  <c r="K48"/>
  <c r="G150"/>
  <c r="G143"/>
  <c r="L36"/>
  <c r="L37"/>
  <c r="L38"/>
  <c r="L39"/>
  <c r="L40"/>
  <c r="L41"/>
  <c r="L42"/>
  <c r="L43"/>
  <c r="L44"/>
  <c r="L45"/>
  <c r="L46"/>
  <c r="L47"/>
  <c r="L48"/>
  <c r="G9"/>
  <c r="G85"/>
  <c r="G86"/>
  <c r="G83"/>
  <c r="C46"/>
  <c r="C47"/>
  <c r="C48"/>
  <c r="L149"/>
  <c r="L150"/>
  <c r="L151"/>
  <c r="L152"/>
  <c r="L153"/>
  <c r="L154"/>
  <c r="L155"/>
  <c r="L156"/>
  <c r="L157"/>
  <c r="L158"/>
  <c r="C107"/>
  <c r="C76"/>
  <c r="C75"/>
  <c r="C74"/>
  <c r="C72"/>
  <c r="C73"/>
  <c r="C36"/>
  <c r="C37"/>
  <c r="C38"/>
  <c r="C39"/>
  <c r="C40"/>
  <c r="C41"/>
  <c r="C42"/>
  <c r="C43"/>
  <c r="C50"/>
  <c r="C51"/>
  <c r="C53"/>
  <c r="C55"/>
  <c r="C56"/>
  <c r="C57"/>
  <c r="C58"/>
  <c r="C59"/>
  <c r="C60"/>
  <c r="C61"/>
  <c r="C63"/>
  <c r="C64"/>
  <c r="C65"/>
  <c r="C66"/>
  <c r="C67"/>
  <c r="C68"/>
  <c r="C69"/>
  <c r="C70"/>
  <c r="C52"/>
  <c r="C82"/>
  <c r="C83"/>
  <c r="L57"/>
  <c r="K57"/>
  <c r="V57"/>
  <c r="U57"/>
  <c r="L59"/>
  <c r="K59"/>
  <c r="V59"/>
  <c r="U59"/>
  <c r="G23"/>
  <c r="L75"/>
  <c r="K75"/>
  <c r="V75"/>
  <c r="U75"/>
  <c r="G32"/>
  <c r="G50"/>
  <c r="G51"/>
  <c r="G54"/>
  <c r="L66"/>
  <c r="K66"/>
  <c r="V66"/>
  <c r="U66"/>
  <c r="G56"/>
  <c r="L64"/>
  <c r="K64"/>
  <c r="V64"/>
  <c r="U64"/>
  <c r="G58"/>
  <c r="L103"/>
  <c r="K103"/>
  <c r="V103"/>
  <c r="U103"/>
  <c r="G79"/>
  <c r="P115"/>
  <c r="L51"/>
  <c r="V104"/>
  <c r="V105"/>
  <c r="T104"/>
  <c r="T105"/>
  <c r="V98"/>
  <c r="V99"/>
  <c r="V100"/>
  <c r="V101"/>
  <c r="U98"/>
  <c r="U99"/>
  <c r="U100"/>
  <c r="U101"/>
  <c r="T98"/>
  <c r="T99"/>
  <c r="T100"/>
  <c r="T101"/>
  <c r="V91"/>
  <c r="V92"/>
  <c r="V93"/>
  <c r="V94"/>
  <c r="U92"/>
  <c r="U94"/>
  <c r="T91"/>
  <c r="T92"/>
  <c r="T93"/>
  <c r="T94"/>
  <c r="V52"/>
  <c r="V53"/>
  <c r="V54"/>
  <c r="V55"/>
  <c r="V56"/>
  <c r="U52"/>
  <c r="U53"/>
  <c r="U54"/>
  <c r="U55"/>
  <c r="T52"/>
  <c r="T53"/>
  <c r="T54"/>
  <c r="T55"/>
  <c r="T56"/>
  <c r="L52"/>
  <c r="L53"/>
  <c r="L54"/>
  <c r="L55"/>
  <c r="L56"/>
  <c r="K52"/>
  <c r="K53"/>
  <c r="K54"/>
  <c r="K55"/>
  <c r="J56"/>
  <c r="J52"/>
  <c r="J53"/>
  <c r="J54"/>
  <c r="J55"/>
  <c r="L104"/>
  <c r="L105"/>
  <c r="J104"/>
  <c r="J105"/>
  <c r="L98"/>
  <c r="L99"/>
  <c r="L100"/>
  <c r="L101"/>
  <c r="K98"/>
  <c r="K99"/>
  <c r="K100"/>
  <c r="K101"/>
  <c r="J98"/>
  <c r="J99"/>
  <c r="J100"/>
  <c r="J101"/>
  <c r="L91"/>
  <c r="L92"/>
  <c r="K92"/>
  <c r="L93"/>
  <c r="L94"/>
  <c r="K94"/>
  <c r="L95"/>
  <c r="K95"/>
  <c r="J91"/>
  <c r="J92"/>
  <c r="J93"/>
  <c r="J94"/>
  <c r="Z103"/>
  <c r="Y103"/>
  <c r="Z100"/>
  <c r="Y100"/>
  <c r="Z98"/>
  <c r="Y98"/>
  <c r="Z96"/>
  <c r="Y96"/>
  <c r="Z94"/>
  <c r="Y94"/>
  <c r="Z92"/>
  <c r="Y92"/>
  <c r="Z89"/>
  <c r="Z90"/>
  <c r="Z88"/>
  <c r="Z84"/>
  <c r="Y84"/>
  <c r="Z86"/>
  <c r="Y86"/>
  <c r="Z82"/>
  <c r="Y82"/>
  <c r="Z80"/>
  <c r="Y80"/>
  <c r="Z78"/>
  <c r="Y78"/>
  <c r="Z76"/>
  <c r="Y76"/>
  <c r="Z71"/>
  <c r="Y71"/>
  <c r="Z69"/>
  <c r="Y69"/>
  <c r="Z64"/>
  <c r="Y64"/>
  <c r="Z62"/>
  <c r="Y62"/>
  <c r="Z58"/>
  <c r="Y58"/>
  <c r="Z56"/>
  <c r="Y56"/>
  <c r="Z52"/>
  <c r="Y52"/>
  <c r="P103"/>
  <c r="O103"/>
  <c r="P100"/>
  <c r="O100"/>
  <c r="P98"/>
  <c r="O98"/>
  <c r="P96"/>
  <c r="O96"/>
  <c r="P94"/>
  <c r="O94"/>
  <c r="P92"/>
  <c r="O92"/>
  <c r="P89"/>
  <c r="P90"/>
  <c r="P88"/>
  <c r="P84"/>
  <c r="O84"/>
  <c r="P86"/>
  <c r="O86"/>
  <c r="P82"/>
  <c r="O82"/>
  <c r="P80"/>
  <c r="O80"/>
  <c r="P78"/>
  <c r="O78"/>
  <c r="P76"/>
  <c r="O76"/>
  <c r="P71"/>
  <c r="O71"/>
  <c r="P69"/>
  <c r="O69"/>
  <c r="P64"/>
  <c r="O64"/>
  <c r="P62"/>
  <c r="O62"/>
  <c r="P58"/>
  <c r="O58"/>
  <c r="P56"/>
  <c r="O56"/>
  <c r="P52"/>
  <c r="O52"/>
  <c r="Z57"/>
  <c r="Z63"/>
  <c r="Z70"/>
  <c r="Z77"/>
  <c r="Z81"/>
  <c r="Z87"/>
  <c r="Z91"/>
  <c r="Z95"/>
  <c r="Z99"/>
  <c r="Z51"/>
  <c r="P57"/>
  <c r="P63"/>
  <c r="P70"/>
  <c r="P77"/>
  <c r="P81"/>
  <c r="P87"/>
  <c r="P91"/>
  <c r="P95"/>
  <c r="P99"/>
  <c r="P51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N103"/>
  <c r="N102"/>
  <c r="N101"/>
  <c r="N100"/>
  <c r="N99"/>
  <c r="N98"/>
  <c r="N97"/>
  <c r="N96"/>
  <c r="N95"/>
  <c r="N94"/>
  <c r="N93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X115"/>
  <c r="Z115"/>
  <c r="X116"/>
  <c r="Z116"/>
  <c r="X117"/>
  <c r="Z117"/>
  <c r="Y117"/>
  <c r="X118"/>
  <c r="Z118"/>
  <c r="Y118"/>
  <c r="X119"/>
  <c r="Z119"/>
  <c r="Y119"/>
  <c r="X120"/>
  <c r="X121"/>
  <c r="X122"/>
  <c r="X123"/>
  <c r="Z124"/>
  <c r="X124"/>
  <c r="Z125"/>
  <c r="X125"/>
  <c r="X126"/>
  <c r="Z127"/>
  <c r="X127"/>
  <c r="X128"/>
  <c r="X129"/>
  <c r="X130"/>
  <c r="Z132"/>
  <c r="X133"/>
  <c r="X134"/>
  <c r="X135"/>
  <c r="X136"/>
  <c r="X137"/>
  <c r="Z138"/>
  <c r="X138"/>
  <c r="Z139"/>
  <c r="X139"/>
  <c r="X140"/>
  <c r="X142"/>
  <c r="X143"/>
  <c r="X144"/>
  <c r="N115"/>
  <c r="N116"/>
  <c r="N117"/>
  <c r="N118"/>
  <c r="N119"/>
  <c r="N120"/>
  <c r="N121"/>
  <c r="N122"/>
  <c r="N123"/>
  <c r="P124"/>
  <c r="N124"/>
  <c r="P125"/>
  <c r="N125"/>
  <c r="N126"/>
  <c r="P127"/>
  <c r="N127"/>
  <c r="N128"/>
  <c r="N129"/>
  <c r="N130"/>
  <c r="P132"/>
  <c r="N133"/>
  <c r="N134"/>
  <c r="N135"/>
  <c r="N136"/>
  <c r="N137"/>
  <c r="P138"/>
  <c r="N138"/>
  <c r="P139"/>
  <c r="N139"/>
  <c r="N140"/>
  <c r="N142"/>
  <c r="N143"/>
  <c r="N144"/>
  <c r="Z120"/>
  <c r="Y120"/>
  <c r="Z122"/>
  <c r="Y122"/>
  <c r="Z123"/>
  <c r="Y123"/>
  <c r="Y124"/>
  <c r="Y125"/>
  <c r="Z126"/>
  <c r="Y126"/>
  <c r="Y127"/>
  <c r="Z128"/>
  <c r="Y128"/>
  <c r="Z129"/>
  <c r="Z130"/>
  <c r="Y130"/>
  <c r="Z133"/>
  <c r="Y133"/>
  <c r="Z134"/>
  <c r="Y134"/>
  <c r="Z135"/>
  <c r="Y135"/>
  <c r="Z136"/>
  <c r="Y136"/>
  <c r="Z137"/>
  <c r="Y137"/>
  <c r="Y138"/>
  <c r="Y139"/>
  <c r="Z140"/>
  <c r="Z141"/>
  <c r="Z142"/>
  <c r="Y142"/>
  <c r="Z143"/>
  <c r="Y143"/>
  <c r="Z144"/>
  <c r="Y144"/>
  <c r="W117"/>
  <c r="W118"/>
  <c r="W119"/>
  <c r="W120"/>
  <c r="W122"/>
  <c r="W123"/>
  <c r="W124"/>
  <c r="W125"/>
  <c r="W126"/>
  <c r="W127"/>
  <c r="W128"/>
  <c r="W130"/>
  <c r="W131"/>
  <c r="W133"/>
  <c r="W134"/>
  <c r="W135"/>
  <c r="W136"/>
  <c r="W137"/>
  <c r="W138"/>
  <c r="W139"/>
  <c r="W141"/>
  <c r="W142"/>
  <c r="W143"/>
  <c r="W144"/>
  <c r="V117"/>
  <c r="V118"/>
  <c r="V119"/>
  <c r="V120"/>
  <c r="V122"/>
  <c r="V123"/>
  <c r="V124"/>
  <c r="V125"/>
  <c r="V126"/>
  <c r="V127"/>
  <c r="V128"/>
  <c r="V130"/>
  <c r="V133"/>
  <c r="V134"/>
  <c r="V135"/>
  <c r="V136"/>
  <c r="V137"/>
  <c r="V138"/>
  <c r="V139"/>
  <c r="V142"/>
  <c r="V143"/>
  <c r="V144"/>
  <c r="U117"/>
  <c r="U118"/>
  <c r="U119"/>
  <c r="U120"/>
  <c r="U122"/>
  <c r="U123"/>
  <c r="U124"/>
  <c r="U125"/>
  <c r="U126"/>
  <c r="U127"/>
  <c r="U128"/>
  <c r="U130"/>
  <c r="U133"/>
  <c r="U134"/>
  <c r="U135"/>
  <c r="U136"/>
  <c r="U137"/>
  <c r="U138"/>
  <c r="U139"/>
  <c r="U142"/>
  <c r="U143"/>
  <c r="U144"/>
  <c r="P117"/>
  <c r="K117"/>
  <c r="P118"/>
  <c r="K118"/>
  <c r="P119"/>
  <c r="K119"/>
  <c r="P120"/>
  <c r="K120"/>
  <c r="P122"/>
  <c r="K122"/>
  <c r="P123"/>
  <c r="K123"/>
  <c r="K124"/>
  <c r="K125"/>
  <c r="P126"/>
  <c r="K126"/>
  <c r="K127"/>
  <c r="P128"/>
  <c r="K128"/>
  <c r="P129"/>
  <c r="P130"/>
  <c r="K130"/>
  <c r="P133"/>
  <c r="K133"/>
  <c r="P134"/>
  <c r="K134"/>
  <c r="P135"/>
  <c r="K135"/>
  <c r="P136"/>
  <c r="K136"/>
  <c r="P137"/>
  <c r="K137"/>
  <c r="K138"/>
  <c r="K139"/>
  <c r="P140"/>
  <c r="P141"/>
  <c r="P142"/>
  <c r="K142"/>
  <c r="P143"/>
  <c r="K143"/>
  <c r="P144"/>
  <c r="K144"/>
  <c r="O117"/>
  <c r="O118"/>
  <c r="O119"/>
  <c r="O120"/>
  <c r="O122"/>
  <c r="O123"/>
  <c r="O124"/>
  <c r="O125"/>
  <c r="O126"/>
  <c r="O127"/>
  <c r="O128"/>
  <c r="O130"/>
  <c r="O133"/>
  <c r="O134"/>
  <c r="O135"/>
  <c r="O136"/>
  <c r="O137"/>
  <c r="O138"/>
  <c r="O139"/>
  <c r="O142"/>
  <c r="O143"/>
  <c r="O144"/>
  <c r="M117"/>
  <c r="M118"/>
  <c r="M119"/>
  <c r="M120"/>
  <c r="M122"/>
  <c r="M123"/>
  <c r="M124"/>
  <c r="M125"/>
  <c r="M126"/>
  <c r="M127"/>
  <c r="M128"/>
  <c r="M130"/>
  <c r="M131"/>
  <c r="M133"/>
  <c r="M134"/>
  <c r="M135"/>
  <c r="M136"/>
  <c r="M137"/>
  <c r="M138"/>
  <c r="M139"/>
  <c r="M141"/>
  <c r="M142"/>
  <c r="M143"/>
  <c r="M144"/>
  <c r="L117"/>
  <c r="L118"/>
  <c r="L119"/>
  <c r="L120"/>
  <c r="L122"/>
  <c r="L123"/>
  <c r="L124"/>
  <c r="L125"/>
  <c r="L126"/>
  <c r="L127"/>
  <c r="L128"/>
  <c r="L130"/>
  <c r="L133"/>
  <c r="L134"/>
  <c r="L135"/>
  <c r="L136"/>
  <c r="L137"/>
  <c r="L138"/>
  <c r="L139"/>
  <c r="L142"/>
  <c r="L143"/>
  <c r="L144"/>
  <c r="Z121"/>
  <c r="Z131"/>
  <c r="P116"/>
  <c r="P121"/>
  <c r="P131"/>
  <c r="L107"/>
  <c r="L68"/>
  <c r="V68"/>
  <c r="C3"/>
  <c r="C111"/>
  <c r="L71"/>
  <c r="V71"/>
  <c r="L69"/>
  <c r="V69"/>
  <c r="L70"/>
  <c r="V70"/>
  <c r="V51"/>
  <c r="L58"/>
  <c r="V58"/>
  <c r="L60"/>
  <c r="V60"/>
  <c r="L61"/>
  <c r="V61"/>
  <c r="L79"/>
  <c r="V79"/>
  <c r="L78"/>
  <c r="V78"/>
  <c r="L80"/>
  <c r="V80"/>
  <c r="L67"/>
  <c r="V67"/>
  <c r="L81"/>
  <c r="V81"/>
  <c r="L62"/>
  <c r="V62"/>
  <c r="L88"/>
  <c r="V88"/>
  <c r="L87"/>
  <c r="V87"/>
  <c r="L63"/>
  <c r="V63"/>
  <c r="L65"/>
  <c r="V65"/>
  <c r="L82"/>
  <c r="V82"/>
  <c r="L83"/>
  <c r="V83"/>
  <c r="L97"/>
  <c r="V97"/>
  <c r="L102"/>
  <c r="V102"/>
  <c r="L86"/>
  <c r="V86"/>
  <c r="L84"/>
  <c r="V84"/>
  <c r="L85"/>
  <c r="V85"/>
  <c r="L106"/>
  <c r="V106"/>
  <c r="V107"/>
  <c r="N36"/>
  <c r="N37"/>
  <c r="N38"/>
  <c r="N39"/>
  <c r="N40"/>
  <c r="N41"/>
  <c r="N42"/>
  <c r="N43"/>
  <c r="N44"/>
  <c r="N45"/>
  <c r="N46"/>
  <c r="N47"/>
  <c r="N48"/>
  <c r="W36"/>
  <c r="W37"/>
  <c r="W38"/>
  <c r="W39"/>
  <c r="W40"/>
  <c r="W41"/>
  <c r="W42"/>
  <c r="W43"/>
  <c r="W44"/>
  <c r="W45"/>
  <c r="W46"/>
  <c r="W47"/>
  <c r="W48"/>
  <c r="U36"/>
  <c r="U37"/>
  <c r="U38"/>
  <c r="U39"/>
  <c r="U40"/>
  <c r="U41"/>
  <c r="U42"/>
  <c r="U43"/>
  <c r="U44"/>
  <c r="U45"/>
  <c r="U46"/>
  <c r="U47"/>
  <c r="U48"/>
  <c r="M36"/>
  <c r="M37"/>
  <c r="M38"/>
  <c r="M39"/>
  <c r="M40"/>
  <c r="M41"/>
  <c r="M42"/>
  <c r="M43"/>
  <c r="M44"/>
  <c r="M45"/>
  <c r="M46"/>
  <c r="M47"/>
  <c r="M48"/>
  <c r="V36"/>
  <c r="V37"/>
  <c r="V38"/>
  <c r="V39"/>
  <c r="V40"/>
  <c r="V41"/>
  <c r="V42"/>
  <c r="V43"/>
  <c r="V44"/>
  <c r="V45"/>
  <c r="V46"/>
  <c r="V47"/>
  <c r="V48"/>
  <c r="L108"/>
  <c r="V108"/>
  <c r="L111"/>
  <c r="V111"/>
  <c r="V72"/>
  <c r="V76"/>
  <c r="U76"/>
  <c r="V77"/>
  <c r="U77"/>
  <c r="V89"/>
  <c r="V90"/>
  <c r="V95"/>
  <c r="U95"/>
  <c r="V96"/>
  <c r="U96"/>
  <c r="V109"/>
  <c r="U109"/>
  <c r="V110"/>
  <c r="U110"/>
  <c r="X36"/>
  <c r="X37"/>
  <c r="X38"/>
  <c r="X39"/>
  <c r="X40"/>
  <c r="X41"/>
  <c r="X42"/>
  <c r="X43"/>
  <c r="X44"/>
  <c r="X45"/>
  <c r="X46"/>
  <c r="X47"/>
  <c r="X48"/>
  <c r="L72"/>
  <c r="L76"/>
  <c r="K76"/>
  <c r="L77"/>
  <c r="K77"/>
  <c r="L89"/>
  <c r="L90"/>
  <c r="L96"/>
  <c r="K96"/>
  <c r="L109"/>
  <c r="K109"/>
  <c r="L110"/>
  <c r="K110"/>
  <c r="T51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5"/>
  <c r="T96"/>
  <c r="T97"/>
  <c r="T102"/>
  <c r="T103"/>
  <c r="T106"/>
  <c r="T107"/>
  <c r="T108"/>
  <c r="T109"/>
  <c r="T110"/>
  <c r="T111"/>
  <c r="T50"/>
  <c r="J87"/>
  <c r="J88"/>
  <c r="J89"/>
  <c r="J90"/>
  <c r="J95"/>
  <c r="J96"/>
  <c r="J97"/>
  <c r="J102"/>
  <c r="J103"/>
  <c r="J106"/>
  <c r="J107"/>
  <c r="J108"/>
  <c r="J109"/>
  <c r="J110"/>
  <c r="J111"/>
  <c r="J76"/>
  <c r="J77"/>
  <c r="J78"/>
  <c r="J79"/>
  <c r="J80"/>
  <c r="J81"/>
  <c r="J82"/>
  <c r="J83"/>
  <c r="J84"/>
  <c r="J85"/>
  <c r="J86"/>
  <c r="J51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50"/>
  <c r="K163"/>
  <c r="K167"/>
  <c r="K168"/>
  <c r="U163"/>
  <c r="U167"/>
  <c r="U168"/>
  <c r="V149"/>
  <c r="V150"/>
  <c r="V151"/>
  <c r="V152"/>
  <c r="V153"/>
  <c r="V154"/>
  <c r="V155"/>
  <c r="V156"/>
  <c r="V157"/>
  <c r="V158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34"/>
  <c r="J149"/>
  <c r="T150"/>
  <c r="T151"/>
  <c r="T152"/>
  <c r="T153"/>
  <c r="T154"/>
  <c r="T155"/>
  <c r="T156"/>
  <c r="T157"/>
  <c r="T149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15"/>
  <c r="J155"/>
  <c r="J156"/>
  <c r="J157"/>
  <c r="J150"/>
  <c r="J151"/>
  <c r="J152"/>
  <c r="J153"/>
  <c r="J154"/>
  <c r="T168"/>
  <c r="T167"/>
  <c r="T166"/>
  <c r="T165"/>
  <c r="T164"/>
  <c r="T163"/>
  <c r="T162"/>
  <c r="J163"/>
  <c r="J168"/>
  <c r="J167"/>
  <c r="J166"/>
  <c r="J165"/>
  <c r="J164"/>
  <c r="J162"/>
  <c r="J140"/>
  <c r="J141"/>
  <c r="J142"/>
  <c r="J143"/>
  <c r="J144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15"/>
  <c r="O90"/>
  <c r="Y90"/>
  <c r="N131"/>
  <c r="X131"/>
  <c r="K131"/>
  <c r="L131"/>
  <c r="O131"/>
  <c r="U131"/>
  <c r="V131"/>
  <c r="Y131"/>
  <c r="M132"/>
  <c r="W132"/>
  <c r="K111"/>
  <c r="U111"/>
  <c r="G125"/>
  <c r="G124"/>
  <c r="K71"/>
  <c r="U71"/>
  <c r="G10"/>
  <c r="K67"/>
  <c r="U67"/>
  <c r="G39"/>
  <c r="K51"/>
  <c r="U51"/>
  <c r="G16"/>
  <c r="K58"/>
  <c r="U58"/>
  <c r="K60"/>
  <c r="U60"/>
  <c r="G18"/>
  <c r="K61"/>
  <c r="U61"/>
  <c r="G26"/>
  <c r="K80"/>
  <c r="U80"/>
  <c r="G37"/>
  <c r="K86"/>
  <c r="U86"/>
  <c r="G87"/>
  <c r="K84"/>
  <c r="U84"/>
  <c r="G88"/>
  <c r="K85"/>
  <c r="U85"/>
  <c r="G89"/>
  <c r="K93"/>
  <c r="U93"/>
  <c r="G90"/>
  <c r="K81"/>
  <c r="U81"/>
  <c r="G48"/>
  <c r="K62"/>
  <c r="U62"/>
  <c r="G49"/>
  <c r="K88"/>
  <c r="U88"/>
  <c r="G53"/>
  <c r="K72"/>
  <c r="U72"/>
  <c r="G61"/>
  <c r="K68"/>
  <c r="U68"/>
  <c r="G62"/>
  <c r="K82"/>
  <c r="U82"/>
  <c r="G63"/>
  <c r="K83"/>
  <c r="U83"/>
  <c r="G65"/>
  <c r="K97"/>
  <c r="U97"/>
  <c r="G73"/>
  <c r="K102"/>
  <c r="U102"/>
  <c r="G78"/>
  <c r="K106"/>
  <c r="U106"/>
  <c r="K107"/>
  <c r="U107"/>
  <c r="G91"/>
  <c r="K108"/>
  <c r="U108"/>
  <c r="G132"/>
  <c r="K69"/>
  <c r="U69"/>
  <c r="G13"/>
  <c r="K70"/>
  <c r="U70"/>
  <c r="G14"/>
  <c r="K79"/>
  <c r="U79"/>
  <c r="G28"/>
  <c r="K78"/>
  <c r="U78"/>
  <c r="G33"/>
  <c r="K89"/>
  <c r="U89"/>
  <c r="G34"/>
  <c r="K90"/>
  <c r="U90"/>
  <c r="G35"/>
  <c r="K91"/>
  <c r="U91"/>
  <c r="G36"/>
  <c r="K87"/>
  <c r="U87"/>
  <c r="G57"/>
  <c r="K63"/>
  <c r="U63"/>
  <c r="G59"/>
  <c r="K65"/>
  <c r="U65"/>
  <c r="G60"/>
  <c r="K104"/>
  <c r="U104"/>
  <c r="G80"/>
  <c r="K105"/>
  <c r="U105"/>
  <c r="G81"/>
  <c r="G7"/>
  <c r="K56"/>
  <c r="U56"/>
  <c r="K112"/>
  <c r="U112"/>
  <c r="O88"/>
  <c r="O89"/>
  <c r="Y88"/>
  <c r="Y89"/>
  <c r="G47"/>
  <c r="C35"/>
  <c r="C54"/>
  <c r="C62"/>
  <c r="C71"/>
  <c r="N132"/>
  <c r="N141"/>
  <c r="N145"/>
  <c r="X132"/>
  <c r="X141"/>
  <c r="X145"/>
  <c r="C106"/>
  <c r="M115"/>
  <c r="M116"/>
  <c r="M121"/>
  <c r="M129"/>
  <c r="M140"/>
  <c r="M145"/>
  <c r="W115"/>
  <c r="W116"/>
  <c r="W121"/>
  <c r="W129"/>
  <c r="W140"/>
  <c r="W145"/>
  <c r="G96"/>
  <c r="K115"/>
  <c r="K116"/>
  <c r="K121"/>
  <c r="K129"/>
  <c r="K132"/>
  <c r="K140"/>
  <c r="K141"/>
  <c r="K145"/>
  <c r="U115"/>
  <c r="U116"/>
  <c r="U121"/>
  <c r="U129"/>
  <c r="U132"/>
  <c r="U140"/>
  <c r="U141"/>
  <c r="U145"/>
  <c r="G102"/>
  <c r="L115"/>
  <c r="L116"/>
  <c r="L121"/>
  <c r="L129"/>
  <c r="L132"/>
  <c r="L140"/>
  <c r="L141"/>
  <c r="L145"/>
  <c r="V115"/>
  <c r="V116"/>
  <c r="V121"/>
  <c r="V129"/>
  <c r="V132"/>
  <c r="V140"/>
  <c r="V141"/>
  <c r="V145"/>
  <c r="G111"/>
  <c r="O115"/>
  <c r="O116"/>
  <c r="O121"/>
  <c r="O129"/>
  <c r="O132"/>
  <c r="O140"/>
  <c r="O141"/>
  <c r="O145"/>
  <c r="Y115"/>
  <c r="Y116"/>
  <c r="Y121"/>
  <c r="Y129"/>
  <c r="Y132"/>
  <c r="Y140"/>
  <c r="Y141"/>
  <c r="Y145"/>
  <c r="G104"/>
  <c r="G95"/>
  <c r="G101"/>
  <c r="G110"/>
  <c r="C33"/>
  <c r="C104"/>
  <c r="O104"/>
  <c r="Y104"/>
  <c r="K162"/>
  <c r="U162"/>
  <c r="K164"/>
  <c r="U164"/>
  <c r="K165"/>
  <c r="U165"/>
  <c r="K166"/>
  <c r="U166"/>
  <c r="K169"/>
  <c r="U169"/>
  <c r="C2"/>
  <c r="G2"/>
  <c r="O7"/>
  <c r="Y7"/>
  <c r="O9"/>
  <c r="Y9"/>
  <c r="C16"/>
  <c r="C17"/>
  <c r="K17"/>
  <c r="U17"/>
  <c r="K18"/>
  <c r="U18"/>
  <c r="K32"/>
  <c r="O32"/>
  <c r="U32"/>
  <c r="Y32"/>
  <c r="G127"/>
  <c r="G128"/>
  <c r="G129"/>
  <c r="F134"/>
  <c r="G134"/>
  <c r="E137"/>
  <c r="G137"/>
  <c r="E138"/>
  <c r="G138"/>
  <c r="E139"/>
  <c r="G139"/>
  <c r="G142"/>
  <c r="G144"/>
  <c r="G145"/>
  <c r="G146"/>
  <c r="G149"/>
  <c r="G151"/>
  <c r="G152"/>
  <c r="G153"/>
  <c r="K171"/>
  <c r="O171"/>
  <c r="U171"/>
  <c r="Y171"/>
  <c r="K173"/>
  <c r="U173"/>
  <c r="K176"/>
  <c r="O176"/>
  <c r="U176"/>
  <c r="Y176"/>
  <c r="K178"/>
  <c r="U178"/>
</calcChain>
</file>

<file path=xl/sharedStrings.xml><?xml version="1.0" encoding="utf-8"?>
<sst xmlns="http://schemas.openxmlformats.org/spreadsheetml/2006/main" count="920" uniqueCount="300">
  <si>
    <t>Charges patronales</t>
  </si>
  <si>
    <t>Taxe/salaires</t>
  </si>
  <si>
    <t>-</t>
  </si>
  <si>
    <t>Brut</t>
  </si>
  <si>
    <t>Charges Patronales</t>
  </si>
  <si>
    <t>T/S</t>
  </si>
  <si>
    <t>Aides</t>
  </si>
  <si>
    <t>Cout employeur</t>
  </si>
  <si>
    <t>Bar</t>
  </si>
  <si>
    <t>Ateliers divers</t>
  </si>
  <si>
    <t>Communication</t>
  </si>
  <si>
    <t>Divers</t>
  </si>
  <si>
    <t>TOTAL</t>
  </si>
  <si>
    <t>Compte</t>
  </si>
  <si>
    <t>Poste</t>
  </si>
  <si>
    <t>Ventes de marchandises</t>
  </si>
  <si>
    <t>Achats de Marchandises</t>
  </si>
  <si>
    <t>Restauration semaine</t>
  </si>
  <si>
    <t>Achat boissons</t>
  </si>
  <si>
    <t>Bar semaine</t>
  </si>
  <si>
    <t>Achat bar (petite restauration)</t>
  </si>
  <si>
    <t>Bar concert</t>
  </si>
  <si>
    <t>Bar Mise à dispo</t>
  </si>
  <si>
    <t>Autres achats et charges externes</t>
  </si>
  <si>
    <t>Bar coprod</t>
  </si>
  <si>
    <t>Contrats de ventes spectacles</t>
  </si>
  <si>
    <t>Bar soirées diverses</t>
  </si>
  <si>
    <t>Prestations de services techniques</t>
  </si>
  <si>
    <t>Bars extérieurs</t>
  </si>
  <si>
    <t>Prestations de servives diverses</t>
  </si>
  <si>
    <t>Bar soirées club</t>
  </si>
  <si>
    <t>Prestations de s. animation cult/sport</t>
  </si>
  <si>
    <t>Bar MAD club gratuit</t>
  </si>
  <si>
    <t>Prest. Serv. Stages formations</t>
  </si>
  <si>
    <t>Bar soirée CUCS</t>
  </si>
  <si>
    <t>Prest. Serv. Contrôles</t>
  </si>
  <si>
    <t>Ventes consommables</t>
  </si>
  <si>
    <t>Prest. Serv. Contrat assistance</t>
  </si>
  <si>
    <t>Matériels light salle de spec.</t>
  </si>
  <si>
    <t>Production vendue</t>
  </si>
  <si>
    <t>Fournitures non stockables</t>
  </si>
  <si>
    <t>Entrées concerts</t>
  </si>
  <si>
    <t>Petit équipement divers</t>
  </si>
  <si>
    <t>Cours RS</t>
  </si>
  <si>
    <t>Petit équipement musical</t>
  </si>
  <si>
    <t>Stages CTLJ</t>
  </si>
  <si>
    <t>Petit équipement informatique</t>
  </si>
  <si>
    <t>Fanfare</t>
  </si>
  <si>
    <t>Petit équipement salle de spec.</t>
  </si>
  <si>
    <t>Ateliers milieu scolaire</t>
  </si>
  <si>
    <t>Petit équipement nettoyage</t>
  </si>
  <si>
    <t>Ateliers prison</t>
  </si>
  <si>
    <t>Petit équipement bureau</t>
  </si>
  <si>
    <t>Fournitures nettoyage</t>
  </si>
  <si>
    <t>MAD salle et club</t>
  </si>
  <si>
    <t>Fournitures Musique</t>
  </si>
  <si>
    <t>Répétitions</t>
  </si>
  <si>
    <t>Fournitures Diverses</t>
  </si>
  <si>
    <t>Studio d'enregistrement</t>
  </si>
  <si>
    <t>Fournitures Salle de spec.</t>
  </si>
  <si>
    <t>Partenariats</t>
  </si>
  <si>
    <t>Fournitures bar</t>
  </si>
  <si>
    <t>Mécénat</t>
  </si>
  <si>
    <t>Fournitures de bureau</t>
  </si>
  <si>
    <t>Contrats de vente de spectacles</t>
  </si>
  <si>
    <t>Achats divers</t>
  </si>
  <si>
    <t>Stages de formation</t>
  </si>
  <si>
    <t>Support stockage de données</t>
  </si>
  <si>
    <t>Sous traitance propreté</t>
  </si>
  <si>
    <t>Créations graphiques</t>
  </si>
  <si>
    <t>Subventions d'exploitation</t>
  </si>
  <si>
    <t>Conception graphique</t>
  </si>
  <si>
    <t>Webmastering</t>
  </si>
  <si>
    <t>Crédit bail photocopieur</t>
  </si>
  <si>
    <t>Locations immobilières</t>
  </si>
  <si>
    <t>Locations éclairages</t>
  </si>
  <si>
    <t>Locations sonorisation</t>
  </si>
  <si>
    <t>Locations véhicules</t>
  </si>
  <si>
    <t>Locations diverses</t>
  </si>
  <si>
    <t>Location mat. De musique</t>
  </si>
  <si>
    <t>Reprises sur provisions et amortissements</t>
  </si>
  <si>
    <t>Entretien/réparation divers</t>
  </si>
  <si>
    <t>Transfert de charges</t>
  </si>
  <si>
    <t>Entretien/Réparation mat. Musical</t>
  </si>
  <si>
    <t>Aide ASP Exo.</t>
  </si>
  <si>
    <t>Entretien/Entretien mat informatique</t>
  </si>
  <si>
    <t>Aide ASP SCV</t>
  </si>
  <si>
    <t>Entretien/Réparation mat. Salle de Spectacle</t>
  </si>
  <si>
    <t>Remboursements formations</t>
  </si>
  <si>
    <t>Entretien/Réparation bâtiment</t>
  </si>
  <si>
    <t>Cotisations Exo.</t>
  </si>
  <si>
    <t>Entretien/Réparation véhicules</t>
  </si>
  <si>
    <t>Maintenance</t>
  </si>
  <si>
    <t>Primes d'assurance</t>
  </si>
  <si>
    <t>Documentation générale</t>
  </si>
  <si>
    <t>Personnel extérieur à l'entreprise</t>
  </si>
  <si>
    <t>Honoraires</t>
  </si>
  <si>
    <t>Publicités, relations publiques</t>
  </si>
  <si>
    <t>Annonces et insertions</t>
  </si>
  <si>
    <t>Affichages</t>
  </si>
  <si>
    <t>Imprimés</t>
  </si>
  <si>
    <t>Impression affiches concert</t>
  </si>
  <si>
    <t>Transport sur achats</t>
  </si>
  <si>
    <t>Voyages et déplacements</t>
  </si>
  <si>
    <t>Déplacements (indemnités km)</t>
  </si>
  <si>
    <t>Missions</t>
  </si>
  <si>
    <t>Réceptions</t>
  </si>
  <si>
    <t>Repas et boissons concerts</t>
  </si>
  <si>
    <t>Repas et boissons Bus RS</t>
  </si>
  <si>
    <t>Hôtels concerts</t>
  </si>
  <si>
    <t>Restau concerts</t>
  </si>
  <si>
    <t>Accès internet</t>
  </si>
  <si>
    <t>Téléphone fixe</t>
  </si>
  <si>
    <t>Téléphone mobile</t>
  </si>
  <si>
    <t>Affranchissement</t>
  </si>
  <si>
    <t>Services bancaires et assimilés</t>
  </si>
  <si>
    <t>Adhésions</t>
  </si>
  <si>
    <t>Service d'ordre</t>
  </si>
  <si>
    <t>Impôts, taxes et versements assimilés</t>
  </si>
  <si>
    <t>Taxe sur les salaires</t>
  </si>
  <si>
    <t>Cotisations uniformation</t>
  </si>
  <si>
    <t>Cotisations AFDAS</t>
  </si>
  <si>
    <t>Taxes diverses</t>
  </si>
  <si>
    <t>Salaires et traitements</t>
  </si>
  <si>
    <t>Salaires bruts</t>
  </si>
  <si>
    <t>Indemnités SCV</t>
  </si>
  <si>
    <t>Congés payés</t>
  </si>
  <si>
    <t>Primes, gratifications</t>
  </si>
  <si>
    <t>Indemnités de licenciement</t>
  </si>
  <si>
    <t>Indemnités rupture conventionelle</t>
  </si>
  <si>
    <t>Cotisation Maison des Artistes</t>
  </si>
  <si>
    <t>Charges sociales</t>
  </si>
  <si>
    <t>Dotations aux amortissements et provisions</t>
  </si>
  <si>
    <t>Dotations aux amortissements</t>
  </si>
  <si>
    <t>Autres charges</t>
  </si>
  <si>
    <t>Sacem</t>
  </si>
  <si>
    <t>Taxe/Spectacle</t>
  </si>
  <si>
    <t>Brevets et licences</t>
  </si>
  <si>
    <t>Quote part résultat opé commun</t>
  </si>
  <si>
    <t>Charges diverses gestion courante</t>
  </si>
  <si>
    <t>Produits</t>
  </si>
  <si>
    <t>Charges</t>
  </si>
  <si>
    <t>Autres produits</t>
  </si>
  <si>
    <t>Produits divers de gestion exo.</t>
  </si>
  <si>
    <t>Quote part de résultat sur opé com.</t>
  </si>
  <si>
    <t>Résultat</t>
  </si>
  <si>
    <t>Coût employeur</t>
  </si>
  <si>
    <t>Droit de tirage CNV</t>
  </si>
  <si>
    <t>Montant</t>
  </si>
  <si>
    <t>Affichage</t>
  </si>
  <si>
    <t>Hôtel</t>
  </si>
  <si>
    <t>Sécu</t>
  </si>
  <si>
    <t>Taxe Spectacles</t>
  </si>
  <si>
    <t xml:space="preserve">Subv CNV Résidence </t>
  </si>
  <si>
    <t>Nombre de concerts prévisionnels (Grande salle)</t>
  </si>
  <si>
    <t>Charges prev par concerts</t>
  </si>
  <si>
    <t>Produits prev par concerts</t>
  </si>
  <si>
    <t>Coûts artistiques</t>
  </si>
  <si>
    <t>Repas</t>
  </si>
  <si>
    <t>Loc son</t>
  </si>
  <si>
    <t>Loc lumière</t>
  </si>
  <si>
    <t>Loc mat. musique</t>
  </si>
  <si>
    <t>Netoyage</t>
  </si>
  <si>
    <t>Affluence prev moyenne</t>
  </si>
  <si>
    <t>Prix place moyen</t>
  </si>
  <si>
    <t>Recette prev</t>
  </si>
  <si>
    <t>Salariés permanents</t>
  </si>
  <si>
    <t>Nombre de concerts prévisionnels (Club)</t>
  </si>
  <si>
    <t>TOTAL ANNUEL</t>
  </si>
  <si>
    <t>Nettoyage</t>
  </si>
  <si>
    <t>Restaurant</t>
  </si>
  <si>
    <t>Repas, catering, loges</t>
  </si>
  <si>
    <t>Régisseur</t>
  </si>
  <si>
    <t>Salarié intermittents</t>
  </si>
  <si>
    <t>Régisseur son</t>
  </si>
  <si>
    <t>Régisseur lumière</t>
  </si>
  <si>
    <t xml:space="preserve">Technicien lumière </t>
  </si>
  <si>
    <t xml:space="preserve">Technicien son </t>
  </si>
  <si>
    <t>Nombre de cachets</t>
  </si>
  <si>
    <t>Subventions</t>
  </si>
  <si>
    <t>TOTAL CHARGES POUR 1 CONCERT Grd SALLE</t>
  </si>
  <si>
    <t>TOTAL PRODUITS POUR 1 CONCERT Grd SALLE</t>
  </si>
  <si>
    <t>RESULTAT POUR 1 CONCERT Grd SALLE</t>
  </si>
  <si>
    <t>TOTAL PRODUITS POUR 1 CONCERT Club</t>
  </si>
  <si>
    <t>TOTAL CHARGES POUR 1 CONCERT Club</t>
  </si>
  <si>
    <t>RESULTAT POUR 1 CONCERT Club</t>
  </si>
  <si>
    <t>Services civiques</t>
  </si>
  <si>
    <t>Indemnité</t>
  </si>
  <si>
    <t>SOUS TOTAL</t>
  </si>
  <si>
    <t>TOTAL CHARGES CLUB SAISON</t>
  </si>
  <si>
    <t>TOTAL CHARGES Grd SALLE SAISON</t>
  </si>
  <si>
    <t>TOTAL PRODUITS Grd SALLE SAISON</t>
  </si>
  <si>
    <t>RESULTAT CONCERTS Grd SALLE SAISON</t>
  </si>
  <si>
    <t>RESULTAT CLUB SAISON</t>
  </si>
  <si>
    <t>TOTAL PRODUITS CONCERTS CLUB SAISON</t>
  </si>
  <si>
    <t>Salariés intermittents</t>
  </si>
  <si>
    <t>Recette bar</t>
  </si>
  <si>
    <t>Ventilation 2nd niveau</t>
  </si>
  <si>
    <t>Voyage et déplacements</t>
  </si>
  <si>
    <t>Nombre</t>
  </si>
  <si>
    <t>Conception affiches et plaquettes</t>
  </si>
  <si>
    <t>Conception Flyer Web et papier</t>
  </si>
  <si>
    <t>Conception opérations promo</t>
  </si>
  <si>
    <t>Conception encarts pub</t>
  </si>
  <si>
    <t>Conception graphique divers</t>
  </si>
  <si>
    <t>Diff</t>
  </si>
  <si>
    <t>Petit équipement salle de spectacle</t>
  </si>
  <si>
    <t>Déplacements (ind km)</t>
  </si>
  <si>
    <t>Subvention parcours académiques</t>
  </si>
  <si>
    <t>Subvention Ministère de la Culture Parcours Académiques</t>
  </si>
  <si>
    <t>Papiers A4</t>
  </si>
  <si>
    <t>Papiers A3</t>
  </si>
  <si>
    <t>Cartouches</t>
  </si>
  <si>
    <t>Fournitures matériel ateliers</t>
  </si>
  <si>
    <t>Fournitures lampes</t>
  </si>
  <si>
    <t>Carburant</t>
  </si>
  <si>
    <t>Voyages et déplacements : Voiture</t>
  </si>
  <si>
    <t>Voyages et déplacements : Train</t>
  </si>
  <si>
    <t>Voyages et déplacements : Divers</t>
  </si>
  <si>
    <t>Voyages et déplacements : Avion</t>
  </si>
  <si>
    <t>Missions : Resaturant</t>
  </si>
  <si>
    <t>Missions : Hôtels</t>
  </si>
  <si>
    <t>Photocopies</t>
  </si>
  <si>
    <t>Petit équipement électrique</t>
  </si>
  <si>
    <t>Petit équipement outillage divers</t>
  </si>
  <si>
    <t>Missions : Restaurant</t>
  </si>
  <si>
    <t>Missions : Hôtel</t>
  </si>
  <si>
    <t xml:space="preserve"> </t>
  </si>
  <si>
    <t xml:space="preserve">Produits </t>
  </si>
  <si>
    <t>Presta Franck</t>
  </si>
  <si>
    <t>Presta régie son</t>
  </si>
  <si>
    <t>Equilibre</t>
  </si>
  <si>
    <t>Break</t>
  </si>
  <si>
    <t>Prix moyen place</t>
  </si>
  <si>
    <t>BREAK MANU (SALLE)</t>
  </si>
  <si>
    <t>BREAK MANU (CLUB)</t>
  </si>
  <si>
    <t>Aide à la diffusion</t>
  </si>
  <si>
    <t>Subvention Ville de Bordeaux Tremplin Interquartier</t>
  </si>
  <si>
    <t>Subv rectorat parcours académiques</t>
  </si>
  <si>
    <t>Subv VVV Ateliers CUCS</t>
  </si>
  <si>
    <t>Subvention Ministère de la Culture Fonctionnement 2015</t>
  </si>
  <si>
    <t>Subvention Ministère de la Culture Carnaval des 2 rives 2015</t>
  </si>
  <si>
    <t>Subvention Ministère de la Culture Espace Culture Multimédia 2015</t>
  </si>
  <si>
    <t>Subvention Ministère de la Culture Maison d'arrêt Gradignan 2015</t>
  </si>
  <si>
    <t>Subvention Jeunesse et Sports Scènes croisées 2015</t>
  </si>
  <si>
    <t>Subvention DRDJSCS "La Tournée" 2015</t>
  </si>
  <si>
    <t>Subvention Conseil Régional Fonctionnement 2015</t>
  </si>
  <si>
    <t>Subvention Conseil Régional Contrat Urbain de Cohésion Sociale 2015</t>
  </si>
  <si>
    <t>Subvention Conseil Régional Festival Ouvre la Voix 2015 (Culture)</t>
  </si>
  <si>
    <t>Subvention "La Tournée" 2015</t>
  </si>
  <si>
    <t>Subvention Conseil Général Fonctionnement 2015</t>
  </si>
  <si>
    <t>Subvention Conseil Général Bus RS 2015</t>
  </si>
  <si>
    <t>Subvention Conseil Général Festival Ouvre la Voix 2015 (Culture)</t>
  </si>
  <si>
    <t>Subvention IDDAC "La Tournée" 2015</t>
  </si>
  <si>
    <t>Subvention Ville de Bordeaux Fonctionnement 2015</t>
  </si>
  <si>
    <t>Subvention Ville de Bordeaux Contrat Urbain de Cohésion Sociale 2015</t>
  </si>
  <si>
    <t>Subvention Ville de Bordeaux Action Jeunes 2015</t>
  </si>
  <si>
    <t>Subv Etat Contrat Urbain de Cohésion Sociale 2015 (ACSE)</t>
  </si>
  <si>
    <t>Subv Ville Floirac CUCS 2015</t>
  </si>
  <si>
    <t>Sacem fonctionnement 2015</t>
  </si>
  <si>
    <t>Subv ARS Yes Ouïe Can 2015</t>
  </si>
  <si>
    <t>Report subv ARS Yes Ouïe Can 2014</t>
  </si>
  <si>
    <t>Subv CDC Sauveterre de Guyenne OLV 2015</t>
  </si>
  <si>
    <t>Subv Mairie de Créon Ouvre la Voix 2015</t>
  </si>
  <si>
    <t>Subv Mairie de Cénac Ouvre la Voix 2015</t>
  </si>
  <si>
    <t>Subv Mairie de Sadirac ouvre la Voix 2015</t>
  </si>
  <si>
    <t>Subv Ville de Sauveterre Ouvre la voix 2015</t>
  </si>
  <si>
    <t>Subv CDC du Brannais Ouvre la Voix Ouest 2015</t>
  </si>
  <si>
    <t>Subv Ville de Latresne Ouvre la Voix 2015</t>
  </si>
  <si>
    <t>Subv CDC Portes Entre Deux Mers Ouvre la Voix 2015</t>
  </si>
  <si>
    <t>Subv Mairie de Monségur Ouvre la Voix 2015</t>
  </si>
  <si>
    <t>Subv C.U.B Carnaval des Deux Rives 2015</t>
  </si>
  <si>
    <t>Subv C.U.B Ouvre la Voix 2015</t>
  </si>
  <si>
    <t>Subvention Jeunesse et Sports Aide poste FONJEP Es-Sayeh - Cabos</t>
  </si>
  <si>
    <t>Commentaires</t>
  </si>
  <si>
    <r>
      <t>Crédit</t>
    </r>
    <r>
      <rPr>
        <sz val="12"/>
        <color theme="1"/>
        <rFont val="Arial Narrow"/>
        <family val="2"/>
        <charset val="238"/>
      </rPr>
      <t>-</t>
    </r>
    <r>
      <rPr>
        <sz val="12"/>
        <color theme="1"/>
        <rFont val="Arial Narrow"/>
        <family val="2"/>
        <charset val="238"/>
      </rPr>
      <t>bail photocopieur</t>
    </r>
  </si>
  <si>
    <t>Prestations de services diverses</t>
  </si>
  <si>
    <r>
      <t>Fournitures de bureau</t>
    </r>
    <r>
      <rPr>
        <sz val="12"/>
        <color theme="1"/>
        <rFont val="Arial Narrow"/>
        <family val="2"/>
        <charset val="238"/>
      </rPr>
      <t>x</t>
    </r>
  </si>
  <si>
    <t>Achat de marchandises</t>
  </si>
  <si>
    <t>`</t>
  </si>
  <si>
    <t>Données activités</t>
  </si>
  <si>
    <t>6071100  -  Achat boissons</t>
  </si>
  <si>
    <t>6072100  -  Achat bar (petite restauration)</t>
  </si>
  <si>
    <t>6040000  -  Contrats de ventes spectacles</t>
  </si>
  <si>
    <r>
      <rPr>
        <sz val="12"/>
        <color theme="1"/>
        <rFont val="Arial Narrow"/>
        <family val="2"/>
        <charset val="238"/>
      </rPr>
      <t xml:space="preserve">6041000  -  </t>
    </r>
    <r>
      <rPr>
        <sz val="12"/>
        <color theme="1"/>
        <rFont val="Arial Narrow"/>
        <family val="2"/>
        <charset val="238"/>
      </rPr>
      <t>Prestations de services techniques</t>
    </r>
  </si>
  <si>
    <t>604100  -  Prestations de services diverses</t>
  </si>
  <si>
    <r>
      <rPr>
        <sz val="12"/>
        <color theme="1"/>
        <rFont val="Arial Narrow"/>
        <family val="2"/>
        <charset val="238"/>
      </rPr>
      <t xml:space="preserve">6042000  -  </t>
    </r>
    <r>
      <rPr>
        <sz val="12"/>
        <color theme="1"/>
        <rFont val="Arial Narrow"/>
        <family val="2"/>
        <charset val="238"/>
      </rPr>
      <t>Prestations de s. animation cult/sport</t>
    </r>
  </si>
  <si>
    <r>
      <rPr>
        <sz val="12"/>
        <color theme="1"/>
        <rFont val="Arial Narrow"/>
        <family val="2"/>
        <charset val="238"/>
      </rPr>
      <t xml:space="preserve">6043000  -  </t>
    </r>
    <r>
      <rPr>
        <sz val="12"/>
        <color theme="1"/>
        <rFont val="Arial Narrow"/>
        <family val="2"/>
        <charset val="238"/>
      </rPr>
      <t>Prest. Serv. Stages formations</t>
    </r>
  </si>
  <si>
    <t>6044000  -  Prest. Serv. Contrôles</t>
  </si>
  <si>
    <t>6045000  -  Prest. Serv. Contrat assistance</t>
  </si>
  <si>
    <r>
      <rPr>
        <sz val="12"/>
        <color theme="1"/>
        <rFont val="Arial Narrow"/>
        <family val="2"/>
        <charset val="238"/>
      </rPr>
      <t xml:space="preserve">6052000  -  </t>
    </r>
    <r>
      <rPr>
        <sz val="12"/>
        <color theme="1"/>
        <rFont val="Arial Narrow"/>
        <family val="2"/>
        <charset val="238"/>
      </rPr>
      <t>Matériels light salle de spec.</t>
    </r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</si>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</sst>
</file>

<file path=xl/styles.xml><?xml version="1.0" encoding="utf-8"?>
<styleSheet xmlns="http://schemas.openxmlformats.org/spreadsheetml/2006/main">
  <numFmts count="4">
    <numFmt numFmtId="164" formatCode="_-* #,##0.00\ [$€-1]_-;\-* #,##0.00\ [$€-1]_-;_-* &quot;-&quot;??\ [$€-1]_-;_-@_-"/>
    <numFmt numFmtId="165" formatCode="_-* #,##0.0000\ [$€-1]_-;\-* #,##0.0000\ [$€-1]_-;_-* &quot;-&quot;??\ [$€-1]_-;_-@_-"/>
    <numFmt numFmtId="166" formatCode="_-* #,##0.000000\ [$€-1]_-;\-* #,##0.000000\ [$€-1]_-;_-* &quot;-&quot;??\ [$€-1]_-;_-@_-"/>
    <numFmt numFmtId="167" formatCode="#,##0.00\ &quot;€&quot;"/>
  </numFmts>
  <fonts count="18">
    <font>
      <sz val="12"/>
      <color theme="1"/>
      <name val="Calibri"/>
      <family val="2"/>
      <charset val="129"/>
      <scheme val="minor"/>
    </font>
    <font>
      <sz val="12"/>
      <color theme="1"/>
      <name val="Arial Narrow"/>
      <family val="2"/>
      <charset val="23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rgb="FF000000"/>
      <name val="Lucida Grande"/>
    </font>
    <font>
      <b/>
      <sz val="24"/>
      <color theme="1"/>
      <name val="Arial Narrow"/>
      <family val="2"/>
    </font>
    <font>
      <b/>
      <sz val="24"/>
      <color theme="1"/>
      <name val="Calibri"/>
      <family val="2"/>
      <charset val="129"/>
      <scheme val="minor"/>
    </font>
    <font>
      <sz val="12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3914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22">
    <xf numFmtId="0" fontId="0" fillId="0" borderId="0" xfId="0"/>
    <xf numFmtId="0" fontId="7" fillId="0" borderId="0" xfId="0" applyFont="1"/>
    <xf numFmtId="164" fontId="7" fillId="0" borderId="0" xfId="0" applyNumberFormat="1" applyFont="1"/>
    <xf numFmtId="0" fontId="6" fillId="0" borderId="0" xfId="0" applyFont="1" applyBorder="1"/>
    <xf numFmtId="0" fontId="7" fillId="0" borderId="10" xfId="0" applyFont="1" applyFill="1" applyBorder="1"/>
    <xf numFmtId="164" fontId="7" fillId="0" borderId="1" xfId="0" applyNumberFormat="1" applyFont="1" applyFill="1" applyBorder="1"/>
    <xf numFmtId="164" fontId="7" fillId="0" borderId="9" xfId="0" applyNumberFormat="1" applyFont="1" applyFill="1" applyBorder="1"/>
    <xf numFmtId="0" fontId="7" fillId="0" borderId="12" xfId="0" applyFont="1" applyBorder="1"/>
    <xf numFmtId="0" fontId="7" fillId="0" borderId="23" xfId="0" applyFont="1" applyBorder="1"/>
    <xf numFmtId="0" fontId="7" fillId="0" borderId="13" xfId="0" applyFont="1" applyBorder="1"/>
    <xf numFmtId="0" fontId="6" fillId="0" borderId="17" xfId="0" applyFont="1" applyBorder="1" applyAlignment="1">
      <alignment horizontal="center"/>
    </xf>
    <xf numFmtId="0" fontId="7" fillId="0" borderId="0" xfId="0" applyFont="1" applyBorder="1"/>
    <xf numFmtId="0" fontId="6" fillId="0" borderId="36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24" xfId="0" applyFont="1" applyBorder="1"/>
    <xf numFmtId="164" fontId="7" fillId="0" borderId="2" xfId="0" applyNumberFormat="1" applyFont="1" applyBorder="1"/>
    <xf numFmtId="164" fontId="7" fillId="0" borderId="11" xfId="0" applyNumberFormat="1" applyFont="1" applyBorder="1"/>
    <xf numFmtId="0" fontId="7" fillId="0" borderId="10" xfId="0" applyFont="1" applyBorder="1"/>
    <xf numFmtId="164" fontId="7" fillId="0" borderId="1" xfId="0" applyNumberFormat="1" applyFont="1" applyBorder="1"/>
    <xf numFmtId="164" fontId="7" fillId="0" borderId="9" xfId="0" applyNumberFormat="1" applyFont="1" applyBorder="1"/>
    <xf numFmtId="0" fontId="7" fillId="0" borderId="1" xfId="0" applyFont="1" applyBorder="1"/>
    <xf numFmtId="0" fontId="7" fillId="0" borderId="9" xfId="0" applyFont="1" applyBorder="1"/>
    <xf numFmtId="0" fontId="7" fillId="0" borderId="15" xfId="0" applyFont="1" applyBorder="1"/>
    <xf numFmtId="0" fontId="7" fillId="0" borderId="29" xfId="0" applyFont="1" applyBorder="1"/>
    <xf numFmtId="0" fontId="6" fillId="0" borderId="0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1" fontId="6" fillId="0" borderId="18" xfId="0" applyNumberFormat="1" applyFont="1" applyBorder="1" applyAlignment="1">
      <alignment horizontal="center"/>
    </xf>
    <xf numFmtId="0" fontId="6" fillId="0" borderId="18" xfId="0" applyFont="1" applyBorder="1"/>
    <xf numFmtId="1" fontId="6" fillId="0" borderId="19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7" fillId="0" borderId="39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42" xfId="0" applyFont="1" applyBorder="1"/>
    <xf numFmtId="164" fontId="6" fillId="0" borderId="19" xfId="0" applyNumberFormat="1" applyFont="1" applyBorder="1" applyAlignment="1"/>
    <xf numFmtId="4" fontId="6" fillId="0" borderId="0" xfId="0" applyNumberFormat="1" applyFont="1" applyBorder="1" applyAlignment="1"/>
    <xf numFmtId="0" fontId="6" fillId="0" borderId="14" xfId="0" applyFont="1" applyFill="1" applyBorder="1"/>
    <xf numFmtId="0" fontId="6" fillId="3" borderId="7" xfId="0" applyFont="1" applyFill="1" applyBorder="1"/>
    <xf numFmtId="0" fontId="7" fillId="0" borderId="7" xfId="0" applyFont="1" applyFill="1" applyBorder="1"/>
    <xf numFmtId="0" fontId="7" fillId="0" borderId="7" xfId="0" applyFont="1" applyBorder="1"/>
    <xf numFmtId="0" fontId="7" fillId="0" borderId="8" xfId="0" applyFont="1" applyBorder="1"/>
    <xf numFmtId="0" fontId="7" fillId="0" borderId="43" xfId="0" applyFont="1" applyBorder="1"/>
    <xf numFmtId="0" fontId="6" fillId="0" borderId="7" xfId="0" applyFont="1" applyFill="1" applyBorder="1"/>
    <xf numFmtId="164" fontId="6" fillId="0" borderId="8" xfId="0" applyNumberFormat="1" applyFont="1" applyBorder="1"/>
    <xf numFmtId="4" fontId="6" fillId="0" borderId="0" xfId="0" applyNumberFormat="1" applyFont="1" applyBorder="1"/>
    <xf numFmtId="0" fontId="7" fillId="0" borderId="1" xfId="0" applyFont="1" applyFill="1" applyBorder="1"/>
    <xf numFmtId="164" fontId="7" fillId="0" borderId="9" xfId="0" applyNumberFormat="1" applyFont="1" applyBorder="1" applyAlignment="1">
      <alignment vertical="center"/>
    </xf>
    <xf numFmtId="4" fontId="7" fillId="0" borderId="0" xfId="0" applyNumberFormat="1" applyFont="1" applyBorder="1"/>
    <xf numFmtId="0" fontId="6" fillId="0" borderId="10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6" fillId="0" borderId="9" xfId="0" applyFont="1" applyBorder="1"/>
    <xf numFmtId="0" fontId="6" fillId="0" borderId="43" xfId="0" applyFont="1" applyBorder="1"/>
    <xf numFmtId="0" fontId="6" fillId="0" borderId="42" xfId="0" applyFont="1" applyBorder="1"/>
    <xf numFmtId="164" fontId="7" fillId="0" borderId="16" xfId="0" applyNumberFormat="1" applyFont="1" applyBorder="1"/>
    <xf numFmtId="4" fontId="7" fillId="0" borderId="0" xfId="0" applyNumberFormat="1" applyFont="1"/>
    <xf numFmtId="164" fontId="7" fillId="3" borderId="1" xfId="0" applyNumberFormat="1" applyFont="1" applyFill="1" applyBorder="1"/>
    <xf numFmtId="164" fontId="7" fillId="3" borderId="9" xfId="0" applyNumberFormat="1" applyFont="1" applyFill="1" applyBorder="1"/>
    <xf numFmtId="164" fontId="7" fillId="0" borderId="43" xfId="0" applyNumberFormat="1" applyFont="1" applyFill="1" applyBorder="1"/>
    <xf numFmtId="164" fontId="7" fillId="0" borderId="42" xfId="0" applyNumberFormat="1" applyFont="1" applyFill="1" applyBorder="1"/>
    <xf numFmtId="0" fontId="7" fillId="3" borderId="9" xfId="0" applyFont="1" applyFill="1" applyBorder="1"/>
    <xf numFmtId="0" fontId="7" fillId="0" borderId="43" xfId="0" applyFont="1" applyFill="1" applyBorder="1"/>
    <xf numFmtId="0" fontId="7" fillId="0" borderId="42" xfId="0" applyFont="1" applyFill="1" applyBorder="1"/>
    <xf numFmtId="4" fontId="7" fillId="0" borderId="0" xfId="0" applyNumberFormat="1" applyFont="1" applyFill="1" applyBorder="1"/>
    <xf numFmtId="0" fontId="7" fillId="0" borderId="9" xfId="0" applyFont="1" applyFill="1" applyBorder="1"/>
    <xf numFmtId="0" fontId="7" fillId="3" borderId="1" xfId="0" applyFont="1" applyFill="1" applyBorder="1"/>
    <xf numFmtId="164" fontId="7" fillId="0" borderId="16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7" fillId="0" borderId="37" xfId="0" applyFont="1" applyBorder="1"/>
    <xf numFmtId="0" fontId="7" fillId="0" borderId="38" xfId="0" applyFont="1" applyBorder="1"/>
    <xf numFmtId="0" fontId="7" fillId="0" borderId="38" xfId="0" applyFont="1" applyFill="1" applyBorder="1"/>
    <xf numFmtId="0" fontId="7" fillId="0" borderId="30" xfId="0" applyFont="1" applyBorder="1"/>
    <xf numFmtId="0" fontId="6" fillId="4" borderId="36" xfId="0" applyFont="1" applyFill="1" applyBorder="1" applyAlignment="1">
      <alignment horizontal="right"/>
    </xf>
    <xf numFmtId="164" fontId="6" fillId="4" borderId="4" xfId="0" applyNumberFormat="1" applyFont="1" applyFill="1" applyBorder="1"/>
    <xf numFmtId="0" fontId="7" fillId="4" borderId="4" xfId="0" applyFont="1" applyFill="1" applyBorder="1"/>
    <xf numFmtId="0" fontId="6" fillId="4" borderId="4" xfId="0" applyFont="1" applyFill="1" applyBorder="1" applyAlignment="1">
      <alignment horizontal="right"/>
    </xf>
    <xf numFmtId="164" fontId="6" fillId="4" borderId="5" xfId="0" applyNumberFormat="1" applyFont="1" applyFill="1" applyBorder="1"/>
    <xf numFmtId="164" fontId="6" fillId="0" borderId="43" xfId="0" applyNumberFormat="1" applyFont="1" applyBorder="1"/>
    <xf numFmtId="164" fontId="6" fillId="0" borderId="42" xfId="0" applyNumberFormat="1" applyFont="1" applyBorder="1"/>
    <xf numFmtId="0" fontId="6" fillId="0" borderId="46" xfId="0" applyFont="1" applyBorder="1" applyAlignment="1">
      <alignment horizontal="right"/>
    </xf>
    <xf numFmtId="164" fontId="6" fillId="0" borderId="47" xfId="0" applyNumberFormat="1" applyFont="1" applyBorder="1"/>
    <xf numFmtId="164" fontId="6" fillId="0" borderId="47" xfId="0" applyNumberFormat="1" applyFont="1" applyFill="1" applyBorder="1"/>
    <xf numFmtId="0" fontId="7" fillId="0" borderId="47" xfId="0" applyFont="1" applyBorder="1"/>
    <xf numFmtId="0" fontId="7" fillId="0" borderId="31" xfId="0" applyFont="1" applyBorder="1"/>
    <xf numFmtId="0" fontId="6" fillId="0" borderId="3" xfId="0" applyFont="1" applyFill="1" applyBorder="1" applyAlignment="1">
      <alignment horizontal="center"/>
    </xf>
    <xf numFmtId="0" fontId="7" fillId="3" borderId="14" xfId="0" applyFont="1" applyFill="1" applyBorder="1"/>
    <xf numFmtId="1" fontId="7" fillId="3" borderId="7" xfId="0" applyNumberFormat="1" applyFont="1" applyFill="1" applyBorder="1"/>
    <xf numFmtId="164" fontId="7" fillId="0" borderId="7" xfId="0" applyNumberFormat="1" applyFont="1" applyBorder="1"/>
    <xf numFmtId="164" fontId="7" fillId="0" borderId="8" xfId="0" applyNumberFormat="1" applyFont="1" applyBorder="1"/>
    <xf numFmtId="164" fontId="7" fillId="0" borderId="43" xfId="0" applyNumberFormat="1" applyFont="1" applyBorder="1"/>
    <xf numFmtId="0" fontId="7" fillId="3" borderId="24" xfId="0" applyFont="1" applyFill="1" applyBorder="1"/>
    <xf numFmtId="164" fontId="7" fillId="3" borderId="2" xfId="0" applyNumberFormat="1" applyFont="1" applyFill="1" applyBorder="1"/>
    <xf numFmtId="0" fontId="7" fillId="3" borderId="10" xfId="0" applyFont="1" applyFill="1" applyBorder="1"/>
    <xf numFmtId="1" fontId="7" fillId="3" borderId="1" xfId="0" applyNumberFormat="1" applyFont="1" applyFill="1" applyBorder="1"/>
    <xf numFmtId="1" fontId="7" fillId="0" borderId="42" xfId="0" applyNumberFormat="1" applyFont="1" applyBorder="1"/>
    <xf numFmtId="0" fontId="7" fillId="0" borderId="0" xfId="0" applyFont="1" applyFill="1" applyBorder="1"/>
    <xf numFmtId="164" fontId="7" fillId="0" borderId="0" xfId="0" applyNumberFormat="1" applyFont="1" applyBorder="1"/>
    <xf numFmtId="0" fontId="7" fillId="3" borderId="15" xfId="0" applyFont="1" applyFill="1" applyBorder="1"/>
    <xf numFmtId="1" fontId="7" fillId="3" borderId="29" xfId="0" applyNumberFormat="1" applyFont="1" applyFill="1" applyBorder="1"/>
    <xf numFmtId="164" fontId="7" fillId="0" borderId="29" xfId="0" applyNumberFormat="1" applyFont="1" applyBorder="1"/>
    <xf numFmtId="0" fontId="7" fillId="3" borderId="37" xfId="0" applyFont="1" applyFill="1" applyBorder="1"/>
    <xf numFmtId="0" fontId="7" fillId="4" borderId="3" xfId="0" applyFont="1" applyFill="1" applyBorder="1"/>
    <xf numFmtId="164" fontId="7" fillId="0" borderId="42" xfId="0" applyNumberFormat="1" applyFont="1" applyBorder="1"/>
    <xf numFmtId="0" fontId="7" fillId="5" borderId="10" xfId="0" applyFont="1" applyFill="1" applyBorder="1"/>
    <xf numFmtId="0" fontId="7" fillId="0" borderId="29" xfId="0" applyFont="1" applyFill="1" applyBorder="1"/>
    <xf numFmtId="164" fontId="7" fillId="0" borderId="16" xfId="0" applyNumberFormat="1" applyFont="1" applyFill="1" applyBorder="1"/>
    <xf numFmtId="0" fontId="7" fillId="0" borderId="1" xfId="0" applyFont="1" applyBorder="1" applyAlignment="1">
      <alignment vertical="center"/>
    </xf>
    <xf numFmtId="164" fontId="11" fillId="0" borderId="9" xfId="0" applyNumberFormat="1" applyFont="1" applyBorder="1" applyAlignment="1">
      <alignment vertical="center"/>
    </xf>
    <xf numFmtId="4" fontId="11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4" fontId="6" fillId="0" borderId="0" xfId="0" applyNumberFormat="1" applyFont="1" applyBorder="1"/>
    <xf numFmtId="0" fontId="6" fillId="0" borderId="36" xfId="0" applyFont="1" applyBorder="1" applyAlignment="1">
      <alignment horizontal="left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0" borderId="14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29" xfId="0" applyFont="1" applyBorder="1" applyAlignment="1">
      <alignment vertical="center"/>
    </xf>
    <xf numFmtId="164" fontId="11" fillId="0" borderId="16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left"/>
    </xf>
    <xf numFmtId="0" fontId="7" fillId="0" borderId="29" xfId="0" applyFont="1" applyFill="1" applyBorder="1" applyAlignment="1">
      <alignment vertical="center"/>
    </xf>
    <xf numFmtId="164" fontId="7" fillId="0" borderId="30" xfId="0" applyNumberFormat="1" applyFont="1" applyBorder="1"/>
    <xf numFmtId="0" fontId="6" fillId="4" borderId="25" xfId="0" applyFont="1" applyFill="1" applyBorder="1" applyAlignment="1">
      <alignment horizontal="right"/>
    </xf>
    <xf numFmtId="164" fontId="6" fillId="4" borderId="33" xfId="0" applyNumberFormat="1" applyFont="1" applyFill="1" applyBorder="1"/>
    <xf numFmtId="164" fontId="6" fillId="4" borderId="20" xfId="0" applyNumberFormat="1" applyFont="1" applyFill="1" applyBorder="1"/>
    <xf numFmtId="0" fontId="7" fillId="4" borderId="26" xfId="0" applyFont="1" applyFill="1" applyBorder="1"/>
    <xf numFmtId="0" fontId="7" fillId="4" borderId="0" xfId="0" applyFont="1" applyFill="1" applyBorder="1"/>
    <xf numFmtId="0" fontId="7" fillId="4" borderId="27" xfId="0" applyFont="1" applyFill="1" applyBorder="1"/>
    <xf numFmtId="0" fontId="6" fillId="4" borderId="28" xfId="0" applyFont="1" applyFill="1" applyBorder="1" applyAlignment="1">
      <alignment horizontal="right"/>
    </xf>
    <xf numFmtId="164" fontId="6" fillId="4" borderId="34" xfId="0" applyNumberFormat="1" applyFont="1" applyFill="1" applyBorder="1"/>
    <xf numFmtId="0" fontId="7" fillId="4" borderId="34" xfId="0" applyFont="1" applyFill="1" applyBorder="1"/>
    <xf numFmtId="0" fontId="7" fillId="4" borderId="21" xfId="0" applyFont="1" applyFill="1" applyBorder="1"/>
    <xf numFmtId="0" fontId="7" fillId="0" borderId="44" xfId="0" applyFont="1" applyBorder="1"/>
    <xf numFmtId="0" fontId="7" fillId="0" borderId="45" xfId="0" applyFont="1" applyBorder="1"/>
    <xf numFmtId="0" fontId="7" fillId="0" borderId="35" xfId="0" applyFont="1" applyBorder="1"/>
    <xf numFmtId="164" fontId="7" fillId="0" borderId="45" xfId="0" applyNumberFormat="1" applyFont="1" applyBorder="1"/>
    <xf numFmtId="164" fontId="7" fillId="0" borderId="40" xfId="0" applyNumberFormat="1" applyFont="1" applyBorder="1"/>
    <xf numFmtId="164" fontId="7" fillId="0" borderId="41" xfId="0" applyNumberFormat="1" applyFont="1" applyBorder="1"/>
    <xf numFmtId="164" fontId="7" fillId="4" borderId="0" xfId="0" applyNumberFormat="1" applyFont="1" applyFill="1" applyBorder="1"/>
    <xf numFmtId="164" fontId="7" fillId="4" borderId="27" xfId="0" applyNumberFormat="1" applyFont="1" applyFill="1" applyBorder="1"/>
    <xf numFmtId="0" fontId="6" fillId="4" borderId="36" xfId="0" applyFont="1" applyFill="1" applyBorder="1"/>
    <xf numFmtId="164" fontId="7" fillId="4" borderId="21" xfId="0" applyNumberFormat="1" applyFont="1" applyFill="1" applyBorder="1"/>
    <xf numFmtId="164" fontId="6" fillId="4" borderId="28" xfId="0" applyNumberFormat="1" applyFont="1" applyFill="1" applyBorder="1" applyAlignment="1">
      <alignment horizontal="right"/>
    </xf>
    <xf numFmtId="165" fontId="7" fillId="0" borderId="0" xfId="0" applyNumberFormat="1" applyFont="1"/>
    <xf numFmtId="166" fontId="7" fillId="0" borderId="0" xfId="0" applyNumberFormat="1" applyFont="1"/>
    <xf numFmtId="0" fontId="9" fillId="0" borderId="0" xfId="0" applyFont="1" applyFill="1"/>
    <xf numFmtId="164" fontId="9" fillId="0" borderId="0" xfId="0" applyNumberFormat="1" applyFont="1" applyFill="1"/>
    <xf numFmtId="0" fontId="7" fillId="0" borderId="24" xfId="0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/>
    <xf numFmtId="0" fontId="7" fillId="0" borderId="0" xfId="0" applyFont="1" applyFill="1"/>
    <xf numFmtId="0" fontId="6" fillId="0" borderId="0" xfId="0" applyFont="1" applyFill="1" applyBorder="1"/>
    <xf numFmtId="2" fontId="7" fillId="0" borderId="9" xfId="0" applyNumberFormat="1" applyFont="1" applyFill="1" applyBorder="1"/>
    <xf numFmtId="164" fontId="7" fillId="0" borderId="0" xfId="0" applyNumberFormat="1" applyFont="1" applyFill="1" applyBorder="1"/>
    <xf numFmtId="9" fontId="7" fillId="3" borderId="12" xfId="1" applyFont="1" applyFill="1" applyBorder="1"/>
    <xf numFmtId="9" fontId="7" fillId="3" borderId="23" xfId="1" applyFont="1" applyFill="1" applyBorder="1"/>
    <xf numFmtId="9" fontId="7" fillId="3" borderId="13" xfId="1" applyFont="1" applyFill="1" applyBorder="1"/>
    <xf numFmtId="0" fontId="7" fillId="0" borderId="40" xfId="0" applyFont="1" applyFill="1" applyBorder="1"/>
    <xf numFmtId="0" fontId="7" fillId="0" borderId="45" xfId="0" applyFont="1" applyFill="1" applyBorder="1"/>
    <xf numFmtId="164" fontId="6" fillId="4" borderId="3" xfId="0" applyNumberFormat="1" applyFont="1" applyFill="1" applyBorder="1"/>
    <xf numFmtId="164" fontId="6" fillId="0" borderId="4" xfId="0" applyNumberFormat="1" applyFont="1" applyFill="1" applyBorder="1"/>
    <xf numFmtId="164" fontId="6" fillId="0" borderId="5" xfId="0" applyNumberFormat="1" applyFont="1" applyFill="1" applyBorder="1"/>
    <xf numFmtId="164" fontId="6" fillId="0" borderId="43" xfId="0" applyNumberFormat="1" applyFont="1" applyFill="1" applyBorder="1"/>
    <xf numFmtId="0" fontId="7" fillId="0" borderId="10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164" fontId="6" fillId="0" borderId="3" xfId="0" applyNumberFormat="1" applyFont="1" applyFill="1" applyBorder="1"/>
    <xf numFmtId="164" fontId="7" fillId="0" borderId="11" xfId="0" applyNumberFormat="1" applyFont="1" applyFill="1" applyBorder="1" applyAlignment="1">
      <alignment horizontal="right"/>
    </xf>
    <xf numFmtId="0" fontId="7" fillId="0" borderId="24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7" fillId="0" borderId="23" xfId="0" applyFont="1" applyFill="1" applyBorder="1" applyAlignment="1">
      <alignment horizontal="left"/>
    </xf>
    <xf numFmtId="0" fontId="6" fillId="0" borderId="37" xfId="0" applyFont="1" applyFill="1" applyBorder="1" applyAlignment="1">
      <alignment horizontal="left"/>
    </xf>
    <xf numFmtId="164" fontId="6" fillId="6" borderId="33" xfId="0" applyNumberFormat="1" applyFont="1" applyFill="1" applyBorder="1"/>
    <xf numFmtId="0" fontId="7" fillId="6" borderId="27" xfId="0" applyFont="1" applyFill="1" applyBorder="1"/>
    <xf numFmtId="164" fontId="6" fillId="6" borderId="34" xfId="0" applyNumberFormat="1" applyFont="1" applyFill="1" applyBorder="1"/>
    <xf numFmtId="0" fontId="7" fillId="6" borderId="21" xfId="0" applyFont="1" applyFill="1" applyBorder="1"/>
    <xf numFmtId="164" fontId="6" fillId="6" borderId="20" xfId="0" applyNumberFormat="1" applyFont="1" applyFill="1" applyBorder="1"/>
    <xf numFmtId="164" fontId="7" fillId="0" borderId="40" xfId="0" applyNumberFormat="1" applyFont="1" applyFill="1" applyBorder="1"/>
    <xf numFmtId="164" fontId="7" fillId="0" borderId="45" xfId="0" applyNumberFormat="1" applyFont="1" applyFill="1" applyBorder="1"/>
    <xf numFmtId="164" fontId="7" fillId="0" borderId="0" xfId="0" applyNumberFormat="1" applyFont="1" applyFill="1"/>
    <xf numFmtId="0" fontId="7" fillId="6" borderId="0" xfId="0" applyFont="1" applyFill="1" applyBorder="1" applyAlignment="1">
      <alignment horizontal="left"/>
    </xf>
    <xf numFmtId="0" fontId="7" fillId="6" borderId="0" xfId="0" applyFont="1" applyFill="1" applyBorder="1"/>
    <xf numFmtId="0" fontId="6" fillId="6" borderId="25" xfId="0" applyFont="1" applyFill="1" applyBorder="1" applyAlignment="1">
      <alignment horizontal="right"/>
    </xf>
    <xf numFmtId="164" fontId="6" fillId="6" borderId="33" xfId="0" applyNumberFormat="1" applyFont="1" applyFill="1" applyBorder="1" applyAlignment="1">
      <alignment horizontal="left"/>
    </xf>
    <xf numFmtId="164" fontId="6" fillId="6" borderId="20" xfId="0" applyNumberFormat="1" applyFont="1" applyFill="1" applyBorder="1" applyAlignment="1">
      <alignment horizontal="left"/>
    </xf>
    <xf numFmtId="0" fontId="7" fillId="6" borderId="26" xfId="0" applyFont="1" applyFill="1" applyBorder="1" applyAlignment="1">
      <alignment horizontal="right"/>
    </xf>
    <xf numFmtId="0" fontId="6" fillId="6" borderId="28" xfId="0" applyFont="1" applyFill="1" applyBorder="1" applyAlignment="1">
      <alignment horizontal="right"/>
    </xf>
    <xf numFmtId="164" fontId="6" fillId="6" borderId="34" xfId="0" applyNumberFormat="1" applyFont="1" applyFill="1" applyBorder="1" applyAlignment="1">
      <alignment horizontal="left"/>
    </xf>
    <xf numFmtId="0" fontId="7" fillId="6" borderId="34" xfId="0" applyFont="1" applyFill="1" applyBorder="1"/>
    <xf numFmtId="0" fontId="7" fillId="6" borderId="26" xfId="0" applyFont="1" applyFill="1" applyBorder="1"/>
    <xf numFmtId="164" fontId="7" fillId="4" borderId="34" xfId="0" applyNumberFormat="1" applyFont="1" applyFill="1" applyBorder="1"/>
    <xf numFmtId="0" fontId="6" fillId="4" borderId="17" xfId="0" applyFont="1" applyFill="1" applyBorder="1" applyAlignment="1">
      <alignment horizontal="right"/>
    </xf>
    <xf numFmtId="164" fontId="6" fillId="0" borderId="1" xfId="0" applyNumberFormat="1" applyFont="1" applyFill="1" applyBorder="1"/>
    <xf numFmtId="0" fontId="6" fillId="0" borderId="10" xfId="0" applyNumberFormat="1" applyFont="1" applyFill="1" applyBorder="1"/>
    <xf numFmtId="0" fontId="7" fillId="0" borderId="10" xfId="0" applyNumberFormat="1" applyFont="1" applyFill="1" applyBorder="1"/>
    <xf numFmtId="164" fontId="6" fillId="0" borderId="10" xfId="0" applyNumberFormat="1" applyFont="1" applyFill="1" applyBorder="1"/>
    <xf numFmtId="164" fontId="7" fillId="0" borderId="10" xfId="0" applyNumberFormat="1" applyFont="1" applyFill="1" applyBorder="1"/>
    <xf numFmtId="0" fontId="6" fillId="0" borderId="24" xfId="0" applyNumberFormat="1" applyFont="1" applyFill="1" applyBorder="1"/>
    <xf numFmtId="164" fontId="6" fillId="0" borderId="2" xfId="0" applyNumberFormat="1" applyFont="1" applyFill="1" applyBorder="1"/>
    <xf numFmtId="164" fontId="6" fillId="0" borderId="36" xfId="0" applyNumberFormat="1" applyFont="1" applyFill="1" applyBorder="1" applyAlignment="1">
      <alignment horizontal="left"/>
    </xf>
    <xf numFmtId="0" fontId="7" fillId="0" borderId="37" xfId="0" applyNumberFormat="1" applyFont="1" applyFill="1" applyBorder="1"/>
    <xf numFmtId="9" fontId="7" fillId="3" borderId="11" xfId="1" applyFont="1" applyFill="1" applyBorder="1"/>
    <xf numFmtId="164" fontId="6" fillId="4" borderId="36" xfId="0" applyNumberFormat="1" applyFont="1" applyFill="1" applyBorder="1" applyAlignment="1">
      <alignment horizontal="right"/>
    </xf>
    <xf numFmtId="164" fontId="6" fillId="4" borderId="5" xfId="0" applyNumberFormat="1" applyFont="1" applyFill="1" applyBorder="1" applyAlignment="1">
      <alignment horizontal="right"/>
    </xf>
    <xf numFmtId="0" fontId="7" fillId="0" borderId="26" xfId="0" applyFont="1" applyFill="1" applyBorder="1"/>
    <xf numFmtId="0" fontId="6" fillId="7" borderId="25" xfId="0" applyFont="1" applyFill="1" applyBorder="1"/>
    <xf numFmtId="0" fontId="6" fillId="7" borderId="33" xfId="0" applyFont="1" applyFill="1" applyBorder="1"/>
    <xf numFmtId="0" fontId="6" fillId="7" borderId="20" xfId="0" applyFont="1" applyFill="1" applyBorder="1"/>
    <xf numFmtId="164" fontId="6" fillId="7" borderId="26" xfId="0" applyNumberFormat="1" applyFont="1" applyFill="1" applyBorder="1"/>
    <xf numFmtId="0" fontId="6" fillId="7" borderId="0" xfId="0" applyFont="1" applyFill="1" applyBorder="1" applyAlignment="1">
      <alignment horizontal="center"/>
    </xf>
    <xf numFmtId="164" fontId="6" fillId="7" borderId="27" xfId="0" applyNumberFormat="1" applyFont="1" applyFill="1" applyBorder="1"/>
    <xf numFmtId="164" fontId="6" fillId="7" borderId="28" xfId="0" applyNumberFormat="1" applyFont="1" applyFill="1" applyBorder="1"/>
    <xf numFmtId="0" fontId="6" fillId="7" borderId="34" xfId="0" applyFont="1" applyFill="1" applyBorder="1" applyAlignment="1">
      <alignment horizontal="center"/>
    </xf>
    <xf numFmtId="164" fontId="6" fillId="7" borderId="21" xfId="0" applyNumberFormat="1" applyFont="1" applyFill="1" applyBorder="1"/>
    <xf numFmtId="0" fontId="7" fillId="8" borderId="25" xfId="0" applyFont="1" applyFill="1" applyBorder="1"/>
    <xf numFmtId="0" fontId="6" fillId="8" borderId="33" xfId="0" applyFont="1" applyFill="1" applyBorder="1" applyAlignment="1">
      <alignment horizontal="center"/>
    </xf>
    <xf numFmtId="0" fontId="7" fillId="8" borderId="20" xfId="0" applyFont="1" applyFill="1" applyBorder="1"/>
    <xf numFmtId="0" fontId="7" fillId="8" borderId="26" xfId="0" applyFont="1" applyFill="1" applyBorder="1"/>
    <xf numFmtId="0" fontId="7" fillId="8" borderId="28" xfId="0" applyFont="1" applyFill="1" applyBorder="1"/>
    <xf numFmtId="0" fontId="6" fillId="8" borderId="0" xfId="0" applyFont="1" applyFill="1" applyBorder="1"/>
    <xf numFmtId="164" fontId="6" fillId="8" borderId="27" xfId="0" applyNumberFormat="1" applyFont="1" applyFill="1" applyBorder="1"/>
    <xf numFmtId="0" fontId="6" fillId="8" borderId="34" xfId="0" applyFont="1" applyFill="1" applyBorder="1"/>
    <xf numFmtId="164" fontId="6" fillId="8" borderId="21" xfId="0" applyNumberFormat="1" applyFont="1" applyFill="1" applyBorder="1"/>
    <xf numFmtId="2" fontId="6" fillId="8" borderId="27" xfId="0" applyNumberFormat="1" applyFont="1" applyFill="1" applyBorder="1"/>
    <xf numFmtId="2" fontId="7" fillId="3" borderId="9" xfId="0" applyNumberFormat="1" applyFont="1" applyFill="1" applyBorder="1"/>
    <xf numFmtId="0" fontId="6" fillId="4" borderId="17" xfId="0" applyFont="1" applyFill="1" applyBorder="1" applyAlignment="1"/>
    <xf numFmtId="1" fontId="6" fillId="4" borderId="22" xfId="0" applyNumberFormat="1" applyFont="1" applyFill="1" applyBorder="1" applyAlignment="1"/>
    <xf numFmtId="0" fontId="1" fillId="0" borderId="0" xfId="0" applyFont="1" applyFill="1"/>
    <xf numFmtId="4" fontId="6" fillId="0" borderId="0" xfId="0" applyNumberFormat="1" applyFont="1" applyFill="1" applyBorder="1"/>
    <xf numFmtId="0" fontId="7" fillId="0" borderId="0" xfId="0" applyFont="1" applyFill="1" applyAlignment="1">
      <alignment horizontal="left" vertical="top"/>
    </xf>
    <xf numFmtId="4" fontId="7" fillId="2" borderId="0" xfId="0" applyNumberFormat="1" applyFont="1" applyFill="1" applyBorder="1"/>
    <xf numFmtId="4" fontId="17" fillId="2" borderId="0" xfId="0" applyNumberFormat="1" applyFont="1" applyFill="1" applyBorder="1"/>
    <xf numFmtId="164" fontId="7" fillId="2" borderId="9" xfId="0" applyNumberFormat="1" applyFont="1" applyFill="1" applyBorder="1"/>
    <xf numFmtId="4" fontId="6" fillId="2" borderId="0" xfId="0" applyNumberFormat="1" applyFont="1" applyFill="1" applyBorder="1"/>
    <xf numFmtId="0" fontId="7" fillId="2" borderId="0" xfId="0" applyFont="1" applyFill="1" applyBorder="1"/>
    <xf numFmtId="4" fontId="11" fillId="2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/>
    <xf numFmtId="0" fontId="1" fillId="0" borderId="0" xfId="0" applyFont="1" applyFill="1" applyBorder="1"/>
    <xf numFmtId="0" fontId="7" fillId="10" borderId="0" xfId="0" applyFont="1" applyFill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" fillId="10" borderId="32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7" fillId="10" borderId="0" xfId="0" applyFont="1" applyFill="1"/>
    <xf numFmtId="0" fontId="1" fillId="0" borderId="0" xfId="0" applyFont="1"/>
    <xf numFmtId="0" fontId="1" fillId="0" borderId="0" xfId="0" applyFont="1" applyBorder="1"/>
    <xf numFmtId="0" fontId="1" fillId="2" borderId="25" xfId="0" applyFont="1" applyFill="1" applyBorder="1"/>
    <xf numFmtId="0" fontId="7" fillId="2" borderId="33" xfId="0" applyFont="1" applyFill="1" applyBorder="1" applyAlignment="1">
      <alignment horizontal="left" vertical="top"/>
    </xf>
    <xf numFmtId="0" fontId="7" fillId="2" borderId="33" xfId="0" applyFont="1" applyFill="1" applyBorder="1"/>
    <xf numFmtId="0" fontId="7" fillId="2" borderId="20" xfId="0" applyFont="1" applyFill="1" applyBorder="1"/>
    <xf numFmtId="1" fontId="6" fillId="2" borderId="26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left" vertical="top"/>
    </xf>
    <xf numFmtId="1" fontId="6" fillId="2" borderId="27" xfId="0" applyNumberFormat="1" applyFont="1" applyFill="1" applyBorder="1" applyAlignment="1">
      <alignment horizontal="center"/>
    </xf>
    <xf numFmtId="4" fontId="6" fillId="2" borderId="26" xfId="0" applyNumberFormat="1" applyFont="1" applyFill="1" applyBorder="1" applyAlignment="1"/>
    <xf numFmtId="4" fontId="6" fillId="2" borderId="27" xfId="0" applyNumberFormat="1" applyFont="1" applyFill="1" applyBorder="1" applyAlignment="1"/>
    <xf numFmtId="4" fontId="6" fillId="2" borderId="26" xfId="0" applyNumberFormat="1" applyFont="1" applyFill="1" applyBorder="1"/>
    <xf numFmtId="4" fontId="6" fillId="2" borderId="27" xfId="0" applyNumberFormat="1" applyFont="1" applyFill="1" applyBorder="1"/>
    <xf numFmtId="0" fontId="7" fillId="2" borderId="27" xfId="0" applyFont="1" applyFill="1" applyBorder="1"/>
    <xf numFmtId="0" fontId="6" fillId="2" borderId="17" xfId="0" applyFont="1" applyFill="1" applyBorder="1" applyAlignment="1">
      <alignment horizontal="left" vertical="top"/>
    </xf>
    <xf numFmtId="0" fontId="6" fillId="2" borderId="18" xfId="0" applyFont="1" applyFill="1" applyBorder="1" applyAlignment="1">
      <alignment horizontal="center"/>
    </xf>
    <xf numFmtId="1" fontId="6" fillId="2" borderId="19" xfId="0" applyNumberFormat="1" applyFont="1" applyFill="1" applyBorder="1" applyAlignment="1">
      <alignment horizontal="center"/>
    </xf>
    <xf numFmtId="0" fontId="6" fillId="2" borderId="27" xfId="0" applyFont="1" applyFill="1" applyBorder="1"/>
    <xf numFmtId="0" fontId="6" fillId="2" borderId="18" xfId="0" applyFont="1" applyFill="1" applyBorder="1" applyAlignment="1">
      <alignment horizontal="left" vertical="top"/>
    </xf>
    <xf numFmtId="1" fontId="6" fillId="2" borderId="18" xfId="0" applyNumberFormat="1" applyFont="1" applyFill="1" applyBorder="1" applyAlignment="1">
      <alignment horizontal="center"/>
    </xf>
    <xf numFmtId="0" fontId="7" fillId="2" borderId="26" xfId="0" applyFont="1" applyFill="1" applyBorder="1"/>
    <xf numFmtId="164" fontId="6" fillId="2" borderId="8" xfId="0" applyNumberFormat="1" applyFont="1" applyFill="1" applyBorder="1"/>
    <xf numFmtId="0" fontId="6" fillId="2" borderId="26" xfId="0" applyFont="1" applyFill="1" applyBorder="1"/>
    <xf numFmtId="0" fontId="8" fillId="2" borderId="10" xfId="0" applyFont="1" applyFill="1" applyBorder="1" applyAlignment="1">
      <alignment horizontal="left" vertical="top"/>
    </xf>
    <xf numFmtId="0" fontId="1" fillId="2" borderId="38" xfId="0" applyFont="1" applyFill="1" applyBorder="1"/>
    <xf numFmtId="164" fontId="1" fillId="2" borderId="9" xfId="0" applyNumberFormat="1" applyFont="1" applyFill="1" applyBorder="1"/>
    <xf numFmtId="0" fontId="7" fillId="2" borderId="10" xfId="0" applyFont="1" applyFill="1" applyBorder="1" applyAlignment="1">
      <alignment horizontal="left" vertical="top"/>
    </xf>
    <xf numFmtId="0" fontId="7" fillId="2" borderId="1" xfId="0" applyFont="1" applyFill="1" applyBorder="1"/>
    <xf numFmtId="164" fontId="7" fillId="2" borderId="9" xfId="0" applyNumberFormat="1" applyFont="1" applyFill="1" applyBorder="1" applyAlignment="1">
      <alignment vertical="center"/>
    </xf>
    <xf numFmtId="0" fontId="8" fillId="2" borderId="15" xfId="0" applyFont="1" applyFill="1" applyBorder="1" applyAlignment="1">
      <alignment horizontal="left" vertical="top"/>
    </xf>
    <xf numFmtId="0" fontId="1" fillId="2" borderId="29" xfId="0" applyFont="1" applyFill="1" applyBorder="1"/>
    <xf numFmtId="164" fontId="1" fillId="2" borderId="16" xfId="0" applyNumberFormat="1" applyFont="1" applyFill="1" applyBorder="1"/>
    <xf numFmtId="164" fontId="6" fillId="2" borderId="5" xfId="0" applyNumberFormat="1" applyFont="1" applyFill="1" applyBorder="1"/>
    <xf numFmtId="0" fontId="7" fillId="2" borderId="14" xfId="0" applyFont="1" applyFill="1" applyBorder="1" applyAlignment="1">
      <alignment horizontal="left" vertical="top"/>
    </xf>
    <xf numFmtId="0" fontId="1" fillId="2" borderId="7" xfId="0" applyFont="1" applyFill="1" applyBorder="1"/>
    <xf numFmtId="0" fontId="1" fillId="2" borderId="1" xfId="0" applyFont="1" applyFill="1" applyBorder="1"/>
    <xf numFmtId="0" fontId="7" fillId="2" borderId="15" xfId="0" applyFont="1" applyFill="1" applyBorder="1" applyAlignment="1">
      <alignment horizontal="left" vertical="top"/>
    </xf>
    <xf numFmtId="0" fontId="7" fillId="2" borderId="29" xfId="0" applyFont="1" applyFill="1" applyBorder="1"/>
    <xf numFmtId="164" fontId="7" fillId="2" borderId="16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7" fillId="2" borderId="16" xfId="0" applyNumberFormat="1" applyFont="1" applyFill="1" applyBorder="1"/>
    <xf numFmtId="164" fontId="7" fillId="2" borderId="0" xfId="0" applyNumberFormat="1" applyFont="1" applyFill="1" applyBorder="1"/>
    <xf numFmtId="164" fontId="6" fillId="2" borderId="49" xfId="0" applyNumberFormat="1" applyFont="1" applyFill="1" applyBorder="1"/>
    <xf numFmtId="0" fontId="7" fillId="2" borderId="1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left" vertical="center"/>
    </xf>
    <xf numFmtId="164" fontId="7" fillId="2" borderId="1" xfId="0" applyNumberFormat="1" applyFont="1" applyFill="1" applyBorder="1"/>
    <xf numFmtId="0" fontId="7" fillId="2" borderId="1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right" vertical="center"/>
    </xf>
    <xf numFmtId="4" fontId="7" fillId="2" borderId="0" xfId="0" applyNumberFormat="1" applyFont="1" applyFill="1" applyBorder="1" applyAlignment="1">
      <alignment horizontal="center" vertical="center"/>
    </xf>
    <xf numFmtId="4" fontId="7" fillId="2" borderId="0" xfId="0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1" fillId="2" borderId="0" xfId="0" applyFont="1" applyFill="1" applyBorder="1"/>
    <xf numFmtId="164" fontId="7" fillId="2" borderId="8" xfId="0" applyNumberFormat="1" applyFont="1" applyFill="1" applyBorder="1"/>
    <xf numFmtId="0" fontId="7" fillId="2" borderId="1" xfId="0" applyFont="1" applyFill="1" applyBorder="1" applyAlignment="1">
      <alignment vertical="center"/>
    </xf>
    <xf numFmtId="0" fontId="7" fillId="2" borderId="29" xfId="0" applyFont="1" applyFill="1" applyBorder="1" applyAlignment="1">
      <alignment vertical="center"/>
    </xf>
    <xf numFmtId="164" fontId="10" fillId="2" borderId="8" xfId="0" applyNumberFormat="1" applyFont="1" applyFill="1" applyBorder="1" applyAlignment="1">
      <alignment horizontal="center" vertical="center"/>
    </xf>
    <xf numFmtId="164" fontId="11" fillId="2" borderId="16" xfId="0" applyNumberFormat="1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left" vertical="top"/>
    </xf>
    <xf numFmtId="164" fontId="6" fillId="2" borderId="8" xfId="0" applyNumberFormat="1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center"/>
    </xf>
    <xf numFmtId="164" fontId="7" fillId="2" borderId="16" xfId="0" applyNumberFormat="1" applyFont="1" applyFill="1" applyBorder="1" applyAlignment="1">
      <alignment horizontal="center" vertical="center"/>
    </xf>
    <xf numFmtId="164" fontId="7" fillId="2" borderId="9" xfId="0" applyNumberFormat="1" applyFont="1" applyFill="1" applyBorder="1" applyAlignment="1">
      <alignment horizontal="center" vertical="center"/>
    </xf>
    <xf numFmtId="0" fontId="7" fillId="2" borderId="28" xfId="0" applyFont="1" applyFill="1" applyBorder="1"/>
    <xf numFmtId="0" fontId="7" fillId="2" borderId="34" xfId="0" applyFont="1" applyFill="1" applyBorder="1" applyAlignment="1">
      <alignment horizontal="left" vertical="top"/>
    </xf>
    <xf numFmtId="0" fontId="7" fillId="2" borderId="34" xfId="0" applyFont="1" applyFill="1" applyBorder="1"/>
    <xf numFmtId="0" fontId="7" fillId="2" borderId="21" xfId="0" applyFont="1" applyFill="1" applyBorder="1"/>
    <xf numFmtId="0" fontId="1" fillId="2" borderId="26" xfId="0" applyFont="1" applyFill="1" applyBorder="1"/>
    <xf numFmtId="0" fontId="1" fillId="2" borderId="24" xfId="0" applyFont="1" applyFill="1" applyBorder="1"/>
    <xf numFmtId="0" fontId="6" fillId="2" borderId="4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167" fontId="6" fillId="2" borderId="4" xfId="0" applyNumberFormat="1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167" fontId="1" fillId="2" borderId="2" xfId="0" applyNumberFormat="1" applyFont="1" applyFill="1" applyBorder="1" applyAlignment="1">
      <alignment horizontal="center" vertical="center"/>
    </xf>
    <xf numFmtId="167" fontId="1" fillId="2" borderId="38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3" xfId="0" applyFont="1" applyFill="1" applyBorder="1"/>
    <xf numFmtId="0" fontId="1" fillId="2" borderId="20" xfId="0" applyFont="1" applyFill="1" applyBorder="1"/>
    <xf numFmtId="0" fontId="1" fillId="2" borderId="27" xfId="0" applyFont="1" applyFill="1" applyBorder="1"/>
    <xf numFmtId="0" fontId="15" fillId="2" borderId="0" xfId="0" applyFont="1" applyFill="1" applyBorder="1" applyAlignment="1">
      <alignment horizontal="center" vertical="center"/>
    </xf>
    <xf numFmtId="0" fontId="1" fillId="2" borderId="11" xfId="0" applyFont="1" applyFill="1" applyBorder="1"/>
    <xf numFmtId="0" fontId="1" fillId="2" borderId="10" xfId="0" applyFont="1" applyFill="1" applyBorder="1"/>
    <xf numFmtId="0" fontId="1" fillId="2" borderId="9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6" fillId="2" borderId="3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28" xfId="0" applyFont="1" applyFill="1" applyBorder="1"/>
    <xf numFmtId="0" fontId="1" fillId="2" borderId="34" xfId="0" applyFont="1" applyFill="1" applyBorder="1"/>
    <xf numFmtId="0" fontId="1" fillId="2" borderId="21" xfId="0" applyFont="1" applyFill="1" applyBorder="1"/>
    <xf numFmtId="0" fontId="1" fillId="0" borderId="0" xfId="0" applyFont="1" applyAlignment="1"/>
    <xf numFmtId="0" fontId="1" fillId="0" borderId="10" xfId="0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7" fontId="1" fillId="0" borderId="29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167" fontId="1" fillId="0" borderId="7" xfId="0" applyNumberFormat="1" applyFont="1" applyFill="1" applyBorder="1" applyAlignment="1">
      <alignment horizontal="center" vertical="center"/>
    </xf>
    <xf numFmtId="0" fontId="7" fillId="2" borderId="14" xfId="0" applyFont="1" applyFill="1" applyBorder="1"/>
    <xf numFmtId="0" fontId="7" fillId="2" borderId="10" xfId="0" applyFont="1" applyFill="1" applyBorder="1"/>
    <xf numFmtId="0" fontId="1" fillId="0" borderId="0" xfId="0" applyFont="1" applyFill="1" applyAlignment="1">
      <alignment horizontal="center" vertical="center"/>
    </xf>
    <xf numFmtId="0" fontId="6" fillId="2" borderId="36" xfId="0" applyFont="1" applyFill="1" applyBorder="1" applyAlignment="1">
      <alignment horizontal="center"/>
    </xf>
    <xf numFmtId="4" fontId="6" fillId="0" borderId="26" xfId="0" applyNumberFormat="1" applyFont="1" applyFill="1" applyBorder="1"/>
    <xf numFmtId="0" fontId="6" fillId="0" borderId="36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4" fontId="6" fillId="0" borderId="27" xfId="0" applyNumberFormat="1" applyFont="1" applyFill="1" applyBorder="1"/>
    <xf numFmtId="0" fontId="1" fillId="0" borderId="36" xfId="0" applyFont="1" applyFill="1" applyBorder="1" applyAlignment="1">
      <alignment horizontal="center" vertical="center"/>
    </xf>
    <xf numFmtId="167" fontId="6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5" xfId="0" applyFont="1" applyFill="1" applyBorder="1"/>
    <xf numFmtId="0" fontId="1" fillId="0" borderId="26" xfId="0" applyFont="1" applyFill="1" applyBorder="1"/>
    <xf numFmtId="1" fontId="6" fillId="0" borderId="26" xfId="0" applyNumberFormat="1" applyFont="1" applyFill="1" applyBorder="1" applyAlignment="1">
      <alignment horizontal="center"/>
    </xf>
    <xf numFmtId="4" fontId="6" fillId="0" borderId="26" xfId="0" applyNumberFormat="1" applyFont="1" applyFill="1" applyBorder="1" applyAlignment="1"/>
    <xf numFmtId="0" fontId="1" fillId="0" borderId="28" xfId="0" applyFont="1" applyFill="1" applyBorder="1"/>
    <xf numFmtId="0" fontId="1" fillId="0" borderId="20" xfId="0" applyFont="1" applyFill="1" applyBorder="1"/>
    <xf numFmtId="0" fontId="1" fillId="0" borderId="27" xfId="0" applyFont="1" applyFill="1" applyBorder="1"/>
    <xf numFmtId="1" fontId="6" fillId="0" borderId="27" xfId="0" applyNumberFormat="1" applyFont="1" applyFill="1" applyBorder="1" applyAlignment="1">
      <alignment horizontal="center"/>
    </xf>
    <xf numFmtId="4" fontId="6" fillId="0" borderId="27" xfId="0" applyNumberFormat="1" applyFont="1" applyFill="1" applyBorder="1" applyAlignment="1"/>
    <xf numFmtId="0" fontId="1" fillId="0" borderId="21" xfId="0" applyFont="1" applyFill="1" applyBorder="1"/>
    <xf numFmtId="0" fontId="1" fillId="0" borderId="33" xfId="0" applyFont="1" applyFill="1" applyBorder="1"/>
    <xf numFmtId="0" fontId="6" fillId="2" borderId="6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2" fontId="6" fillId="2" borderId="6" xfId="0" applyNumberFormat="1" applyFont="1" applyFill="1" applyBorder="1" applyAlignment="1">
      <alignment horizontal="center"/>
    </xf>
    <xf numFmtId="2" fontId="6" fillId="2" borderId="48" xfId="0" applyNumberFormat="1" applyFont="1" applyFill="1" applyBorder="1" applyAlignment="1">
      <alignment horizontal="center"/>
    </xf>
    <xf numFmtId="0" fontId="15" fillId="11" borderId="25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0" fontId="16" fillId="11" borderId="20" xfId="0" applyFont="1" applyFill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6" fillId="11" borderId="34" xfId="0" applyFont="1" applyFill="1" applyBorder="1" applyAlignment="1">
      <alignment horizontal="center" vertical="center"/>
    </xf>
    <xf numFmtId="0" fontId="16" fillId="11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/>
    </xf>
    <xf numFmtId="0" fontId="6" fillId="2" borderId="3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15" fillId="9" borderId="17" xfId="0" applyFont="1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6" borderId="33" xfId="0" applyFont="1" applyFill="1" applyBorder="1" applyAlignment="1">
      <alignment horizontal="center"/>
    </xf>
    <xf numFmtId="0" fontId="6" fillId="4" borderId="33" xfId="0" applyFont="1" applyFill="1" applyBorder="1" applyAlignment="1">
      <alignment horizontal="center"/>
    </xf>
    <xf numFmtId="0" fontId="6" fillId="6" borderId="33" xfId="0" applyFont="1" applyFill="1" applyBorder="1" applyAlignment="1">
      <alignment horizontal="right"/>
    </xf>
    <xf numFmtId="0" fontId="6" fillId="4" borderId="33" xfId="0" applyFont="1" applyFill="1" applyBorder="1" applyAlignment="1">
      <alignment horizontal="right"/>
    </xf>
    <xf numFmtId="164" fontId="1" fillId="2" borderId="8" xfId="0" applyNumberFormat="1" applyFont="1" applyFill="1" applyBorder="1"/>
  </cellXfs>
  <cellStyles count="3914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5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113" builtinId="9" hidden="1"/>
    <cellStyle name="Followed Hyperlink" xfId="1115" builtinId="9" hidden="1"/>
    <cellStyle name="Followed Hyperlink" xfId="1117" builtinId="9" hidden="1"/>
    <cellStyle name="Followed Hyperlink" xfId="1119" builtinId="9" hidden="1"/>
    <cellStyle name="Followed Hyperlink" xfId="1121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7" builtinId="9" hidden="1"/>
    <cellStyle name="Followed Hyperlink" xfId="1139" builtinId="9" hidden="1"/>
    <cellStyle name="Followed Hyperlink" xfId="114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3" builtinId="9" hidden="1"/>
    <cellStyle name="Followed Hyperlink" xfId="1155" builtinId="9" hidden="1"/>
    <cellStyle name="Followed Hyperlink" xfId="1157" builtinId="9" hidden="1"/>
    <cellStyle name="Followed Hyperlink" xfId="1159" builtinId="9" hidden="1"/>
    <cellStyle name="Followed Hyperlink" xfId="1161" builtinId="9" hidden="1"/>
    <cellStyle name="Followed Hyperlink" xfId="1163" builtinId="9" hidden="1"/>
    <cellStyle name="Followed Hyperlink" xfId="1165" builtinId="9" hidden="1"/>
    <cellStyle name="Followed Hyperlink" xfId="1167" builtinId="9" hidden="1"/>
    <cellStyle name="Followed Hyperlink" xfId="1169" builtinId="9" hidden="1"/>
    <cellStyle name="Followed Hyperlink" xfId="1171" builtinId="9" hidden="1"/>
    <cellStyle name="Followed Hyperlink" xfId="1173" builtinId="9" hidden="1"/>
    <cellStyle name="Followed Hyperlink" xfId="1175" builtinId="9" hidden="1"/>
    <cellStyle name="Followed Hyperlink" xfId="1177" builtinId="9" hidden="1"/>
    <cellStyle name="Followed Hyperlink" xfId="1179" builtinId="9" hidden="1"/>
    <cellStyle name="Followed Hyperlink" xfId="1181" builtinId="9" hidden="1"/>
    <cellStyle name="Followed Hyperlink" xfId="1183" builtinId="9" hidden="1"/>
    <cellStyle name="Followed Hyperlink" xfId="1185" builtinId="9" hidden="1"/>
    <cellStyle name="Followed Hyperlink" xfId="1187" builtinId="9" hidden="1"/>
    <cellStyle name="Followed Hyperlink" xfId="1189" builtinId="9" hidden="1"/>
    <cellStyle name="Followed Hyperlink" xfId="1191" builtinId="9" hidden="1"/>
    <cellStyle name="Followed Hyperlink" xfId="1193" builtinId="9" hidden="1"/>
    <cellStyle name="Followed Hyperlink" xfId="1195" builtinId="9" hidden="1"/>
    <cellStyle name="Followed Hyperlink" xfId="1197" builtinId="9" hidden="1"/>
    <cellStyle name="Followed Hyperlink" xfId="1199" builtinId="9" hidden="1"/>
    <cellStyle name="Followed Hyperlink" xfId="1201" builtinId="9" hidden="1"/>
    <cellStyle name="Followed Hyperlink" xfId="1203" builtinId="9" hidden="1"/>
    <cellStyle name="Followed Hyperlink" xfId="1205" builtinId="9" hidden="1"/>
    <cellStyle name="Followed Hyperlink" xfId="1207" builtinId="9" hidden="1"/>
    <cellStyle name="Followed Hyperlink" xfId="1209" builtinId="9" hidden="1"/>
    <cellStyle name="Followed Hyperlink" xfId="1211" builtinId="9" hidden="1"/>
    <cellStyle name="Followed Hyperlink" xfId="1213" builtinId="9" hidden="1"/>
    <cellStyle name="Followed Hyperlink" xfId="1215" builtinId="9" hidden="1"/>
    <cellStyle name="Followed Hyperlink" xfId="1217" builtinId="9" hidden="1"/>
    <cellStyle name="Followed Hyperlink" xfId="1219" builtinId="9" hidden="1"/>
    <cellStyle name="Followed Hyperlink" xfId="1221" builtinId="9" hidden="1"/>
    <cellStyle name="Followed Hyperlink" xfId="1223" builtinId="9" hidden="1"/>
    <cellStyle name="Followed Hyperlink" xfId="1225" builtinId="9" hidden="1"/>
    <cellStyle name="Followed Hyperlink" xfId="1227" builtinId="9" hidden="1"/>
    <cellStyle name="Followed Hyperlink" xfId="1229" builtinId="9" hidden="1"/>
    <cellStyle name="Followed Hyperlink" xfId="1231" builtinId="9" hidden="1"/>
    <cellStyle name="Followed Hyperlink" xfId="1233" builtinId="9" hidden="1"/>
    <cellStyle name="Followed Hyperlink" xfId="1235" builtinId="9" hidden="1"/>
    <cellStyle name="Followed Hyperlink" xfId="1237" builtinId="9" hidden="1"/>
    <cellStyle name="Followed Hyperlink" xfId="1239" builtinId="9" hidden="1"/>
    <cellStyle name="Followed Hyperlink" xfId="1241" builtinId="9" hidden="1"/>
    <cellStyle name="Followed Hyperlink" xfId="1243" builtinId="9" hidden="1"/>
    <cellStyle name="Followed Hyperlink" xfId="1245" builtinId="9" hidden="1"/>
    <cellStyle name="Followed Hyperlink" xfId="1247" builtinId="9" hidden="1"/>
    <cellStyle name="Followed Hyperlink" xfId="1249" builtinId="9" hidden="1"/>
    <cellStyle name="Followed Hyperlink" xfId="1251" builtinId="9" hidden="1"/>
    <cellStyle name="Followed Hyperlink" xfId="1253" builtinId="9" hidden="1"/>
    <cellStyle name="Followed Hyperlink" xfId="1255" builtinId="9" hidden="1"/>
    <cellStyle name="Followed Hyperlink" xfId="1257" builtinId="9" hidden="1"/>
    <cellStyle name="Followed Hyperlink" xfId="1259" builtinId="9" hidden="1"/>
    <cellStyle name="Followed Hyperlink" xfId="1261" builtinId="9" hidden="1"/>
    <cellStyle name="Followed Hyperlink" xfId="1263" builtinId="9" hidden="1"/>
    <cellStyle name="Followed Hyperlink" xfId="1265" builtinId="9" hidden="1"/>
    <cellStyle name="Followed Hyperlink" xfId="1267" builtinId="9" hidden="1"/>
    <cellStyle name="Followed Hyperlink" xfId="1269" builtinId="9" hidden="1"/>
    <cellStyle name="Followed Hyperlink" xfId="1271" builtinId="9" hidden="1"/>
    <cellStyle name="Followed Hyperlink" xfId="1273" builtinId="9" hidden="1"/>
    <cellStyle name="Followed Hyperlink" xfId="1275" builtinId="9" hidden="1"/>
    <cellStyle name="Followed Hyperlink" xfId="1277" builtinId="9" hidden="1"/>
    <cellStyle name="Followed Hyperlink" xfId="1279" builtinId="9" hidden="1"/>
    <cellStyle name="Followed Hyperlink" xfId="1281" builtinId="9" hidden="1"/>
    <cellStyle name="Followed Hyperlink" xfId="1283" builtinId="9" hidden="1"/>
    <cellStyle name="Followed Hyperlink" xfId="1285" builtinId="9" hidden="1"/>
    <cellStyle name="Followed Hyperlink" xfId="1287" builtinId="9" hidden="1"/>
    <cellStyle name="Followed Hyperlink" xfId="1289" builtinId="9" hidden="1"/>
    <cellStyle name="Followed Hyperlink" xfId="1291" builtinId="9" hidden="1"/>
    <cellStyle name="Followed Hyperlink" xfId="1293" builtinId="9" hidden="1"/>
    <cellStyle name="Followed Hyperlink" xfId="1295" builtinId="9" hidden="1"/>
    <cellStyle name="Followed Hyperlink" xfId="1297" builtinId="9" hidden="1"/>
    <cellStyle name="Followed Hyperlink" xfId="1299" builtinId="9" hidden="1"/>
    <cellStyle name="Followed Hyperlink" xfId="1301" builtinId="9" hidden="1"/>
    <cellStyle name="Followed Hyperlink" xfId="1303" builtinId="9" hidden="1"/>
    <cellStyle name="Followed Hyperlink" xfId="1305" builtinId="9" hidden="1"/>
    <cellStyle name="Followed Hyperlink" xfId="1307" builtinId="9" hidden="1"/>
    <cellStyle name="Followed Hyperlink" xfId="1309" builtinId="9" hidden="1"/>
    <cellStyle name="Followed Hyperlink" xfId="1311" builtinId="9" hidden="1"/>
    <cellStyle name="Followed Hyperlink" xfId="1313" builtinId="9" hidden="1"/>
    <cellStyle name="Followed Hyperlink" xfId="1315" builtinId="9" hidden="1"/>
    <cellStyle name="Followed Hyperlink" xfId="1317" builtinId="9" hidden="1"/>
    <cellStyle name="Followed Hyperlink" xfId="1319" builtinId="9" hidden="1"/>
    <cellStyle name="Followed Hyperlink" xfId="1321" builtinId="9" hidden="1"/>
    <cellStyle name="Followed Hyperlink" xfId="1323" builtinId="9" hidden="1"/>
    <cellStyle name="Followed Hyperlink" xfId="1325" builtinId="9" hidden="1"/>
    <cellStyle name="Followed Hyperlink" xfId="1327" builtinId="9" hidden="1"/>
    <cellStyle name="Followed Hyperlink" xfId="1329" builtinId="9" hidden="1"/>
    <cellStyle name="Followed Hyperlink" xfId="1331" builtinId="9" hidden="1"/>
    <cellStyle name="Followed Hyperlink" xfId="1333" builtinId="9" hidden="1"/>
    <cellStyle name="Followed Hyperlink" xfId="1335" builtinId="9" hidden="1"/>
    <cellStyle name="Followed Hyperlink" xfId="1337" builtinId="9" hidden="1"/>
    <cellStyle name="Followed Hyperlink" xfId="1339" builtinId="9" hidden="1"/>
    <cellStyle name="Followed Hyperlink" xfId="1341" builtinId="9" hidden="1"/>
    <cellStyle name="Followed Hyperlink" xfId="1343" builtinId="9" hidden="1"/>
    <cellStyle name="Followed Hyperlink" xfId="1345" builtinId="9" hidden="1"/>
    <cellStyle name="Followed Hyperlink" xfId="1347" builtinId="9" hidden="1"/>
    <cellStyle name="Followed Hyperlink" xfId="1349" builtinId="9" hidden="1"/>
    <cellStyle name="Followed Hyperlink" xfId="1351" builtinId="9" hidden="1"/>
    <cellStyle name="Followed Hyperlink" xfId="1353" builtinId="9" hidden="1"/>
    <cellStyle name="Followed Hyperlink" xfId="1355" builtinId="9" hidden="1"/>
    <cellStyle name="Followed Hyperlink" xfId="1357" builtinId="9" hidden="1"/>
    <cellStyle name="Followed Hyperlink" xfId="1359" builtinId="9" hidden="1"/>
    <cellStyle name="Followed Hyperlink" xfId="1361" builtinId="9" hidden="1"/>
    <cellStyle name="Followed Hyperlink" xfId="1363" builtinId="9" hidden="1"/>
    <cellStyle name="Followed Hyperlink" xfId="1365" builtinId="9" hidden="1"/>
    <cellStyle name="Followed Hyperlink" xfId="1367" builtinId="9" hidden="1"/>
    <cellStyle name="Followed Hyperlink" xfId="1369" builtinId="9" hidden="1"/>
    <cellStyle name="Followed Hyperlink" xfId="1371" builtinId="9" hidden="1"/>
    <cellStyle name="Followed Hyperlink" xfId="1373" builtinId="9" hidden="1"/>
    <cellStyle name="Followed Hyperlink" xfId="1375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5" builtinId="9" hidden="1"/>
    <cellStyle name="Followed Hyperlink" xfId="1477" builtinId="9" hidden="1"/>
    <cellStyle name="Followed Hyperlink" xfId="1479" builtinId="9" hidden="1"/>
    <cellStyle name="Followed Hyperlink" xfId="1481" builtinId="9" hidden="1"/>
    <cellStyle name="Followed Hyperlink" xfId="1483" builtinId="9" hidden="1"/>
    <cellStyle name="Followed Hyperlink" xfId="1485" builtinId="9" hidden="1"/>
    <cellStyle name="Followed Hyperlink" xfId="1487" builtinId="9" hidden="1"/>
    <cellStyle name="Followed Hyperlink" xfId="1489" builtinId="9" hidden="1"/>
    <cellStyle name="Followed Hyperlink" xfId="1491" builtinId="9" hidden="1"/>
    <cellStyle name="Followed Hyperlink" xfId="1493" builtinId="9" hidden="1"/>
    <cellStyle name="Followed Hyperlink" xfId="1495" builtinId="9" hidden="1"/>
    <cellStyle name="Followed Hyperlink" xfId="1497" builtinId="9" hidden="1"/>
    <cellStyle name="Followed Hyperlink" xfId="1499" builtinId="9" hidden="1"/>
    <cellStyle name="Followed Hyperlink" xfId="1501" builtinId="9" hidden="1"/>
    <cellStyle name="Followed Hyperlink" xfId="1503" builtinId="9" hidden="1"/>
    <cellStyle name="Followed Hyperlink" xfId="1505" builtinId="9" hidden="1"/>
    <cellStyle name="Followed Hyperlink" xfId="1507" builtinId="9" hidden="1"/>
    <cellStyle name="Followed Hyperlink" xfId="1509" builtinId="9" hidden="1"/>
    <cellStyle name="Followed Hyperlink" xfId="1511" builtinId="9" hidden="1"/>
    <cellStyle name="Followed Hyperlink" xfId="1513" builtinId="9" hidden="1"/>
    <cellStyle name="Followed Hyperlink" xfId="1515" builtinId="9" hidden="1"/>
    <cellStyle name="Followed Hyperlink" xfId="1517" builtinId="9" hidden="1"/>
    <cellStyle name="Followed Hyperlink" xfId="1519" builtinId="9" hidden="1"/>
    <cellStyle name="Followed Hyperlink" xfId="1521" builtinId="9" hidden="1"/>
    <cellStyle name="Followed Hyperlink" xfId="1523" builtinId="9" hidden="1"/>
    <cellStyle name="Followed Hyperlink" xfId="1525" builtinId="9" hidden="1"/>
    <cellStyle name="Followed Hyperlink" xfId="1527" builtinId="9" hidden="1"/>
    <cellStyle name="Followed Hyperlink" xfId="1529" builtinId="9" hidden="1"/>
    <cellStyle name="Followed Hyperlink" xfId="1531" builtinId="9" hidden="1"/>
    <cellStyle name="Followed Hyperlink" xfId="1533" builtinId="9" hidden="1"/>
    <cellStyle name="Followed Hyperlink" xfId="1535" builtinId="9" hidden="1"/>
    <cellStyle name="Followed Hyperlink" xfId="1537" builtinId="9" hidden="1"/>
    <cellStyle name="Followed Hyperlink" xfId="1539" builtinId="9" hidden="1"/>
    <cellStyle name="Followed Hyperlink" xfId="1541" builtinId="9" hidden="1"/>
    <cellStyle name="Followed Hyperlink" xfId="1543" builtinId="9" hidden="1"/>
    <cellStyle name="Followed Hyperlink" xfId="1545" builtinId="9" hidden="1"/>
    <cellStyle name="Followed Hyperlink" xfId="1547" builtinId="9" hidden="1"/>
    <cellStyle name="Followed Hyperlink" xfId="1549" builtinId="9" hidden="1"/>
    <cellStyle name="Followed Hyperlink" xfId="1551" builtinId="9" hidden="1"/>
    <cellStyle name="Followed Hyperlink" xfId="1553" builtinId="9" hidden="1"/>
    <cellStyle name="Followed Hyperlink" xfId="1555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45" builtinId="9" hidden="1"/>
    <cellStyle name="Followed Hyperlink" xfId="1847" builtinId="9" hidden="1"/>
    <cellStyle name="Followed Hyperlink" xfId="1849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1" builtinId="9" hidden="1"/>
    <cellStyle name="Followed Hyperlink" xfId="1933" builtinId="9" hidden="1"/>
    <cellStyle name="Followed Hyperlink" xfId="1935" builtinId="9" hidden="1"/>
    <cellStyle name="Followed Hyperlink" xfId="1937" builtinId="9" hidden="1"/>
    <cellStyle name="Followed Hyperlink" xfId="1939" builtinId="9" hidden="1"/>
    <cellStyle name="Followed Hyperlink" xfId="1941" builtinId="9" hidden="1"/>
    <cellStyle name="Followed Hyperlink" xfId="1943" builtinId="9" hidden="1"/>
    <cellStyle name="Followed Hyperlink" xfId="1945" builtinId="9" hidden="1"/>
    <cellStyle name="Followed Hyperlink" xfId="1947" builtinId="9" hidden="1"/>
    <cellStyle name="Followed Hyperlink" xfId="1949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1" builtinId="9" hidden="1"/>
    <cellStyle name="Followed Hyperlink" xfId="2033" builtinId="9" hidden="1"/>
    <cellStyle name="Followed Hyperlink" xfId="2035" builtinId="9" hidden="1"/>
    <cellStyle name="Followed Hyperlink" xfId="2037" builtinId="9" hidden="1"/>
    <cellStyle name="Followed Hyperlink" xfId="2039" builtinId="9" hidden="1"/>
    <cellStyle name="Followed Hyperlink" xfId="2041" builtinId="9" hidden="1"/>
    <cellStyle name="Followed Hyperlink" xfId="2043" builtinId="9" hidden="1"/>
    <cellStyle name="Followed Hyperlink" xfId="2045" builtinId="9" hidden="1"/>
    <cellStyle name="Followed Hyperlink" xfId="2047" builtinId="9" hidden="1"/>
    <cellStyle name="Followed Hyperlink" xfId="2049" builtinId="9" hidden="1"/>
    <cellStyle name="Followed Hyperlink" xfId="2051" builtinId="9" hidden="1"/>
    <cellStyle name="Followed Hyperlink" xfId="2053" builtinId="9" hidden="1"/>
    <cellStyle name="Followed Hyperlink" xfId="2055" builtinId="9" hidden="1"/>
    <cellStyle name="Followed Hyperlink" xfId="2057" builtinId="9" hidden="1"/>
    <cellStyle name="Followed Hyperlink" xfId="2059" builtinId="9" hidden="1"/>
    <cellStyle name="Followed Hyperlink" xfId="2061" builtinId="9" hidden="1"/>
    <cellStyle name="Followed Hyperlink" xfId="2063" builtinId="9" hidden="1"/>
    <cellStyle name="Followed Hyperlink" xfId="2065" builtinId="9" hidden="1"/>
    <cellStyle name="Followed Hyperlink" xfId="2067" builtinId="9" hidden="1"/>
    <cellStyle name="Followed Hyperlink" xfId="2069" builtinId="9" hidden="1"/>
    <cellStyle name="Followed Hyperlink" xfId="2071" builtinId="9" hidden="1"/>
    <cellStyle name="Followed Hyperlink" xfId="2073" builtinId="9" hidden="1"/>
    <cellStyle name="Followed Hyperlink" xfId="2075" builtinId="9" hidden="1"/>
    <cellStyle name="Followed Hyperlink" xfId="2077" builtinId="9" hidden="1"/>
    <cellStyle name="Followed Hyperlink" xfId="2079" builtinId="9" hidden="1"/>
    <cellStyle name="Followed Hyperlink" xfId="2081" builtinId="9" hidden="1"/>
    <cellStyle name="Followed Hyperlink" xfId="2083" builtinId="9" hidden="1"/>
    <cellStyle name="Followed Hyperlink" xfId="2085" builtinId="9" hidden="1"/>
    <cellStyle name="Followed Hyperlink" xfId="2087" builtinId="9" hidden="1"/>
    <cellStyle name="Followed Hyperlink" xfId="2089" builtinId="9" hidden="1"/>
    <cellStyle name="Followed Hyperlink" xfId="2091" builtinId="9" hidden="1"/>
    <cellStyle name="Followed Hyperlink" xfId="2093" builtinId="9" hidden="1"/>
    <cellStyle name="Followed Hyperlink" xfId="2095" builtinId="9" hidden="1"/>
    <cellStyle name="Followed Hyperlink" xfId="2097" builtinId="9" hidden="1"/>
    <cellStyle name="Followed Hyperlink" xfId="2099" builtinId="9" hidden="1"/>
    <cellStyle name="Followed Hyperlink" xfId="2101" builtinId="9" hidden="1"/>
    <cellStyle name="Followed Hyperlink" xfId="2103" builtinId="9" hidden="1"/>
    <cellStyle name="Followed Hyperlink" xfId="2105" builtinId="9" hidden="1"/>
    <cellStyle name="Followed Hyperlink" xfId="2107" builtinId="9" hidden="1"/>
    <cellStyle name="Followed Hyperlink" xfId="2109" builtinId="9" hidden="1"/>
    <cellStyle name="Followed Hyperlink" xfId="2111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7" builtinId="9" hidden="1"/>
    <cellStyle name="Followed Hyperlink" xfId="2149" builtinId="9" hidden="1"/>
    <cellStyle name="Followed Hyperlink" xfId="2151" builtinId="9" hidden="1"/>
    <cellStyle name="Followed Hyperlink" xfId="2153" builtinId="9" hidden="1"/>
    <cellStyle name="Followed Hyperlink" xfId="2155" builtinId="9" hidden="1"/>
    <cellStyle name="Followed Hyperlink" xfId="2157" builtinId="9" hidden="1"/>
    <cellStyle name="Followed Hyperlink" xfId="2159" builtinId="9" hidden="1"/>
    <cellStyle name="Followed Hyperlink" xfId="2161" builtinId="9" hidden="1"/>
    <cellStyle name="Followed Hyperlink" xfId="2163" builtinId="9" hidden="1"/>
    <cellStyle name="Followed Hyperlink" xfId="2165" builtinId="9" hidden="1"/>
    <cellStyle name="Followed Hyperlink" xfId="2167" builtinId="9" hidden="1"/>
    <cellStyle name="Followed Hyperlink" xfId="2169" builtinId="9" hidden="1"/>
    <cellStyle name="Followed Hyperlink" xfId="2171" builtinId="9" hidden="1"/>
    <cellStyle name="Followed Hyperlink" xfId="2173" builtinId="9" hidden="1"/>
    <cellStyle name="Followed Hyperlink" xfId="2175" builtinId="9" hidden="1"/>
    <cellStyle name="Followed Hyperlink" xfId="2177" builtinId="9" hidden="1"/>
    <cellStyle name="Followed Hyperlink" xfId="2179" builtinId="9" hidden="1"/>
    <cellStyle name="Followed Hyperlink" xfId="2181" builtinId="9" hidden="1"/>
    <cellStyle name="Followed Hyperlink" xfId="2183" builtinId="9" hidden="1"/>
    <cellStyle name="Followed Hyperlink" xfId="2185" builtinId="9" hidden="1"/>
    <cellStyle name="Followed Hyperlink" xfId="2187" builtinId="9" hidden="1"/>
    <cellStyle name="Followed Hyperlink" xfId="2189" builtinId="9" hidden="1"/>
    <cellStyle name="Followed Hyperlink" xfId="2191" builtinId="9" hidden="1"/>
    <cellStyle name="Followed Hyperlink" xfId="2193" builtinId="9" hidden="1"/>
    <cellStyle name="Followed Hyperlink" xfId="2195" builtinId="9" hidden="1"/>
    <cellStyle name="Followed Hyperlink" xfId="2197" builtinId="9" hidden="1"/>
    <cellStyle name="Followed Hyperlink" xfId="2199" builtinId="9" hidden="1"/>
    <cellStyle name="Followed Hyperlink" xfId="2201" builtinId="9" hidden="1"/>
    <cellStyle name="Followed Hyperlink" xfId="2203" builtinId="9" hidden="1"/>
    <cellStyle name="Followed Hyperlink" xfId="2205" builtinId="9" hidden="1"/>
    <cellStyle name="Followed Hyperlink" xfId="2207" builtinId="9" hidden="1"/>
    <cellStyle name="Followed Hyperlink" xfId="2209" builtinId="9" hidden="1"/>
    <cellStyle name="Followed Hyperlink" xfId="2211" builtinId="9" hidden="1"/>
    <cellStyle name="Followed Hyperlink" xfId="2213" builtinId="9" hidden="1"/>
    <cellStyle name="Followed Hyperlink" xfId="2215" builtinId="9" hidden="1"/>
    <cellStyle name="Followed Hyperlink" xfId="2217" builtinId="9" hidden="1"/>
    <cellStyle name="Followed Hyperlink" xfId="2219" builtinId="9" hidden="1"/>
    <cellStyle name="Followed Hyperlink" xfId="2221" builtinId="9" hidden="1"/>
    <cellStyle name="Followed Hyperlink" xfId="2223" builtinId="9" hidden="1"/>
    <cellStyle name="Followed Hyperlink" xfId="2225" builtinId="9" hidden="1"/>
    <cellStyle name="Followed Hyperlink" xfId="2227" builtinId="9" hidden="1"/>
    <cellStyle name="Followed Hyperlink" xfId="2229" builtinId="9" hidden="1"/>
    <cellStyle name="Followed Hyperlink" xfId="2231" builtinId="9" hidden="1"/>
    <cellStyle name="Followed Hyperlink" xfId="2233" builtinId="9" hidden="1"/>
    <cellStyle name="Followed Hyperlink" xfId="2235" builtinId="9" hidden="1"/>
    <cellStyle name="Followed Hyperlink" xfId="2237" builtinId="9" hidden="1"/>
    <cellStyle name="Followed Hyperlink" xfId="2239" builtinId="9" hidden="1"/>
    <cellStyle name="Followed Hyperlink" xfId="2241" builtinId="9" hidden="1"/>
    <cellStyle name="Followed Hyperlink" xfId="2243" builtinId="9" hidden="1"/>
    <cellStyle name="Followed Hyperlink" xfId="2245" builtinId="9" hidden="1"/>
    <cellStyle name="Followed Hyperlink" xfId="2247" builtinId="9" hidden="1"/>
    <cellStyle name="Followed Hyperlink" xfId="2249" builtinId="9" hidden="1"/>
    <cellStyle name="Followed Hyperlink" xfId="2251" builtinId="9" hidden="1"/>
    <cellStyle name="Followed Hyperlink" xfId="2253" builtinId="9" hidden="1"/>
    <cellStyle name="Followed Hyperlink" xfId="2255" builtinId="9" hidden="1"/>
    <cellStyle name="Followed Hyperlink" xfId="2257" builtinId="9" hidden="1"/>
    <cellStyle name="Followed Hyperlink" xfId="2259" builtinId="9" hidden="1"/>
    <cellStyle name="Followed Hyperlink" xfId="2261" builtinId="9" hidden="1"/>
    <cellStyle name="Followed Hyperlink" xfId="2263" builtinId="9" hidden="1"/>
    <cellStyle name="Followed Hyperlink" xfId="2265" builtinId="9" hidden="1"/>
    <cellStyle name="Followed Hyperlink" xfId="2267" builtinId="9" hidden="1"/>
    <cellStyle name="Followed Hyperlink" xfId="2269" builtinId="9" hidden="1"/>
    <cellStyle name="Followed Hyperlink" xfId="2271" builtinId="9" hidden="1"/>
    <cellStyle name="Followed Hyperlink" xfId="2273" builtinId="9" hidden="1"/>
    <cellStyle name="Followed Hyperlink" xfId="2275" builtinId="9" hidden="1"/>
    <cellStyle name="Followed Hyperlink" xfId="2277" builtinId="9" hidden="1"/>
    <cellStyle name="Followed Hyperlink" xfId="2279" builtinId="9" hidden="1"/>
    <cellStyle name="Followed Hyperlink" xfId="2281" builtinId="9" hidden="1"/>
    <cellStyle name="Followed Hyperlink" xfId="2283" builtinId="9" hidden="1"/>
    <cellStyle name="Followed Hyperlink" xfId="2285" builtinId="9" hidden="1"/>
    <cellStyle name="Followed Hyperlink" xfId="2287" builtinId="9" hidden="1"/>
    <cellStyle name="Followed Hyperlink" xfId="2289" builtinId="9" hidden="1"/>
    <cellStyle name="Followed Hyperlink" xfId="2291" builtinId="9" hidden="1"/>
    <cellStyle name="Followed Hyperlink" xfId="2293" builtinId="9" hidden="1"/>
    <cellStyle name="Followed Hyperlink" xfId="2295" builtinId="9" hidden="1"/>
    <cellStyle name="Followed Hyperlink" xfId="2297" builtinId="9" hidden="1"/>
    <cellStyle name="Followed Hyperlink" xfId="2299" builtinId="9" hidden="1"/>
    <cellStyle name="Followed Hyperlink" xfId="2301" builtinId="9" hidden="1"/>
    <cellStyle name="Followed Hyperlink" xfId="2303" builtinId="9" hidden="1"/>
    <cellStyle name="Followed Hyperlink" xfId="2305" builtinId="9" hidden="1"/>
    <cellStyle name="Followed Hyperlink" xfId="2307" builtinId="9" hidden="1"/>
    <cellStyle name="Followed Hyperlink" xfId="2309" builtinId="9" hidden="1"/>
    <cellStyle name="Followed Hyperlink" xfId="2311" builtinId="9" hidden="1"/>
    <cellStyle name="Followed Hyperlink" xfId="2313" builtinId="9" hidden="1"/>
    <cellStyle name="Followed Hyperlink" xfId="2315" builtinId="9" hidden="1"/>
    <cellStyle name="Followed Hyperlink" xfId="2317" builtinId="9" hidden="1"/>
    <cellStyle name="Followed Hyperlink" xfId="2319" builtinId="9" hidden="1"/>
    <cellStyle name="Followed Hyperlink" xfId="2321" builtinId="9" hidden="1"/>
    <cellStyle name="Followed Hyperlink" xfId="2323" builtinId="9" hidden="1"/>
    <cellStyle name="Followed Hyperlink" xfId="2325" builtinId="9" hidden="1"/>
    <cellStyle name="Followed Hyperlink" xfId="2327" builtinId="9" hidden="1"/>
    <cellStyle name="Followed Hyperlink" xfId="2329" builtinId="9" hidden="1"/>
    <cellStyle name="Followed Hyperlink" xfId="2331" builtinId="9" hidden="1"/>
    <cellStyle name="Followed Hyperlink" xfId="2333" builtinId="9" hidden="1"/>
    <cellStyle name="Followed Hyperlink" xfId="2335" builtinId="9" hidden="1"/>
    <cellStyle name="Followed Hyperlink" xfId="2337" builtinId="9" hidden="1"/>
    <cellStyle name="Followed Hyperlink" xfId="2339" builtinId="9" hidden="1"/>
    <cellStyle name="Followed Hyperlink" xfId="2341" builtinId="9" hidden="1"/>
    <cellStyle name="Followed Hyperlink" xfId="2343" builtinId="9" hidden="1"/>
    <cellStyle name="Followed Hyperlink" xfId="2345" builtinId="9" hidden="1"/>
    <cellStyle name="Followed Hyperlink" xfId="2347" builtinId="9" hidden="1"/>
    <cellStyle name="Followed Hyperlink" xfId="2349" builtinId="9" hidden="1"/>
    <cellStyle name="Followed Hyperlink" xfId="2351" builtinId="9" hidden="1"/>
    <cellStyle name="Followed Hyperlink" xfId="2353" builtinId="9" hidden="1"/>
    <cellStyle name="Followed Hyperlink" xfId="2355" builtinId="9" hidden="1"/>
    <cellStyle name="Followed Hyperlink" xfId="2357" builtinId="9" hidden="1"/>
    <cellStyle name="Followed Hyperlink" xfId="2359" builtinId="9" hidden="1"/>
    <cellStyle name="Followed Hyperlink" xfId="2361" builtinId="9" hidden="1"/>
    <cellStyle name="Followed Hyperlink" xfId="2363" builtinId="9" hidden="1"/>
    <cellStyle name="Followed Hyperlink" xfId="2365" builtinId="9" hidden="1"/>
    <cellStyle name="Followed Hyperlink" xfId="2367" builtinId="9" hidden="1"/>
    <cellStyle name="Followed Hyperlink" xfId="2369" builtinId="9" hidden="1"/>
    <cellStyle name="Followed Hyperlink" xfId="2371" builtinId="9" hidden="1"/>
    <cellStyle name="Followed Hyperlink" xfId="2373" builtinId="9" hidden="1"/>
    <cellStyle name="Followed Hyperlink" xfId="2375" builtinId="9" hidden="1"/>
    <cellStyle name="Followed Hyperlink" xfId="2377" builtinId="9" hidden="1"/>
    <cellStyle name="Followed Hyperlink" xfId="2379" builtinId="9" hidden="1"/>
    <cellStyle name="Followed Hyperlink" xfId="2381" builtinId="9" hidden="1"/>
    <cellStyle name="Followed Hyperlink" xfId="2383" builtinId="9" hidden="1"/>
    <cellStyle name="Followed Hyperlink" xfId="2385" builtinId="9" hidden="1"/>
    <cellStyle name="Followed Hyperlink" xfId="2387" builtinId="9" hidden="1"/>
    <cellStyle name="Followed Hyperlink" xfId="2389" builtinId="9" hidden="1"/>
    <cellStyle name="Followed Hyperlink" xfId="2391" builtinId="9" hidden="1"/>
    <cellStyle name="Followed Hyperlink" xfId="2393" builtinId="9" hidden="1"/>
    <cellStyle name="Followed Hyperlink" xfId="2395" builtinId="9" hidden="1"/>
    <cellStyle name="Followed Hyperlink" xfId="2397" builtinId="9" hidden="1"/>
    <cellStyle name="Followed Hyperlink" xfId="2399" builtinId="9" hidden="1"/>
    <cellStyle name="Followed Hyperlink" xfId="2401" builtinId="9" hidden="1"/>
    <cellStyle name="Followed Hyperlink" xfId="2403" builtinId="9" hidden="1"/>
    <cellStyle name="Followed Hyperlink" xfId="2405" builtinId="9" hidden="1"/>
    <cellStyle name="Followed Hyperlink" xfId="2407" builtinId="9" hidden="1"/>
    <cellStyle name="Followed Hyperlink" xfId="2409" builtinId="9" hidden="1"/>
    <cellStyle name="Followed Hyperlink" xfId="2411" builtinId="9" hidden="1"/>
    <cellStyle name="Followed Hyperlink" xfId="2413" builtinId="9" hidden="1"/>
    <cellStyle name="Followed Hyperlink" xfId="2415" builtinId="9" hidden="1"/>
    <cellStyle name="Followed Hyperlink" xfId="2417" builtinId="9" hidden="1"/>
    <cellStyle name="Followed Hyperlink" xfId="2419" builtinId="9" hidden="1"/>
    <cellStyle name="Followed Hyperlink" xfId="2421" builtinId="9" hidden="1"/>
    <cellStyle name="Followed Hyperlink" xfId="2423" builtinId="9" hidden="1"/>
    <cellStyle name="Followed Hyperlink" xfId="2425" builtinId="9" hidden="1"/>
    <cellStyle name="Followed Hyperlink" xfId="2427" builtinId="9" hidden="1"/>
    <cellStyle name="Followed Hyperlink" xfId="2429" builtinId="9" hidden="1"/>
    <cellStyle name="Followed Hyperlink" xfId="2431" builtinId="9" hidden="1"/>
    <cellStyle name="Followed Hyperlink" xfId="2433" builtinId="9" hidden="1"/>
    <cellStyle name="Followed Hyperlink" xfId="2435" builtinId="9" hidden="1"/>
    <cellStyle name="Followed Hyperlink" xfId="2437" builtinId="9" hidden="1"/>
    <cellStyle name="Followed Hyperlink" xfId="2439" builtinId="9" hidden="1"/>
    <cellStyle name="Followed Hyperlink" xfId="2441" builtinId="9" hidden="1"/>
    <cellStyle name="Followed Hyperlink" xfId="2443" builtinId="9" hidden="1"/>
    <cellStyle name="Followed Hyperlink" xfId="2445" builtinId="9" hidden="1"/>
    <cellStyle name="Followed Hyperlink" xfId="2447" builtinId="9" hidden="1"/>
    <cellStyle name="Followed Hyperlink" xfId="2449" builtinId="9" hidden="1"/>
    <cellStyle name="Followed Hyperlink" xfId="2451" builtinId="9" hidden="1"/>
    <cellStyle name="Followed Hyperlink" xfId="2453" builtinId="9" hidden="1"/>
    <cellStyle name="Followed Hyperlink" xfId="2455" builtinId="9" hidden="1"/>
    <cellStyle name="Followed Hyperlink" xfId="2457" builtinId="9" hidden="1"/>
    <cellStyle name="Followed Hyperlink" xfId="2459" builtinId="9" hidden="1"/>
    <cellStyle name="Followed Hyperlink" xfId="2461" builtinId="9" hidden="1"/>
    <cellStyle name="Followed Hyperlink" xfId="2463" builtinId="9" hidden="1"/>
    <cellStyle name="Followed Hyperlink" xfId="2465" builtinId="9" hidden="1"/>
    <cellStyle name="Followed Hyperlink" xfId="2467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497" builtinId="9" hidden="1"/>
    <cellStyle name="Followed Hyperlink" xfId="2499" builtinId="9" hidden="1"/>
    <cellStyle name="Followed Hyperlink" xfId="2501" builtinId="9" hidden="1"/>
    <cellStyle name="Followed Hyperlink" xfId="2503" builtinId="9" hidden="1"/>
    <cellStyle name="Followed Hyperlink" xfId="2505" builtinId="9" hidden="1"/>
    <cellStyle name="Followed Hyperlink" xfId="2507" builtinId="9" hidden="1"/>
    <cellStyle name="Followed Hyperlink" xfId="2509" builtinId="9" hidden="1"/>
    <cellStyle name="Followed Hyperlink" xfId="2511" builtinId="9" hidden="1"/>
    <cellStyle name="Followed Hyperlink" xfId="2513" builtinId="9" hidden="1"/>
    <cellStyle name="Followed Hyperlink" xfId="2515" builtinId="9" hidden="1"/>
    <cellStyle name="Followed Hyperlink" xfId="2517" builtinId="9" hidden="1"/>
    <cellStyle name="Followed Hyperlink" xfId="2519" builtinId="9" hidden="1"/>
    <cellStyle name="Followed Hyperlink" xfId="2521" builtinId="9" hidden="1"/>
    <cellStyle name="Followed Hyperlink" xfId="2523" builtinId="9" hidden="1"/>
    <cellStyle name="Followed Hyperlink" xfId="2525" builtinId="9" hidden="1"/>
    <cellStyle name="Followed Hyperlink" xfId="2527" builtinId="9" hidden="1"/>
    <cellStyle name="Followed Hyperlink" xfId="2529" builtinId="9" hidden="1"/>
    <cellStyle name="Followed Hyperlink" xfId="2531" builtinId="9" hidden="1"/>
    <cellStyle name="Followed Hyperlink" xfId="2533" builtinId="9" hidden="1"/>
    <cellStyle name="Followed Hyperlink" xfId="2535" builtinId="9" hidden="1"/>
    <cellStyle name="Followed Hyperlink" xfId="2537" builtinId="9" hidden="1"/>
    <cellStyle name="Followed Hyperlink" xfId="2539" builtinId="9" hidden="1"/>
    <cellStyle name="Followed Hyperlink" xfId="2541" builtinId="9" hidden="1"/>
    <cellStyle name="Followed Hyperlink" xfId="2543" builtinId="9" hidden="1"/>
    <cellStyle name="Followed Hyperlink" xfId="2545" builtinId="9" hidden="1"/>
    <cellStyle name="Followed Hyperlink" xfId="2547" builtinId="9" hidden="1"/>
    <cellStyle name="Followed Hyperlink" xfId="2549" builtinId="9" hidden="1"/>
    <cellStyle name="Followed Hyperlink" xfId="2551" builtinId="9" hidden="1"/>
    <cellStyle name="Followed Hyperlink" xfId="2553" builtinId="9" hidden="1"/>
    <cellStyle name="Followed Hyperlink" xfId="2555" builtinId="9" hidden="1"/>
    <cellStyle name="Followed Hyperlink" xfId="2557" builtinId="9" hidden="1"/>
    <cellStyle name="Followed Hyperlink" xfId="2559" builtinId="9" hidden="1"/>
    <cellStyle name="Followed Hyperlink" xfId="2561" builtinId="9" hidden="1"/>
    <cellStyle name="Followed Hyperlink" xfId="2563" builtinId="9" hidden="1"/>
    <cellStyle name="Followed Hyperlink" xfId="2565" builtinId="9" hidden="1"/>
    <cellStyle name="Followed Hyperlink" xfId="2567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583" builtinId="9" hidden="1"/>
    <cellStyle name="Followed Hyperlink" xfId="2585" builtinId="9" hidden="1"/>
    <cellStyle name="Followed Hyperlink" xfId="2587" builtinId="9" hidden="1"/>
    <cellStyle name="Followed Hyperlink" xfId="2589" builtinId="9" hidden="1"/>
    <cellStyle name="Followed Hyperlink" xfId="2591" builtinId="9" hidden="1"/>
    <cellStyle name="Followed Hyperlink" xfId="2593" builtinId="9" hidden="1"/>
    <cellStyle name="Followed Hyperlink" xfId="2595" builtinId="9" hidden="1"/>
    <cellStyle name="Followed Hyperlink" xfId="2597" builtinId="9" hidden="1"/>
    <cellStyle name="Followed Hyperlink" xfId="2599" builtinId="9" hidden="1"/>
    <cellStyle name="Followed Hyperlink" xfId="2601" builtinId="9" hidden="1"/>
    <cellStyle name="Followed Hyperlink" xfId="2603" builtinId="9" hidden="1"/>
    <cellStyle name="Followed Hyperlink" xfId="2605" builtinId="9" hidden="1"/>
    <cellStyle name="Followed Hyperlink" xfId="2607" builtinId="9" hidden="1"/>
    <cellStyle name="Followed Hyperlink" xfId="2609" builtinId="9" hidden="1"/>
    <cellStyle name="Followed Hyperlink" xfId="2611" builtinId="9" hidden="1"/>
    <cellStyle name="Followed Hyperlink" xfId="2613" builtinId="9" hidden="1"/>
    <cellStyle name="Followed Hyperlink" xfId="2615" builtinId="9" hidden="1"/>
    <cellStyle name="Followed Hyperlink" xfId="2617" builtinId="9" hidden="1"/>
    <cellStyle name="Followed Hyperlink" xfId="2619" builtinId="9" hidden="1"/>
    <cellStyle name="Followed Hyperlink" xfId="2621" builtinId="9" hidden="1"/>
    <cellStyle name="Followed Hyperlink" xfId="2623" builtinId="9" hidden="1"/>
    <cellStyle name="Followed Hyperlink" xfId="2625" builtinId="9" hidden="1"/>
    <cellStyle name="Followed Hyperlink" xfId="2627" builtinId="9" hidden="1"/>
    <cellStyle name="Followed Hyperlink" xfId="2629" builtinId="9" hidden="1"/>
    <cellStyle name="Followed Hyperlink" xfId="2631" builtinId="9" hidden="1"/>
    <cellStyle name="Followed Hyperlink" xfId="2633" builtinId="9" hidden="1"/>
    <cellStyle name="Followed Hyperlink" xfId="2635" builtinId="9" hidden="1"/>
    <cellStyle name="Followed Hyperlink" xfId="2637" builtinId="9" hidden="1"/>
    <cellStyle name="Followed Hyperlink" xfId="2639" builtinId="9" hidden="1"/>
    <cellStyle name="Followed Hyperlink" xfId="2641" builtinId="9" hidden="1"/>
    <cellStyle name="Followed Hyperlink" xfId="2643" builtinId="9" hidden="1"/>
    <cellStyle name="Followed Hyperlink" xfId="2645" builtinId="9" hidden="1"/>
    <cellStyle name="Followed Hyperlink" xfId="2647" builtinId="9" hidden="1"/>
    <cellStyle name="Followed Hyperlink" xfId="2649" builtinId="9" hidden="1"/>
    <cellStyle name="Followed Hyperlink" xfId="2651" builtinId="9" hidden="1"/>
    <cellStyle name="Followed Hyperlink" xfId="2653" builtinId="9" hidden="1"/>
    <cellStyle name="Followed Hyperlink" xfId="2655" builtinId="9" hidden="1"/>
    <cellStyle name="Followed Hyperlink" xfId="2657" builtinId="9" hidden="1"/>
    <cellStyle name="Followed Hyperlink" xfId="2659" builtinId="9" hidden="1"/>
    <cellStyle name="Followed Hyperlink" xfId="2661" builtinId="9" hidden="1"/>
    <cellStyle name="Followed Hyperlink" xfId="2663" builtinId="9" hidden="1"/>
    <cellStyle name="Followed Hyperlink" xfId="2665" builtinId="9" hidden="1"/>
    <cellStyle name="Followed Hyperlink" xfId="2667" builtinId="9" hidden="1"/>
    <cellStyle name="Followed Hyperlink" xfId="2669" builtinId="9" hidden="1"/>
    <cellStyle name="Followed Hyperlink" xfId="2671" builtinId="9" hidden="1"/>
    <cellStyle name="Followed Hyperlink" xfId="2673" builtinId="9" hidden="1"/>
    <cellStyle name="Followed Hyperlink" xfId="2675" builtinId="9" hidden="1"/>
    <cellStyle name="Followed Hyperlink" xfId="2677" builtinId="9" hidden="1"/>
    <cellStyle name="Followed Hyperlink" xfId="2679" builtinId="9" hidden="1"/>
    <cellStyle name="Followed Hyperlink" xfId="2681" builtinId="9" hidden="1"/>
    <cellStyle name="Followed Hyperlink" xfId="2683" builtinId="9" hidden="1"/>
    <cellStyle name="Followed Hyperlink" xfId="2685" builtinId="9" hidden="1"/>
    <cellStyle name="Followed Hyperlink" xfId="2687" builtinId="9" hidden="1"/>
    <cellStyle name="Followed Hyperlink" xfId="2689" builtinId="9" hidden="1"/>
    <cellStyle name="Followed Hyperlink" xfId="2691" builtinId="9" hidden="1"/>
    <cellStyle name="Followed Hyperlink" xfId="2693" builtinId="9" hidden="1"/>
    <cellStyle name="Followed Hyperlink" xfId="2695" builtinId="9" hidden="1"/>
    <cellStyle name="Followed Hyperlink" xfId="2697" builtinId="9" hidden="1"/>
    <cellStyle name="Followed Hyperlink" xfId="2699" builtinId="9" hidden="1"/>
    <cellStyle name="Followed Hyperlink" xfId="2701" builtinId="9" hidden="1"/>
    <cellStyle name="Followed Hyperlink" xfId="2703" builtinId="9" hidden="1"/>
    <cellStyle name="Followed Hyperlink" xfId="2705" builtinId="9" hidden="1"/>
    <cellStyle name="Followed Hyperlink" xfId="2707" builtinId="9" hidden="1"/>
    <cellStyle name="Followed Hyperlink" xfId="2709" builtinId="9" hidden="1"/>
    <cellStyle name="Followed Hyperlink" xfId="2711" builtinId="9" hidden="1"/>
    <cellStyle name="Followed Hyperlink" xfId="2713" builtinId="9" hidden="1"/>
    <cellStyle name="Followed Hyperlink" xfId="2715" builtinId="9" hidden="1"/>
    <cellStyle name="Followed Hyperlink" xfId="2717" builtinId="9" hidden="1"/>
    <cellStyle name="Followed Hyperlink" xfId="2719" builtinId="9" hidden="1"/>
    <cellStyle name="Followed Hyperlink" xfId="2721" builtinId="9" hidden="1"/>
    <cellStyle name="Followed Hyperlink" xfId="2723" builtinId="9" hidden="1"/>
    <cellStyle name="Followed Hyperlink" xfId="2725" builtinId="9" hidden="1"/>
    <cellStyle name="Followed Hyperlink" xfId="2727" builtinId="9" hidden="1"/>
    <cellStyle name="Followed Hyperlink" xfId="2729" builtinId="9" hidden="1"/>
    <cellStyle name="Followed Hyperlink" xfId="2731" builtinId="9" hidden="1"/>
    <cellStyle name="Followed Hyperlink" xfId="2733" builtinId="9" hidden="1"/>
    <cellStyle name="Followed Hyperlink" xfId="2735" builtinId="9" hidden="1"/>
    <cellStyle name="Followed Hyperlink" xfId="2737" builtinId="9" hidden="1"/>
    <cellStyle name="Followed Hyperlink" xfId="2739" builtinId="9" hidden="1"/>
    <cellStyle name="Followed Hyperlink" xfId="2741" builtinId="9" hidden="1"/>
    <cellStyle name="Followed Hyperlink" xfId="2743" builtinId="9" hidden="1"/>
    <cellStyle name="Followed Hyperlink" xfId="2745" builtinId="9" hidden="1"/>
    <cellStyle name="Followed Hyperlink" xfId="2747" builtinId="9" hidden="1"/>
    <cellStyle name="Followed Hyperlink" xfId="2749" builtinId="9" hidden="1"/>
    <cellStyle name="Followed Hyperlink" xfId="2751" builtinId="9" hidden="1"/>
    <cellStyle name="Followed Hyperlink" xfId="2753" builtinId="9" hidden="1"/>
    <cellStyle name="Followed Hyperlink" xfId="2755" builtinId="9" hidden="1"/>
    <cellStyle name="Followed Hyperlink" xfId="2757" builtinId="9" hidden="1"/>
    <cellStyle name="Followed Hyperlink" xfId="2759" builtinId="9" hidden="1"/>
    <cellStyle name="Followed Hyperlink" xfId="2761" builtinId="9" hidden="1"/>
    <cellStyle name="Followed Hyperlink" xfId="2763" builtinId="9" hidden="1"/>
    <cellStyle name="Followed Hyperlink" xfId="2765" builtinId="9" hidden="1"/>
    <cellStyle name="Followed Hyperlink" xfId="2767" builtinId="9" hidden="1"/>
    <cellStyle name="Followed Hyperlink" xfId="2769" builtinId="9" hidden="1"/>
    <cellStyle name="Followed Hyperlink" xfId="2771" builtinId="9" hidden="1"/>
    <cellStyle name="Followed Hyperlink" xfId="2773" builtinId="9" hidden="1"/>
    <cellStyle name="Followed Hyperlink" xfId="2775" builtinId="9" hidden="1"/>
    <cellStyle name="Followed Hyperlink" xfId="2777" builtinId="9" hidden="1"/>
    <cellStyle name="Followed Hyperlink" xfId="2779" builtinId="9" hidden="1"/>
    <cellStyle name="Followed Hyperlink" xfId="2781" builtinId="9" hidden="1"/>
    <cellStyle name="Followed Hyperlink" xfId="2783" builtinId="9" hidden="1"/>
    <cellStyle name="Followed Hyperlink" xfId="2785" builtinId="9" hidden="1"/>
    <cellStyle name="Followed Hyperlink" xfId="2787" builtinId="9" hidden="1"/>
    <cellStyle name="Followed Hyperlink" xfId="2789" builtinId="9" hidden="1"/>
    <cellStyle name="Followed Hyperlink" xfId="2791" builtinId="9" hidden="1"/>
    <cellStyle name="Followed Hyperlink" xfId="2793" builtinId="9" hidden="1"/>
    <cellStyle name="Followed Hyperlink" xfId="2795" builtinId="9" hidden="1"/>
    <cellStyle name="Followed Hyperlink" xfId="2797" builtinId="9" hidden="1"/>
    <cellStyle name="Followed Hyperlink" xfId="2799" builtinId="9" hidden="1"/>
    <cellStyle name="Followed Hyperlink" xfId="2801" builtinId="9" hidden="1"/>
    <cellStyle name="Followed Hyperlink" xfId="2803" builtinId="9" hidden="1"/>
    <cellStyle name="Followed Hyperlink" xfId="2805" builtinId="9" hidden="1"/>
    <cellStyle name="Followed Hyperlink" xfId="2807" builtinId="9" hidden="1"/>
    <cellStyle name="Followed Hyperlink" xfId="2809" builtinId="9" hidden="1"/>
    <cellStyle name="Followed Hyperlink" xfId="2811" builtinId="9" hidden="1"/>
    <cellStyle name="Followed Hyperlink" xfId="2813" builtinId="9" hidden="1"/>
    <cellStyle name="Followed Hyperlink" xfId="2815" builtinId="9" hidden="1"/>
    <cellStyle name="Followed Hyperlink" xfId="2817" builtinId="9" hidden="1"/>
    <cellStyle name="Followed Hyperlink" xfId="2819" builtinId="9" hidden="1"/>
    <cellStyle name="Followed Hyperlink" xfId="2821" builtinId="9" hidden="1"/>
    <cellStyle name="Followed Hyperlink" xfId="2823" builtinId="9" hidden="1"/>
    <cellStyle name="Followed Hyperlink" xfId="2825" builtinId="9" hidden="1"/>
    <cellStyle name="Followed Hyperlink" xfId="2827" builtinId="9" hidden="1"/>
    <cellStyle name="Followed Hyperlink" xfId="2829" builtinId="9" hidden="1"/>
    <cellStyle name="Followed Hyperlink" xfId="2831" builtinId="9" hidden="1"/>
    <cellStyle name="Followed Hyperlink" xfId="2833" builtinId="9" hidden="1"/>
    <cellStyle name="Followed Hyperlink" xfId="2835" builtinId="9" hidden="1"/>
    <cellStyle name="Followed Hyperlink" xfId="2837" builtinId="9" hidden="1"/>
    <cellStyle name="Followed Hyperlink" xfId="2839" builtinId="9" hidden="1"/>
    <cellStyle name="Followed Hyperlink" xfId="2841" builtinId="9" hidden="1"/>
    <cellStyle name="Followed Hyperlink" xfId="2843" builtinId="9" hidden="1"/>
    <cellStyle name="Followed Hyperlink" xfId="2845" builtinId="9" hidden="1"/>
    <cellStyle name="Followed Hyperlink" xfId="2847" builtinId="9" hidden="1"/>
    <cellStyle name="Followed Hyperlink" xfId="2849" builtinId="9" hidden="1"/>
    <cellStyle name="Followed Hyperlink" xfId="2851" builtinId="9" hidden="1"/>
    <cellStyle name="Followed Hyperlink" xfId="2853" builtinId="9" hidden="1"/>
    <cellStyle name="Followed Hyperlink" xfId="2855" builtinId="9" hidden="1"/>
    <cellStyle name="Followed Hyperlink" xfId="2857" builtinId="9" hidden="1"/>
    <cellStyle name="Followed Hyperlink" xfId="2859" builtinId="9" hidden="1"/>
    <cellStyle name="Followed Hyperlink" xfId="2861" builtinId="9" hidden="1"/>
    <cellStyle name="Followed Hyperlink" xfId="2863" builtinId="9" hidden="1"/>
    <cellStyle name="Followed Hyperlink" xfId="2865" builtinId="9" hidden="1"/>
    <cellStyle name="Followed Hyperlink" xfId="2867" builtinId="9" hidden="1"/>
    <cellStyle name="Followed Hyperlink" xfId="2869" builtinId="9" hidden="1"/>
    <cellStyle name="Followed Hyperlink" xfId="2871" builtinId="9" hidden="1"/>
    <cellStyle name="Followed Hyperlink" xfId="2873" builtinId="9" hidden="1"/>
    <cellStyle name="Followed Hyperlink" xfId="2875" builtinId="9" hidden="1"/>
    <cellStyle name="Followed Hyperlink" xfId="2877" builtinId="9" hidden="1"/>
    <cellStyle name="Followed Hyperlink" xfId="2879" builtinId="9" hidden="1"/>
    <cellStyle name="Followed Hyperlink" xfId="2881" builtinId="9" hidden="1"/>
    <cellStyle name="Followed Hyperlink" xfId="2883" builtinId="9" hidden="1"/>
    <cellStyle name="Followed Hyperlink" xfId="2885" builtinId="9" hidden="1"/>
    <cellStyle name="Followed Hyperlink" xfId="2887" builtinId="9" hidden="1"/>
    <cellStyle name="Followed Hyperlink" xfId="2889" builtinId="9" hidden="1"/>
    <cellStyle name="Followed Hyperlink" xfId="2891" builtinId="9" hidden="1"/>
    <cellStyle name="Followed Hyperlink" xfId="2893" builtinId="9" hidden="1"/>
    <cellStyle name="Followed Hyperlink" xfId="2895" builtinId="9" hidden="1"/>
    <cellStyle name="Followed Hyperlink" xfId="2897" builtinId="9" hidden="1"/>
    <cellStyle name="Followed Hyperlink" xfId="2899" builtinId="9" hidden="1"/>
    <cellStyle name="Followed Hyperlink" xfId="2901" builtinId="9" hidden="1"/>
    <cellStyle name="Followed Hyperlink" xfId="2903" builtinId="9" hidden="1"/>
    <cellStyle name="Followed Hyperlink" xfId="2905" builtinId="9" hidden="1"/>
    <cellStyle name="Followed Hyperlink" xfId="2907" builtinId="9" hidden="1"/>
    <cellStyle name="Followed Hyperlink" xfId="2909" builtinId="9" hidden="1"/>
    <cellStyle name="Followed Hyperlink" xfId="2911" builtinId="9" hidden="1"/>
    <cellStyle name="Followed Hyperlink" xfId="2913" builtinId="9" hidden="1"/>
    <cellStyle name="Followed Hyperlink" xfId="2915" builtinId="9" hidden="1"/>
    <cellStyle name="Followed Hyperlink" xfId="2917" builtinId="9" hidden="1"/>
    <cellStyle name="Followed Hyperlink" xfId="2919" builtinId="9" hidden="1"/>
    <cellStyle name="Followed Hyperlink" xfId="2921" builtinId="9" hidden="1"/>
    <cellStyle name="Followed Hyperlink" xfId="2923" builtinId="9" hidden="1"/>
    <cellStyle name="Followed Hyperlink" xfId="2925" builtinId="9" hidden="1"/>
    <cellStyle name="Followed Hyperlink" xfId="2927" builtinId="9" hidden="1"/>
    <cellStyle name="Followed Hyperlink" xfId="2929" builtinId="9" hidden="1"/>
    <cellStyle name="Followed Hyperlink" xfId="2931" builtinId="9" hidden="1"/>
    <cellStyle name="Followed Hyperlink" xfId="2933" builtinId="9" hidden="1"/>
    <cellStyle name="Followed Hyperlink" xfId="2935" builtinId="9" hidden="1"/>
    <cellStyle name="Followed Hyperlink" xfId="2937" builtinId="9" hidden="1"/>
    <cellStyle name="Followed Hyperlink" xfId="2939" builtinId="9" hidden="1"/>
    <cellStyle name="Followed Hyperlink" xfId="2941" builtinId="9" hidden="1"/>
    <cellStyle name="Followed Hyperlink" xfId="2943" builtinId="9" hidden="1"/>
    <cellStyle name="Followed Hyperlink" xfId="2945" builtinId="9" hidden="1"/>
    <cellStyle name="Followed Hyperlink" xfId="2947" builtinId="9" hidden="1"/>
    <cellStyle name="Followed Hyperlink" xfId="2949" builtinId="9" hidden="1"/>
    <cellStyle name="Followed Hyperlink" xfId="2951" builtinId="9" hidden="1"/>
    <cellStyle name="Followed Hyperlink" xfId="2953" builtinId="9" hidden="1"/>
    <cellStyle name="Followed Hyperlink" xfId="2955" builtinId="9" hidden="1"/>
    <cellStyle name="Followed Hyperlink" xfId="2957" builtinId="9" hidden="1"/>
    <cellStyle name="Followed Hyperlink" xfId="2959" builtinId="9" hidden="1"/>
    <cellStyle name="Followed Hyperlink" xfId="2961" builtinId="9" hidden="1"/>
    <cellStyle name="Followed Hyperlink" xfId="2963" builtinId="9" hidden="1"/>
    <cellStyle name="Followed Hyperlink" xfId="2965" builtinId="9" hidden="1"/>
    <cellStyle name="Followed Hyperlink" xfId="2967" builtinId="9" hidden="1"/>
    <cellStyle name="Followed Hyperlink" xfId="2969" builtinId="9" hidden="1"/>
    <cellStyle name="Followed Hyperlink" xfId="2971" builtinId="9" hidden="1"/>
    <cellStyle name="Followed Hyperlink" xfId="2973" builtinId="9" hidden="1"/>
    <cellStyle name="Followed Hyperlink" xfId="2975" builtinId="9" hidden="1"/>
    <cellStyle name="Followed Hyperlink" xfId="2977" builtinId="9" hidden="1"/>
    <cellStyle name="Followed Hyperlink" xfId="2979" builtinId="9" hidden="1"/>
    <cellStyle name="Followed Hyperlink" xfId="2981" builtinId="9" hidden="1"/>
    <cellStyle name="Followed Hyperlink" xfId="2983" builtinId="9" hidden="1"/>
    <cellStyle name="Followed Hyperlink" xfId="2985" builtinId="9" hidden="1"/>
    <cellStyle name="Followed Hyperlink" xfId="2987" builtinId="9" hidden="1"/>
    <cellStyle name="Followed Hyperlink" xfId="2989" builtinId="9" hidden="1"/>
    <cellStyle name="Followed Hyperlink" xfId="2991" builtinId="9" hidden="1"/>
    <cellStyle name="Followed Hyperlink" xfId="2993" builtinId="9" hidden="1"/>
    <cellStyle name="Followed Hyperlink" xfId="2995" builtinId="9" hidden="1"/>
    <cellStyle name="Followed Hyperlink" xfId="2997" builtinId="9" hidden="1"/>
    <cellStyle name="Followed Hyperlink" xfId="2999" builtinId="9" hidden="1"/>
    <cellStyle name="Followed Hyperlink" xfId="3001" builtinId="9" hidden="1"/>
    <cellStyle name="Followed Hyperlink" xfId="3003" builtinId="9" hidden="1"/>
    <cellStyle name="Followed Hyperlink" xfId="3005" builtinId="9" hidden="1"/>
    <cellStyle name="Followed Hyperlink" xfId="3007" builtinId="9" hidden="1"/>
    <cellStyle name="Followed Hyperlink" xfId="3009" builtinId="9" hidden="1"/>
    <cellStyle name="Followed Hyperlink" xfId="3011" builtinId="9" hidden="1"/>
    <cellStyle name="Followed Hyperlink" xfId="3013" builtinId="9" hidden="1"/>
    <cellStyle name="Followed Hyperlink" xfId="3015" builtinId="9" hidden="1"/>
    <cellStyle name="Followed Hyperlink" xfId="3017" builtinId="9" hidden="1"/>
    <cellStyle name="Followed Hyperlink" xfId="3019" builtinId="9" hidden="1"/>
    <cellStyle name="Followed Hyperlink" xfId="3021" builtinId="9" hidden="1"/>
    <cellStyle name="Followed Hyperlink" xfId="3023" builtinId="9" hidden="1"/>
    <cellStyle name="Followed Hyperlink" xfId="3025" builtinId="9" hidden="1"/>
    <cellStyle name="Followed Hyperlink" xfId="3027" builtinId="9" hidden="1"/>
    <cellStyle name="Followed Hyperlink" xfId="3029" builtinId="9" hidden="1"/>
    <cellStyle name="Followed Hyperlink" xfId="3031" builtinId="9" hidden="1"/>
    <cellStyle name="Followed Hyperlink" xfId="3033" builtinId="9" hidden="1"/>
    <cellStyle name="Followed Hyperlink" xfId="3035" builtinId="9" hidden="1"/>
    <cellStyle name="Followed Hyperlink" xfId="3037" builtinId="9" hidden="1"/>
    <cellStyle name="Followed Hyperlink" xfId="3039" builtinId="9" hidden="1"/>
    <cellStyle name="Followed Hyperlink" xfId="3041" builtinId="9" hidden="1"/>
    <cellStyle name="Followed Hyperlink" xfId="3043" builtinId="9" hidden="1"/>
    <cellStyle name="Followed Hyperlink" xfId="3045" builtinId="9" hidden="1"/>
    <cellStyle name="Followed Hyperlink" xfId="3047" builtinId="9" hidden="1"/>
    <cellStyle name="Followed Hyperlink" xfId="3049" builtinId="9" hidden="1"/>
    <cellStyle name="Followed Hyperlink" xfId="3051" builtinId="9" hidden="1"/>
    <cellStyle name="Followed Hyperlink" xfId="3053" builtinId="9" hidden="1"/>
    <cellStyle name="Followed Hyperlink" xfId="3055" builtinId="9" hidden="1"/>
    <cellStyle name="Followed Hyperlink" xfId="3057" builtinId="9" hidden="1"/>
    <cellStyle name="Followed Hyperlink" xfId="3059" builtinId="9" hidden="1"/>
    <cellStyle name="Followed Hyperlink" xfId="3061" builtinId="9" hidden="1"/>
    <cellStyle name="Followed Hyperlink" xfId="3063" builtinId="9" hidden="1"/>
    <cellStyle name="Followed Hyperlink" xfId="3065" builtinId="9" hidden="1"/>
    <cellStyle name="Followed Hyperlink" xfId="3067" builtinId="9" hidden="1"/>
    <cellStyle name="Followed Hyperlink" xfId="3069" builtinId="9" hidden="1"/>
    <cellStyle name="Followed Hyperlink" xfId="3071" builtinId="9" hidden="1"/>
    <cellStyle name="Followed Hyperlink" xfId="3073" builtinId="9" hidden="1"/>
    <cellStyle name="Followed Hyperlink" xfId="3075" builtinId="9" hidden="1"/>
    <cellStyle name="Followed Hyperlink" xfId="3077" builtinId="9" hidden="1"/>
    <cellStyle name="Followed Hyperlink" xfId="3079" builtinId="9" hidden="1"/>
    <cellStyle name="Followed Hyperlink" xfId="3081" builtinId="9" hidden="1"/>
    <cellStyle name="Followed Hyperlink" xfId="3083" builtinId="9" hidden="1"/>
    <cellStyle name="Followed Hyperlink" xfId="3085" builtinId="9" hidden="1"/>
    <cellStyle name="Followed Hyperlink" xfId="3087" builtinId="9" hidden="1"/>
    <cellStyle name="Followed Hyperlink" xfId="3089" builtinId="9" hidden="1"/>
    <cellStyle name="Followed Hyperlink" xfId="3091" builtinId="9" hidden="1"/>
    <cellStyle name="Followed Hyperlink" xfId="3093" builtinId="9" hidden="1"/>
    <cellStyle name="Followed Hyperlink" xfId="3095" builtinId="9" hidden="1"/>
    <cellStyle name="Followed Hyperlink" xfId="3097" builtinId="9" hidden="1"/>
    <cellStyle name="Followed Hyperlink" xfId="3099" builtinId="9" hidden="1"/>
    <cellStyle name="Followed Hyperlink" xfId="3101" builtinId="9" hidden="1"/>
    <cellStyle name="Followed Hyperlink" xfId="3103" builtinId="9" hidden="1"/>
    <cellStyle name="Followed Hyperlink" xfId="3105" builtinId="9" hidden="1"/>
    <cellStyle name="Followed Hyperlink" xfId="3107" builtinId="9" hidden="1"/>
    <cellStyle name="Followed Hyperlink" xfId="3109" builtinId="9" hidden="1"/>
    <cellStyle name="Followed Hyperlink" xfId="3111" builtinId="9" hidden="1"/>
    <cellStyle name="Followed Hyperlink" xfId="3113" builtinId="9" hidden="1"/>
    <cellStyle name="Followed Hyperlink" xfId="3115" builtinId="9" hidden="1"/>
    <cellStyle name="Followed Hyperlink" xfId="3117" builtinId="9" hidden="1"/>
    <cellStyle name="Followed Hyperlink" xfId="3119" builtinId="9" hidden="1"/>
    <cellStyle name="Followed Hyperlink" xfId="3121" builtinId="9" hidden="1"/>
    <cellStyle name="Followed Hyperlink" xfId="3123" builtinId="9" hidden="1"/>
    <cellStyle name="Followed Hyperlink" xfId="3125" builtinId="9" hidden="1"/>
    <cellStyle name="Followed Hyperlink" xfId="3127" builtinId="9" hidden="1"/>
    <cellStyle name="Followed Hyperlink" xfId="3129" builtinId="9" hidden="1"/>
    <cellStyle name="Followed Hyperlink" xfId="3131" builtinId="9" hidden="1"/>
    <cellStyle name="Followed Hyperlink" xfId="3133" builtinId="9" hidden="1"/>
    <cellStyle name="Followed Hyperlink" xfId="3135" builtinId="9" hidden="1"/>
    <cellStyle name="Followed Hyperlink" xfId="3137" builtinId="9" hidden="1"/>
    <cellStyle name="Followed Hyperlink" xfId="3139" builtinId="9" hidden="1"/>
    <cellStyle name="Followed Hyperlink" xfId="3141" builtinId="9" hidden="1"/>
    <cellStyle name="Followed Hyperlink" xfId="3143" builtinId="9" hidden="1"/>
    <cellStyle name="Followed Hyperlink" xfId="3145" builtinId="9" hidden="1"/>
    <cellStyle name="Followed Hyperlink" xfId="3147" builtinId="9" hidden="1"/>
    <cellStyle name="Followed Hyperlink" xfId="3149" builtinId="9" hidden="1"/>
    <cellStyle name="Followed Hyperlink" xfId="3151" builtinId="9" hidden="1"/>
    <cellStyle name="Followed Hyperlink" xfId="3153" builtinId="9" hidden="1"/>
    <cellStyle name="Followed Hyperlink" xfId="3155" builtinId="9" hidden="1"/>
    <cellStyle name="Followed Hyperlink" xfId="3157" builtinId="9" hidden="1"/>
    <cellStyle name="Followed Hyperlink" xfId="3159" builtinId="9" hidden="1"/>
    <cellStyle name="Followed Hyperlink" xfId="3161" builtinId="9" hidden="1"/>
    <cellStyle name="Followed Hyperlink" xfId="3163" builtinId="9" hidden="1"/>
    <cellStyle name="Followed Hyperlink" xfId="3165" builtinId="9" hidden="1"/>
    <cellStyle name="Followed Hyperlink" xfId="3167" builtinId="9" hidden="1"/>
    <cellStyle name="Followed Hyperlink" xfId="3169" builtinId="9" hidden="1"/>
    <cellStyle name="Followed Hyperlink" xfId="3171" builtinId="9" hidden="1"/>
    <cellStyle name="Followed Hyperlink" xfId="3173" builtinId="9" hidden="1"/>
    <cellStyle name="Followed Hyperlink" xfId="3175" builtinId="9" hidden="1"/>
    <cellStyle name="Followed Hyperlink" xfId="3177" builtinId="9" hidden="1"/>
    <cellStyle name="Followed Hyperlink" xfId="3179" builtinId="9" hidden="1"/>
    <cellStyle name="Followed Hyperlink" xfId="3181" builtinId="9" hidden="1"/>
    <cellStyle name="Followed Hyperlink" xfId="3183" builtinId="9" hidden="1"/>
    <cellStyle name="Followed Hyperlink" xfId="3185" builtinId="9" hidden="1"/>
    <cellStyle name="Followed Hyperlink" xfId="3187" builtinId="9" hidden="1"/>
    <cellStyle name="Followed Hyperlink" xfId="3189" builtinId="9" hidden="1"/>
    <cellStyle name="Followed Hyperlink" xfId="3191" builtinId="9" hidden="1"/>
    <cellStyle name="Followed Hyperlink" xfId="3193" builtinId="9" hidden="1"/>
    <cellStyle name="Followed Hyperlink" xfId="3195" builtinId="9" hidden="1"/>
    <cellStyle name="Followed Hyperlink" xfId="3197" builtinId="9" hidden="1"/>
    <cellStyle name="Followed Hyperlink" xfId="3199" builtinId="9" hidden="1"/>
    <cellStyle name="Followed Hyperlink" xfId="3201" builtinId="9" hidden="1"/>
    <cellStyle name="Followed Hyperlink" xfId="3203" builtinId="9" hidden="1"/>
    <cellStyle name="Followed Hyperlink" xfId="3205" builtinId="9" hidden="1"/>
    <cellStyle name="Followed Hyperlink" xfId="3207" builtinId="9" hidden="1"/>
    <cellStyle name="Followed Hyperlink" xfId="3209" builtinId="9" hidden="1"/>
    <cellStyle name="Followed Hyperlink" xfId="3211" builtinId="9" hidden="1"/>
    <cellStyle name="Followed Hyperlink" xfId="3213" builtinId="9" hidden="1"/>
    <cellStyle name="Followed Hyperlink" xfId="3215" builtinId="9" hidden="1"/>
    <cellStyle name="Followed Hyperlink" xfId="3217" builtinId="9" hidden="1"/>
    <cellStyle name="Followed Hyperlink" xfId="3219" builtinId="9" hidden="1"/>
    <cellStyle name="Followed Hyperlink" xfId="3221" builtinId="9" hidden="1"/>
    <cellStyle name="Followed Hyperlink" xfId="3223" builtinId="9" hidden="1"/>
    <cellStyle name="Followed Hyperlink" xfId="3225" builtinId="9" hidden="1"/>
    <cellStyle name="Followed Hyperlink" xfId="3227" builtinId="9" hidden="1"/>
    <cellStyle name="Followed Hyperlink" xfId="3229" builtinId="9" hidden="1"/>
    <cellStyle name="Followed Hyperlink" xfId="3231" builtinId="9" hidden="1"/>
    <cellStyle name="Followed Hyperlink" xfId="3233" builtinId="9" hidden="1"/>
    <cellStyle name="Followed Hyperlink" xfId="3235" builtinId="9" hidden="1"/>
    <cellStyle name="Followed Hyperlink" xfId="3237" builtinId="9" hidden="1"/>
    <cellStyle name="Followed Hyperlink" xfId="3239" builtinId="9" hidden="1"/>
    <cellStyle name="Followed Hyperlink" xfId="3241" builtinId="9" hidden="1"/>
    <cellStyle name="Followed Hyperlink" xfId="3243" builtinId="9" hidden="1"/>
    <cellStyle name="Followed Hyperlink" xfId="3245" builtinId="9" hidden="1"/>
    <cellStyle name="Followed Hyperlink" xfId="3247" builtinId="9" hidden="1"/>
    <cellStyle name="Followed Hyperlink" xfId="3249" builtinId="9" hidden="1"/>
    <cellStyle name="Followed Hyperlink" xfId="3251" builtinId="9" hidden="1"/>
    <cellStyle name="Followed Hyperlink" xfId="3253" builtinId="9" hidden="1"/>
    <cellStyle name="Followed Hyperlink" xfId="3255" builtinId="9" hidden="1"/>
    <cellStyle name="Followed Hyperlink" xfId="3257" builtinId="9" hidden="1"/>
    <cellStyle name="Followed Hyperlink" xfId="3259" builtinId="9" hidden="1"/>
    <cellStyle name="Followed Hyperlink" xfId="3261" builtinId="9" hidden="1"/>
    <cellStyle name="Followed Hyperlink" xfId="3263" builtinId="9" hidden="1"/>
    <cellStyle name="Followed Hyperlink" xfId="3265" builtinId="9" hidden="1"/>
    <cellStyle name="Followed Hyperlink" xfId="3267" builtinId="9" hidden="1"/>
    <cellStyle name="Followed Hyperlink" xfId="3269" builtinId="9" hidden="1"/>
    <cellStyle name="Followed Hyperlink" xfId="3271" builtinId="9" hidden="1"/>
    <cellStyle name="Followed Hyperlink" xfId="3273" builtinId="9" hidden="1"/>
    <cellStyle name="Followed Hyperlink" xfId="3275" builtinId="9" hidden="1"/>
    <cellStyle name="Followed Hyperlink" xfId="3277" builtinId="9" hidden="1"/>
    <cellStyle name="Followed Hyperlink" xfId="3279" builtinId="9" hidden="1"/>
    <cellStyle name="Followed Hyperlink" xfId="3281" builtinId="9" hidden="1"/>
    <cellStyle name="Followed Hyperlink" xfId="3283" builtinId="9" hidden="1"/>
    <cellStyle name="Followed Hyperlink" xfId="3285" builtinId="9" hidden="1"/>
    <cellStyle name="Followed Hyperlink" xfId="3287" builtinId="9" hidden="1"/>
    <cellStyle name="Followed Hyperlink" xfId="3289" builtinId="9" hidden="1"/>
    <cellStyle name="Followed Hyperlink" xfId="3291" builtinId="9" hidden="1"/>
    <cellStyle name="Followed Hyperlink" xfId="3293" builtinId="9" hidden="1"/>
    <cellStyle name="Followed Hyperlink" xfId="3295" builtinId="9" hidden="1"/>
    <cellStyle name="Followed Hyperlink" xfId="3297" builtinId="9" hidden="1"/>
    <cellStyle name="Followed Hyperlink" xfId="3299" builtinId="9" hidden="1"/>
    <cellStyle name="Followed Hyperlink" xfId="3301" builtinId="9" hidden="1"/>
    <cellStyle name="Followed Hyperlink" xfId="3303" builtinId="9" hidden="1"/>
    <cellStyle name="Followed Hyperlink" xfId="3305" builtinId="9" hidden="1"/>
    <cellStyle name="Followed Hyperlink" xfId="3307" builtinId="9" hidden="1"/>
    <cellStyle name="Followed Hyperlink" xfId="3309" builtinId="9" hidden="1"/>
    <cellStyle name="Followed Hyperlink" xfId="3311" builtinId="9" hidden="1"/>
    <cellStyle name="Followed Hyperlink" xfId="3313" builtinId="9" hidden="1"/>
    <cellStyle name="Followed Hyperlink" xfId="3315" builtinId="9" hidden="1"/>
    <cellStyle name="Followed Hyperlink" xfId="3317" builtinId="9" hidden="1"/>
    <cellStyle name="Followed Hyperlink" xfId="3319" builtinId="9" hidden="1"/>
    <cellStyle name="Followed Hyperlink" xfId="3321" builtinId="9" hidden="1"/>
    <cellStyle name="Followed Hyperlink" xfId="3323" builtinId="9" hidden="1"/>
    <cellStyle name="Followed Hyperlink" xfId="3325" builtinId="9" hidden="1"/>
    <cellStyle name="Followed Hyperlink" xfId="3327" builtinId="9" hidden="1"/>
    <cellStyle name="Followed Hyperlink" xfId="3329" builtinId="9" hidden="1"/>
    <cellStyle name="Followed Hyperlink" xfId="3331" builtinId="9" hidden="1"/>
    <cellStyle name="Followed Hyperlink" xfId="3333" builtinId="9" hidden="1"/>
    <cellStyle name="Followed Hyperlink" xfId="3335" builtinId="9" hidden="1"/>
    <cellStyle name="Followed Hyperlink" xfId="3337" builtinId="9" hidden="1"/>
    <cellStyle name="Followed Hyperlink" xfId="3339" builtinId="9" hidden="1"/>
    <cellStyle name="Followed Hyperlink" xfId="3341" builtinId="9" hidden="1"/>
    <cellStyle name="Followed Hyperlink" xfId="3343" builtinId="9" hidden="1"/>
    <cellStyle name="Followed Hyperlink" xfId="3345" builtinId="9" hidden="1"/>
    <cellStyle name="Followed Hyperlink" xfId="3347" builtinId="9" hidden="1"/>
    <cellStyle name="Followed Hyperlink" xfId="3349" builtinId="9" hidden="1"/>
    <cellStyle name="Followed Hyperlink" xfId="3351" builtinId="9" hidden="1"/>
    <cellStyle name="Followed Hyperlink" xfId="3353" builtinId="9" hidden="1"/>
    <cellStyle name="Followed Hyperlink" xfId="3355" builtinId="9" hidden="1"/>
    <cellStyle name="Followed Hyperlink" xfId="3357" builtinId="9" hidden="1"/>
    <cellStyle name="Followed Hyperlink" xfId="3359" builtinId="9" hidden="1"/>
    <cellStyle name="Followed Hyperlink" xfId="3361" builtinId="9" hidden="1"/>
    <cellStyle name="Followed Hyperlink" xfId="3363" builtinId="9" hidden="1"/>
    <cellStyle name="Followed Hyperlink" xfId="3365" builtinId="9" hidden="1"/>
    <cellStyle name="Followed Hyperlink" xfId="3367" builtinId="9" hidden="1"/>
    <cellStyle name="Followed Hyperlink" xfId="3369" builtinId="9" hidden="1"/>
    <cellStyle name="Followed Hyperlink" xfId="3371" builtinId="9" hidden="1"/>
    <cellStyle name="Followed Hyperlink" xfId="3373" builtinId="9" hidden="1"/>
    <cellStyle name="Followed Hyperlink" xfId="3375" builtinId="9" hidden="1"/>
    <cellStyle name="Followed Hyperlink" xfId="3377" builtinId="9" hidden="1"/>
    <cellStyle name="Followed Hyperlink" xfId="3379" builtinId="9" hidden="1"/>
    <cellStyle name="Followed Hyperlink" xfId="3381" builtinId="9" hidden="1"/>
    <cellStyle name="Followed Hyperlink" xfId="3383" builtinId="9" hidden="1"/>
    <cellStyle name="Followed Hyperlink" xfId="3385" builtinId="9" hidden="1"/>
    <cellStyle name="Followed Hyperlink" xfId="3387" builtinId="9" hidden="1"/>
    <cellStyle name="Followed Hyperlink" xfId="3389" builtinId="9" hidden="1"/>
    <cellStyle name="Followed Hyperlink" xfId="3391" builtinId="9" hidden="1"/>
    <cellStyle name="Followed Hyperlink" xfId="3393" builtinId="9" hidden="1"/>
    <cellStyle name="Followed Hyperlink" xfId="3395" builtinId="9" hidden="1"/>
    <cellStyle name="Followed Hyperlink" xfId="3397" builtinId="9" hidden="1"/>
    <cellStyle name="Followed Hyperlink" xfId="3399" builtinId="9" hidden="1"/>
    <cellStyle name="Followed Hyperlink" xfId="3401" builtinId="9" hidden="1"/>
    <cellStyle name="Followed Hyperlink" xfId="3403" builtinId="9" hidden="1"/>
    <cellStyle name="Followed Hyperlink" xfId="3405" builtinId="9" hidden="1"/>
    <cellStyle name="Followed Hyperlink" xfId="3407" builtinId="9" hidden="1"/>
    <cellStyle name="Followed Hyperlink" xfId="3409" builtinId="9" hidden="1"/>
    <cellStyle name="Followed Hyperlink" xfId="3411" builtinId="9" hidden="1"/>
    <cellStyle name="Followed Hyperlink" xfId="3413" builtinId="9" hidden="1"/>
    <cellStyle name="Followed Hyperlink" xfId="3415" builtinId="9" hidden="1"/>
    <cellStyle name="Followed Hyperlink" xfId="3417" builtinId="9" hidden="1"/>
    <cellStyle name="Followed Hyperlink" xfId="3419" builtinId="9" hidden="1"/>
    <cellStyle name="Followed Hyperlink" xfId="3421" builtinId="9" hidden="1"/>
    <cellStyle name="Followed Hyperlink" xfId="3423" builtinId="9" hidden="1"/>
    <cellStyle name="Followed Hyperlink" xfId="3425" builtinId="9" hidden="1"/>
    <cellStyle name="Followed Hyperlink" xfId="3427" builtinId="9" hidden="1"/>
    <cellStyle name="Followed Hyperlink" xfId="3429" builtinId="9" hidden="1"/>
    <cellStyle name="Followed Hyperlink" xfId="3431" builtinId="9" hidden="1"/>
    <cellStyle name="Followed Hyperlink" xfId="3433" builtinId="9" hidden="1"/>
    <cellStyle name="Followed Hyperlink" xfId="3435" builtinId="9" hidden="1"/>
    <cellStyle name="Followed Hyperlink" xfId="3437" builtinId="9" hidden="1"/>
    <cellStyle name="Followed Hyperlink" xfId="3439" builtinId="9" hidden="1"/>
    <cellStyle name="Followed Hyperlink" xfId="3441" builtinId="9" hidden="1"/>
    <cellStyle name="Followed Hyperlink" xfId="3443" builtinId="9" hidden="1"/>
    <cellStyle name="Followed Hyperlink" xfId="3445" builtinId="9" hidden="1"/>
    <cellStyle name="Followed Hyperlink" xfId="3447" builtinId="9" hidden="1"/>
    <cellStyle name="Followed Hyperlink" xfId="3449" builtinId="9" hidden="1"/>
    <cellStyle name="Followed Hyperlink" xfId="3451" builtinId="9" hidden="1"/>
    <cellStyle name="Followed Hyperlink" xfId="3453" builtinId="9" hidden="1"/>
    <cellStyle name="Followed Hyperlink" xfId="3455" builtinId="9" hidden="1"/>
    <cellStyle name="Followed Hyperlink" xfId="3457" builtinId="9" hidden="1"/>
    <cellStyle name="Followed Hyperlink" xfId="3459" builtinId="9" hidden="1"/>
    <cellStyle name="Followed Hyperlink" xfId="3461" builtinId="9" hidden="1"/>
    <cellStyle name="Followed Hyperlink" xfId="3463" builtinId="9" hidden="1"/>
    <cellStyle name="Followed Hyperlink" xfId="3465" builtinId="9" hidden="1"/>
    <cellStyle name="Followed Hyperlink" xfId="3467" builtinId="9" hidden="1"/>
    <cellStyle name="Followed Hyperlink" xfId="3469" builtinId="9" hidden="1"/>
    <cellStyle name="Followed Hyperlink" xfId="3471" builtinId="9" hidden="1"/>
    <cellStyle name="Followed Hyperlink" xfId="3473" builtinId="9" hidden="1"/>
    <cellStyle name="Followed Hyperlink" xfId="3475" builtinId="9" hidden="1"/>
    <cellStyle name="Followed Hyperlink" xfId="3477" builtinId="9" hidden="1"/>
    <cellStyle name="Followed Hyperlink" xfId="3479" builtinId="9" hidden="1"/>
    <cellStyle name="Followed Hyperlink" xfId="3481" builtinId="9" hidden="1"/>
    <cellStyle name="Followed Hyperlink" xfId="3483" builtinId="9" hidden="1"/>
    <cellStyle name="Followed Hyperlink" xfId="3485" builtinId="9" hidden="1"/>
    <cellStyle name="Followed Hyperlink" xfId="3487" builtinId="9" hidden="1"/>
    <cellStyle name="Followed Hyperlink" xfId="3489" builtinId="9" hidden="1"/>
    <cellStyle name="Followed Hyperlink" xfId="3491" builtinId="9" hidden="1"/>
    <cellStyle name="Followed Hyperlink" xfId="3493" builtinId="9" hidden="1"/>
    <cellStyle name="Followed Hyperlink" xfId="3495" builtinId="9" hidden="1"/>
    <cellStyle name="Followed Hyperlink" xfId="3497" builtinId="9" hidden="1"/>
    <cellStyle name="Followed Hyperlink" xfId="3499" builtinId="9" hidden="1"/>
    <cellStyle name="Followed Hyperlink" xfId="3501" builtinId="9" hidden="1"/>
    <cellStyle name="Followed Hyperlink" xfId="3503" builtinId="9" hidden="1"/>
    <cellStyle name="Followed Hyperlink" xfId="3505" builtinId="9" hidden="1"/>
    <cellStyle name="Followed Hyperlink" xfId="3507" builtinId="9" hidden="1"/>
    <cellStyle name="Followed Hyperlink" xfId="3509" builtinId="9" hidden="1"/>
    <cellStyle name="Followed Hyperlink" xfId="3511" builtinId="9" hidden="1"/>
    <cellStyle name="Followed Hyperlink" xfId="3513" builtinId="9" hidden="1"/>
    <cellStyle name="Followed Hyperlink" xfId="3515" builtinId="9" hidden="1"/>
    <cellStyle name="Followed Hyperlink" xfId="3517" builtinId="9" hidden="1"/>
    <cellStyle name="Followed Hyperlink" xfId="3519" builtinId="9" hidden="1"/>
    <cellStyle name="Followed Hyperlink" xfId="3521" builtinId="9" hidden="1"/>
    <cellStyle name="Followed Hyperlink" xfId="3523" builtinId="9" hidden="1"/>
    <cellStyle name="Followed Hyperlink" xfId="3525" builtinId="9" hidden="1"/>
    <cellStyle name="Followed Hyperlink" xfId="3527" builtinId="9" hidden="1"/>
    <cellStyle name="Followed Hyperlink" xfId="3529" builtinId="9" hidden="1"/>
    <cellStyle name="Followed Hyperlink" xfId="3531" builtinId="9" hidden="1"/>
    <cellStyle name="Followed Hyperlink" xfId="3533" builtinId="9" hidden="1"/>
    <cellStyle name="Followed Hyperlink" xfId="3535" builtinId="9" hidden="1"/>
    <cellStyle name="Followed Hyperlink" xfId="3537" builtinId="9" hidden="1"/>
    <cellStyle name="Followed Hyperlink" xfId="3539" builtinId="9" hidden="1"/>
    <cellStyle name="Followed Hyperlink" xfId="3541" builtinId="9" hidden="1"/>
    <cellStyle name="Followed Hyperlink" xfId="3543" builtinId="9" hidden="1"/>
    <cellStyle name="Followed Hyperlink" xfId="3545" builtinId="9" hidden="1"/>
    <cellStyle name="Followed Hyperlink" xfId="3547" builtinId="9" hidden="1"/>
    <cellStyle name="Followed Hyperlink" xfId="3549" builtinId="9" hidden="1"/>
    <cellStyle name="Followed Hyperlink" xfId="3551" builtinId="9" hidden="1"/>
    <cellStyle name="Followed Hyperlink" xfId="3553" builtinId="9" hidden="1"/>
    <cellStyle name="Followed Hyperlink" xfId="3555" builtinId="9" hidden="1"/>
    <cellStyle name="Followed Hyperlink" xfId="3557" builtinId="9" hidden="1"/>
    <cellStyle name="Followed Hyperlink" xfId="3559" builtinId="9" hidden="1"/>
    <cellStyle name="Followed Hyperlink" xfId="3561" builtinId="9" hidden="1"/>
    <cellStyle name="Followed Hyperlink" xfId="3563" builtinId="9" hidden="1"/>
    <cellStyle name="Followed Hyperlink" xfId="3565" builtinId="9" hidden="1"/>
    <cellStyle name="Followed Hyperlink" xfId="3567" builtinId="9" hidden="1"/>
    <cellStyle name="Followed Hyperlink" xfId="3569" builtinId="9" hidden="1"/>
    <cellStyle name="Followed Hyperlink" xfId="3571" builtinId="9" hidden="1"/>
    <cellStyle name="Followed Hyperlink" xfId="3573" builtinId="9" hidden="1"/>
    <cellStyle name="Followed Hyperlink" xfId="3575" builtinId="9" hidden="1"/>
    <cellStyle name="Followed Hyperlink" xfId="3577" builtinId="9" hidden="1"/>
    <cellStyle name="Followed Hyperlink" xfId="3579" builtinId="9" hidden="1"/>
    <cellStyle name="Followed Hyperlink" xfId="3581" builtinId="9" hidden="1"/>
    <cellStyle name="Followed Hyperlink" xfId="3583" builtinId="9" hidden="1"/>
    <cellStyle name="Followed Hyperlink" xfId="3585" builtinId="9" hidden="1"/>
    <cellStyle name="Followed Hyperlink" xfId="3587" builtinId="9" hidden="1"/>
    <cellStyle name="Followed Hyperlink" xfId="3589" builtinId="9" hidden="1"/>
    <cellStyle name="Followed Hyperlink" xfId="3591" builtinId="9" hidden="1"/>
    <cellStyle name="Followed Hyperlink" xfId="3593" builtinId="9" hidden="1"/>
    <cellStyle name="Followed Hyperlink" xfId="3595" builtinId="9" hidden="1"/>
    <cellStyle name="Followed Hyperlink" xfId="3597" builtinId="9" hidden="1"/>
    <cellStyle name="Followed Hyperlink" xfId="3599" builtinId="9" hidden="1"/>
    <cellStyle name="Followed Hyperlink" xfId="3601" builtinId="9" hidden="1"/>
    <cellStyle name="Followed Hyperlink" xfId="3603" builtinId="9" hidden="1"/>
    <cellStyle name="Followed Hyperlink" xfId="3605" builtinId="9" hidden="1"/>
    <cellStyle name="Followed Hyperlink" xfId="3607" builtinId="9" hidden="1"/>
    <cellStyle name="Followed Hyperlink" xfId="3609" builtinId="9" hidden="1"/>
    <cellStyle name="Followed Hyperlink" xfId="3611" builtinId="9" hidden="1"/>
    <cellStyle name="Followed Hyperlink" xfId="3613" builtinId="9" hidden="1"/>
    <cellStyle name="Followed Hyperlink" xfId="3615" builtinId="9" hidden="1"/>
    <cellStyle name="Followed Hyperlink" xfId="3617" builtinId="9" hidden="1"/>
    <cellStyle name="Followed Hyperlink" xfId="3619" builtinId="9" hidden="1"/>
    <cellStyle name="Followed Hyperlink" xfId="3621" builtinId="9" hidden="1"/>
    <cellStyle name="Followed Hyperlink" xfId="3623" builtinId="9" hidden="1"/>
    <cellStyle name="Followed Hyperlink" xfId="3625" builtinId="9" hidden="1"/>
    <cellStyle name="Followed Hyperlink" xfId="3627" builtinId="9" hidden="1"/>
    <cellStyle name="Followed Hyperlink" xfId="3629" builtinId="9" hidden="1"/>
    <cellStyle name="Followed Hyperlink" xfId="3631" builtinId="9" hidden="1"/>
    <cellStyle name="Followed Hyperlink" xfId="3633" builtinId="9" hidden="1"/>
    <cellStyle name="Followed Hyperlink" xfId="3635" builtinId="9" hidden="1"/>
    <cellStyle name="Followed Hyperlink" xfId="3637" builtinId="9" hidden="1"/>
    <cellStyle name="Followed Hyperlink" xfId="3639" builtinId="9" hidden="1"/>
    <cellStyle name="Followed Hyperlink" xfId="3641" builtinId="9" hidden="1"/>
    <cellStyle name="Followed Hyperlink" xfId="3643" builtinId="9" hidden="1"/>
    <cellStyle name="Followed Hyperlink" xfId="3645" builtinId="9" hidden="1"/>
    <cellStyle name="Followed Hyperlink" xfId="3647" builtinId="9" hidden="1"/>
    <cellStyle name="Followed Hyperlink" xfId="3649" builtinId="9" hidden="1"/>
    <cellStyle name="Followed Hyperlink" xfId="3651" builtinId="9" hidden="1"/>
    <cellStyle name="Followed Hyperlink" xfId="3653" builtinId="9" hidden="1"/>
    <cellStyle name="Followed Hyperlink" xfId="3655" builtinId="9" hidden="1"/>
    <cellStyle name="Followed Hyperlink" xfId="3657" builtinId="9" hidden="1"/>
    <cellStyle name="Followed Hyperlink" xfId="3659" builtinId="9" hidden="1"/>
    <cellStyle name="Followed Hyperlink" xfId="3661" builtinId="9" hidden="1"/>
    <cellStyle name="Followed Hyperlink" xfId="3663" builtinId="9" hidden="1"/>
    <cellStyle name="Followed Hyperlink" xfId="3665" builtinId="9" hidden="1"/>
    <cellStyle name="Followed Hyperlink" xfId="3667" builtinId="9" hidden="1"/>
    <cellStyle name="Followed Hyperlink" xfId="3669" builtinId="9" hidden="1"/>
    <cellStyle name="Followed Hyperlink" xfId="3671" builtinId="9" hidden="1"/>
    <cellStyle name="Followed Hyperlink" xfId="3673" builtinId="9" hidden="1"/>
    <cellStyle name="Followed Hyperlink" xfId="3675" builtinId="9" hidden="1"/>
    <cellStyle name="Followed Hyperlink" xfId="3677" builtinId="9" hidden="1"/>
    <cellStyle name="Followed Hyperlink" xfId="3679" builtinId="9" hidden="1"/>
    <cellStyle name="Followed Hyperlink" xfId="3681" builtinId="9" hidden="1"/>
    <cellStyle name="Followed Hyperlink" xfId="3683" builtinId="9" hidden="1"/>
    <cellStyle name="Followed Hyperlink" xfId="3685" builtinId="9" hidden="1"/>
    <cellStyle name="Followed Hyperlink" xfId="3687" builtinId="9" hidden="1"/>
    <cellStyle name="Followed Hyperlink" xfId="3689" builtinId="9" hidden="1"/>
    <cellStyle name="Followed Hyperlink" xfId="3691" builtinId="9" hidden="1"/>
    <cellStyle name="Followed Hyperlink" xfId="3693" builtinId="9" hidden="1"/>
    <cellStyle name="Followed Hyperlink" xfId="3695" builtinId="9" hidden="1"/>
    <cellStyle name="Followed Hyperlink" xfId="3697" builtinId="9" hidden="1"/>
    <cellStyle name="Followed Hyperlink" xfId="3699" builtinId="9" hidden="1"/>
    <cellStyle name="Followed Hyperlink" xfId="3701" builtinId="9" hidden="1"/>
    <cellStyle name="Followed Hyperlink" xfId="3703" builtinId="9" hidden="1"/>
    <cellStyle name="Followed Hyperlink" xfId="3705" builtinId="9" hidden="1"/>
    <cellStyle name="Followed Hyperlink" xfId="3707" builtinId="9" hidden="1"/>
    <cellStyle name="Followed Hyperlink" xfId="3709" builtinId="9" hidden="1"/>
    <cellStyle name="Followed Hyperlink" xfId="3711" builtinId="9" hidden="1"/>
    <cellStyle name="Followed Hyperlink" xfId="3713" builtinId="9" hidden="1"/>
    <cellStyle name="Followed Hyperlink" xfId="3715" builtinId="9" hidden="1"/>
    <cellStyle name="Followed Hyperlink" xfId="3717" builtinId="9" hidden="1"/>
    <cellStyle name="Followed Hyperlink" xfId="3719" builtinId="9" hidden="1"/>
    <cellStyle name="Followed Hyperlink" xfId="3721" builtinId="9" hidden="1"/>
    <cellStyle name="Followed Hyperlink" xfId="3723" builtinId="9" hidden="1"/>
    <cellStyle name="Followed Hyperlink" xfId="3725" builtinId="9" hidden="1"/>
    <cellStyle name="Followed Hyperlink" xfId="3727" builtinId="9" hidden="1"/>
    <cellStyle name="Followed Hyperlink" xfId="3729" builtinId="9" hidden="1"/>
    <cellStyle name="Followed Hyperlink" xfId="3731" builtinId="9" hidden="1"/>
    <cellStyle name="Followed Hyperlink" xfId="3733" builtinId="9" hidden="1"/>
    <cellStyle name="Followed Hyperlink" xfId="3735" builtinId="9" hidden="1"/>
    <cellStyle name="Followed Hyperlink" xfId="3737" builtinId="9" hidden="1"/>
    <cellStyle name="Followed Hyperlink" xfId="3739" builtinId="9" hidden="1"/>
    <cellStyle name="Followed Hyperlink" xfId="3741" builtinId="9" hidden="1"/>
    <cellStyle name="Followed Hyperlink" xfId="3743" builtinId="9" hidden="1"/>
    <cellStyle name="Followed Hyperlink" xfId="3745" builtinId="9" hidden="1"/>
    <cellStyle name="Followed Hyperlink" xfId="3747" builtinId="9" hidden="1"/>
    <cellStyle name="Followed Hyperlink" xfId="3749" builtinId="9" hidden="1"/>
    <cellStyle name="Followed Hyperlink" xfId="3751" builtinId="9" hidden="1"/>
    <cellStyle name="Followed Hyperlink" xfId="3753" builtinId="9" hidden="1"/>
    <cellStyle name="Followed Hyperlink" xfId="3755" builtinId="9" hidden="1"/>
    <cellStyle name="Followed Hyperlink" xfId="3757" builtinId="9" hidden="1"/>
    <cellStyle name="Followed Hyperlink" xfId="3759" builtinId="9" hidden="1"/>
    <cellStyle name="Followed Hyperlink" xfId="3761" builtinId="9" hidden="1"/>
    <cellStyle name="Followed Hyperlink" xfId="3763" builtinId="9" hidden="1"/>
    <cellStyle name="Followed Hyperlink" xfId="3765" builtinId="9" hidden="1"/>
    <cellStyle name="Followed Hyperlink" xfId="3767" builtinId="9" hidden="1"/>
    <cellStyle name="Followed Hyperlink" xfId="3769" builtinId="9" hidden="1"/>
    <cellStyle name="Followed Hyperlink" xfId="3771" builtinId="9" hidden="1"/>
    <cellStyle name="Followed Hyperlink" xfId="3773" builtinId="9" hidden="1"/>
    <cellStyle name="Followed Hyperlink" xfId="3775" builtinId="9" hidden="1"/>
    <cellStyle name="Followed Hyperlink" xfId="3777" builtinId="9" hidden="1"/>
    <cellStyle name="Followed Hyperlink" xfId="3779" builtinId="9" hidden="1"/>
    <cellStyle name="Followed Hyperlink" xfId="3781" builtinId="9" hidden="1"/>
    <cellStyle name="Followed Hyperlink" xfId="3783" builtinId="9" hidden="1"/>
    <cellStyle name="Followed Hyperlink" xfId="3785" builtinId="9" hidden="1"/>
    <cellStyle name="Followed Hyperlink" xfId="3787" builtinId="9" hidden="1"/>
    <cellStyle name="Followed Hyperlink" xfId="3789" builtinId="9" hidden="1"/>
    <cellStyle name="Followed Hyperlink" xfId="3791" builtinId="9" hidden="1"/>
    <cellStyle name="Followed Hyperlink" xfId="3793" builtinId="9" hidden="1"/>
    <cellStyle name="Followed Hyperlink" xfId="3795" builtinId="9" hidden="1"/>
    <cellStyle name="Followed Hyperlink" xfId="3797" builtinId="9" hidden="1"/>
    <cellStyle name="Followed Hyperlink" xfId="3799" builtinId="9" hidden="1"/>
    <cellStyle name="Followed Hyperlink" xfId="3801" builtinId="9" hidden="1"/>
    <cellStyle name="Followed Hyperlink" xfId="3803" builtinId="9" hidden="1"/>
    <cellStyle name="Followed Hyperlink" xfId="3805" builtinId="9" hidden="1"/>
    <cellStyle name="Followed Hyperlink" xfId="3807" builtinId="9" hidden="1"/>
    <cellStyle name="Followed Hyperlink" xfId="3809" builtinId="9" hidden="1"/>
    <cellStyle name="Followed Hyperlink" xfId="3811" builtinId="9" hidden="1"/>
    <cellStyle name="Followed Hyperlink" xfId="3813" builtinId="9" hidden="1"/>
    <cellStyle name="Followed Hyperlink" xfId="3815" builtinId="9" hidden="1"/>
    <cellStyle name="Followed Hyperlink" xfId="3817" builtinId="9" hidden="1"/>
    <cellStyle name="Followed Hyperlink" xfId="3819" builtinId="9" hidden="1"/>
    <cellStyle name="Followed Hyperlink" xfId="3821" builtinId="9" hidden="1"/>
    <cellStyle name="Followed Hyperlink" xfId="3823" builtinId="9" hidden="1"/>
    <cellStyle name="Followed Hyperlink" xfId="3825" builtinId="9" hidden="1"/>
    <cellStyle name="Followed Hyperlink" xfId="3827" builtinId="9" hidden="1"/>
    <cellStyle name="Followed Hyperlink" xfId="3829" builtinId="9" hidden="1"/>
    <cellStyle name="Followed Hyperlink" xfId="3831" builtinId="9" hidden="1"/>
    <cellStyle name="Followed Hyperlink" xfId="3833" builtinId="9" hidden="1"/>
    <cellStyle name="Followed Hyperlink" xfId="3835" builtinId="9" hidden="1"/>
    <cellStyle name="Followed Hyperlink" xfId="3837" builtinId="9" hidden="1"/>
    <cellStyle name="Followed Hyperlink" xfId="3839" builtinId="9" hidden="1"/>
    <cellStyle name="Followed Hyperlink" xfId="3841" builtinId="9" hidden="1"/>
    <cellStyle name="Followed Hyperlink" xfId="3843" builtinId="9" hidden="1"/>
    <cellStyle name="Followed Hyperlink" xfId="3845" builtinId="9" hidden="1"/>
    <cellStyle name="Followed Hyperlink" xfId="3847" builtinId="9" hidden="1"/>
    <cellStyle name="Followed Hyperlink" xfId="3849" builtinId="9" hidden="1"/>
    <cellStyle name="Followed Hyperlink" xfId="3851" builtinId="9" hidden="1"/>
    <cellStyle name="Followed Hyperlink" xfId="3853" builtinId="9" hidden="1"/>
    <cellStyle name="Followed Hyperlink" xfId="3855" builtinId="9" hidden="1"/>
    <cellStyle name="Followed Hyperlink" xfId="3857" builtinId="9" hidden="1"/>
    <cellStyle name="Followed Hyperlink" xfId="3859" builtinId="9" hidden="1"/>
    <cellStyle name="Followed Hyperlink" xfId="3861" builtinId="9" hidden="1"/>
    <cellStyle name="Followed Hyperlink" xfId="3863" builtinId="9" hidden="1"/>
    <cellStyle name="Followed Hyperlink" xfId="3865" builtinId="9" hidden="1"/>
    <cellStyle name="Followed Hyperlink" xfId="3867" builtinId="9" hidden="1"/>
    <cellStyle name="Followed Hyperlink" xfId="3869" builtinId="9" hidden="1"/>
    <cellStyle name="Followed Hyperlink" xfId="3871" builtinId="9" hidden="1"/>
    <cellStyle name="Followed Hyperlink" xfId="3873" builtinId="9" hidden="1"/>
    <cellStyle name="Followed Hyperlink" xfId="3875" builtinId="9" hidden="1"/>
    <cellStyle name="Followed Hyperlink" xfId="3877" builtinId="9" hidden="1"/>
    <cellStyle name="Followed Hyperlink" xfId="3879" builtinId="9" hidden="1"/>
    <cellStyle name="Followed Hyperlink" xfId="3881" builtinId="9" hidden="1"/>
    <cellStyle name="Followed Hyperlink" xfId="3883" builtinId="9" hidden="1"/>
    <cellStyle name="Followed Hyperlink" xfId="3885" builtinId="9" hidden="1"/>
    <cellStyle name="Followed Hyperlink" xfId="3887" builtinId="9" hidden="1"/>
    <cellStyle name="Followed Hyperlink" xfId="3889" builtinId="9" hidden="1"/>
    <cellStyle name="Followed Hyperlink" xfId="3891" builtinId="9" hidden="1"/>
    <cellStyle name="Followed Hyperlink" xfId="3893" builtinId="9" hidden="1"/>
    <cellStyle name="Followed Hyperlink" xfId="3895" builtinId="9" hidden="1"/>
    <cellStyle name="Followed Hyperlink" xfId="3897" builtinId="9" hidden="1"/>
    <cellStyle name="Followed Hyperlink" xfId="3899" builtinId="9" hidden="1"/>
    <cellStyle name="Followed Hyperlink" xfId="3901" builtinId="9" hidden="1"/>
    <cellStyle name="Followed Hyperlink" xfId="3903" builtinId="9" hidden="1"/>
    <cellStyle name="Followed Hyperlink" xfId="3905" builtinId="9" hidden="1"/>
    <cellStyle name="Followed Hyperlink" xfId="3907" builtinId="9" hidden="1"/>
    <cellStyle name="Followed Hyperlink" xfId="3909" builtinId="9" hidden="1"/>
    <cellStyle name="Followed Hyperlink" xfId="3911" builtinId="9" hidden="1"/>
    <cellStyle name="Followed Hyperlink" xfId="391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0" builtinId="8" hidden="1"/>
    <cellStyle name="Hyperlink" xfId="1112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30" builtinId="8" hidden="1"/>
    <cellStyle name="Hyperlink" xfId="1132" builtinId="8" hidden="1"/>
    <cellStyle name="Hyperlink" xfId="1134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2" builtinId="8" hidden="1"/>
    <cellStyle name="Hyperlink" xfId="1144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58" builtinId="8" hidden="1"/>
    <cellStyle name="Hyperlink" xfId="1160" builtinId="8" hidden="1"/>
    <cellStyle name="Hyperlink" xfId="1162" builtinId="8" hidden="1"/>
    <cellStyle name="Hyperlink" xfId="1164" builtinId="8" hidden="1"/>
    <cellStyle name="Hyperlink" xfId="1166" builtinId="8" hidden="1"/>
    <cellStyle name="Hyperlink" xfId="1168" builtinId="8" hidden="1"/>
    <cellStyle name="Hyperlink" xfId="1170" builtinId="8" hidden="1"/>
    <cellStyle name="Hyperlink" xfId="1172" builtinId="8" hidden="1"/>
    <cellStyle name="Hyperlink" xfId="1174" builtinId="8" hidden="1"/>
    <cellStyle name="Hyperlink" xfId="1176" builtinId="8" hidden="1"/>
    <cellStyle name="Hyperlink" xfId="1178" builtinId="8" hidden="1"/>
    <cellStyle name="Hyperlink" xfId="1180" builtinId="8" hidden="1"/>
    <cellStyle name="Hyperlink" xfId="1182" builtinId="8" hidden="1"/>
    <cellStyle name="Hyperlink" xfId="1184" builtinId="8" hidden="1"/>
    <cellStyle name="Hyperlink" xfId="1186" builtinId="8" hidden="1"/>
    <cellStyle name="Hyperlink" xfId="1188" builtinId="8" hidden="1"/>
    <cellStyle name="Hyperlink" xfId="1190" builtinId="8" hidden="1"/>
    <cellStyle name="Hyperlink" xfId="1192" builtinId="8" hidden="1"/>
    <cellStyle name="Hyperlink" xfId="1194" builtinId="8" hidden="1"/>
    <cellStyle name="Hyperlink" xfId="1196" builtinId="8" hidden="1"/>
    <cellStyle name="Hyperlink" xfId="1198" builtinId="8" hidden="1"/>
    <cellStyle name="Hyperlink" xfId="1200" builtinId="8" hidden="1"/>
    <cellStyle name="Hyperlink" xfId="1202" builtinId="8" hidden="1"/>
    <cellStyle name="Hyperlink" xfId="1204" builtinId="8" hidden="1"/>
    <cellStyle name="Hyperlink" xfId="1206" builtinId="8" hidden="1"/>
    <cellStyle name="Hyperlink" xfId="1208" builtinId="8" hidden="1"/>
    <cellStyle name="Hyperlink" xfId="1210" builtinId="8" hidden="1"/>
    <cellStyle name="Hyperlink" xfId="1212" builtinId="8" hidden="1"/>
    <cellStyle name="Hyperlink" xfId="1214" builtinId="8" hidden="1"/>
    <cellStyle name="Hyperlink" xfId="1216" builtinId="8" hidden="1"/>
    <cellStyle name="Hyperlink" xfId="1218" builtinId="8" hidden="1"/>
    <cellStyle name="Hyperlink" xfId="1220" builtinId="8" hidden="1"/>
    <cellStyle name="Hyperlink" xfId="1222" builtinId="8" hidden="1"/>
    <cellStyle name="Hyperlink" xfId="1224" builtinId="8" hidden="1"/>
    <cellStyle name="Hyperlink" xfId="1226" builtinId="8" hidden="1"/>
    <cellStyle name="Hyperlink" xfId="1228" builtinId="8" hidden="1"/>
    <cellStyle name="Hyperlink" xfId="1230" builtinId="8" hidden="1"/>
    <cellStyle name="Hyperlink" xfId="1232" builtinId="8" hidden="1"/>
    <cellStyle name="Hyperlink" xfId="1234" builtinId="8" hidden="1"/>
    <cellStyle name="Hyperlink" xfId="1236" builtinId="8" hidden="1"/>
    <cellStyle name="Hyperlink" xfId="1238" builtinId="8" hidden="1"/>
    <cellStyle name="Hyperlink" xfId="1240" builtinId="8" hidden="1"/>
    <cellStyle name="Hyperlink" xfId="1242" builtinId="8" hidden="1"/>
    <cellStyle name="Hyperlink" xfId="1244" builtinId="8" hidden="1"/>
    <cellStyle name="Hyperlink" xfId="1246" builtinId="8" hidden="1"/>
    <cellStyle name="Hyperlink" xfId="1248" builtinId="8" hidden="1"/>
    <cellStyle name="Hyperlink" xfId="1250" builtinId="8" hidden="1"/>
    <cellStyle name="Hyperlink" xfId="1252" builtinId="8" hidden="1"/>
    <cellStyle name="Hyperlink" xfId="1254" builtinId="8" hidden="1"/>
    <cellStyle name="Hyperlink" xfId="1256" builtinId="8" hidden="1"/>
    <cellStyle name="Hyperlink" xfId="1258" builtinId="8" hidden="1"/>
    <cellStyle name="Hyperlink" xfId="1260" builtinId="8" hidden="1"/>
    <cellStyle name="Hyperlink" xfId="1262" builtinId="8" hidden="1"/>
    <cellStyle name="Hyperlink" xfId="1264" builtinId="8" hidden="1"/>
    <cellStyle name="Hyperlink" xfId="1266" builtinId="8" hidden="1"/>
    <cellStyle name="Hyperlink" xfId="1268" builtinId="8" hidden="1"/>
    <cellStyle name="Hyperlink" xfId="1270" builtinId="8" hidden="1"/>
    <cellStyle name="Hyperlink" xfId="1272" builtinId="8" hidden="1"/>
    <cellStyle name="Hyperlink" xfId="1274" builtinId="8" hidden="1"/>
    <cellStyle name="Hyperlink" xfId="1276" builtinId="8" hidden="1"/>
    <cellStyle name="Hyperlink" xfId="1278" builtinId="8" hidden="1"/>
    <cellStyle name="Hyperlink" xfId="1280" builtinId="8" hidden="1"/>
    <cellStyle name="Hyperlink" xfId="1282" builtinId="8" hidden="1"/>
    <cellStyle name="Hyperlink" xfId="1284" builtinId="8" hidden="1"/>
    <cellStyle name="Hyperlink" xfId="1286" builtinId="8" hidden="1"/>
    <cellStyle name="Hyperlink" xfId="1288" builtinId="8" hidden="1"/>
    <cellStyle name="Hyperlink" xfId="1290" builtinId="8" hidden="1"/>
    <cellStyle name="Hyperlink" xfId="1292" builtinId="8" hidden="1"/>
    <cellStyle name="Hyperlink" xfId="1294" builtinId="8" hidden="1"/>
    <cellStyle name="Hyperlink" xfId="1296" builtinId="8" hidden="1"/>
    <cellStyle name="Hyperlink" xfId="1298" builtinId="8" hidden="1"/>
    <cellStyle name="Hyperlink" xfId="1300" builtinId="8" hidden="1"/>
    <cellStyle name="Hyperlink" xfId="1302" builtinId="8" hidden="1"/>
    <cellStyle name="Hyperlink" xfId="1304" builtinId="8" hidden="1"/>
    <cellStyle name="Hyperlink" xfId="1306" builtinId="8" hidden="1"/>
    <cellStyle name="Hyperlink" xfId="1308" builtinId="8" hidden="1"/>
    <cellStyle name="Hyperlink" xfId="1310" builtinId="8" hidden="1"/>
    <cellStyle name="Hyperlink" xfId="1312" builtinId="8" hidden="1"/>
    <cellStyle name="Hyperlink" xfId="1314" builtinId="8" hidden="1"/>
    <cellStyle name="Hyperlink" xfId="1316" builtinId="8" hidden="1"/>
    <cellStyle name="Hyperlink" xfId="1318" builtinId="8" hidden="1"/>
    <cellStyle name="Hyperlink" xfId="1320" builtinId="8" hidden="1"/>
    <cellStyle name="Hyperlink" xfId="1322" builtinId="8" hidden="1"/>
    <cellStyle name="Hyperlink" xfId="1324" builtinId="8" hidden="1"/>
    <cellStyle name="Hyperlink" xfId="1326" builtinId="8" hidden="1"/>
    <cellStyle name="Hyperlink" xfId="1328" builtinId="8" hidden="1"/>
    <cellStyle name="Hyperlink" xfId="1330" builtinId="8" hidden="1"/>
    <cellStyle name="Hyperlink" xfId="1332" builtinId="8" hidden="1"/>
    <cellStyle name="Hyperlink" xfId="1334" builtinId="8" hidden="1"/>
    <cellStyle name="Hyperlink" xfId="1336" builtinId="8" hidden="1"/>
    <cellStyle name="Hyperlink" xfId="1338" builtinId="8" hidden="1"/>
    <cellStyle name="Hyperlink" xfId="1340" builtinId="8" hidden="1"/>
    <cellStyle name="Hyperlink" xfId="1342" builtinId="8" hidden="1"/>
    <cellStyle name="Hyperlink" xfId="1344" builtinId="8" hidden="1"/>
    <cellStyle name="Hyperlink" xfId="1346" builtinId="8" hidden="1"/>
    <cellStyle name="Hyperlink" xfId="1348" builtinId="8" hidden="1"/>
    <cellStyle name="Hyperlink" xfId="1350" builtinId="8" hidden="1"/>
    <cellStyle name="Hyperlink" xfId="1352" builtinId="8" hidden="1"/>
    <cellStyle name="Hyperlink" xfId="1354" builtinId="8" hidden="1"/>
    <cellStyle name="Hyperlink" xfId="1356" builtinId="8" hidden="1"/>
    <cellStyle name="Hyperlink" xfId="1358" builtinId="8" hidden="1"/>
    <cellStyle name="Hyperlink" xfId="1360" builtinId="8" hidden="1"/>
    <cellStyle name="Hyperlink" xfId="1362" builtinId="8" hidden="1"/>
    <cellStyle name="Hyperlink" xfId="1364" builtinId="8" hidden="1"/>
    <cellStyle name="Hyperlink" xfId="1366" builtinId="8" hidden="1"/>
    <cellStyle name="Hyperlink" xfId="1368" builtinId="8" hidden="1"/>
    <cellStyle name="Hyperlink" xfId="1370" builtinId="8" hidden="1"/>
    <cellStyle name="Hyperlink" xfId="1372" builtinId="8" hidden="1"/>
    <cellStyle name="Hyperlink" xfId="1374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4" builtinId="8" hidden="1"/>
    <cellStyle name="Hyperlink" xfId="1476" builtinId="8" hidden="1"/>
    <cellStyle name="Hyperlink" xfId="1478" builtinId="8" hidden="1"/>
    <cellStyle name="Hyperlink" xfId="1480" builtinId="8" hidden="1"/>
    <cellStyle name="Hyperlink" xfId="1482" builtinId="8" hidden="1"/>
    <cellStyle name="Hyperlink" xfId="1484" builtinId="8" hidden="1"/>
    <cellStyle name="Hyperlink" xfId="1486" builtinId="8" hidden="1"/>
    <cellStyle name="Hyperlink" xfId="1488" builtinId="8" hidden="1"/>
    <cellStyle name="Hyperlink" xfId="1490" builtinId="8" hidden="1"/>
    <cellStyle name="Hyperlink" xfId="1492" builtinId="8" hidden="1"/>
    <cellStyle name="Hyperlink" xfId="1494" builtinId="8" hidden="1"/>
    <cellStyle name="Hyperlink" xfId="1496" builtinId="8" hidden="1"/>
    <cellStyle name="Hyperlink" xfId="1498" builtinId="8" hidden="1"/>
    <cellStyle name="Hyperlink" xfId="1500" builtinId="8" hidden="1"/>
    <cellStyle name="Hyperlink" xfId="1502" builtinId="8" hidden="1"/>
    <cellStyle name="Hyperlink" xfId="1504" builtinId="8" hidden="1"/>
    <cellStyle name="Hyperlink" xfId="1506" builtinId="8" hidden="1"/>
    <cellStyle name="Hyperlink" xfId="1508" builtinId="8" hidden="1"/>
    <cellStyle name="Hyperlink" xfId="1510" builtinId="8" hidden="1"/>
    <cellStyle name="Hyperlink" xfId="1512" builtinId="8" hidden="1"/>
    <cellStyle name="Hyperlink" xfId="1514" builtinId="8" hidden="1"/>
    <cellStyle name="Hyperlink" xfId="1516" builtinId="8" hidden="1"/>
    <cellStyle name="Hyperlink" xfId="1518" builtinId="8" hidden="1"/>
    <cellStyle name="Hyperlink" xfId="1520" builtinId="8" hidden="1"/>
    <cellStyle name="Hyperlink" xfId="1522" builtinId="8" hidden="1"/>
    <cellStyle name="Hyperlink" xfId="1524" builtinId="8" hidden="1"/>
    <cellStyle name="Hyperlink" xfId="1526" builtinId="8" hidden="1"/>
    <cellStyle name="Hyperlink" xfId="1528" builtinId="8" hidden="1"/>
    <cellStyle name="Hyperlink" xfId="1530" builtinId="8" hidden="1"/>
    <cellStyle name="Hyperlink" xfId="1532" builtinId="8" hidden="1"/>
    <cellStyle name="Hyperlink" xfId="1534" builtinId="8" hidden="1"/>
    <cellStyle name="Hyperlink" xfId="1536" builtinId="8" hidden="1"/>
    <cellStyle name="Hyperlink" xfId="1538" builtinId="8" hidden="1"/>
    <cellStyle name="Hyperlink" xfId="1540" builtinId="8" hidden="1"/>
    <cellStyle name="Hyperlink" xfId="1542" builtinId="8" hidden="1"/>
    <cellStyle name="Hyperlink" xfId="1544" builtinId="8" hidden="1"/>
    <cellStyle name="Hyperlink" xfId="1546" builtinId="8" hidden="1"/>
    <cellStyle name="Hyperlink" xfId="1548" builtinId="8" hidden="1"/>
    <cellStyle name="Hyperlink" xfId="1550" builtinId="8" hidden="1"/>
    <cellStyle name="Hyperlink" xfId="1552" builtinId="8" hidden="1"/>
    <cellStyle name="Hyperlink" xfId="1554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44" builtinId="8" hidden="1"/>
    <cellStyle name="Hyperlink" xfId="1846" builtinId="8" hidden="1"/>
    <cellStyle name="Hyperlink" xfId="1848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0" builtinId="8" hidden="1"/>
    <cellStyle name="Hyperlink" xfId="1932" builtinId="8" hidden="1"/>
    <cellStyle name="Hyperlink" xfId="1934" builtinId="8" hidden="1"/>
    <cellStyle name="Hyperlink" xfId="1936" builtinId="8" hidden="1"/>
    <cellStyle name="Hyperlink" xfId="1938" builtinId="8" hidden="1"/>
    <cellStyle name="Hyperlink" xfId="1940" builtinId="8" hidden="1"/>
    <cellStyle name="Hyperlink" xfId="1942" builtinId="8" hidden="1"/>
    <cellStyle name="Hyperlink" xfId="1944" builtinId="8" hidden="1"/>
    <cellStyle name="Hyperlink" xfId="1946" builtinId="8" hidden="1"/>
    <cellStyle name="Hyperlink" xfId="1948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0" builtinId="8" hidden="1"/>
    <cellStyle name="Hyperlink" xfId="2032" builtinId="8" hidden="1"/>
    <cellStyle name="Hyperlink" xfId="2034" builtinId="8" hidden="1"/>
    <cellStyle name="Hyperlink" xfId="2036" builtinId="8" hidden="1"/>
    <cellStyle name="Hyperlink" xfId="2038" builtinId="8" hidden="1"/>
    <cellStyle name="Hyperlink" xfId="2040" builtinId="8" hidden="1"/>
    <cellStyle name="Hyperlink" xfId="2042" builtinId="8" hidden="1"/>
    <cellStyle name="Hyperlink" xfId="2044" builtinId="8" hidden="1"/>
    <cellStyle name="Hyperlink" xfId="2046" builtinId="8" hidden="1"/>
    <cellStyle name="Hyperlink" xfId="2048" builtinId="8" hidden="1"/>
    <cellStyle name="Hyperlink" xfId="2050" builtinId="8" hidden="1"/>
    <cellStyle name="Hyperlink" xfId="2052" builtinId="8" hidden="1"/>
    <cellStyle name="Hyperlink" xfId="2054" builtinId="8" hidden="1"/>
    <cellStyle name="Hyperlink" xfId="2056" builtinId="8" hidden="1"/>
    <cellStyle name="Hyperlink" xfId="2058" builtinId="8" hidden="1"/>
    <cellStyle name="Hyperlink" xfId="2060" builtinId="8" hidden="1"/>
    <cellStyle name="Hyperlink" xfId="2062" builtinId="8" hidden="1"/>
    <cellStyle name="Hyperlink" xfId="2064" builtinId="8" hidden="1"/>
    <cellStyle name="Hyperlink" xfId="2066" builtinId="8" hidden="1"/>
    <cellStyle name="Hyperlink" xfId="2068" builtinId="8" hidden="1"/>
    <cellStyle name="Hyperlink" xfId="2070" builtinId="8" hidden="1"/>
    <cellStyle name="Hyperlink" xfId="2072" builtinId="8" hidden="1"/>
    <cellStyle name="Hyperlink" xfId="2074" builtinId="8" hidden="1"/>
    <cellStyle name="Hyperlink" xfId="2076" builtinId="8" hidden="1"/>
    <cellStyle name="Hyperlink" xfId="2078" builtinId="8" hidden="1"/>
    <cellStyle name="Hyperlink" xfId="2080" builtinId="8" hidden="1"/>
    <cellStyle name="Hyperlink" xfId="2082" builtinId="8" hidden="1"/>
    <cellStyle name="Hyperlink" xfId="2084" builtinId="8" hidden="1"/>
    <cellStyle name="Hyperlink" xfId="2086" builtinId="8" hidden="1"/>
    <cellStyle name="Hyperlink" xfId="2088" builtinId="8" hidden="1"/>
    <cellStyle name="Hyperlink" xfId="2090" builtinId="8" hidden="1"/>
    <cellStyle name="Hyperlink" xfId="2092" builtinId="8" hidden="1"/>
    <cellStyle name="Hyperlink" xfId="2094" builtinId="8" hidden="1"/>
    <cellStyle name="Hyperlink" xfId="2096" builtinId="8" hidden="1"/>
    <cellStyle name="Hyperlink" xfId="2098" builtinId="8" hidden="1"/>
    <cellStyle name="Hyperlink" xfId="2100" builtinId="8" hidden="1"/>
    <cellStyle name="Hyperlink" xfId="2102" builtinId="8" hidden="1"/>
    <cellStyle name="Hyperlink" xfId="2104" builtinId="8" hidden="1"/>
    <cellStyle name="Hyperlink" xfId="2106" builtinId="8" hidden="1"/>
    <cellStyle name="Hyperlink" xfId="2108" builtinId="8" hidden="1"/>
    <cellStyle name="Hyperlink" xfId="2110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6" builtinId="8" hidden="1"/>
    <cellStyle name="Hyperlink" xfId="2148" builtinId="8" hidden="1"/>
    <cellStyle name="Hyperlink" xfId="2150" builtinId="8" hidden="1"/>
    <cellStyle name="Hyperlink" xfId="2152" builtinId="8" hidden="1"/>
    <cellStyle name="Hyperlink" xfId="2154" builtinId="8" hidden="1"/>
    <cellStyle name="Hyperlink" xfId="2156" builtinId="8" hidden="1"/>
    <cellStyle name="Hyperlink" xfId="2158" builtinId="8" hidden="1"/>
    <cellStyle name="Hyperlink" xfId="2160" builtinId="8" hidden="1"/>
    <cellStyle name="Hyperlink" xfId="2162" builtinId="8" hidden="1"/>
    <cellStyle name="Hyperlink" xfId="2164" builtinId="8" hidden="1"/>
    <cellStyle name="Hyperlink" xfId="2166" builtinId="8" hidden="1"/>
    <cellStyle name="Hyperlink" xfId="2168" builtinId="8" hidden="1"/>
    <cellStyle name="Hyperlink" xfId="2170" builtinId="8" hidden="1"/>
    <cellStyle name="Hyperlink" xfId="2172" builtinId="8" hidden="1"/>
    <cellStyle name="Hyperlink" xfId="2174" builtinId="8" hidden="1"/>
    <cellStyle name="Hyperlink" xfId="2176" builtinId="8" hidden="1"/>
    <cellStyle name="Hyperlink" xfId="2178" builtinId="8" hidden="1"/>
    <cellStyle name="Hyperlink" xfId="2180" builtinId="8" hidden="1"/>
    <cellStyle name="Hyperlink" xfId="2182" builtinId="8" hidden="1"/>
    <cellStyle name="Hyperlink" xfId="2184" builtinId="8" hidden="1"/>
    <cellStyle name="Hyperlink" xfId="2186" builtinId="8" hidden="1"/>
    <cellStyle name="Hyperlink" xfId="2188" builtinId="8" hidden="1"/>
    <cellStyle name="Hyperlink" xfId="2190" builtinId="8" hidden="1"/>
    <cellStyle name="Hyperlink" xfId="2192" builtinId="8" hidden="1"/>
    <cellStyle name="Hyperlink" xfId="2194" builtinId="8" hidden="1"/>
    <cellStyle name="Hyperlink" xfId="2196" builtinId="8" hidden="1"/>
    <cellStyle name="Hyperlink" xfId="2198" builtinId="8" hidden="1"/>
    <cellStyle name="Hyperlink" xfId="2200" builtinId="8" hidden="1"/>
    <cellStyle name="Hyperlink" xfId="2202" builtinId="8" hidden="1"/>
    <cellStyle name="Hyperlink" xfId="2204" builtinId="8" hidden="1"/>
    <cellStyle name="Hyperlink" xfId="2206" builtinId="8" hidden="1"/>
    <cellStyle name="Hyperlink" xfId="2208" builtinId="8" hidden="1"/>
    <cellStyle name="Hyperlink" xfId="2210" builtinId="8" hidden="1"/>
    <cellStyle name="Hyperlink" xfId="2212" builtinId="8" hidden="1"/>
    <cellStyle name="Hyperlink" xfId="2214" builtinId="8" hidden="1"/>
    <cellStyle name="Hyperlink" xfId="2216" builtinId="8" hidden="1"/>
    <cellStyle name="Hyperlink" xfId="2218" builtinId="8" hidden="1"/>
    <cellStyle name="Hyperlink" xfId="2220" builtinId="8" hidden="1"/>
    <cellStyle name="Hyperlink" xfId="2222" builtinId="8" hidden="1"/>
    <cellStyle name="Hyperlink" xfId="2224" builtinId="8" hidden="1"/>
    <cellStyle name="Hyperlink" xfId="2226" builtinId="8" hidden="1"/>
    <cellStyle name="Hyperlink" xfId="2228" builtinId="8" hidden="1"/>
    <cellStyle name="Hyperlink" xfId="2230" builtinId="8" hidden="1"/>
    <cellStyle name="Hyperlink" xfId="2232" builtinId="8" hidden="1"/>
    <cellStyle name="Hyperlink" xfId="2234" builtinId="8" hidden="1"/>
    <cellStyle name="Hyperlink" xfId="2236" builtinId="8" hidden="1"/>
    <cellStyle name="Hyperlink" xfId="2238" builtinId="8" hidden="1"/>
    <cellStyle name="Hyperlink" xfId="2240" builtinId="8" hidden="1"/>
    <cellStyle name="Hyperlink" xfId="2242" builtinId="8" hidden="1"/>
    <cellStyle name="Hyperlink" xfId="2244" builtinId="8" hidden="1"/>
    <cellStyle name="Hyperlink" xfId="2246" builtinId="8" hidden="1"/>
    <cellStyle name="Hyperlink" xfId="2248" builtinId="8" hidden="1"/>
    <cellStyle name="Hyperlink" xfId="2250" builtinId="8" hidden="1"/>
    <cellStyle name="Hyperlink" xfId="2252" builtinId="8" hidden="1"/>
    <cellStyle name="Hyperlink" xfId="2254" builtinId="8" hidden="1"/>
    <cellStyle name="Hyperlink" xfId="2256" builtinId="8" hidden="1"/>
    <cellStyle name="Hyperlink" xfId="2258" builtinId="8" hidden="1"/>
    <cellStyle name="Hyperlink" xfId="2260" builtinId="8" hidden="1"/>
    <cellStyle name="Hyperlink" xfId="2262" builtinId="8" hidden="1"/>
    <cellStyle name="Hyperlink" xfId="2264" builtinId="8" hidden="1"/>
    <cellStyle name="Hyperlink" xfId="2266" builtinId="8" hidden="1"/>
    <cellStyle name="Hyperlink" xfId="2268" builtinId="8" hidden="1"/>
    <cellStyle name="Hyperlink" xfId="2270" builtinId="8" hidden="1"/>
    <cellStyle name="Hyperlink" xfId="2272" builtinId="8" hidden="1"/>
    <cellStyle name="Hyperlink" xfId="2274" builtinId="8" hidden="1"/>
    <cellStyle name="Hyperlink" xfId="2276" builtinId="8" hidden="1"/>
    <cellStyle name="Hyperlink" xfId="2278" builtinId="8" hidden="1"/>
    <cellStyle name="Hyperlink" xfId="2280" builtinId="8" hidden="1"/>
    <cellStyle name="Hyperlink" xfId="2282" builtinId="8" hidden="1"/>
    <cellStyle name="Hyperlink" xfId="2284" builtinId="8" hidden="1"/>
    <cellStyle name="Hyperlink" xfId="2286" builtinId="8" hidden="1"/>
    <cellStyle name="Hyperlink" xfId="2288" builtinId="8" hidden="1"/>
    <cellStyle name="Hyperlink" xfId="2290" builtinId="8" hidden="1"/>
    <cellStyle name="Hyperlink" xfId="2292" builtinId="8" hidden="1"/>
    <cellStyle name="Hyperlink" xfId="2294" builtinId="8" hidden="1"/>
    <cellStyle name="Hyperlink" xfId="2296" builtinId="8" hidden="1"/>
    <cellStyle name="Hyperlink" xfId="2298" builtinId="8" hidden="1"/>
    <cellStyle name="Hyperlink" xfId="2300" builtinId="8" hidden="1"/>
    <cellStyle name="Hyperlink" xfId="2302" builtinId="8" hidden="1"/>
    <cellStyle name="Hyperlink" xfId="2304" builtinId="8" hidden="1"/>
    <cellStyle name="Hyperlink" xfId="2306" builtinId="8" hidden="1"/>
    <cellStyle name="Hyperlink" xfId="2308" builtinId="8" hidden="1"/>
    <cellStyle name="Hyperlink" xfId="2310" builtinId="8" hidden="1"/>
    <cellStyle name="Hyperlink" xfId="2312" builtinId="8" hidden="1"/>
    <cellStyle name="Hyperlink" xfId="2314" builtinId="8" hidden="1"/>
    <cellStyle name="Hyperlink" xfId="2316" builtinId="8" hidden="1"/>
    <cellStyle name="Hyperlink" xfId="2318" builtinId="8" hidden="1"/>
    <cellStyle name="Hyperlink" xfId="2320" builtinId="8" hidden="1"/>
    <cellStyle name="Hyperlink" xfId="2322" builtinId="8" hidden="1"/>
    <cellStyle name="Hyperlink" xfId="2324" builtinId="8" hidden="1"/>
    <cellStyle name="Hyperlink" xfId="2326" builtinId="8" hidden="1"/>
    <cellStyle name="Hyperlink" xfId="2328" builtinId="8" hidden="1"/>
    <cellStyle name="Hyperlink" xfId="2330" builtinId="8" hidden="1"/>
    <cellStyle name="Hyperlink" xfId="2332" builtinId="8" hidden="1"/>
    <cellStyle name="Hyperlink" xfId="2334" builtinId="8" hidden="1"/>
    <cellStyle name="Hyperlink" xfId="2336" builtinId="8" hidden="1"/>
    <cellStyle name="Hyperlink" xfId="2338" builtinId="8" hidden="1"/>
    <cellStyle name="Hyperlink" xfId="2340" builtinId="8" hidden="1"/>
    <cellStyle name="Hyperlink" xfId="2342" builtinId="8" hidden="1"/>
    <cellStyle name="Hyperlink" xfId="2344" builtinId="8" hidden="1"/>
    <cellStyle name="Hyperlink" xfId="2346" builtinId="8" hidden="1"/>
    <cellStyle name="Hyperlink" xfId="2348" builtinId="8" hidden="1"/>
    <cellStyle name="Hyperlink" xfId="2350" builtinId="8" hidden="1"/>
    <cellStyle name="Hyperlink" xfId="2352" builtinId="8" hidden="1"/>
    <cellStyle name="Hyperlink" xfId="2354" builtinId="8" hidden="1"/>
    <cellStyle name="Hyperlink" xfId="2356" builtinId="8" hidden="1"/>
    <cellStyle name="Hyperlink" xfId="2358" builtinId="8" hidden="1"/>
    <cellStyle name="Hyperlink" xfId="2360" builtinId="8" hidden="1"/>
    <cellStyle name="Hyperlink" xfId="2362" builtinId="8" hidden="1"/>
    <cellStyle name="Hyperlink" xfId="2364" builtinId="8" hidden="1"/>
    <cellStyle name="Hyperlink" xfId="2366" builtinId="8" hidden="1"/>
    <cellStyle name="Hyperlink" xfId="2368" builtinId="8" hidden="1"/>
    <cellStyle name="Hyperlink" xfId="2370" builtinId="8" hidden="1"/>
    <cellStyle name="Hyperlink" xfId="2372" builtinId="8" hidden="1"/>
    <cellStyle name="Hyperlink" xfId="2374" builtinId="8" hidden="1"/>
    <cellStyle name="Hyperlink" xfId="2376" builtinId="8" hidden="1"/>
    <cellStyle name="Hyperlink" xfId="2378" builtinId="8" hidden="1"/>
    <cellStyle name="Hyperlink" xfId="2380" builtinId="8" hidden="1"/>
    <cellStyle name="Hyperlink" xfId="2382" builtinId="8" hidden="1"/>
    <cellStyle name="Hyperlink" xfId="2384" builtinId="8" hidden="1"/>
    <cellStyle name="Hyperlink" xfId="2386" builtinId="8" hidden="1"/>
    <cellStyle name="Hyperlink" xfId="2388" builtinId="8" hidden="1"/>
    <cellStyle name="Hyperlink" xfId="2390" builtinId="8" hidden="1"/>
    <cellStyle name="Hyperlink" xfId="2392" builtinId="8" hidden="1"/>
    <cellStyle name="Hyperlink" xfId="2394" builtinId="8" hidden="1"/>
    <cellStyle name="Hyperlink" xfId="2396" builtinId="8" hidden="1"/>
    <cellStyle name="Hyperlink" xfId="2398" builtinId="8" hidden="1"/>
    <cellStyle name="Hyperlink" xfId="2400" builtinId="8" hidden="1"/>
    <cellStyle name="Hyperlink" xfId="2402" builtinId="8" hidden="1"/>
    <cellStyle name="Hyperlink" xfId="2404" builtinId="8" hidden="1"/>
    <cellStyle name="Hyperlink" xfId="2406" builtinId="8" hidden="1"/>
    <cellStyle name="Hyperlink" xfId="2408" builtinId="8" hidden="1"/>
    <cellStyle name="Hyperlink" xfId="2410" builtinId="8" hidden="1"/>
    <cellStyle name="Hyperlink" xfId="2412" builtinId="8" hidden="1"/>
    <cellStyle name="Hyperlink" xfId="2414" builtinId="8" hidden="1"/>
    <cellStyle name="Hyperlink" xfId="2416" builtinId="8" hidden="1"/>
    <cellStyle name="Hyperlink" xfId="2418" builtinId="8" hidden="1"/>
    <cellStyle name="Hyperlink" xfId="2420" builtinId="8" hidden="1"/>
    <cellStyle name="Hyperlink" xfId="2422" builtinId="8" hidden="1"/>
    <cellStyle name="Hyperlink" xfId="2424" builtinId="8" hidden="1"/>
    <cellStyle name="Hyperlink" xfId="2426" builtinId="8" hidden="1"/>
    <cellStyle name="Hyperlink" xfId="2428" builtinId="8" hidden="1"/>
    <cellStyle name="Hyperlink" xfId="2430" builtinId="8" hidden="1"/>
    <cellStyle name="Hyperlink" xfId="2432" builtinId="8" hidden="1"/>
    <cellStyle name="Hyperlink" xfId="2434" builtinId="8" hidden="1"/>
    <cellStyle name="Hyperlink" xfId="2436" builtinId="8" hidden="1"/>
    <cellStyle name="Hyperlink" xfId="2438" builtinId="8" hidden="1"/>
    <cellStyle name="Hyperlink" xfId="2440" builtinId="8" hidden="1"/>
    <cellStyle name="Hyperlink" xfId="2442" builtinId="8" hidden="1"/>
    <cellStyle name="Hyperlink" xfId="2444" builtinId="8" hidden="1"/>
    <cellStyle name="Hyperlink" xfId="2446" builtinId="8" hidden="1"/>
    <cellStyle name="Hyperlink" xfId="2448" builtinId="8" hidden="1"/>
    <cellStyle name="Hyperlink" xfId="2450" builtinId="8" hidden="1"/>
    <cellStyle name="Hyperlink" xfId="2452" builtinId="8" hidden="1"/>
    <cellStyle name="Hyperlink" xfId="2454" builtinId="8" hidden="1"/>
    <cellStyle name="Hyperlink" xfId="2456" builtinId="8" hidden="1"/>
    <cellStyle name="Hyperlink" xfId="2458" builtinId="8" hidden="1"/>
    <cellStyle name="Hyperlink" xfId="2460" builtinId="8" hidden="1"/>
    <cellStyle name="Hyperlink" xfId="2462" builtinId="8" hidden="1"/>
    <cellStyle name="Hyperlink" xfId="2464" builtinId="8" hidden="1"/>
    <cellStyle name="Hyperlink" xfId="2466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496" builtinId="8" hidden="1"/>
    <cellStyle name="Hyperlink" xfId="2498" builtinId="8" hidden="1"/>
    <cellStyle name="Hyperlink" xfId="2500" builtinId="8" hidden="1"/>
    <cellStyle name="Hyperlink" xfId="2502" builtinId="8" hidden="1"/>
    <cellStyle name="Hyperlink" xfId="2504" builtinId="8" hidden="1"/>
    <cellStyle name="Hyperlink" xfId="2506" builtinId="8" hidden="1"/>
    <cellStyle name="Hyperlink" xfId="2508" builtinId="8" hidden="1"/>
    <cellStyle name="Hyperlink" xfId="2510" builtinId="8" hidden="1"/>
    <cellStyle name="Hyperlink" xfId="2512" builtinId="8" hidden="1"/>
    <cellStyle name="Hyperlink" xfId="2514" builtinId="8" hidden="1"/>
    <cellStyle name="Hyperlink" xfId="2516" builtinId="8" hidden="1"/>
    <cellStyle name="Hyperlink" xfId="2518" builtinId="8" hidden="1"/>
    <cellStyle name="Hyperlink" xfId="2520" builtinId="8" hidden="1"/>
    <cellStyle name="Hyperlink" xfId="2522" builtinId="8" hidden="1"/>
    <cellStyle name="Hyperlink" xfId="2524" builtinId="8" hidden="1"/>
    <cellStyle name="Hyperlink" xfId="2526" builtinId="8" hidden="1"/>
    <cellStyle name="Hyperlink" xfId="2528" builtinId="8" hidden="1"/>
    <cellStyle name="Hyperlink" xfId="2530" builtinId="8" hidden="1"/>
    <cellStyle name="Hyperlink" xfId="2532" builtinId="8" hidden="1"/>
    <cellStyle name="Hyperlink" xfId="2534" builtinId="8" hidden="1"/>
    <cellStyle name="Hyperlink" xfId="2536" builtinId="8" hidden="1"/>
    <cellStyle name="Hyperlink" xfId="2538" builtinId="8" hidden="1"/>
    <cellStyle name="Hyperlink" xfId="2540" builtinId="8" hidden="1"/>
    <cellStyle name="Hyperlink" xfId="2542" builtinId="8" hidden="1"/>
    <cellStyle name="Hyperlink" xfId="2544" builtinId="8" hidden="1"/>
    <cellStyle name="Hyperlink" xfId="2546" builtinId="8" hidden="1"/>
    <cellStyle name="Hyperlink" xfId="2548" builtinId="8" hidden="1"/>
    <cellStyle name="Hyperlink" xfId="2550" builtinId="8" hidden="1"/>
    <cellStyle name="Hyperlink" xfId="2552" builtinId="8" hidden="1"/>
    <cellStyle name="Hyperlink" xfId="2554" builtinId="8" hidden="1"/>
    <cellStyle name="Hyperlink" xfId="2556" builtinId="8" hidden="1"/>
    <cellStyle name="Hyperlink" xfId="2558" builtinId="8" hidden="1"/>
    <cellStyle name="Hyperlink" xfId="2560" builtinId="8" hidden="1"/>
    <cellStyle name="Hyperlink" xfId="2562" builtinId="8" hidden="1"/>
    <cellStyle name="Hyperlink" xfId="2564" builtinId="8" hidden="1"/>
    <cellStyle name="Hyperlink" xfId="2566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582" builtinId="8" hidden="1"/>
    <cellStyle name="Hyperlink" xfId="2584" builtinId="8" hidden="1"/>
    <cellStyle name="Hyperlink" xfId="2586" builtinId="8" hidden="1"/>
    <cellStyle name="Hyperlink" xfId="2588" builtinId="8" hidden="1"/>
    <cellStyle name="Hyperlink" xfId="2590" builtinId="8" hidden="1"/>
    <cellStyle name="Hyperlink" xfId="2592" builtinId="8" hidden="1"/>
    <cellStyle name="Hyperlink" xfId="2594" builtinId="8" hidden="1"/>
    <cellStyle name="Hyperlink" xfId="2596" builtinId="8" hidden="1"/>
    <cellStyle name="Hyperlink" xfId="2598" builtinId="8" hidden="1"/>
    <cellStyle name="Hyperlink" xfId="2600" builtinId="8" hidden="1"/>
    <cellStyle name="Hyperlink" xfId="2602" builtinId="8" hidden="1"/>
    <cellStyle name="Hyperlink" xfId="2604" builtinId="8" hidden="1"/>
    <cellStyle name="Hyperlink" xfId="2606" builtinId="8" hidden="1"/>
    <cellStyle name="Hyperlink" xfId="2608" builtinId="8" hidden="1"/>
    <cellStyle name="Hyperlink" xfId="2610" builtinId="8" hidden="1"/>
    <cellStyle name="Hyperlink" xfId="2612" builtinId="8" hidden="1"/>
    <cellStyle name="Hyperlink" xfId="2614" builtinId="8" hidden="1"/>
    <cellStyle name="Hyperlink" xfId="2616" builtinId="8" hidden="1"/>
    <cellStyle name="Hyperlink" xfId="2618" builtinId="8" hidden="1"/>
    <cellStyle name="Hyperlink" xfId="2620" builtinId="8" hidden="1"/>
    <cellStyle name="Hyperlink" xfId="2622" builtinId="8" hidden="1"/>
    <cellStyle name="Hyperlink" xfId="2624" builtinId="8" hidden="1"/>
    <cellStyle name="Hyperlink" xfId="2626" builtinId="8" hidden="1"/>
    <cellStyle name="Hyperlink" xfId="2628" builtinId="8" hidden="1"/>
    <cellStyle name="Hyperlink" xfId="2630" builtinId="8" hidden="1"/>
    <cellStyle name="Hyperlink" xfId="2632" builtinId="8" hidden="1"/>
    <cellStyle name="Hyperlink" xfId="2634" builtinId="8" hidden="1"/>
    <cellStyle name="Hyperlink" xfId="2636" builtinId="8" hidden="1"/>
    <cellStyle name="Hyperlink" xfId="2638" builtinId="8" hidden="1"/>
    <cellStyle name="Hyperlink" xfId="2640" builtinId="8" hidden="1"/>
    <cellStyle name="Hyperlink" xfId="2642" builtinId="8" hidden="1"/>
    <cellStyle name="Hyperlink" xfId="2644" builtinId="8" hidden="1"/>
    <cellStyle name="Hyperlink" xfId="2646" builtinId="8" hidden="1"/>
    <cellStyle name="Hyperlink" xfId="2648" builtinId="8" hidden="1"/>
    <cellStyle name="Hyperlink" xfId="2650" builtinId="8" hidden="1"/>
    <cellStyle name="Hyperlink" xfId="2652" builtinId="8" hidden="1"/>
    <cellStyle name="Hyperlink" xfId="2654" builtinId="8" hidden="1"/>
    <cellStyle name="Hyperlink" xfId="2656" builtinId="8" hidden="1"/>
    <cellStyle name="Hyperlink" xfId="2658" builtinId="8" hidden="1"/>
    <cellStyle name="Hyperlink" xfId="2660" builtinId="8" hidden="1"/>
    <cellStyle name="Hyperlink" xfId="2662" builtinId="8" hidden="1"/>
    <cellStyle name="Hyperlink" xfId="2664" builtinId="8" hidden="1"/>
    <cellStyle name="Hyperlink" xfId="2666" builtinId="8" hidden="1"/>
    <cellStyle name="Hyperlink" xfId="2668" builtinId="8" hidden="1"/>
    <cellStyle name="Hyperlink" xfId="2670" builtinId="8" hidden="1"/>
    <cellStyle name="Hyperlink" xfId="2672" builtinId="8" hidden="1"/>
    <cellStyle name="Hyperlink" xfId="2674" builtinId="8" hidden="1"/>
    <cellStyle name="Hyperlink" xfId="2676" builtinId="8" hidden="1"/>
    <cellStyle name="Hyperlink" xfId="2678" builtinId="8" hidden="1"/>
    <cellStyle name="Hyperlink" xfId="2680" builtinId="8" hidden="1"/>
    <cellStyle name="Hyperlink" xfId="2682" builtinId="8" hidden="1"/>
    <cellStyle name="Hyperlink" xfId="2684" builtinId="8" hidden="1"/>
    <cellStyle name="Hyperlink" xfId="2686" builtinId="8" hidden="1"/>
    <cellStyle name="Hyperlink" xfId="2688" builtinId="8" hidden="1"/>
    <cellStyle name="Hyperlink" xfId="2690" builtinId="8" hidden="1"/>
    <cellStyle name="Hyperlink" xfId="2692" builtinId="8" hidden="1"/>
    <cellStyle name="Hyperlink" xfId="2694" builtinId="8" hidden="1"/>
    <cellStyle name="Hyperlink" xfId="2696" builtinId="8" hidden="1"/>
    <cellStyle name="Hyperlink" xfId="2698" builtinId="8" hidden="1"/>
    <cellStyle name="Hyperlink" xfId="2700" builtinId="8" hidden="1"/>
    <cellStyle name="Hyperlink" xfId="2702" builtinId="8" hidden="1"/>
    <cellStyle name="Hyperlink" xfId="2704" builtinId="8" hidden="1"/>
    <cellStyle name="Hyperlink" xfId="2706" builtinId="8" hidden="1"/>
    <cellStyle name="Hyperlink" xfId="2708" builtinId="8" hidden="1"/>
    <cellStyle name="Hyperlink" xfId="2710" builtinId="8" hidden="1"/>
    <cellStyle name="Hyperlink" xfId="2712" builtinId="8" hidden="1"/>
    <cellStyle name="Hyperlink" xfId="2714" builtinId="8" hidden="1"/>
    <cellStyle name="Hyperlink" xfId="2716" builtinId="8" hidden="1"/>
    <cellStyle name="Hyperlink" xfId="2718" builtinId="8" hidden="1"/>
    <cellStyle name="Hyperlink" xfId="2720" builtinId="8" hidden="1"/>
    <cellStyle name="Hyperlink" xfId="2722" builtinId="8" hidden="1"/>
    <cellStyle name="Hyperlink" xfId="2724" builtinId="8" hidden="1"/>
    <cellStyle name="Hyperlink" xfId="2726" builtinId="8" hidden="1"/>
    <cellStyle name="Hyperlink" xfId="2728" builtinId="8" hidden="1"/>
    <cellStyle name="Hyperlink" xfId="2730" builtinId="8" hidden="1"/>
    <cellStyle name="Hyperlink" xfId="2732" builtinId="8" hidden="1"/>
    <cellStyle name="Hyperlink" xfId="2734" builtinId="8" hidden="1"/>
    <cellStyle name="Hyperlink" xfId="2736" builtinId="8" hidden="1"/>
    <cellStyle name="Hyperlink" xfId="2738" builtinId="8" hidden="1"/>
    <cellStyle name="Hyperlink" xfId="2740" builtinId="8" hidden="1"/>
    <cellStyle name="Hyperlink" xfId="2742" builtinId="8" hidden="1"/>
    <cellStyle name="Hyperlink" xfId="2744" builtinId="8" hidden="1"/>
    <cellStyle name="Hyperlink" xfId="2746" builtinId="8" hidden="1"/>
    <cellStyle name="Hyperlink" xfId="2748" builtinId="8" hidden="1"/>
    <cellStyle name="Hyperlink" xfId="2750" builtinId="8" hidden="1"/>
    <cellStyle name="Hyperlink" xfId="2752" builtinId="8" hidden="1"/>
    <cellStyle name="Hyperlink" xfId="2754" builtinId="8" hidden="1"/>
    <cellStyle name="Hyperlink" xfId="2756" builtinId="8" hidden="1"/>
    <cellStyle name="Hyperlink" xfId="2758" builtinId="8" hidden="1"/>
    <cellStyle name="Hyperlink" xfId="2760" builtinId="8" hidden="1"/>
    <cellStyle name="Hyperlink" xfId="2762" builtinId="8" hidden="1"/>
    <cellStyle name="Hyperlink" xfId="2764" builtinId="8" hidden="1"/>
    <cellStyle name="Hyperlink" xfId="2766" builtinId="8" hidden="1"/>
    <cellStyle name="Hyperlink" xfId="2768" builtinId="8" hidden="1"/>
    <cellStyle name="Hyperlink" xfId="2770" builtinId="8" hidden="1"/>
    <cellStyle name="Hyperlink" xfId="2772" builtinId="8" hidden="1"/>
    <cellStyle name="Hyperlink" xfId="2774" builtinId="8" hidden="1"/>
    <cellStyle name="Hyperlink" xfId="2776" builtinId="8" hidden="1"/>
    <cellStyle name="Hyperlink" xfId="2778" builtinId="8" hidden="1"/>
    <cellStyle name="Hyperlink" xfId="2780" builtinId="8" hidden="1"/>
    <cellStyle name="Hyperlink" xfId="2782" builtinId="8" hidden="1"/>
    <cellStyle name="Hyperlink" xfId="2784" builtinId="8" hidden="1"/>
    <cellStyle name="Hyperlink" xfId="2786" builtinId="8" hidden="1"/>
    <cellStyle name="Hyperlink" xfId="2788" builtinId="8" hidden="1"/>
    <cellStyle name="Hyperlink" xfId="2790" builtinId="8" hidden="1"/>
    <cellStyle name="Hyperlink" xfId="2792" builtinId="8" hidden="1"/>
    <cellStyle name="Hyperlink" xfId="2794" builtinId="8" hidden="1"/>
    <cellStyle name="Hyperlink" xfId="2796" builtinId="8" hidden="1"/>
    <cellStyle name="Hyperlink" xfId="2798" builtinId="8" hidden="1"/>
    <cellStyle name="Hyperlink" xfId="2800" builtinId="8" hidden="1"/>
    <cellStyle name="Hyperlink" xfId="2802" builtinId="8" hidden="1"/>
    <cellStyle name="Hyperlink" xfId="2804" builtinId="8" hidden="1"/>
    <cellStyle name="Hyperlink" xfId="2806" builtinId="8" hidden="1"/>
    <cellStyle name="Hyperlink" xfId="2808" builtinId="8" hidden="1"/>
    <cellStyle name="Hyperlink" xfId="2810" builtinId="8" hidden="1"/>
    <cellStyle name="Hyperlink" xfId="2812" builtinId="8" hidden="1"/>
    <cellStyle name="Hyperlink" xfId="2814" builtinId="8" hidden="1"/>
    <cellStyle name="Hyperlink" xfId="2816" builtinId="8" hidden="1"/>
    <cellStyle name="Hyperlink" xfId="2818" builtinId="8" hidden="1"/>
    <cellStyle name="Hyperlink" xfId="2820" builtinId="8" hidden="1"/>
    <cellStyle name="Hyperlink" xfId="2822" builtinId="8" hidden="1"/>
    <cellStyle name="Hyperlink" xfId="2824" builtinId="8" hidden="1"/>
    <cellStyle name="Hyperlink" xfId="2826" builtinId="8" hidden="1"/>
    <cellStyle name="Hyperlink" xfId="2828" builtinId="8" hidden="1"/>
    <cellStyle name="Hyperlink" xfId="2830" builtinId="8" hidden="1"/>
    <cellStyle name="Hyperlink" xfId="2832" builtinId="8" hidden="1"/>
    <cellStyle name="Hyperlink" xfId="2834" builtinId="8" hidden="1"/>
    <cellStyle name="Hyperlink" xfId="2836" builtinId="8" hidden="1"/>
    <cellStyle name="Hyperlink" xfId="2838" builtinId="8" hidden="1"/>
    <cellStyle name="Hyperlink" xfId="2840" builtinId="8" hidden="1"/>
    <cellStyle name="Hyperlink" xfId="2842" builtinId="8" hidden="1"/>
    <cellStyle name="Hyperlink" xfId="2844" builtinId="8" hidden="1"/>
    <cellStyle name="Hyperlink" xfId="2846" builtinId="8" hidden="1"/>
    <cellStyle name="Hyperlink" xfId="2848" builtinId="8" hidden="1"/>
    <cellStyle name="Hyperlink" xfId="2850" builtinId="8" hidden="1"/>
    <cellStyle name="Hyperlink" xfId="2852" builtinId="8" hidden="1"/>
    <cellStyle name="Hyperlink" xfId="2854" builtinId="8" hidden="1"/>
    <cellStyle name="Hyperlink" xfId="2856" builtinId="8" hidden="1"/>
    <cellStyle name="Hyperlink" xfId="2858" builtinId="8" hidden="1"/>
    <cellStyle name="Hyperlink" xfId="2860" builtinId="8" hidden="1"/>
    <cellStyle name="Hyperlink" xfId="2862" builtinId="8" hidden="1"/>
    <cellStyle name="Hyperlink" xfId="2864" builtinId="8" hidden="1"/>
    <cellStyle name="Hyperlink" xfId="2866" builtinId="8" hidden="1"/>
    <cellStyle name="Hyperlink" xfId="2868" builtinId="8" hidden="1"/>
    <cellStyle name="Hyperlink" xfId="2870" builtinId="8" hidden="1"/>
    <cellStyle name="Hyperlink" xfId="2872" builtinId="8" hidden="1"/>
    <cellStyle name="Hyperlink" xfId="2874" builtinId="8" hidden="1"/>
    <cellStyle name="Hyperlink" xfId="2876" builtinId="8" hidden="1"/>
    <cellStyle name="Hyperlink" xfId="2878" builtinId="8" hidden="1"/>
    <cellStyle name="Hyperlink" xfId="2880" builtinId="8" hidden="1"/>
    <cellStyle name="Hyperlink" xfId="2882" builtinId="8" hidden="1"/>
    <cellStyle name="Hyperlink" xfId="2884" builtinId="8" hidden="1"/>
    <cellStyle name="Hyperlink" xfId="2886" builtinId="8" hidden="1"/>
    <cellStyle name="Hyperlink" xfId="2888" builtinId="8" hidden="1"/>
    <cellStyle name="Hyperlink" xfId="2890" builtinId="8" hidden="1"/>
    <cellStyle name="Hyperlink" xfId="2892" builtinId="8" hidden="1"/>
    <cellStyle name="Hyperlink" xfId="2894" builtinId="8" hidden="1"/>
    <cellStyle name="Hyperlink" xfId="2896" builtinId="8" hidden="1"/>
    <cellStyle name="Hyperlink" xfId="2898" builtinId="8" hidden="1"/>
    <cellStyle name="Hyperlink" xfId="2900" builtinId="8" hidden="1"/>
    <cellStyle name="Hyperlink" xfId="2902" builtinId="8" hidden="1"/>
    <cellStyle name="Hyperlink" xfId="2904" builtinId="8" hidden="1"/>
    <cellStyle name="Hyperlink" xfId="2906" builtinId="8" hidden="1"/>
    <cellStyle name="Hyperlink" xfId="2908" builtinId="8" hidden="1"/>
    <cellStyle name="Hyperlink" xfId="2910" builtinId="8" hidden="1"/>
    <cellStyle name="Hyperlink" xfId="2912" builtinId="8" hidden="1"/>
    <cellStyle name="Hyperlink" xfId="2914" builtinId="8" hidden="1"/>
    <cellStyle name="Hyperlink" xfId="2916" builtinId="8" hidden="1"/>
    <cellStyle name="Hyperlink" xfId="2918" builtinId="8" hidden="1"/>
    <cellStyle name="Hyperlink" xfId="2920" builtinId="8" hidden="1"/>
    <cellStyle name="Hyperlink" xfId="2922" builtinId="8" hidden="1"/>
    <cellStyle name="Hyperlink" xfId="2924" builtinId="8" hidden="1"/>
    <cellStyle name="Hyperlink" xfId="2926" builtinId="8" hidden="1"/>
    <cellStyle name="Hyperlink" xfId="2928" builtinId="8" hidden="1"/>
    <cellStyle name="Hyperlink" xfId="2930" builtinId="8" hidden="1"/>
    <cellStyle name="Hyperlink" xfId="2932" builtinId="8" hidden="1"/>
    <cellStyle name="Hyperlink" xfId="2934" builtinId="8" hidden="1"/>
    <cellStyle name="Hyperlink" xfId="2936" builtinId="8" hidden="1"/>
    <cellStyle name="Hyperlink" xfId="2938" builtinId="8" hidden="1"/>
    <cellStyle name="Hyperlink" xfId="2940" builtinId="8" hidden="1"/>
    <cellStyle name="Hyperlink" xfId="2942" builtinId="8" hidden="1"/>
    <cellStyle name="Hyperlink" xfId="2944" builtinId="8" hidden="1"/>
    <cellStyle name="Hyperlink" xfId="2946" builtinId="8" hidden="1"/>
    <cellStyle name="Hyperlink" xfId="2948" builtinId="8" hidden="1"/>
    <cellStyle name="Hyperlink" xfId="2950" builtinId="8" hidden="1"/>
    <cellStyle name="Hyperlink" xfId="2952" builtinId="8" hidden="1"/>
    <cellStyle name="Hyperlink" xfId="2954" builtinId="8" hidden="1"/>
    <cellStyle name="Hyperlink" xfId="2956" builtinId="8" hidden="1"/>
    <cellStyle name="Hyperlink" xfId="2958" builtinId="8" hidden="1"/>
    <cellStyle name="Hyperlink" xfId="2960" builtinId="8" hidden="1"/>
    <cellStyle name="Hyperlink" xfId="2962" builtinId="8" hidden="1"/>
    <cellStyle name="Hyperlink" xfId="2964" builtinId="8" hidden="1"/>
    <cellStyle name="Hyperlink" xfId="2966" builtinId="8" hidden="1"/>
    <cellStyle name="Hyperlink" xfId="2968" builtinId="8" hidden="1"/>
    <cellStyle name="Hyperlink" xfId="2970" builtinId="8" hidden="1"/>
    <cellStyle name="Hyperlink" xfId="2972" builtinId="8" hidden="1"/>
    <cellStyle name="Hyperlink" xfId="2974" builtinId="8" hidden="1"/>
    <cellStyle name="Hyperlink" xfId="2976" builtinId="8" hidden="1"/>
    <cellStyle name="Hyperlink" xfId="2978" builtinId="8" hidden="1"/>
    <cellStyle name="Hyperlink" xfId="2980" builtinId="8" hidden="1"/>
    <cellStyle name="Hyperlink" xfId="2982" builtinId="8" hidden="1"/>
    <cellStyle name="Hyperlink" xfId="2984" builtinId="8" hidden="1"/>
    <cellStyle name="Hyperlink" xfId="2986" builtinId="8" hidden="1"/>
    <cellStyle name="Hyperlink" xfId="2988" builtinId="8" hidden="1"/>
    <cellStyle name="Hyperlink" xfId="2990" builtinId="8" hidden="1"/>
    <cellStyle name="Hyperlink" xfId="2992" builtinId="8" hidden="1"/>
    <cellStyle name="Hyperlink" xfId="2994" builtinId="8" hidden="1"/>
    <cellStyle name="Hyperlink" xfId="2996" builtinId="8" hidden="1"/>
    <cellStyle name="Hyperlink" xfId="2998" builtinId="8" hidden="1"/>
    <cellStyle name="Hyperlink" xfId="3000" builtinId="8" hidden="1"/>
    <cellStyle name="Hyperlink" xfId="3002" builtinId="8" hidden="1"/>
    <cellStyle name="Hyperlink" xfId="3004" builtinId="8" hidden="1"/>
    <cellStyle name="Hyperlink" xfId="3006" builtinId="8" hidden="1"/>
    <cellStyle name="Hyperlink" xfId="3008" builtinId="8" hidden="1"/>
    <cellStyle name="Hyperlink" xfId="3010" builtinId="8" hidden="1"/>
    <cellStyle name="Hyperlink" xfId="3012" builtinId="8" hidden="1"/>
    <cellStyle name="Hyperlink" xfId="3014" builtinId="8" hidden="1"/>
    <cellStyle name="Hyperlink" xfId="3016" builtinId="8" hidden="1"/>
    <cellStyle name="Hyperlink" xfId="3018" builtinId="8" hidden="1"/>
    <cellStyle name="Hyperlink" xfId="3020" builtinId="8" hidden="1"/>
    <cellStyle name="Hyperlink" xfId="3022" builtinId="8" hidden="1"/>
    <cellStyle name="Hyperlink" xfId="3024" builtinId="8" hidden="1"/>
    <cellStyle name="Hyperlink" xfId="3026" builtinId="8" hidden="1"/>
    <cellStyle name="Hyperlink" xfId="3028" builtinId="8" hidden="1"/>
    <cellStyle name="Hyperlink" xfId="3030" builtinId="8" hidden="1"/>
    <cellStyle name="Hyperlink" xfId="3032" builtinId="8" hidden="1"/>
    <cellStyle name="Hyperlink" xfId="3034" builtinId="8" hidden="1"/>
    <cellStyle name="Hyperlink" xfId="3036" builtinId="8" hidden="1"/>
    <cellStyle name="Hyperlink" xfId="3038" builtinId="8" hidden="1"/>
    <cellStyle name="Hyperlink" xfId="3040" builtinId="8" hidden="1"/>
    <cellStyle name="Hyperlink" xfId="3042" builtinId="8" hidden="1"/>
    <cellStyle name="Hyperlink" xfId="3044" builtinId="8" hidden="1"/>
    <cellStyle name="Hyperlink" xfId="3046" builtinId="8" hidden="1"/>
    <cellStyle name="Hyperlink" xfId="3048" builtinId="8" hidden="1"/>
    <cellStyle name="Hyperlink" xfId="3050" builtinId="8" hidden="1"/>
    <cellStyle name="Hyperlink" xfId="3052" builtinId="8" hidden="1"/>
    <cellStyle name="Hyperlink" xfId="3054" builtinId="8" hidden="1"/>
    <cellStyle name="Hyperlink" xfId="3056" builtinId="8" hidden="1"/>
    <cellStyle name="Hyperlink" xfId="3058" builtinId="8" hidden="1"/>
    <cellStyle name="Hyperlink" xfId="3060" builtinId="8" hidden="1"/>
    <cellStyle name="Hyperlink" xfId="3062" builtinId="8" hidden="1"/>
    <cellStyle name="Hyperlink" xfId="3064" builtinId="8" hidden="1"/>
    <cellStyle name="Hyperlink" xfId="3066" builtinId="8" hidden="1"/>
    <cellStyle name="Hyperlink" xfId="3068" builtinId="8" hidden="1"/>
    <cellStyle name="Hyperlink" xfId="3070" builtinId="8" hidden="1"/>
    <cellStyle name="Hyperlink" xfId="3072" builtinId="8" hidden="1"/>
    <cellStyle name="Hyperlink" xfId="3074" builtinId="8" hidden="1"/>
    <cellStyle name="Hyperlink" xfId="3076" builtinId="8" hidden="1"/>
    <cellStyle name="Hyperlink" xfId="3078" builtinId="8" hidden="1"/>
    <cellStyle name="Hyperlink" xfId="3080" builtinId="8" hidden="1"/>
    <cellStyle name="Hyperlink" xfId="3082" builtinId="8" hidden="1"/>
    <cellStyle name="Hyperlink" xfId="3084" builtinId="8" hidden="1"/>
    <cellStyle name="Hyperlink" xfId="3086" builtinId="8" hidden="1"/>
    <cellStyle name="Hyperlink" xfId="3088" builtinId="8" hidden="1"/>
    <cellStyle name="Hyperlink" xfId="3090" builtinId="8" hidden="1"/>
    <cellStyle name="Hyperlink" xfId="3092" builtinId="8" hidden="1"/>
    <cellStyle name="Hyperlink" xfId="3094" builtinId="8" hidden="1"/>
    <cellStyle name="Hyperlink" xfId="3096" builtinId="8" hidden="1"/>
    <cellStyle name="Hyperlink" xfId="3098" builtinId="8" hidden="1"/>
    <cellStyle name="Hyperlink" xfId="3100" builtinId="8" hidden="1"/>
    <cellStyle name="Hyperlink" xfId="3102" builtinId="8" hidden="1"/>
    <cellStyle name="Hyperlink" xfId="3104" builtinId="8" hidden="1"/>
    <cellStyle name="Hyperlink" xfId="3106" builtinId="8" hidden="1"/>
    <cellStyle name="Hyperlink" xfId="3108" builtinId="8" hidden="1"/>
    <cellStyle name="Hyperlink" xfId="3110" builtinId="8" hidden="1"/>
    <cellStyle name="Hyperlink" xfId="3112" builtinId="8" hidden="1"/>
    <cellStyle name="Hyperlink" xfId="3114" builtinId="8" hidden="1"/>
    <cellStyle name="Hyperlink" xfId="3116" builtinId="8" hidden="1"/>
    <cellStyle name="Hyperlink" xfId="3118" builtinId="8" hidden="1"/>
    <cellStyle name="Hyperlink" xfId="3120" builtinId="8" hidden="1"/>
    <cellStyle name="Hyperlink" xfId="3122" builtinId="8" hidden="1"/>
    <cellStyle name="Hyperlink" xfId="3124" builtinId="8" hidden="1"/>
    <cellStyle name="Hyperlink" xfId="3126" builtinId="8" hidden="1"/>
    <cellStyle name="Hyperlink" xfId="3128" builtinId="8" hidden="1"/>
    <cellStyle name="Hyperlink" xfId="3130" builtinId="8" hidden="1"/>
    <cellStyle name="Hyperlink" xfId="3132" builtinId="8" hidden="1"/>
    <cellStyle name="Hyperlink" xfId="3134" builtinId="8" hidden="1"/>
    <cellStyle name="Hyperlink" xfId="3136" builtinId="8" hidden="1"/>
    <cellStyle name="Hyperlink" xfId="3138" builtinId="8" hidden="1"/>
    <cellStyle name="Hyperlink" xfId="3140" builtinId="8" hidden="1"/>
    <cellStyle name="Hyperlink" xfId="3142" builtinId="8" hidden="1"/>
    <cellStyle name="Hyperlink" xfId="3144" builtinId="8" hidden="1"/>
    <cellStyle name="Hyperlink" xfId="3146" builtinId="8" hidden="1"/>
    <cellStyle name="Hyperlink" xfId="3148" builtinId="8" hidden="1"/>
    <cellStyle name="Hyperlink" xfId="3150" builtinId="8" hidden="1"/>
    <cellStyle name="Hyperlink" xfId="3152" builtinId="8" hidden="1"/>
    <cellStyle name="Hyperlink" xfId="3154" builtinId="8" hidden="1"/>
    <cellStyle name="Hyperlink" xfId="3156" builtinId="8" hidden="1"/>
    <cellStyle name="Hyperlink" xfId="3158" builtinId="8" hidden="1"/>
    <cellStyle name="Hyperlink" xfId="3160" builtinId="8" hidden="1"/>
    <cellStyle name="Hyperlink" xfId="3162" builtinId="8" hidden="1"/>
    <cellStyle name="Hyperlink" xfId="3164" builtinId="8" hidden="1"/>
    <cellStyle name="Hyperlink" xfId="3166" builtinId="8" hidden="1"/>
    <cellStyle name="Hyperlink" xfId="3168" builtinId="8" hidden="1"/>
    <cellStyle name="Hyperlink" xfId="3170" builtinId="8" hidden="1"/>
    <cellStyle name="Hyperlink" xfId="3172" builtinId="8" hidden="1"/>
    <cellStyle name="Hyperlink" xfId="3174" builtinId="8" hidden="1"/>
    <cellStyle name="Hyperlink" xfId="3176" builtinId="8" hidden="1"/>
    <cellStyle name="Hyperlink" xfId="3178" builtinId="8" hidden="1"/>
    <cellStyle name="Hyperlink" xfId="3180" builtinId="8" hidden="1"/>
    <cellStyle name="Hyperlink" xfId="3182" builtinId="8" hidden="1"/>
    <cellStyle name="Hyperlink" xfId="3184" builtinId="8" hidden="1"/>
    <cellStyle name="Hyperlink" xfId="3186" builtinId="8" hidden="1"/>
    <cellStyle name="Hyperlink" xfId="3188" builtinId="8" hidden="1"/>
    <cellStyle name="Hyperlink" xfId="3190" builtinId="8" hidden="1"/>
    <cellStyle name="Hyperlink" xfId="3192" builtinId="8" hidden="1"/>
    <cellStyle name="Hyperlink" xfId="3194" builtinId="8" hidden="1"/>
    <cellStyle name="Hyperlink" xfId="3196" builtinId="8" hidden="1"/>
    <cellStyle name="Hyperlink" xfId="3198" builtinId="8" hidden="1"/>
    <cellStyle name="Hyperlink" xfId="3200" builtinId="8" hidden="1"/>
    <cellStyle name="Hyperlink" xfId="3202" builtinId="8" hidden="1"/>
    <cellStyle name="Hyperlink" xfId="3204" builtinId="8" hidden="1"/>
    <cellStyle name="Hyperlink" xfId="3206" builtinId="8" hidden="1"/>
    <cellStyle name="Hyperlink" xfId="3208" builtinId="8" hidden="1"/>
    <cellStyle name="Hyperlink" xfId="3210" builtinId="8" hidden="1"/>
    <cellStyle name="Hyperlink" xfId="3212" builtinId="8" hidden="1"/>
    <cellStyle name="Hyperlink" xfId="3214" builtinId="8" hidden="1"/>
    <cellStyle name="Hyperlink" xfId="3216" builtinId="8" hidden="1"/>
    <cellStyle name="Hyperlink" xfId="3218" builtinId="8" hidden="1"/>
    <cellStyle name="Hyperlink" xfId="3220" builtinId="8" hidden="1"/>
    <cellStyle name="Hyperlink" xfId="3222" builtinId="8" hidden="1"/>
    <cellStyle name="Hyperlink" xfId="3224" builtinId="8" hidden="1"/>
    <cellStyle name="Hyperlink" xfId="3226" builtinId="8" hidden="1"/>
    <cellStyle name="Hyperlink" xfId="3228" builtinId="8" hidden="1"/>
    <cellStyle name="Hyperlink" xfId="3230" builtinId="8" hidden="1"/>
    <cellStyle name="Hyperlink" xfId="3232" builtinId="8" hidden="1"/>
    <cellStyle name="Hyperlink" xfId="3234" builtinId="8" hidden="1"/>
    <cellStyle name="Hyperlink" xfId="3236" builtinId="8" hidden="1"/>
    <cellStyle name="Hyperlink" xfId="3238" builtinId="8" hidden="1"/>
    <cellStyle name="Hyperlink" xfId="3240" builtinId="8" hidden="1"/>
    <cellStyle name="Hyperlink" xfId="3242" builtinId="8" hidden="1"/>
    <cellStyle name="Hyperlink" xfId="3244" builtinId="8" hidden="1"/>
    <cellStyle name="Hyperlink" xfId="3246" builtinId="8" hidden="1"/>
    <cellStyle name="Hyperlink" xfId="3248" builtinId="8" hidden="1"/>
    <cellStyle name="Hyperlink" xfId="3250" builtinId="8" hidden="1"/>
    <cellStyle name="Hyperlink" xfId="3252" builtinId="8" hidden="1"/>
    <cellStyle name="Hyperlink" xfId="3254" builtinId="8" hidden="1"/>
    <cellStyle name="Hyperlink" xfId="3256" builtinId="8" hidden="1"/>
    <cellStyle name="Hyperlink" xfId="3258" builtinId="8" hidden="1"/>
    <cellStyle name="Hyperlink" xfId="3260" builtinId="8" hidden="1"/>
    <cellStyle name="Hyperlink" xfId="3262" builtinId="8" hidden="1"/>
    <cellStyle name="Hyperlink" xfId="3264" builtinId="8" hidden="1"/>
    <cellStyle name="Hyperlink" xfId="3266" builtinId="8" hidden="1"/>
    <cellStyle name="Hyperlink" xfId="3268" builtinId="8" hidden="1"/>
    <cellStyle name="Hyperlink" xfId="3270" builtinId="8" hidden="1"/>
    <cellStyle name="Hyperlink" xfId="3272" builtinId="8" hidden="1"/>
    <cellStyle name="Hyperlink" xfId="3274" builtinId="8" hidden="1"/>
    <cellStyle name="Hyperlink" xfId="3276" builtinId="8" hidden="1"/>
    <cellStyle name="Hyperlink" xfId="3278" builtinId="8" hidden="1"/>
    <cellStyle name="Hyperlink" xfId="3280" builtinId="8" hidden="1"/>
    <cellStyle name="Hyperlink" xfId="3282" builtinId="8" hidden="1"/>
    <cellStyle name="Hyperlink" xfId="3284" builtinId="8" hidden="1"/>
    <cellStyle name="Hyperlink" xfId="3286" builtinId="8" hidden="1"/>
    <cellStyle name="Hyperlink" xfId="3288" builtinId="8" hidden="1"/>
    <cellStyle name="Hyperlink" xfId="3290" builtinId="8" hidden="1"/>
    <cellStyle name="Hyperlink" xfId="3292" builtinId="8" hidden="1"/>
    <cellStyle name="Hyperlink" xfId="3294" builtinId="8" hidden="1"/>
    <cellStyle name="Hyperlink" xfId="3296" builtinId="8" hidden="1"/>
    <cellStyle name="Hyperlink" xfId="3298" builtinId="8" hidden="1"/>
    <cellStyle name="Hyperlink" xfId="3300" builtinId="8" hidden="1"/>
    <cellStyle name="Hyperlink" xfId="3302" builtinId="8" hidden="1"/>
    <cellStyle name="Hyperlink" xfId="3304" builtinId="8" hidden="1"/>
    <cellStyle name="Hyperlink" xfId="3306" builtinId="8" hidden="1"/>
    <cellStyle name="Hyperlink" xfId="3308" builtinId="8" hidden="1"/>
    <cellStyle name="Hyperlink" xfId="3310" builtinId="8" hidden="1"/>
    <cellStyle name="Hyperlink" xfId="3312" builtinId="8" hidden="1"/>
    <cellStyle name="Hyperlink" xfId="3314" builtinId="8" hidden="1"/>
    <cellStyle name="Hyperlink" xfId="3316" builtinId="8" hidden="1"/>
    <cellStyle name="Hyperlink" xfId="3318" builtinId="8" hidden="1"/>
    <cellStyle name="Hyperlink" xfId="3320" builtinId="8" hidden="1"/>
    <cellStyle name="Hyperlink" xfId="3322" builtinId="8" hidden="1"/>
    <cellStyle name="Hyperlink" xfId="3324" builtinId="8" hidden="1"/>
    <cellStyle name="Hyperlink" xfId="3326" builtinId="8" hidden="1"/>
    <cellStyle name="Hyperlink" xfId="3328" builtinId="8" hidden="1"/>
    <cellStyle name="Hyperlink" xfId="3330" builtinId="8" hidden="1"/>
    <cellStyle name="Hyperlink" xfId="3332" builtinId="8" hidden="1"/>
    <cellStyle name="Hyperlink" xfId="3334" builtinId="8" hidden="1"/>
    <cellStyle name="Hyperlink" xfId="3336" builtinId="8" hidden="1"/>
    <cellStyle name="Hyperlink" xfId="3338" builtinId="8" hidden="1"/>
    <cellStyle name="Hyperlink" xfId="3340" builtinId="8" hidden="1"/>
    <cellStyle name="Hyperlink" xfId="3342" builtinId="8" hidden="1"/>
    <cellStyle name="Hyperlink" xfId="3344" builtinId="8" hidden="1"/>
    <cellStyle name="Hyperlink" xfId="3346" builtinId="8" hidden="1"/>
    <cellStyle name="Hyperlink" xfId="3348" builtinId="8" hidden="1"/>
    <cellStyle name="Hyperlink" xfId="3350" builtinId="8" hidden="1"/>
    <cellStyle name="Hyperlink" xfId="3352" builtinId="8" hidden="1"/>
    <cellStyle name="Hyperlink" xfId="3354" builtinId="8" hidden="1"/>
    <cellStyle name="Hyperlink" xfId="3356" builtinId="8" hidden="1"/>
    <cellStyle name="Hyperlink" xfId="3358" builtinId="8" hidden="1"/>
    <cellStyle name="Hyperlink" xfId="3360" builtinId="8" hidden="1"/>
    <cellStyle name="Hyperlink" xfId="3362" builtinId="8" hidden="1"/>
    <cellStyle name="Hyperlink" xfId="3364" builtinId="8" hidden="1"/>
    <cellStyle name="Hyperlink" xfId="3366" builtinId="8" hidden="1"/>
    <cellStyle name="Hyperlink" xfId="3368" builtinId="8" hidden="1"/>
    <cellStyle name="Hyperlink" xfId="3370" builtinId="8" hidden="1"/>
    <cellStyle name="Hyperlink" xfId="3372" builtinId="8" hidden="1"/>
    <cellStyle name="Hyperlink" xfId="3374" builtinId="8" hidden="1"/>
    <cellStyle name="Hyperlink" xfId="3376" builtinId="8" hidden="1"/>
    <cellStyle name="Hyperlink" xfId="3378" builtinId="8" hidden="1"/>
    <cellStyle name="Hyperlink" xfId="3380" builtinId="8" hidden="1"/>
    <cellStyle name="Hyperlink" xfId="3382" builtinId="8" hidden="1"/>
    <cellStyle name="Hyperlink" xfId="3384" builtinId="8" hidden="1"/>
    <cellStyle name="Hyperlink" xfId="3386" builtinId="8" hidden="1"/>
    <cellStyle name="Hyperlink" xfId="3388" builtinId="8" hidden="1"/>
    <cellStyle name="Hyperlink" xfId="3390" builtinId="8" hidden="1"/>
    <cellStyle name="Hyperlink" xfId="3392" builtinId="8" hidden="1"/>
    <cellStyle name="Hyperlink" xfId="3394" builtinId="8" hidden="1"/>
    <cellStyle name="Hyperlink" xfId="3396" builtinId="8" hidden="1"/>
    <cellStyle name="Hyperlink" xfId="3398" builtinId="8" hidden="1"/>
    <cellStyle name="Hyperlink" xfId="3400" builtinId="8" hidden="1"/>
    <cellStyle name="Hyperlink" xfId="3402" builtinId="8" hidden="1"/>
    <cellStyle name="Hyperlink" xfId="3404" builtinId="8" hidden="1"/>
    <cellStyle name="Hyperlink" xfId="3406" builtinId="8" hidden="1"/>
    <cellStyle name="Hyperlink" xfId="3408" builtinId="8" hidden="1"/>
    <cellStyle name="Hyperlink" xfId="3410" builtinId="8" hidden="1"/>
    <cellStyle name="Hyperlink" xfId="3412" builtinId="8" hidden="1"/>
    <cellStyle name="Hyperlink" xfId="3414" builtinId="8" hidden="1"/>
    <cellStyle name="Hyperlink" xfId="3416" builtinId="8" hidden="1"/>
    <cellStyle name="Hyperlink" xfId="3418" builtinId="8" hidden="1"/>
    <cellStyle name="Hyperlink" xfId="3420" builtinId="8" hidden="1"/>
    <cellStyle name="Hyperlink" xfId="3422" builtinId="8" hidden="1"/>
    <cellStyle name="Hyperlink" xfId="3424" builtinId="8" hidden="1"/>
    <cellStyle name="Hyperlink" xfId="3426" builtinId="8" hidden="1"/>
    <cellStyle name="Hyperlink" xfId="3428" builtinId="8" hidden="1"/>
    <cellStyle name="Hyperlink" xfId="3430" builtinId="8" hidden="1"/>
    <cellStyle name="Hyperlink" xfId="3432" builtinId="8" hidden="1"/>
    <cellStyle name="Hyperlink" xfId="3434" builtinId="8" hidden="1"/>
    <cellStyle name="Hyperlink" xfId="3436" builtinId="8" hidden="1"/>
    <cellStyle name="Hyperlink" xfId="3438" builtinId="8" hidden="1"/>
    <cellStyle name="Hyperlink" xfId="3440" builtinId="8" hidden="1"/>
    <cellStyle name="Hyperlink" xfId="3442" builtinId="8" hidden="1"/>
    <cellStyle name="Hyperlink" xfId="3444" builtinId="8" hidden="1"/>
    <cellStyle name="Hyperlink" xfId="3446" builtinId="8" hidden="1"/>
    <cellStyle name="Hyperlink" xfId="3448" builtinId="8" hidden="1"/>
    <cellStyle name="Hyperlink" xfId="3450" builtinId="8" hidden="1"/>
    <cellStyle name="Hyperlink" xfId="3452" builtinId="8" hidden="1"/>
    <cellStyle name="Hyperlink" xfId="3454" builtinId="8" hidden="1"/>
    <cellStyle name="Hyperlink" xfId="3456" builtinId="8" hidden="1"/>
    <cellStyle name="Hyperlink" xfId="3458" builtinId="8" hidden="1"/>
    <cellStyle name="Hyperlink" xfId="3460" builtinId="8" hidden="1"/>
    <cellStyle name="Hyperlink" xfId="3462" builtinId="8" hidden="1"/>
    <cellStyle name="Hyperlink" xfId="3464" builtinId="8" hidden="1"/>
    <cellStyle name="Hyperlink" xfId="3466" builtinId="8" hidden="1"/>
    <cellStyle name="Hyperlink" xfId="3468" builtinId="8" hidden="1"/>
    <cellStyle name="Hyperlink" xfId="3470" builtinId="8" hidden="1"/>
    <cellStyle name="Hyperlink" xfId="3472" builtinId="8" hidden="1"/>
    <cellStyle name="Hyperlink" xfId="3474" builtinId="8" hidden="1"/>
    <cellStyle name="Hyperlink" xfId="3476" builtinId="8" hidden="1"/>
    <cellStyle name="Hyperlink" xfId="3478" builtinId="8" hidden="1"/>
    <cellStyle name="Hyperlink" xfId="3480" builtinId="8" hidden="1"/>
    <cellStyle name="Hyperlink" xfId="3482" builtinId="8" hidden="1"/>
    <cellStyle name="Hyperlink" xfId="3484" builtinId="8" hidden="1"/>
    <cellStyle name="Hyperlink" xfId="3486" builtinId="8" hidden="1"/>
    <cellStyle name="Hyperlink" xfId="3488" builtinId="8" hidden="1"/>
    <cellStyle name="Hyperlink" xfId="3490" builtinId="8" hidden="1"/>
    <cellStyle name="Hyperlink" xfId="3492" builtinId="8" hidden="1"/>
    <cellStyle name="Hyperlink" xfId="3494" builtinId="8" hidden="1"/>
    <cellStyle name="Hyperlink" xfId="3496" builtinId="8" hidden="1"/>
    <cellStyle name="Hyperlink" xfId="3498" builtinId="8" hidden="1"/>
    <cellStyle name="Hyperlink" xfId="3500" builtinId="8" hidden="1"/>
    <cellStyle name="Hyperlink" xfId="3502" builtinId="8" hidden="1"/>
    <cellStyle name="Hyperlink" xfId="3504" builtinId="8" hidden="1"/>
    <cellStyle name="Hyperlink" xfId="3506" builtinId="8" hidden="1"/>
    <cellStyle name="Hyperlink" xfId="3508" builtinId="8" hidden="1"/>
    <cellStyle name="Hyperlink" xfId="3510" builtinId="8" hidden="1"/>
    <cellStyle name="Hyperlink" xfId="3512" builtinId="8" hidden="1"/>
    <cellStyle name="Hyperlink" xfId="3514" builtinId="8" hidden="1"/>
    <cellStyle name="Hyperlink" xfId="3516" builtinId="8" hidden="1"/>
    <cellStyle name="Hyperlink" xfId="3518" builtinId="8" hidden="1"/>
    <cellStyle name="Hyperlink" xfId="3520" builtinId="8" hidden="1"/>
    <cellStyle name="Hyperlink" xfId="3522" builtinId="8" hidden="1"/>
    <cellStyle name="Hyperlink" xfId="3524" builtinId="8" hidden="1"/>
    <cellStyle name="Hyperlink" xfId="3526" builtinId="8" hidden="1"/>
    <cellStyle name="Hyperlink" xfId="3528" builtinId="8" hidden="1"/>
    <cellStyle name="Hyperlink" xfId="3530" builtinId="8" hidden="1"/>
    <cellStyle name="Hyperlink" xfId="3532" builtinId="8" hidden="1"/>
    <cellStyle name="Hyperlink" xfId="3534" builtinId="8" hidden="1"/>
    <cellStyle name="Hyperlink" xfId="3536" builtinId="8" hidden="1"/>
    <cellStyle name="Hyperlink" xfId="3538" builtinId="8" hidden="1"/>
    <cellStyle name="Hyperlink" xfId="3540" builtinId="8" hidden="1"/>
    <cellStyle name="Hyperlink" xfId="3542" builtinId="8" hidden="1"/>
    <cellStyle name="Hyperlink" xfId="3544" builtinId="8" hidden="1"/>
    <cellStyle name="Hyperlink" xfId="3546" builtinId="8" hidden="1"/>
    <cellStyle name="Hyperlink" xfId="3548" builtinId="8" hidden="1"/>
    <cellStyle name="Hyperlink" xfId="3550" builtinId="8" hidden="1"/>
    <cellStyle name="Hyperlink" xfId="3552" builtinId="8" hidden="1"/>
    <cellStyle name="Hyperlink" xfId="3554" builtinId="8" hidden="1"/>
    <cellStyle name="Hyperlink" xfId="3556" builtinId="8" hidden="1"/>
    <cellStyle name="Hyperlink" xfId="3558" builtinId="8" hidden="1"/>
    <cellStyle name="Hyperlink" xfId="3560" builtinId="8" hidden="1"/>
    <cellStyle name="Hyperlink" xfId="3562" builtinId="8" hidden="1"/>
    <cellStyle name="Hyperlink" xfId="3564" builtinId="8" hidden="1"/>
    <cellStyle name="Hyperlink" xfId="3566" builtinId="8" hidden="1"/>
    <cellStyle name="Hyperlink" xfId="3568" builtinId="8" hidden="1"/>
    <cellStyle name="Hyperlink" xfId="3570" builtinId="8" hidden="1"/>
    <cellStyle name="Hyperlink" xfId="3572" builtinId="8" hidden="1"/>
    <cellStyle name="Hyperlink" xfId="3574" builtinId="8" hidden="1"/>
    <cellStyle name="Hyperlink" xfId="3576" builtinId="8" hidden="1"/>
    <cellStyle name="Hyperlink" xfId="3578" builtinId="8" hidden="1"/>
    <cellStyle name="Hyperlink" xfId="3580" builtinId="8" hidden="1"/>
    <cellStyle name="Hyperlink" xfId="3582" builtinId="8" hidden="1"/>
    <cellStyle name="Hyperlink" xfId="3584" builtinId="8" hidden="1"/>
    <cellStyle name="Hyperlink" xfId="3586" builtinId="8" hidden="1"/>
    <cellStyle name="Hyperlink" xfId="3588" builtinId="8" hidden="1"/>
    <cellStyle name="Hyperlink" xfId="3590" builtinId="8" hidden="1"/>
    <cellStyle name="Hyperlink" xfId="3592" builtinId="8" hidden="1"/>
    <cellStyle name="Hyperlink" xfId="3594" builtinId="8" hidden="1"/>
    <cellStyle name="Hyperlink" xfId="3596" builtinId="8" hidden="1"/>
    <cellStyle name="Hyperlink" xfId="3598" builtinId="8" hidden="1"/>
    <cellStyle name="Hyperlink" xfId="3600" builtinId="8" hidden="1"/>
    <cellStyle name="Hyperlink" xfId="3602" builtinId="8" hidden="1"/>
    <cellStyle name="Hyperlink" xfId="3604" builtinId="8" hidden="1"/>
    <cellStyle name="Hyperlink" xfId="3606" builtinId="8" hidden="1"/>
    <cellStyle name="Hyperlink" xfId="3608" builtinId="8" hidden="1"/>
    <cellStyle name="Hyperlink" xfId="3610" builtinId="8" hidden="1"/>
    <cellStyle name="Hyperlink" xfId="3612" builtinId="8" hidden="1"/>
    <cellStyle name="Hyperlink" xfId="3614" builtinId="8" hidden="1"/>
    <cellStyle name="Hyperlink" xfId="3616" builtinId="8" hidden="1"/>
    <cellStyle name="Hyperlink" xfId="3618" builtinId="8" hidden="1"/>
    <cellStyle name="Hyperlink" xfId="3620" builtinId="8" hidden="1"/>
    <cellStyle name="Hyperlink" xfId="3622" builtinId="8" hidden="1"/>
    <cellStyle name="Hyperlink" xfId="3624" builtinId="8" hidden="1"/>
    <cellStyle name="Hyperlink" xfId="3626" builtinId="8" hidden="1"/>
    <cellStyle name="Hyperlink" xfId="3628" builtinId="8" hidden="1"/>
    <cellStyle name="Hyperlink" xfId="3630" builtinId="8" hidden="1"/>
    <cellStyle name="Hyperlink" xfId="3632" builtinId="8" hidden="1"/>
    <cellStyle name="Hyperlink" xfId="3634" builtinId="8" hidden="1"/>
    <cellStyle name="Hyperlink" xfId="3636" builtinId="8" hidden="1"/>
    <cellStyle name="Hyperlink" xfId="3638" builtinId="8" hidden="1"/>
    <cellStyle name="Hyperlink" xfId="3640" builtinId="8" hidden="1"/>
    <cellStyle name="Hyperlink" xfId="3642" builtinId="8" hidden="1"/>
    <cellStyle name="Hyperlink" xfId="3644" builtinId="8" hidden="1"/>
    <cellStyle name="Hyperlink" xfId="3646" builtinId="8" hidden="1"/>
    <cellStyle name="Hyperlink" xfId="3648" builtinId="8" hidden="1"/>
    <cellStyle name="Hyperlink" xfId="3650" builtinId="8" hidden="1"/>
    <cellStyle name="Hyperlink" xfId="3652" builtinId="8" hidden="1"/>
    <cellStyle name="Hyperlink" xfId="3654" builtinId="8" hidden="1"/>
    <cellStyle name="Hyperlink" xfId="3656" builtinId="8" hidden="1"/>
    <cellStyle name="Hyperlink" xfId="3658" builtinId="8" hidden="1"/>
    <cellStyle name="Hyperlink" xfId="3660" builtinId="8" hidden="1"/>
    <cellStyle name="Hyperlink" xfId="3662" builtinId="8" hidden="1"/>
    <cellStyle name="Hyperlink" xfId="3664" builtinId="8" hidden="1"/>
    <cellStyle name="Hyperlink" xfId="3666" builtinId="8" hidden="1"/>
    <cellStyle name="Hyperlink" xfId="3668" builtinId="8" hidden="1"/>
    <cellStyle name="Hyperlink" xfId="3670" builtinId="8" hidden="1"/>
    <cellStyle name="Hyperlink" xfId="3672" builtinId="8" hidden="1"/>
    <cellStyle name="Hyperlink" xfId="3674" builtinId="8" hidden="1"/>
    <cellStyle name="Hyperlink" xfId="3676" builtinId="8" hidden="1"/>
    <cellStyle name="Hyperlink" xfId="3678" builtinId="8" hidden="1"/>
    <cellStyle name="Hyperlink" xfId="3680" builtinId="8" hidden="1"/>
    <cellStyle name="Hyperlink" xfId="3682" builtinId="8" hidden="1"/>
    <cellStyle name="Hyperlink" xfId="3684" builtinId="8" hidden="1"/>
    <cellStyle name="Hyperlink" xfId="3686" builtinId="8" hidden="1"/>
    <cellStyle name="Hyperlink" xfId="3688" builtinId="8" hidden="1"/>
    <cellStyle name="Hyperlink" xfId="3690" builtinId="8" hidden="1"/>
    <cellStyle name="Hyperlink" xfId="3692" builtinId="8" hidden="1"/>
    <cellStyle name="Hyperlink" xfId="3694" builtinId="8" hidden="1"/>
    <cellStyle name="Hyperlink" xfId="3696" builtinId="8" hidden="1"/>
    <cellStyle name="Hyperlink" xfId="3698" builtinId="8" hidden="1"/>
    <cellStyle name="Hyperlink" xfId="3700" builtinId="8" hidden="1"/>
    <cellStyle name="Hyperlink" xfId="3702" builtinId="8" hidden="1"/>
    <cellStyle name="Hyperlink" xfId="3704" builtinId="8" hidden="1"/>
    <cellStyle name="Hyperlink" xfId="3706" builtinId="8" hidden="1"/>
    <cellStyle name="Hyperlink" xfId="3708" builtinId="8" hidden="1"/>
    <cellStyle name="Hyperlink" xfId="3710" builtinId="8" hidden="1"/>
    <cellStyle name="Hyperlink" xfId="3712" builtinId="8" hidden="1"/>
    <cellStyle name="Hyperlink" xfId="3714" builtinId="8" hidden="1"/>
    <cellStyle name="Hyperlink" xfId="3716" builtinId="8" hidden="1"/>
    <cellStyle name="Hyperlink" xfId="3718" builtinId="8" hidden="1"/>
    <cellStyle name="Hyperlink" xfId="3720" builtinId="8" hidden="1"/>
    <cellStyle name="Hyperlink" xfId="3722" builtinId="8" hidden="1"/>
    <cellStyle name="Hyperlink" xfId="3724" builtinId="8" hidden="1"/>
    <cellStyle name="Hyperlink" xfId="3726" builtinId="8" hidden="1"/>
    <cellStyle name="Hyperlink" xfId="3728" builtinId="8" hidden="1"/>
    <cellStyle name="Hyperlink" xfId="3730" builtinId="8" hidden="1"/>
    <cellStyle name="Hyperlink" xfId="3732" builtinId="8" hidden="1"/>
    <cellStyle name="Hyperlink" xfId="3734" builtinId="8" hidden="1"/>
    <cellStyle name="Hyperlink" xfId="3736" builtinId="8" hidden="1"/>
    <cellStyle name="Hyperlink" xfId="3738" builtinId="8" hidden="1"/>
    <cellStyle name="Hyperlink" xfId="3740" builtinId="8" hidden="1"/>
    <cellStyle name="Hyperlink" xfId="3742" builtinId="8" hidden="1"/>
    <cellStyle name="Hyperlink" xfId="3744" builtinId="8" hidden="1"/>
    <cellStyle name="Hyperlink" xfId="3746" builtinId="8" hidden="1"/>
    <cellStyle name="Hyperlink" xfId="3748" builtinId="8" hidden="1"/>
    <cellStyle name="Hyperlink" xfId="3750" builtinId="8" hidden="1"/>
    <cellStyle name="Hyperlink" xfId="3752" builtinId="8" hidden="1"/>
    <cellStyle name="Hyperlink" xfId="3754" builtinId="8" hidden="1"/>
    <cellStyle name="Hyperlink" xfId="3756" builtinId="8" hidden="1"/>
    <cellStyle name="Hyperlink" xfId="3758" builtinId="8" hidden="1"/>
    <cellStyle name="Hyperlink" xfId="3760" builtinId="8" hidden="1"/>
    <cellStyle name="Hyperlink" xfId="3762" builtinId="8" hidden="1"/>
    <cellStyle name="Hyperlink" xfId="3764" builtinId="8" hidden="1"/>
    <cellStyle name="Hyperlink" xfId="3766" builtinId="8" hidden="1"/>
    <cellStyle name="Hyperlink" xfId="3768" builtinId="8" hidden="1"/>
    <cellStyle name="Hyperlink" xfId="3770" builtinId="8" hidden="1"/>
    <cellStyle name="Hyperlink" xfId="3772" builtinId="8" hidden="1"/>
    <cellStyle name="Hyperlink" xfId="3774" builtinId="8" hidden="1"/>
    <cellStyle name="Hyperlink" xfId="3776" builtinId="8" hidden="1"/>
    <cellStyle name="Hyperlink" xfId="3778" builtinId="8" hidden="1"/>
    <cellStyle name="Hyperlink" xfId="3780" builtinId="8" hidden="1"/>
    <cellStyle name="Hyperlink" xfId="3782" builtinId="8" hidden="1"/>
    <cellStyle name="Hyperlink" xfId="3784" builtinId="8" hidden="1"/>
    <cellStyle name="Hyperlink" xfId="3786" builtinId="8" hidden="1"/>
    <cellStyle name="Hyperlink" xfId="3788" builtinId="8" hidden="1"/>
    <cellStyle name="Hyperlink" xfId="3790" builtinId="8" hidden="1"/>
    <cellStyle name="Hyperlink" xfId="3792" builtinId="8" hidden="1"/>
    <cellStyle name="Hyperlink" xfId="3794" builtinId="8" hidden="1"/>
    <cellStyle name="Hyperlink" xfId="3796" builtinId="8" hidden="1"/>
    <cellStyle name="Hyperlink" xfId="3798" builtinId="8" hidden="1"/>
    <cellStyle name="Hyperlink" xfId="3800" builtinId="8" hidden="1"/>
    <cellStyle name="Hyperlink" xfId="3802" builtinId="8" hidden="1"/>
    <cellStyle name="Hyperlink" xfId="3804" builtinId="8" hidden="1"/>
    <cellStyle name="Hyperlink" xfId="3806" builtinId="8" hidden="1"/>
    <cellStyle name="Hyperlink" xfId="3808" builtinId="8" hidden="1"/>
    <cellStyle name="Hyperlink" xfId="3810" builtinId="8" hidden="1"/>
    <cellStyle name="Hyperlink" xfId="3812" builtinId="8" hidden="1"/>
    <cellStyle name="Hyperlink" xfId="3814" builtinId="8" hidden="1"/>
    <cellStyle name="Hyperlink" xfId="3816" builtinId="8" hidden="1"/>
    <cellStyle name="Hyperlink" xfId="3818" builtinId="8" hidden="1"/>
    <cellStyle name="Hyperlink" xfId="3820" builtinId="8" hidden="1"/>
    <cellStyle name="Hyperlink" xfId="3822" builtinId="8" hidden="1"/>
    <cellStyle name="Hyperlink" xfId="3824" builtinId="8" hidden="1"/>
    <cellStyle name="Hyperlink" xfId="3826" builtinId="8" hidden="1"/>
    <cellStyle name="Hyperlink" xfId="3828" builtinId="8" hidden="1"/>
    <cellStyle name="Hyperlink" xfId="3830" builtinId="8" hidden="1"/>
    <cellStyle name="Hyperlink" xfId="3832" builtinId="8" hidden="1"/>
    <cellStyle name="Hyperlink" xfId="3834" builtinId="8" hidden="1"/>
    <cellStyle name="Hyperlink" xfId="3836" builtinId="8" hidden="1"/>
    <cellStyle name="Hyperlink" xfId="3838" builtinId="8" hidden="1"/>
    <cellStyle name="Hyperlink" xfId="3840" builtinId="8" hidden="1"/>
    <cellStyle name="Hyperlink" xfId="3842" builtinId="8" hidden="1"/>
    <cellStyle name="Hyperlink" xfId="3844" builtinId="8" hidden="1"/>
    <cellStyle name="Hyperlink" xfId="3846" builtinId="8" hidden="1"/>
    <cellStyle name="Hyperlink" xfId="3848" builtinId="8" hidden="1"/>
    <cellStyle name="Hyperlink" xfId="3850" builtinId="8" hidden="1"/>
    <cellStyle name="Hyperlink" xfId="3852" builtinId="8" hidden="1"/>
    <cellStyle name="Hyperlink" xfId="3854" builtinId="8" hidden="1"/>
    <cellStyle name="Hyperlink" xfId="3856" builtinId="8" hidden="1"/>
    <cellStyle name="Hyperlink" xfId="3858" builtinId="8" hidden="1"/>
    <cellStyle name="Hyperlink" xfId="3860" builtinId="8" hidden="1"/>
    <cellStyle name="Hyperlink" xfId="3862" builtinId="8" hidden="1"/>
    <cellStyle name="Hyperlink" xfId="3864" builtinId="8" hidden="1"/>
    <cellStyle name="Hyperlink" xfId="3866" builtinId="8" hidden="1"/>
    <cellStyle name="Hyperlink" xfId="3868" builtinId="8" hidden="1"/>
    <cellStyle name="Hyperlink" xfId="3870" builtinId="8" hidden="1"/>
    <cellStyle name="Hyperlink" xfId="3872" builtinId="8" hidden="1"/>
    <cellStyle name="Hyperlink" xfId="3874" builtinId="8" hidden="1"/>
    <cellStyle name="Hyperlink" xfId="3876" builtinId="8" hidden="1"/>
    <cellStyle name="Hyperlink" xfId="3878" builtinId="8" hidden="1"/>
    <cellStyle name="Hyperlink" xfId="3880" builtinId="8" hidden="1"/>
    <cellStyle name="Hyperlink" xfId="3882" builtinId="8" hidden="1"/>
    <cellStyle name="Hyperlink" xfId="3884" builtinId="8" hidden="1"/>
    <cellStyle name="Hyperlink" xfId="3886" builtinId="8" hidden="1"/>
    <cellStyle name="Hyperlink" xfId="3888" builtinId="8" hidden="1"/>
    <cellStyle name="Hyperlink" xfId="3890" builtinId="8" hidden="1"/>
    <cellStyle name="Hyperlink" xfId="3892" builtinId="8" hidden="1"/>
    <cellStyle name="Hyperlink" xfId="3894" builtinId="8" hidden="1"/>
    <cellStyle name="Hyperlink" xfId="3896" builtinId="8" hidden="1"/>
    <cellStyle name="Hyperlink" xfId="3898" builtinId="8" hidden="1"/>
    <cellStyle name="Hyperlink" xfId="3900" builtinId="8" hidden="1"/>
    <cellStyle name="Hyperlink" xfId="3902" builtinId="8" hidden="1"/>
    <cellStyle name="Hyperlink" xfId="3904" builtinId="8" hidden="1"/>
    <cellStyle name="Hyperlink" xfId="3906" builtinId="8" hidden="1"/>
    <cellStyle name="Hyperlink" xfId="3908" builtinId="8" hidden="1"/>
    <cellStyle name="Hyperlink" xfId="3910" builtinId="8" hidden="1"/>
    <cellStyle name="Hyperlink" xfId="3912" builtinId="8" hidden="1"/>
    <cellStyle name="Normal" xfId="0" builtinId="0"/>
    <cellStyle name="Percent" xfId="1" builtinId="5"/>
  </cellStyles>
  <dxfs count="4"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" Type="http://schemas.openxmlformats.org/officeDocument/2006/relationships/vmlDrawing" Target="../drawings/vmlDrawing1.v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rgb="FFFF00FF"/>
    <pageSetUpPr fitToPage="1"/>
  </sheetPr>
  <dimension ref="A1:R130"/>
  <sheetViews>
    <sheetView showZeros="0" tabSelected="1" workbookViewId="0">
      <selection activeCell="D13" sqref="D13"/>
    </sheetView>
  </sheetViews>
  <sheetFormatPr defaultColWidth="10.875" defaultRowHeight="15.75"/>
  <cols>
    <col min="1" max="1" width="5.625" style="158" customWidth="1"/>
    <col min="2" max="2" width="11.625" style="239" customWidth="1"/>
    <col min="3" max="3" width="47.125" style="158" customWidth="1"/>
    <col min="4" max="4" width="16" style="158" customWidth="1"/>
    <col min="5" max="5" width="5.125" style="96" customWidth="1"/>
    <col min="6" max="6" width="11.625" style="239" customWidth="1"/>
    <col min="7" max="7" width="47.125" style="158" customWidth="1"/>
    <col min="8" max="8" width="14.125" style="158" customWidth="1"/>
    <col min="9" max="10" width="5.625" style="158" customWidth="1"/>
    <col min="11" max="13" width="10.875" style="1"/>
    <col min="14" max="14" width="10.875" style="158"/>
    <col min="15" max="15" width="10.875" style="257"/>
    <col min="16" max="16" width="39.875" style="257" customWidth="1"/>
    <col min="17" max="17" width="13.125" style="257" customWidth="1"/>
    <col min="18" max="18" width="50" style="257" customWidth="1"/>
    <col min="19" max="16384" width="10.875" style="1"/>
  </cols>
  <sheetData>
    <row r="1" spans="1:18" ht="16.5" thickBot="1">
      <c r="A1" s="260" t="s">
        <v>227</v>
      </c>
      <c r="B1" s="261"/>
      <c r="C1" s="262"/>
      <c r="D1" s="262"/>
      <c r="E1" s="262"/>
      <c r="F1" s="261"/>
      <c r="G1" s="262"/>
      <c r="H1" s="262"/>
      <c r="I1" s="263"/>
      <c r="J1" s="1"/>
      <c r="K1" s="158"/>
      <c r="L1" s="158"/>
      <c r="O1" s="249"/>
      <c r="P1" s="249"/>
      <c r="Q1" s="249"/>
      <c r="R1" s="249"/>
    </row>
    <row r="2" spans="1:18" ht="15.95" customHeight="1">
      <c r="A2" s="264"/>
      <c r="B2" s="265"/>
      <c r="C2" s="396" t="s">
        <v>296</v>
      </c>
      <c r="D2" s="397"/>
      <c r="E2" s="397"/>
      <c r="F2" s="397"/>
      <c r="G2" s="398"/>
      <c r="H2" s="244"/>
      <c r="I2" s="266"/>
      <c r="J2" s="1"/>
      <c r="K2" s="158"/>
      <c r="L2" s="158"/>
      <c r="O2" s="249"/>
      <c r="P2" s="249"/>
      <c r="Q2" s="249"/>
      <c r="R2" s="249"/>
    </row>
    <row r="3" spans="1:18" ht="15.95" customHeight="1" thickBot="1">
      <c r="A3" s="267"/>
      <c r="B3" s="265"/>
      <c r="C3" s="399"/>
      <c r="D3" s="400"/>
      <c r="E3" s="400"/>
      <c r="F3" s="400"/>
      <c r="G3" s="401"/>
      <c r="H3" s="244"/>
      <c r="I3" s="268"/>
      <c r="J3" s="1"/>
      <c r="K3" s="158"/>
      <c r="L3" s="158"/>
      <c r="O3" s="249"/>
      <c r="P3" s="249"/>
      <c r="Q3" s="249"/>
      <c r="R3" s="249"/>
    </row>
    <row r="4" spans="1:18">
      <c r="A4" s="269"/>
      <c r="B4" s="265"/>
      <c r="C4" s="244"/>
      <c r="D4" s="244"/>
      <c r="E4" s="244"/>
      <c r="F4" s="265"/>
      <c r="G4" s="244"/>
      <c r="H4" s="244"/>
      <c r="I4" s="270"/>
      <c r="J4" s="1"/>
      <c r="K4" s="158"/>
      <c r="L4" s="370" t="s">
        <v>291</v>
      </c>
      <c r="O4" s="250">
        <v>6071100</v>
      </c>
      <c r="P4" s="251" t="s">
        <v>281</v>
      </c>
      <c r="Q4" s="252">
        <v>7071000</v>
      </c>
      <c r="R4" s="252" t="s">
        <v>17</v>
      </c>
    </row>
    <row r="5" spans="1:18" s="158" customFormat="1" ht="16.5" thickBot="1">
      <c r="A5" s="269"/>
      <c r="B5" s="265"/>
      <c r="C5" s="244"/>
      <c r="D5" s="244"/>
      <c r="E5" s="240"/>
      <c r="F5" s="265"/>
      <c r="G5" s="244"/>
      <c r="H5" s="244"/>
      <c r="I5" s="271"/>
      <c r="J5" s="1"/>
      <c r="L5" s="370" t="s">
        <v>292</v>
      </c>
      <c r="O5" s="250">
        <v>6072100</v>
      </c>
      <c r="P5" s="251" t="s">
        <v>282</v>
      </c>
      <c r="Q5" s="252">
        <v>7072000</v>
      </c>
      <c r="R5" s="252" t="s">
        <v>19</v>
      </c>
    </row>
    <row r="6" spans="1:18" s="158" customFormat="1" ht="16.5" thickBot="1">
      <c r="A6" s="269"/>
      <c r="B6" s="272" t="s">
        <v>13</v>
      </c>
      <c r="C6" s="273" t="s">
        <v>141</v>
      </c>
      <c r="D6" s="274">
        <v>2014</v>
      </c>
      <c r="E6" s="240"/>
      <c r="F6" s="272" t="s">
        <v>13</v>
      </c>
      <c r="G6" s="273" t="s">
        <v>140</v>
      </c>
      <c r="H6" s="274">
        <v>2014</v>
      </c>
      <c r="I6" s="275"/>
      <c r="J6" s="1"/>
      <c r="L6" s="370" t="s">
        <v>293</v>
      </c>
      <c r="O6" s="252">
        <v>6040000</v>
      </c>
      <c r="P6" s="251" t="s">
        <v>283</v>
      </c>
      <c r="Q6" s="252">
        <v>7072100</v>
      </c>
      <c r="R6" s="252" t="s">
        <v>21</v>
      </c>
    </row>
    <row r="7" spans="1:18" s="158" customFormat="1" ht="16.5" thickBot="1">
      <c r="A7" s="269"/>
      <c r="B7" s="276"/>
      <c r="C7" s="273"/>
      <c r="D7" s="277"/>
      <c r="E7" s="241"/>
      <c r="F7" s="276"/>
      <c r="G7" s="273"/>
      <c r="H7" s="277"/>
      <c r="I7" s="275"/>
      <c r="J7" s="1"/>
      <c r="L7" s="370" t="s">
        <v>294</v>
      </c>
      <c r="O7" s="252">
        <v>6041000</v>
      </c>
      <c r="P7" s="251" t="s">
        <v>284</v>
      </c>
      <c r="Q7" s="252">
        <v>7072200</v>
      </c>
      <c r="R7" s="252" t="s">
        <v>22</v>
      </c>
    </row>
    <row r="8" spans="1:18" s="158" customFormat="1">
      <c r="A8" s="278"/>
      <c r="B8" s="405" t="s">
        <v>278</v>
      </c>
      <c r="C8" s="406"/>
      <c r="D8" s="279">
        <f>SUM(D9:D10)</f>
        <v>0</v>
      </c>
      <c r="E8" s="240"/>
      <c r="F8" s="390" t="s">
        <v>15</v>
      </c>
      <c r="G8" s="391"/>
      <c r="H8" s="279">
        <f>SUM(H9:H19)</f>
        <v>0</v>
      </c>
      <c r="I8" s="271"/>
      <c r="J8" s="1"/>
      <c r="L8" s="370" t="s">
        <v>295</v>
      </c>
      <c r="O8" s="252">
        <v>6041100</v>
      </c>
      <c r="P8" s="251" t="s">
        <v>285</v>
      </c>
      <c r="Q8" s="252">
        <v>7072300</v>
      </c>
      <c r="R8" s="252" t="s">
        <v>24</v>
      </c>
    </row>
    <row r="9" spans="1:18" s="158" customFormat="1">
      <c r="A9" s="280"/>
      <c r="B9" s="281">
        <v>6071100</v>
      </c>
      <c r="C9" s="282" t="s">
        <v>18</v>
      </c>
      <c r="D9" s="283"/>
      <c r="E9" s="240"/>
      <c r="F9" s="284">
        <v>7071000</v>
      </c>
      <c r="G9" s="285" t="s">
        <v>17</v>
      </c>
      <c r="H9" s="286"/>
      <c r="I9" s="271"/>
      <c r="J9" s="1"/>
      <c r="L9" s="370" t="s">
        <v>296</v>
      </c>
      <c r="O9" s="252">
        <v>6042000</v>
      </c>
      <c r="P9" s="251" t="s">
        <v>286</v>
      </c>
      <c r="Q9" s="252">
        <v>7072400</v>
      </c>
      <c r="R9" s="252" t="s">
        <v>26</v>
      </c>
    </row>
    <row r="10" spans="1:18" s="158" customFormat="1" ht="16.5" thickBot="1">
      <c r="A10" s="280"/>
      <c r="B10" s="287">
        <v>6072100</v>
      </c>
      <c r="C10" s="288" t="s">
        <v>20</v>
      </c>
      <c r="D10" s="289"/>
      <c r="E10" s="240"/>
      <c r="F10" s="284">
        <v>7072000</v>
      </c>
      <c r="G10" s="285" t="s">
        <v>19</v>
      </c>
      <c r="H10" s="286"/>
      <c r="I10" s="271"/>
      <c r="J10" s="1"/>
      <c r="L10" s="370" t="s">
        <v>297</v>
      </c>
      <c r="O10" s="252">
        <v>6043000</v>
      </c>
      <c r="P10" s="251" t="s">
        <v>287</v>
      </c>
      <c r="Q10" s="252">
        <v>7072410</v>
      </c>
      <c r="R10" s="252" t="s">
        <v>28</v>
      </c>
    </row>
    <row r="11" spans="1:18" s="158" customFormat="1" ht="16.5" thickBot="1">
      <c r="A11" s="278"/>
      <c r="B11" s="265"/>
      <c r="C11" s="244"/>
      <c r="D11" s="244"/>
      <c r="E11" s="244"/>
      <c r="F11" s="284">
        <v>7072100</v>
      </c>
      <c r="G11" s="285" t="s">
        <v>21</v>
      </c>
      <c r="H11" s="286"/>
      <c r="I11" s="271"/>
      <c r="J11" s="1"/>
      <c r="L11" s="370" t="s">
        <v>298</v>
      </c>
      <c r="O11" s="252">
        <v>6044000</v>
      </c>
      <c r="P11" s="251" t="s">
        <v>288</v>
      </c>
      <c r="Q11" s="252">
        <v>7072500</v>
      </c>
      <c r="R11" s="252" t="s">
        <v>30</v>
      </c>
    </row>
    <row r="12" spans="1:18" s="158" customFormat="1" ht="16.5" thickBot="1">
      <c r="A12" s="278"/>
      <c r="B12" s="403" t="s">
        <v>23</v>
      </c>
      <c r="C12" s="404"/>
      <c r="D12" s="290">
        <f ca="1">SUM(D13:D100)</f>
        <v>500000</v>
      </c>
      <c r="E12" s="240"/>
      <c r="F12" s="284">
        <v>7072200</v>
      </c>
      <c r="G12" s="285" t="s">
        <v>22</v>
      </c>
      <c r="H12" s="286"/>
      <c r="I12" s="271"/>
      <c r="J12" s="1"/>
      <c r="L12" s="370" t="s">
        <v>299</v>
      </c>
      <c r="O12" s="252">
        <v>6045000</v>
      </c>
      <c r="P12" s="251" t="s">
        <v>289</v>
      </c>
      <c r="Q12" s="252">
        <v>7072600</v>
      </c>
      <c r="R12" s="252" t="s">
        <v>32</v>
      </c>
    </row>
    <row r="13" spans="1:18" s="158" customFormat="1">
      <c r="A13" s="278"/>
      <c r="B13" s="291">
        <v>6040000</v>
      </c>
      <c r="C13" s="292" t="s">
        <v>25</v>
      </c>
      <c r="D13" s="421" t="str">
        <f ca="1">IFERROR(INDEX(INDIRECT("'Charges Directes'!"&amp;ADDRESS(1,MATCH($C$2,'Charges Directes'!$18:$18,0),4)&amp;":"&amp;ADDRESS(52,MATCH($C$2,'Charges Directes'!$18:$18,0),4)),MATCH(C13,INDIRECT("'Charges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13" s="240"/>
      <c r="F13" s="284">
        <v>7072300</v>
      </c>
      <c r="G13" s="285" t="s">
        <v>24</v>
      </c>
      <c r="H13" s="286"/>
      <c r="I13" s="271"/>
      <c r="J13" s="1"/>
      <c r="O13" s="252">
        <v>6052000</v>
      </c>
      <c r="P13" s="251" t="s">
        <v>290</v>
      </c>
      <c r="Q13" s="252">
        <v>7072700</v>
      </c>
      <c r="R13" s="252" t="s">
        <v>34</v>
      </c>
    </row>
    <row r="14" spans="1:18" s="158" customFormat="1">
      <c r="A14" s="278"/>
      <c r="B14" s="284">
        <v>6041000</v>
      </c>
      <c r="C14" s="285" t="s">
        <v>27</v>
      </c>
      <c r="D14" s="283" t="str">
        <f ca="1">IFERROR(INDEX(INDIRECT("'Charges Directes'!"&amp;ADDRESS(1,MATCH($C$2,'Charges Directes'!$18:$18,0),4)&amp;":"&amp;ADDRESS(52,MATCH($C$2,'Charges Directes'!$18:$18,0),4)),MATCH(C14,INDIRECT("'Charges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14" s="240"/>
      <c r="F14" s="284">
        <v>7072400</v>
      </c>
      <c r="G14" s="285" t="s">
        <v>26</v>
      </c>
      <c r="H14" s="286"/>
      <c r="I14" s="271"/>
      <c r="J14" s="1"/>
      <c r="O14" s="252">
        <v>6061000</v>
      </c>
      <c r="P14" s="253" t="s">
        <v>40</v>
      </c>
      <c r="Q14" s="252">
        <v>7073000</v>
      </c>
      <c r="R14" s="252" t="s">
        <v>36</v>
      </c>
    </row>
    <row r="15" spans="1:18" s="158" customFormat="1">
      <c r="A15" s="278"/>
      <c r="B15" s="284">
        <v>6041100</v>
      </c>
      <c r="C15" s="293" t="s">
        <v>276</v>
      </c>
      <c r="D15" s="283" t="str">
        <f ca="1">IFERROR(INDEX(INDIRECT("'Charges Directes'!"&amp;ADDRESS(1,MATCH($C$2,'Charges Directes'!$18:$18,0),4)&amp;":"&amp;ADDRESS(52,MATCH($C$2,'Charges Directes'!$18:$18,0),4)),MATCH(C15,INDIRECT("'Charges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15" s="240"/>
      <c r="F15" s="284">
        <v>7072410</v>
      </c>
      <c r="G15" s="285" t="s">
        <v>28</v>
      </c>
      <c r="H15" s="286"/>
      <c r="I15" s="271"/>
      <c r="J15" s="1"/>
      <c r="O15" s="252">
        <v>6061100</v>
      </c>
      <c r="P15" s="253" t="s">
        <v>215</v>
      </c>
      <c r="Q15" s="252">
        <v>7060000</v>
      </c>
      <c r="R15" s="252" t="s">
        <v>41</v>
      </c>
    </row>
    <row r="16" spans="1:18" s="158" customFormat="1">
      <c r="A16" s="278"/>
      <c r="B16" s="284">
        <v>6042000</v>
      </c>
      <c r="C16" s="285" t="s">
        <v>31</v>
      </c>
      <c r="D16" s="283" t="str">
        <f ca="1">IFERROR(INDEX(INDIRECT("'Charges Directes'!"&amp;ADDRESS(1,MATCH($C$2,'Charges Directes'!$18:$18,0),4)&amp;":"&amp;ADDRESS(52,MATCH($C$2,'Charges Directes'!$18:$18,0),4)),MATCH(C16,INDIRECT("'Charges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16" s="240"/>
      <c r="F16" s="284">
        <v>7072500</v>
      </c>
      <c r="G16" s="285" t="s">
        <v>30</v>
      </c>
      <c r="H16" s="286"/>
      <c r="I16" s="271"/>
      <c r="J16" s="1"/>
      <c r="O16" s="252">
        <v>6063100</v>
      </c>
      <c r="P16" s="253" t="s">
        <v>42</v>
      </c>
      <c r="Q16" s="252">
        <v>7061000</v>
      </c>
      <c r="R16" s="252" t="s">
        <v>43</v>
      </c>
    </row>
    <row r="17" spans="1:18" s="158" customFormat="1">
      <c r="A17" s="278"/>
      <c r="B17" s="284">
        <v>6043000</v>
      </c>
      <c r="C17" s="285" t="s">
        <v>33</v>
      </c>
      <c r="D17" s="283" t="str">
        <f ca="1">IFERROR(INDEX(INDIRECT("'Charges Directes'!"&amp;ADDRESS(1,MATCH($C$2,'Charges Directes'!$18:$18,0),4)&amp;":"&amp;ADDRESS(52,MATCH($C$2,'Charges Directes'!$18:$18,0),4)),MATCH(C17,INDIRECT("'Charges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17" s="240"/>
      <c r="F17" s="284">
        <v>7072600</v>
      </c>
      <c r="G17" s="285" t="s">
        <v>32</v>
      </c>
      <c r="H17" s="286"/>
      <c r="I17" s="271"/>
      <c r="J17" s="1"/>
      <c r="O17" s="252">
        <v>6063101</v>
      </c>
      <c r="P17" s="253" t="s">
        <v>223</v>
      </c>
      <c r="Q17" s="252">
        <v>7061110</v>
      </c>
      <c r="R17" s="254" t="s">
        <v>45</v>
      </c>
    </row>
    <row r="18" spans="1:18" s="158" customFormat="1">
      <c r="A18" s="278"/>
      <c r="B18" s="284">
        <v>6044000</v>
      </c>
      <c r="C18" s="293" t="s">
        <v>35</v>
      </c>
      <c r="D18" s="283" t="str">
        <f ca="1">IFERROR(INDEX(INDIRECT("'Charges Directes'!"&amp;ADDRESS(1,MATCH($C$2,'Charges Directes'!$18:$18,0),4)&amp;":"&amp;ADDRESS(52,MATCH($C$2,'Charges Directes'!$18:$18,0),4)),MATCH(C18,INDIRECT("'Charges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18" s="240"/>
      <c r="F18" s="284">
        <v>7072700</v>
      </c>
      <c r="G18" s="285" t="s">
        <v>34</v>
      </c>
      <c r="H18" s="286"/>
      <c r="I18" s="271"/>
      <c r="J18" s="1"/>
      <c r="O18" s="252">
        <v>6063102</v>
      </c>
      <c r="P18" s="253" t="s">
        <v>224</v>
      </c>
      <c r="Q18" s="252">
        <v>706113</v>
      </c>
      <c r="R18" s="252" t="s">
        <v>47</v>
      </c>
    </row>
    <row r="19" spans="1:18" s="158" customFormat="1" ht="16.5" thickBot="1">
      <c r="A19" s="278"/>
      <c r="B19" s="284">
        <v>6045000</v>
      </c>
      <c r="C19" s="293" t="s">
        <v>37</v>
      </c>
      <c r="D19" s="283" t="str">
        <f ca="1">IFERROR(INDEX(INDIRECT("'Charges Directes'!"&amp;ADDRESS(1,MATCH($C$2,'Charges Directes'!$18:$18,0),4)&amp;":"&amp;ADDRESS(52,MATCH($C$2,'Charges Directes'!$18:$18,0),4)),MATCH(C19,INDIRECT("'Charges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19" s="240"/>
      <c r="F19" s="294">
        <v>7073000</v>
      </c>
      <c r="G19" s="295" t="s">
        <v>36</v>
      </c>
      <c r="H19" s="296"/>
      <c r="I19" s="271"/>
      <c r="J19" s="1"/>
      <c r="O19" s="252">
        <v>6063110</v>
      </c>
      <c r="P19" s="253" t="s">
        <v>44</v>
      </c>
      <c r="Q19" s="252">
        <v>7061500</v>
      </c>
      <c r="R19" s="252" t="s">
        <v>49</v>
      </c>
    </row>
    <row r="20" spans="1:18" s="158" customFormat="1" ht="16.5" thickBot="1">
      <c r="A20" s="278"/>
      <c r="B20" s="284">
        <v>6052000</v>
      </c>
      <c r="C20" s="285" t="s">
        <v>38</v>
      </c>
      <c r="D20" s="283" t="str">
        <f ca="1">IFERROR(INDEX(INDIRECT("'Charges Directes'!"&amp;ADDRESS(1,MATCH($C$2,'Charges Directes'!$18:$18,0),4)&amp;":"&amp;ADDRESS(52,MATCH($C$2,'Charges Directes'!$18:$18,0),4)),MATCH(C20,INDIRECT("'Charges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0" s="240"/>
      <c r="F20" s="265"/>
      <c r="G20" s="244"/>
      <c r="H20" s="297"/>
      <c r="I20" s="271"/>
      <c r="J20" s="1"/>
      <c r="O20" s="252">
        <v>6063120</v>
      </c>
      <c r="P20" s="253" t="s">
        <v>46</v>
      </c>
      <c r="Q20" s="252">
        <v>7061600</v>
      </c>
      <c r="R20" s="252" t="s">
        <v>51</v>
      </c>
    </row>
    <row r="21" spans="1:18" s="158" customFormat="1">
      <c r="A21" s="278"/>
      <c r="B21" s="284">
        <v>6061000</v>
      </c>
      <c r="C21" s="285" t="s">
        <v>40</v>
      </c>
      <c r="D21" s="283" t="str">
        <f ca="1">IFERROR(INDEX(INDIRECT("'Charges Directes'!"&amp;ADDRESS(1,MATCH($C$2,'Charges Directes'!$18:$18,0),4)&amp;":"&amp;ADDRESS(52,MATCH($C$2,'Charges Directes'!$18:$18,0),4)),MATCH(C21,INDIRECT("'Charges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1" s="240"/>
      <c r="F21" s="390" t="s">
        <v>39</v>
      </c>
      <c r="G21" s="391"/>
      <c r="H21" s="279">
        <f>SUM(H22:H36)</f>
        <v>0</v>
      </c>
      <c r="I21" s="271"/>
      <c r="J21" s="1"/>
      <c r="O21" s="252">
        <v>6063130</v>
      </c>
      <c r="P21" s="251" t="s">
        <v>206</v>
      </c>
      <c r="Q21" s="252">
        <v>7061700</v>
      </c>
      <c r="R21" s="252" t="s">
        <v>9</v>
      </c>
    </row>
    <row r="22" spans="1:18" s="158" customFormat="1">
      <c r="A22" s="278"/>
      <c r="B22" s="284">
        <v>6061100</v>
      </c>
      <c r="C22" s="285" t="s">
        <v>215</v>
      </c>
      <c r="D22" s="283" t="str">
        <f ca="1">IFERROR(INDEX(INDIRECT("'Charges Directes'!"&amp;ADDRESS(1,MATCH($C$2,'Charges Directes'!$18:$18,0),4)&amp;":"&amp;ADDRESS(52,MATCH($C$2,'Charges Directes'!$18:$18,0),4)),MATCH(C22,INDIRECT("'Charges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2" s="240"/>
      <c r="F22" s="284">
        <v>7060000</v>
      </c>
      <c r="G22" s="285" t="s">
        <v>41</v>
      </c>
      <c r="H22" s="242"/>
      <c r="I22" s="271"/>
      <c r="J22" s="1"/>
      <c r="O22" s="252">
        <v>6063140</v>
      </c>
      <c r="P22" s="253" t="s">
        <v>50</v>
      </c>
      <c r="Q22" s="252">
        <v>7062000</v>
      </c>
      <c r="R22" s="252" t="s">
        <v>54</v>
      </c>
    </row>
    <row r="23" spans="1:18" s="158" customFormat="1">
      <c r="A23" s="278"/>
      <c r="B23" s="284">
        <v>6063100</v>
      </c>
      <c r="C23" s="285" t="s">
        <v>42</v>
      </c>
      <c r="D23" s="283" t="str">
        <f ca="1">IFERROR(INDEX(INDIRECT("'Charges Directes'!"&amp;ADDRESS(1,MATCH($C$2,'Charges Directes'!$18:$18,0),4)&amp;":"&amp;ADDRESS(52,MATCH($C$2,'Charges Directes'!$18:$18,0),4)),MATCH(C23,INDIRECT("'Charges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3" s="240"/>
      <c r="F23" s="284">
        <v>7061000</v>
      </c>
      <c r="G23" s="285" t="s">
        <v>43</v>
      </c>
      <c r="H23" s="242"/>
      <c r="I23" s="271"/>
      <c r="J23" s="1"/>
      <c r="O23" s="252">
        <v>6063150</v>
      </c>
      <c r="P23" s="253" t="s">
        <v>52</v>
      </c>
      <c r="Q23" s="252">
        <v>7063000</v>
      </c>
      <c r="R23" s="252" t="s">
        <v>56</v>
      </c>
    </row>
    <row r="24" spans="1:18" s="158" customFormat="1">
      <c r="A24" s="278"/>
      <c r="B24" s="284">
        <v>6063101</v>
      </c>
      <c r="C24" s="285" t="s">
        <v>223</v>
      </c>
      <c r="D24" s="283" t="str">
        <f ca="1">IFERROR(INDEX(INDIRECT("'Charges Directes'!"&amp;ADDRESS(1,MATCH($C$2,'Charges Directes'!$18:$18,0),4)&amp;":"&amp;ADDRESS(52,MATCH($C$2,'Charges Directes'!$18:$18,0),4)),MATCH(C24,INDIRECT("'Charges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4" s="240"/>
      <c r="F24" s="284">
        <v>7061110</v>
      </c>
      <c r="G24" s="293" t="s">
        <v>45</v>
      </c>
      <c r="H24" s="242"/>
      <c r="I24" s="271"/>
      <c r="J24" s="1"/>
      <c r="O24" s="252">
        <v>6063200</v>
      </c>
      <c r="P24" s="253" t="s">
        <v>53</v>
      </c>
      <c r="Q24" s="252">
        <v>7064000</v>
      </c>
      <c r="R24" s="252" t="s">
        <v>58</v>
      </c>
    </row>
    <row r="25" spans="1:18" s="158" customFormat="1">
      <c r="A25" s="278"/>
      <c r="B25" s="284">
        <v>6063102</v>
      </c>
      <c r="C25" s="285" t="s">
        <v>224</v>
      </c>
      <c r="D25" s="283" t="str">
        <f ca="1">IFERROR(INDEX(INDIRECT("'Charges Directes'!"&amp;ADDRESS(1,MATCH($C$2,'Charges Directes'!$18:$18,0),4)&amp;":"&amp;ADDRESS(52,MATCH($C$2,'Charges Directes'!$18:$18,0),4)),MATCH(C25,INDIRECT("'Charges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5" s="240"/>
      <c r="F25" s="284">
        <v>706113</v>
      </c>
      <c r="G25" s="285" t="s">
        <v>47</v>
      </c>
      <c r="H25" s="242"/>
      <c r="I25" s="271"/>
      <c r="J25" s="1"/>
      <c r="O25" s="252">
        <v>6063210</v>
      </c>
      <c r="P25" s="253" t="s">
        <v>55</v>
      </c>
      <c r="Q25" s="252">
        <v>7065000</v>
      </c>
      <c r="R25" s="254" t="s">
        <v>60</v>
      </c>
    </row>
    <row r="26" spans="1:18" s="158" customFormat="1">
      <c r="A26" s="278"/>
      <c r="B26" s="284">
        <v>6063110</v>
      </c>
      <c r="C26" s="285" t="s">
        <v>44</v>
      </c>
      <c r="D26" s="283" t="str">
        <f ca="1">IFERROR(INDEX(INDIRECT("'Charges Directes'!"&amp;ADDRESS(1,MATCH($C$2,'Charges Directes'!$18:$18,0),4)&amp;":"&amp;ADDRESS(52,MATCH($C$2,'Charges Directes'!$18:$18,0),4)),MATCH(C26,INDIRECT("'Charges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6" s="240"/>
      <c r="F26" s="284">
        <v>7061500</v>
      </c>
      <c r="G26" s="285" t="s">
        <v>49</v>
      </c>
      <c r="H26" s="242"/>
      <c r="I26" s="271"/>
      <c r="J26" s="1"/>
      <c r="O26" s="252">
        <v>6063220</v>
      </c>
      <c r="P26" s="253" t="s">
        <v>57</v>
      </c>
      <c r="Q26" s="252">
        <v>7065300</v>
      </c>
      <c r="R26" s="252" t="s">
        <v>62</v>
      </c>
    </row>
    <row r="27" spans="1:18" s="158" customFormat="1">
      <c r="A27" s="278"/>
      <c r="B27" s="284">
        <v>6063120</v>
      </c>
      <c r="C27" s="285" t="s">
        <v>46</v>
      </c>
      <c r="D27" s="283" t="str">
        <f ca="1">IFERROR(INDEX(INDIRECT("'Charges Directes'!"&amp;ADDRESS(1,MATCH($C$2,'Charges Directes'!$18:$18,0),4)&amp;":"&amp;ADDRESS(52,MATCH($C$2,'Charges Directes'!$18:$18,0),4)),MATCH(C27,INDIRECT("'Charges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7" s="240"/>
      <c r="F27" s="284">
        <v>7061600</v>
      </c>
      <c r="G27" s="285" t="s">
        <v>51</v>
      </c>
      <c r="H27" s="242"/>
      <c r="I27" s="271"/>
      <c r="J27" s="1"/>
      <c r="O27" s="252">
        <v>6063221</v>
      </c>
      <c r="P27" s="251" t="s">
        <v>213</v>
      </c>
      <c r="Q27" s="252">
        <v>7066000</v>
      </c>
      <c r="R27" s="252" t="s">
        <v>64</v>
      </c>
    </row>
    <row r="28" spans="1:18" s="158" customFormat="1">
      <c r="A28" s="278"/>
      <c r="B28" s="284">
        <v>6063130</v>
      </c>
      <c r="C28" s="293" t="s">
        <v>206</v>
      </c>
      <c r="D28" s="283" t="str">
        <f ca="1">IFERROR(INDEX(INDIRECT("'Charges Directes'!"&amp;ADDRESS(1,MATCH($C$2,'Charges Directes'!$18:$18,0),4)&amp;":"&amp;ADDRESS(52,MATCH($C$2,'Charges Directes'!$18:$18,0),4)),MATCH(C28,INDIRECT("'Charges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8" s="240"/>
      <c r="F28" s="284">
        <v>7061700</v>
      </c>
      <c r="G28" s="285" t="s">
        <v>9</v>
      </c>
      <c r="H28" s="242"/>
      <c r="I28" s="271"/>
      <c r="J28" s="1"/>
      <c r="O28" s="252">
        <v>6063222</v>
      </c>
      <c r="P28" s="253" t="s">
        <v>214</v>
      </c>
      <c r="Q28" s="252">
        <v>7068000</v>
      </c>
      <c r="R28" s="252" t="s">
        <v>66</v>
      </c>
    </row>
    <row r="29" spans="1:18" s="158" customFormat="1">
      <c r="A29" s="278"/>
      <c r="B29" s="284">
        <v>6063140</v>
      </c>
      <c r="C29" s="285" t="s">
        <v>50</v>
      </c>
      <c r="D29" s="283" t="str">
        <f ca="1">IFERROR(INDEX(INDIRECT("'Charges Directes'!"&amp;ADDRESS(1,MATCH($C$2,'Charges Directes'!$18:$18,0),4)&amp;":"&amp;ADDRESS(52,MATCH($C$2,'Charges Directes'!$18:$18,0),4)),MATCH(C29,INDIRECT("'Charges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29" s="240"/>
      <c r="F29" s="284">
        <v>7062000</v>
      </c>
      <c r="G29" s="285" t="s">
        <v>54</v>
      </c>
      <c r="H29" s="242"/>
      <c r="I29" s="271"/>
      <c r="J29" s="1"/>
      <c r="O29" s="252">
        <v>6063230</v>
      </c>
      <c r="P29" s="253" t="s">
        <v>59</v>
      </c>
      <c r="Q29" s="252">
        <v>7069300</v>
      </c>
      <c r="R29" s="252" t="s">
        <v>11</v>
      </c>
    </row>
    <row r="30" spans="1:18" s="158" customFormat="1" ht="16.5">
      <c r="A30" s="278"/>
      <c r="B30" s="284">
        <v>6063150</v>
      </c>
      <c r="C30" s="285" t="s">
        <v>52</v>
      </c>
      <c r="D30" s="283" t="str">
        <f ca="1">IFERROR(INDEX(INDIRECT("'Charges Directes'!"&amp;ADDRESS(1,MATCH($C$2,'Charges Directes'!$18:$18,0),4)&amp;":"&amp;ADDRESS(52,MATCH($C$2,'Charges Directes'!$18:$18,0),4)),MATCH(C30,INDIRECT("'Charges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30" s="240"/>
      <c r="F30" s="284">
        <v>7063000</v>
      </c>
      <c r="G30" s="285" t="s">
        <v>56</v>
      </c>
      <c r="H30" s="242"/>
      <c r="I30" s="271"/>
      <c r="J30" s="1"/>
      <c r="O30" s="252">
        <v>6063300</v>
      </c>
      <c r="P30" s="253" t="s">
        <v>61</v>
      </c>
      <c r="Q30" s="252">
        <v>7411100</v>
      </c>
      <c r="R30" s="255" t="s">
        <v>240</v>
      </c>
    </row>
    <row r="31" spans="1:18" s="158" customFormat="1" ht="16.5">
      <c r="A31" s="278"/>
      <c r="B31" s="284">
        <v>6063200</v>
      </c>
      <c r="C31" s="46" t="s">
        <v>53</v>
      </c>
      <c r="D31" s="283">
        <f ca="1">IFERROR(INDEX(INDIRECT("'Charges Directes'!"&amp;ADDRESS(1,MATCH($C$2,'Charges Directes'!$18:$18,0),4)&amp;":"&amp;ADDRESS(52,MATCH($C$2,'Charges Directes'!$18:$18,0),4)),MATCH(C31,INDIRECT("'Charges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500000</v>
      </c>
      <c r="E31" s="240"/>
      <c r="F31" s="284">
        <v>7064000</v>
      </c>
      <c r="G31" s="285" t="s">
        <v>58</v>
      </c>
      <c r="H31" s="242"/>
      <c r="I31" s="271"/>
      <c r="J31" s="1"/>
      <c r="O31" s="252">
        <v>6064000</v>
      </c>
      <c r="P31" s="251" t="s">
        <v>277</v>
      </c>
      <c r="Q31" s="252">
        <v>7411100</v>
      </c>
      <c r="R31" s="255" t="s">
        <v>241</v>
      </c>
    </row>
    <row r="32" spans="1:18" s="158" customFormat="1" ht="16.5">
      <c r="A32" s="278"/>
      <c r="B32" s="284">
        <v>6063210</v>
      </c>
      <c r="C32" s="285" t="s">
        <v>55</v>
      </c>
      <c r="D32" s="283">
        <f ca="1">IFERROR(INDEX(INDIRECT("'Charges Directes'!"&amp;ADDRESS(1,MATCH($C$2,'Charges Directes'!$18:$18,0),4)&amp;":"&amp;ADDRESS(52,MATCH($C$2,'Charges Directes'!$18:$18,0),4)),MATCH(C32,INDIRECT("'Charges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0</v>
      </c>
      <c r="E32" s="240"/>
      <c r="F32" s="284">
        <v>7065000</v>
      </c>
      <c r="G32" s="293" t="s">
        <v>60</v>
      </c>
      <c r="H32" s="242"/>
      <c r="I32" s="271"/>
      <c r="J32" s="1"/>
      <c r="O32" s="252">
        <v>6064101</v>
      </c>
      <c r="P32" s="253" t="s">
        <v>210</v>
      </c>
      <c r="Q32" s="252">
        <v>7411100</v>
      </c>
      <c r="R32" s="255" t="s">
        <v>242</v>
      </c>
    </row>
    <row r="33" spans="1:18" s="158" customFormat="1" ht="16.5">
      <c r="A33" s="278"/>
      <c r="B33" s="284">
        <v>6063220</v>
      </c>
      <c r="C33" s="285" t="s">
        <v>57</v>
      </c>
      <c r="D33" s="283">
        <f ca="1">IFERROR(INDEX(INDIRECT("'Charges Directes'!"&amp;ADDRESS(1,MATCH($C$2,'Charges Directes'!$18:$18,0),4)&amp;":"&amp;ADDRESS(52,MATCH($C$2,'Charges Directes'!$18:$18,0),4)),MATCH(C33,INDIRECT("'Charges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0</v>
      </c>
      <c r="E33" s="240"/>
      <c r="F33" s="284">
        <v>7065300</v>
      </c>
      <c r="G33" s="285" t="s">
        <v>62</v>
      </c>
      <c r="H33" s="242"/>
      <c r="I33" s="271"/>
      <c r="J33" s="1"/>
      <c r="O33" s="252">
        <v>6064102</v>
      </c>
      <c r="P33" s="253" t="s">
        <v>211</v>
      </c>
      <c r="Q33" s="252">
        <v>7411100</v>
      </c>
      <c r="R33" s="255" t="s">
        <v>243</v>
      </c>
    </row>
    <row r="34" spans="1:18" s="158" customFormat="1" ht="16.5">
      <c r="A34" s="278"/>
      <c r="B34" s="284">
        <v>6063221</v>
      </c>
      <c r="C34" s="293" t="s">
        <v>213</v>
      </c>
      <c r="D34" s="283">
        <f ca="1">IFERROR(INDEX(INDIRECT("'Charges Directes'!"&amp;ADDRESS(1,MATCH($C$2,'Charges Directes'!$18:$18,0),4)&amp;":"&amp;ADDRESS(52,MATCH($C$2,'Charges Directes'!$18:$18,0),4)),MATCH(C34,INDIRECT("'Charges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0</v>
      </c>
      <c r="E34" s="240"/>
      <c r="F34" s="284">
        <v>7066000</v>
      </c>
      <c r="G34" s="285" t="s">
        <v>64</v>
      </c>
      <c r="H34" s="242"/>
      <c r="I34" s="271"/>
      <c r="J34" s="1"/>
      <c r="O34" s="252">
        <v>6064200</v>
      </c>
      <c r="P34" s="253" t="s">
        <v>212</v>
      </c>
      <c r="Q34" s="252">
        <v>7411100</v>
      </c>
      <c r="R34" s="255" t="s">
        <v>209</v>
      </c>
    </row>
    <row r="35" spans="1:18" s="158" customFormat="1" ht="16.5">
      <c r="A35" s="278"/>
      <c r="B35" s="284">
        <v>6063222</v>
      </c>
      <c r="C35" s="285" t="s">
        <v>214</v>
      </c>
      <c r="D35" s="283">
        <f ca="1">IFERROR(INDEX(INDIRECT("'Charges Directes'!"&amp;ADDRESS(1,MATCH($C$2,'Charges Directes'!$18:$18,0),4)&amp;":"&amp;ADDRESS(52,MATCH($C$2,'Charges Directes'!$18:$18,0),4)),MATCH(C35,INDIRECT("'Charges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0</v>
      </c>
      <c r="E35" s="240"/>
      <c r="F35" s="284">
        <v>7068000</v>
      </c>
      <c r="G35" s="285" t="s">
        <v>66</v>
      </c>
      <c r="H35" s="242"/>
      <c r="I35" s="271"/>
      <c r="J35" s="1"/>
      <c r="O35" s="252">
        <v>6068100</v>
      </c>
      <c r="P35" s="253" t="s">
        <v>65</v>
      </c>
      <c r="Q35" s="252">
        <v>7411800</v>
      </c>
      <c r="R35" s="255" t="s">
        <v>244</v>
      </c>
    </row>
    <row r="36" spans="1:18" s="158" customFormat="1" ht="17.25" thickBot="1">
      <c r="A36" s="278"/>
      <c r="B36" s="284">
        <v>6063230</v>
      </c>
      <c r="C36" s="285" t="s">
        <v>59</v>
      </c>
      <c r="D36" s="283">
        <f ca="1">IFERROR(INDEX(INDIRECT("'Charges Directes'!"&amp;ADDRESS(1,MATCH($C$2,'Charges Directes'!$18:$18,0),4)&amp;":"&amp;ADDRESS(52,MATCH($C$2,'Charges Directes'!$18:$18,0),4)),MATCH(C36,INDIRECT("'Charges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0</v>
      </c>
      <c r="E36" s="240"/>
      <c r="F36" s="294">
        <v>7069300</v>
      </c>
      <c r="G36" s="295" t="s">
        <v>11</v>
      </c>
      <c r="H36" s="298"/>
      <c r="I36" s="271"/>
      <c r="J36" s="1"/>
      <c r="O36" s="252">
        <v>6068200</v>
      </c>
      <c r="P36" s="253" t="s">
        <v>67</v>
      </c>
      <c r="Q36" s="252">
        <v>7411800</v>
      </c>
      <c r="R36" s="255" t="s">
        <v>273</v>
      </c>
    </row>
    <row r="37" spans="1:18" s="158" customFormat="1" ht="17.25" thickBot="1">
      <c r="A37" s="278"/>
      <c r="B37" s="284">
        <v>6063300</v>
      </c>
      <c r="C37" s="285" t="s">
        <v>61</v>
      </c>
      <c r="D37" s="283">
        <f ca="1">IFERROR(INDEX(INDIRECT("'Charges Directes'!"&amp;ADDRESS(1,MATCH($C$2,'Charges Directes'!$18:$18,0),4)&amp;":"&amp;ADDRESS(52,MATCH($C$2,'Charges Directes'!$18:$18,0),4)),MATCH(C37,INDIRECT("'Charges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0</v>
      </c>
      <c r="E37" s="240"/>
      <c r="F37" s="265"/>
      <c r="G37" s="244"/>
      <c r="H37" s="299"/>
      <c r="I37" s="271"/>
      <c r="J37" s="1"/>
      <c r="O37" s="252">
        <v>6110000</v>
      </c>
      <c r="P37" s="253" t="s">
        <v>68</v>
      </c>
      <c r="Q37" s="252">
        <v>7411800</v>
      </c>
      <c r="R37" s="255" t="s">
        <v>245</v>
      </c>
    </row>
    <row r="38" spans="1:18" s="158" customFormat="1" ht="17.25" thickBot="1">
      <c r="A38" s="278"/>
      <c r="B38" s="284">
        <v>6064000</v>
      </c>
      <c r="C38" s="293" t="s">
        <v>277</v>
      </c>
      <c r="D38" s="283">
        <f ca="1">IFERROR(INDEX(INDIRECT("'Charges Directes'!"&amp;ADDRESS(1,MATCH($C$2,'Charges Directes'!$18:$18,0),4)&amp;":"&amp;ADDRESS(52,MATCH($C$2,'Charges Directes'!$18:$18,0),4)),MATCH(C38,INDIRECT("'Charges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0</v>
      </c>
      <c r="E38" s="240"/>
      <c r="F38" s="392" t="s">
        <v>70</v>
      </c>
      <c r="G38" s="402"/>
      <c r="H38" s="300">
        <f>SUM(H39:H80)</f>
        <v>0</v>
      </c>
      <c r="I38" s="271"/>
      <c r="J38" s="1"/>
      <c r="O38" s="252">
        <v>6111000</v>
      </c>
      <c r="P38" s="253" t="s">
        <v>69</v>
      </c>
      <c r="Q38" s="252">
        <v>7412000</v>
      </c>
      <c r="R38" s="255" t="s">
        <v>246</v>
      </c>
    </row>
    <row r="39" spans="1:18" s="158" customFormat="1" ht="16.5">
      <c r="A39" s="278"/>
      <c r="B39" s="284">
        <v>6064101</v>
      </c>
      <c r="C39" s="285" t="s">
        <v>210</v>
      </c>
      <c r="D39" s="283">
        <f ca="1">IFERROR(INDEX(INDIRECT("'Charges Directes'!"&amp;ADDRESS(1,MATCH($C$2,'Charges Directes'!$18:$18,0),4)&amp;":"&amp;ADDRESS(52,MATCH($C$2,'Charges Directes'!$18:$18,0),4)),MATCH(C39,INDIRECT("'Charges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>0</v>
      </c>
      <c r="E39" s="240"/>
      <c r="F39" s="301">
        <v>7411100</v>
      </c>
      <c r="G39" s="302" t="s">
        <v>240</v>
      </c>
      <c r="H39" s="303"/>
      <c r="I39" s="271"/>
      <c r="J39" s="1"/>
      <c r="O39" s="252">
        <v>6112000</v>
      </c>
      <c r="P39" s="253" t="s">
        <v>71</v>
      </c>
      <c r="Q39" s="252">
        <v>7412000</v>
      </c>
      <c r="R39" s="255" t="s">
        <v>247</v>
      </c>
    </row>
    <row r="40" spans="1:18" s="158" customFormat="1" ht="16.5">
      <c r="A40" s="278"/>
      <c r="B40" s="284">
        <v>6064102</v>
      </c>
      <c r="C40" s="285" t="s">
        <v>211</v>
      </c>
      <c r="D40" s="283" t="str">
        <f ca="1">IFERROR(INDEX(INDIRECT("'Charges Directes'!"&amp;ADDRESS(1,MATCH($C$2,'Charges Directes'!$18:$18,0),4)&amp;":"&amp;ADDRESS(52,MATCH($C$2,'Charges Directes'!$18:$18,0),4)),MATCH(C40,INDIRECT("'Charges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0" s="240"/>
      <c r="F40" s="304">
        <v>7411100</v>
      </c>
      <c r="G40" s="305" t="s">
        <v>241</v>
      </c>
      <c r="H40" s="303"/>
      <c r="I40" s="271"/>
      <c r="J40" s="1"/>
      <c r="K40" s="237" t="s">
        <v>279</v>
      </c>
      <c r="O40" s="252">
        <v>6112100</v>
      </c>
      <c r="P40" s="253" t="s">
        <v>200</v>
      </c>
      <c r="Q40" s="252">
        <v>7412000</v>
      </c>
      <c r="R40" s="255" t="s">
        <v>248</v>
      </c>
    </row>
    <row r="41" spans="1:18" s="158" customFormat="1" ht="16.5">
      <c r="A41" s="278"/>
      <c r="B41" s="284">
        <v>6064200</v>
      </c>
      <c r="C41" s="285" t="s">
        <v>212</v>
      </c>
      <c r="D41" s="283" t="str">
        <f ca="1">IFERROR(INDEX(INDIRECT("'Charges Directes'!"&amp;ADDRESS(1,MATCH($C$2,'Charges Directes'!$18:$18,0),4)&amp;":"&amp;ADDRESS(52,MATCH($C$2,'Charges Directes'!$18:$18,0),4)),MATCH(C41,INDIRECT("'Charges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1" s="240"/>
      <c r="F41" s="304">
        <v>7411100</v>
      </c>
      <c r="G41" s="305" t="s">
        <v>242</v>
      </c>
      <c r="H41" s="303"/>
      <c r="I41" s="271"/>
      <c r="J41" s="1"/>
      <c r="O41" s="252">
        <v>6112200</v>
      </c>
      <c r="P41" s="253" t="s">
        <v>201</v>
      </c>
      <c r="Q41" s="252">
        <v>7412000</v>
      </c>
      <c r="R41" s="256" t="s">
        <v>208</v>
      </c>
    </row>
    <row r="42" spans="1:18" s="158" customFormat="1" ht="16.5">
      <c r="A42" s="278"/>
      <c r="B42" s="284">
        <v>6068100</v>
      </c>
      <c r="C42" s="285" t="s">
        <v>65</v>
      </c>
      <c r="D42" s="283" t="str">
        <f ca="1">IFERROR(INDEX(INDIRECT("'Charges Directes'!"&amp;ADDRESS(1,MATCH($C$2,'Charges Directes'!$18:$18,0),4)&amp;":"&amp;ADDRESS(52,MATCH($C$2,'Charges Directes'!$18:$18,0),4)),MATCH(C42,INDIRECT("'Charges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2" s="240"/>
      <c r="F42" s="304">
        <v>7411100</v>
      </c>
      <c r="G42" s="305" t="s">
        <v>243</v>
      </c>
      <c r="H42" s="303"/>
      <c r="I42" s="271"/>
      <c r="J42" s="1"/>
      <c r="O42" s="252">
        <v>6112300</v>
      </c>
      <c r="P42" s="253" t="s">
        <v>202</v>
      </c>
      <c r="Q42" s="252">
        <v>7412000</v>
      </c>
      <c r="R42" s="255" t="s">
        <v>249</v>
      </c>
    </row>
    <row r="43" spans="1:18" s="158" customFormat="1" ht="16.5">
      <c r="A43" s="278"/>
      <c r="B43" s="284">
        <v>6068200</v>
      </c>
      <c r="C43" s="285" t="s">
        <v>67</v>
      </c>
      <c r="D43" s="283" t="str">
        <f ca="1">IFERROR(INDEX(INDIRECT("'Charges Directes'!"&amp;ADDRESS(1,MATCH($C$2,'Charges Directes'!$18:$18,0),4)&amp;":"&amp;ADDRESS(52,MATCH($C$2,'Charges Directes'!$18:$18,0),4)),MATCH(C43,INDIRECT("'Charges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3" s="240"/>
      <c r="F43" s="304">
        <v>7411100</v>
      </c>
      <c r="G43" s="305" t="s">
        <v>209</v>
      </c>
      <c r="H43" s="303"/>
      <c r="I43" s="271"/>
      <c r="J43" s="1"/>
      <c r="O43" s="252">
        <v>6112400</v>
      </c>
      <c r="P43" s="253" t="s">
        <v>203</v>
      </c>
      <c r="Q43" s="252">
        <v>7413000</v>
      </c>
      <c r="R43" s="255" t="s">
        <v>250</v>
      </c>
    </row>
    <row r="44" spans="1:18" s="158" customFormat="1" ht="16.5">
      <c r="A44" s="278"/>
      <c r="B44" s="284">
        <v>6110000</v>
      </c>
      <c r="C44" s="285" t="s">
        <v>68</v>
      </c>
      <c r="D44" s="283" t="str">
        <f ca="1">IFERROR(INDEX(INDIRECT("'Charges Directes'!"&amp;ADDRESS(1,MATCH($C$2,'Charges Directes'!$18:$18,0),4)&amp;":"&amp;ADDRESS(52,MATCH($C$2,'Charges Directes'!$18:$18,0),4)),MATCH(C44,INDIRECT("'Charges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4" s="240"/>
      <c r="F44" s="304">
        <v>7411800</v>
      </c>
      <c r="G44" s="305" t="s">
        <v>244</v>
      </c>
      <c r="H44" s="303"/>
      <c r="I44" s="271"/>
      <c r="J44" s="1"/>
      <c r="O44" s="252">
        <v>6112500</v>
      </c>
      <c r="P44" s="253" t="s">
        <v>204</v>
      </c>
      <c r="Q44" s="252">
        <v>7413000</v>
      </c>
      <c r="R44" s="255" t="s">
        <v>251</v>
      </c>
    </row>
    <row r="45" spans="1:18" s="158" customFormat="1" ht="16.5">
      <c r="A45" s="278"/>
      <c r="B45" s="284">
        <v>6111000</v>
      </c>
      <c r="C45" s="285" t="s">
        <v>69</v>
      </c>
      <c r="D45" s="283" t="str">
        <f ca="1">IFERROR(INDEX(INDIRECT("'Charges Directes'!"&amp;ADDRESS(1,MATCH($C$2,'Charges Directes'!$18:$18,0),4)&amp;":"&amp;ADDRESS(52,MATCH($C$2,'Charges Directes'!$18:$18,0),4)),MATCH(C45,INDIRECT("'Charges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5" s="240"/>
      <c r="F45" s="304">
        <v>7411800</v>
      </c>
      <c r="G45" s="305" t="s">
        <v>273</v>
      </c>
      <c r="H45" s="303"/>
      <c r="I45" s="271"/>
      <c r="J45" s="1"/>
      <c r="O45" s="252">
        <v>6113000</v>
      </c>
      <c r="P45" s="253" t="s">
        <v>72</v>
      </c>
      <c r="Q45" s="252">
        <v>7413000</v>
      </c>
      <c r="R45" s="255" t="s">
        <v>252</v>
      </c>
    </row>
    <row r="46" spans="1:18" s="158" customFormat="1" ht="16.5">
      <c r="A46" s="278"/>
      <c r="B46" s="284">
        <v>6112000</v>
      </c>
      <c r="C46" s="285" t="s">
        <v>71</v>
      </c>
      <c r="D46" s="283" t="str">
        <f ca="1">IFERROR(INDEX(INDIRECT("'Charges Directes'!"&amp;ADDRESS(1,MATCH($C$2,'Charges Directes'!$18:$18,0),4)&amp;":"&amp;ADDRESS(52,MATCH($C$2,'Charges Directes'!$18:$18,0),4)),MATCH(C46,INDIRECT("'Charges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6" s="240"/>
      <c r="F46" s="304">
        <v>7411800</v>
      </c>
      <c r="G46" s="305" t="s">
        <v>245</v>
      </c>
      <c r="H46" s="303"/>
      <c r="I46" s="271"/>
      <c r="J46" s="1"/>
      <c r="O46" s="252">
        <v>6122000</v>
      </c>
      <c r="P46" s="251" t="s">
        <v>275</v>
      </c>
      <c r="Q46" s="252">
        <v>7413000</v>
      </c>
      <c r="R46" s="255" t="s">
        <v>253</v>
      </c>
    </row>
    <row r="47" spans="1:18" s="158" customFormat="1" ht="16.5">
      <c r="A47" s="278"/>
      <c r="B47" s="284">
        <v>6112100</v>
      </c>
      <c r="C47" s="285" t="s">
        <v>200</v>
      </c>
      <c r="D47" s="283" t="str">
        <f ca="1">IFERROR(INDEX(INDIRECT("'Charges Directes'!"&amp;ADDRESS(1,MATCH($C$2,'Charges Directes'!$18:$18,0),4)&amp;":"&amp;ADDRESS(52,MATCH($C$2,'Charges Directes'!$18:$18,0),4)),MATCH(C47,INDIRECT("'Charges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7" s="240"/>
      <c r="F47" s="304">
        <v>7412000</v>
      </c>
      <c r="G47" s="305" t="s">
        <v>246</v>
      </c>
      <c r="H47" s="303"/>
      <c r="I47" s="271"/>
      <c r="J47" s="1"/>
      <c r="O47" s="252">
        <v>6132000</v>
      </c>
      <c r="P47" s="253" t="s">
        <v>74</v>
      </c>
      <c r="Q47" s="252">
        <v>7414000</v>
      </c>
      <c r="R47" s="255" t="s">
        <v>254</v>
      </c>
    </row>
    <row r="48" spans="1:18" s="158" customFormat="1" ht="16.5">
      <c r="A48" s="278"/>
      <c r="B48" s="284">
        <v>6112200</v>
      </c>
      <c r="C48" s="285" t="s">
        <v>201</v>
      </c>
      <c r="D48" s="283" t="str">
        <f ca="1">IFERROR(INDEX(INDIRECT("'Charges Directes'!"&amp;ADDRESS(1,MATCH($C$2,'Charges Directes'!$18:$18,0),4)&amp;":"&amp;ADDRESS(52,MATCH($C$2,'Charges Directes'!$18:$18,0),4)),MATCH(C48,INDIRECT("'Charges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8" s="240"/>
      <c r="F48" s="304">
        <v>7412000</v>
      </c>
      <c r="G48" s="305" t="s">
        <v>247</v>
      </c>
      <c r="H48" s="303"/>
      <c r="I48" s="271"/>
      <c r="J48" s="1"/>
      <c r="O48" s="252">
        <v>6135100</v>
      </c>
      <c r="P48" s="253" t="s">
        <v>75</v>
      </c>
      <c r="Q48" s="252">
        <v>7414000</v>
      </c>
      <c r="R48" s="255" t="s">
        <v>255</v>
      </c>
    </row>
    <row r="49" spans="1:18" s="158" customFormat="1" ht="16.5">
      <c r="A49" s="278"/>
      <c r="B49" s="284">
        <v>6112300</v>
      </c>
      <c r="C49" s="285" t="s">
        <v>202</v>
      </c>
      <c r="D49" s="283" t="str">
        <f ca="1">IFERROR(INDEX(INDIRECT("'Charges Directes'!"&amp;ADDRESS(1,MATCH($C$2,'Charges Directes'!$18:$18,0),4)&amp;":"&amp;ADDRESS(52,MATCH($C$2,'Charges Directes'!$18:$18,0),4)),MATCH(C49,INDIRECT("'Charges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49" s="243"/>
      <c r="F49" s="304">
        <v>7412000</v>
      </c>
      <c r="G49" s="305" t="s">
        <v>248</v>
      </c>
      <c r="H49" s="303"/>
      <c r="I49" s="271"/>
      <c r="J49" s="1"/>
      <c r="O49" s="252">
        <v>6135200</v>
      </c>
      <c r="P49" s="253" t="s">
        <v>76</v>
      </c>
      <c r="Q49" s="252">
        <v>7414000</v>
      </c>
      <c r="R49" s="255" t="s">
        <v>256</v>
      </c>
    </row>
    <row r="50" spans="1:18" s="158" customFormat="1" ht="16.5">
      <c r="A50" s="278"/>
      <c r="B50" s="284">
        <v>6112400</v>
      </c>
      <c r="C50" s="285" t="s">
        <v>203</v>
      </c>
      <c r="D50" s="283" t="str">
        <f ca="1">IFERROR(INDEX(INDIRECT("'Charges Directes'!"&amp;ADDRESS(1,MATCH($C$2,'Charges Directes'!$18:$18,0),4)&amp;":"&amp;ADDRESS(52,MATCH($C$2,'Charges Directes'!$18:$18,0),4)),MATCH(C50,INDIRECT("'Charges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0" s="240"/>
      <c r="F50" s="304">
        <v>7412000</v>
      </c>
      <c r="G50" s="306" t="s">
        <v>208</v>
      </c>
      <c r="H50" s="303"/>
      <c r="I50" s="271"/>
      <c r="J50" s="1"/>
      <c r="O50" s="252">
        <v>6135300</v>
      </c>
      <c r="P50" s="253" t="s">
        <v>77</v>
      </c>
      <c r="Q50" s="252">
        <v>741400</v>
      </c>
      <c r="R50" s="255" t="s">
        <v>237</v>
      </c>
    </row>
    <row r="51" spans="1:18" s="158" customFormat="1" ht="16.5">
      <c r="A51" s="278"/>
      <c r="B51" s="284">
        <v>6112500</v>
      </c>
      <c r="C51" s="285" t="s">
        <v>204</v>
      </c>
      <c r="D51" s="283" t="str">
        <f ca="1">IFERROR(INDEX(INDIRECT("'Charges Directes'!"&amp;ADDRESS(1,MATCH($C$2,'Charges Directes'!$18:$18,0),4)&amp;":"&amp;ADDRESS(52,MATCH($C$2,'Charges Directes'!$18:$18,0),4)),MATCH(C51,INDIRECT("'Charges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1" s="240"/>
      <c r="F51" s="304">
        <v>7412000</v>
      </c>
      <c r="G51" s="305" t="s">
        <v>249</v>
      </c>
      <c r="H51" s="303"/>
      <c r="I51" s="271"/>
      <c r="J51" s="1"/>
      <c r="O51" s="252">
        <v>6135400</v>
      </c>
      <c r="P51" s="253" t="s">
        <v>78</v>
      </c>
      <c r="Q51" s="252">
        <v>7420000</v>
      </c>
      <c r="R51" s="255" t="s">
        <v>147</v>
      </c>
    </row>
    <row r="52" spans="1:18" s="158" customFormat="1" ht="16.5">
      <c r="A52" s="278"/>
      <c r="B52" s="284">
        <v>6113000</v>
      </c>
      <c r="C52" s="285" t="s">
        <v>72</v>
      </c>
      <c r="D52" s="283" t="str">
        <f ca="1">IFERROR(INDEX(INDIRECT("'Charges Directes'!"&amp;ADDRESS(1,MATCH($C$2,'Charges Directes'!$18:$18,0),4)&amp;":"&amp;ADDRESS(52,MATCH($C$2,'Charges Directes'!$18:$18,0),4)),MATCH(C52,INDIRECT("'Charges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2" s="240"/>
      <c r="F52" s="304">
        <v>7413000</v>
      </c>
      <c r="G52" s="305" t="s">
        <v>250</v>
      </c>
      <c r="H52" s="303"/>
      <c r="I52" s="271"/>
      <c r="J52" s="1"/>
      <c r="O52" s="252">
        <v>6135500</v>
      </c>
      <c r="P52" s="253" t="s">
        <v>79</v>
      </c>
      <c r="Q52" s="252">
        <v>7420000</v>
      </c>
      <c r="R52" s="255" t="s">
        <v>153</v>
      </c>
    </row>
    <row r="53" spans="1:18" s="158" customFormat="1" ht="16.5">
      <c r="A53" s="278"/>
      <c r="B53" s="284">
        <v>6122000</v>
      </c>
      <c r="C53" s="293" t="s">
        <v>275</v>
      </c>
      <c r="D53" s="283" t="str">
        <f ca="1">IFERROR(INDEX(INDIRECT("'Charges Directes'!"&amp;ADDRESS(1,MATCH($C$2,'Charges Directes'!$18:$18,0),4)&amp;":"&amp;ADDRESS(52,MATCH($C$2,'Charges Directes'!$18:$18,0),4)),MATCH(C53,INDIRECT("'Charges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3" s="240"/>
      <c r="F53" s="304">
        <v>7413000</v>
      </c>
      <c r="G53" s="305" t="s">
        <v>251</v>
      </c>
      <c r="H53" s="303"/>
      <c r="I53" s="271"/>
      <c r="J53" s="1"/>
      <c r="O53" s="252">
        <v>6155100</v>
      </c>
      <c r="P53" s="253" t="s">
        <v>81</v>
      </c>
      <c r="Q53" s="252">
        <v>7420000</v>
      </c>
      <c r="R53" s="255" t="s">
        <v>236</v>
      </c>
    </row>
    <row r="54" spans="1:18" s="158" customFormat="1" ht="16.5">
      <c r="A54" s="278"/>
      <c r="B54" s="284">
        <v>6132000</v>
      </c>
      <c r="C54" s="285" t="s">
        <v>74</v>
      </c>
      <c r="D54" s="283" t="str">
        <f ca="1">IFERROR(INDEX(INDIRECT("'Charges Directes'!"&amp;ADDRESS(1,MATCH($C$2,'Charges Directes'!$18:$18,0),4)&amp;":"&amp;ADDRESS(52,MATCH($C$2,'Charges Directes'!$18:$18,0),4)),MATCH(C54,INDIRECT("'Charges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4" s="244"/>
      <c r="F54" s="304">
        <v>7413000</v>
      </c>
      <c r="G54" s="305" t="s">
        <v>252</v>
      </c>
      <c r="H54" s="303"/>
      <c r="I54" s="271"/>
      <c r="J54" s="1"/>
      <c r="O54" s="252">
        <v>6155110</v>
      </c>
      <c r="P54" s="253" t="s">
        <v>83</v>
      </c>
      <c r="Q54" s="252">
        <v>7418200</v>
      </c>
      <c r="R54" s="255" t="s">
        <v>257</v>
      </c>
    </row>
    <row r="55" spans="1:18" s="158" customFormat="1" ht="16.5">
      <c r="A55" s="278"/>
      <c r="B55" s="284">
        <v>6135100</v>
      </c>
      <c r="C55" s="285" t="s">
        <v>75</v>
      </c>
      <c r="D55" s="283" t="str">
        <f ca="1">IFERROR(INDEX(INDIRECT("'Charges Directes'!"&amp;ADDRESS(1,MATCH($C$2,'Charges Directes'!$18:$18,0),4)&amp;":"&amp;ADDRESS(52,MATCH($C$2,'Charges Directes'!$18:$18,0),4)),MATCH(C55,INDIRECT("'Charges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5" s="243"/>
      <c r="F55" s="304">
        <v>7413000</v>
      </c>
      <c r="G55" s="305" t="s">
        <v>253</v>
      </c>
      <c r="H55" s="303"/>
      <c r="I55" s="271"/>
      <c r="J55" s="1"/>
      <c r="O55" s="252">
        <v>6155120</v>
      </c>
      <c r="P55" s="253" t="s">
        <v>85</v>
      </c>
      <c r="Q55" s="252">
        <v>7418200</v>
      </c>
      <c r="R55" s="255" t="s">
        <v>258</v>
      </c>
    </row>
    <row r="56" spans="1:18" s="158" customFormat="1" ht="16.5">
      <c r="A56" s="278"/>
      <c r="B56" s="284">
        <v>6135200</v>
      </c>
      <c r="C56" s="285" t="s">
        <v>76</v>
      </c>
      <c r="D56" s="283" t="str">
        <f ca="1">IFERROR(INDEX(INDIRECT("'Charges Directes'!"&amp;ADDRESS(1,MATCH($C$2,'Charges Directes'!$18:$18,0),4)&amp;":"&amp;ADDRESS(52,MATCH($C$2,'Charges Directes'!$18:$18,0),4)),MATCH(C56,INDIRECT("'Charges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6" s="245"/>
      <c r="F56" s="304">
        <v>7414000</v>
      </c>
      <c r="G56" s="305" t="s">
        <v>254</v>
      </c>
      <c r="H56" s="303"/>
      <c r="I56" s="271"/>
      <c r="J56" s="1"/>
      <c r="O56" s="252">
        <v>6155130</v>
      </c>
      <c r="P56" s="253" t="s">
        <v>87</v>
      </c>
      <c r="Q56" s="252">
        <v>7418200</v>
      </c>
      <c r="R56" s="255" t="s">
        <v>259</v>
      </c>
    </row>
    <row r="57" spans="1:18" s="158" customFormat="1" ht="16.5">
      <c r="A57" s="278"/>
      <c r="B57" s="284">
        <v>6135300</v>
      </c>
      <c r="C57" s="285" t="s">
        <v>77</v>
      </c>
      <c r="D57" s="283" t="str">
        <f ca="1">IFERROR(INDEX(INDIRECT("'Charges Directes'!"&amp;ADDRESS(1,MATCH($C$2,'Charges Directes'!$18:$18,0),4)&amp;":"&amp;ADDRESS(52,MATCH($C$2,'Charges Directes'!$18:$18,0),4)),MATCH(C57,INDIRECT("'Charges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7" s="245"/>
      <c r="F57" s="304">
        <v>7414000</v>
      </c>
      <c r="G57" s="305" t="s">
        <v>255</v>
      </c>
      <c r="H57" s="303"/>
      <c r="I57" s="271"/>
      <c r="J57" s="1"/>
      <c r="O57" s="252">
        <v>6155140</v>
      </c>
      <c r="P57" s="253" t="s">
        <v>89</v>
      </c>
      <c r="Q57" s="252">
        <v>7418200</v>
      </c>
      <c r="R57" s="255" t="s">
        <v>260</v>
      </c>
    </row>
    <row r="58" spans="1:18" s="158" customFormat="1" ht="16.5">
      <c r="A58" s="278"/>
      <c r="B58" s="284">
        <v>6135400</v>
      </c>
      <c r="C58" s="285" t="s">
        <v>78</v>
      </c>
      <c r="D58" s="283" t="str">
        <f ca="1">IFERROR(INDEX(INDIRECT("'Charges Directes'!"&amp;ADDRESS(1,MATCH($C$2,'Charges Directes'!$18:$18,0),4)&amp;":"&amp;ADDRESS(52,MATCH($C$2,'Charges Directes'!$18:$18,0),4)),MATCH(C58,INDIRECT("'Charges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8" s="245"/>
      <c r="F58" s="304">
        <v>7414000</v>
      </c>
      <c r="G58" s="305" t="s">
        <v>256</v>
      </c>
      <c r="H58" s="303"/>
      <c r="I58" s="271"/>
      <c r="J58" s="1"/>
      <c r="O58" s="252">
        <v>6155150</v>
      </c>
      <c r="P58" s="253" t="s">
        <v>91</v>
      </c>
      <c r="Q58" s="252">
        <v>7418200</v>
      </c>
      <c r="R58" s="255" t="s">
        <v>239</v>
      </c>
    </row>
    <row r="59" spans="1:18" s="158" customFormat="1" ht="16.5">
      <c r="A59" s="278"/>
      <c r="B59" s="284">
        <v>6135500</v>
      </c>
      <c r="C59" s="285" t="s">
        <v>79</v>
      </c>
      <c r="D59" s="283" t="str">
        <f ca="1">IFERROR(INDEX(INDIRECT("'Charges Directes'!"&amp;ADDRESS(1,MATCH($C$2,'Charges Directes'!$18:$18,0),4)&amp;":"&amp;ADDRESS(52,MATCH($C$2,'Charges Directes'!$18:$18,0),4)),MATCH(C59,INDIRECT("'Charges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59" s="245"/>
      <c r="F59" s="304">
        <v>741400</v>
      </c>
      <c r="G59" s="305" t="s">
        <v>237</v>
      </c>
      <c r="H59" s="303"/>
      <c r="I59" s="271"/>
      <c r="J59" s="1"/>
      <c r="O59" s="252">
        <v>6156000</v>
      </c>
      <c r="P59" s="253" t="s">
        <v>92</v>
      </c>
      <c r="Q59" s="252">
        <v>7418200</v>
      </c>
      <c r="R59" s="255" t="s">
        <v>261</v>
      </c>
    </row>
    <row r="60" spans="1:18" s="158" customFormat="1" ht="16.5">
      <c r="A60" s="278"/>
      <c r="B60" s="284">
        <v>6155100</v>
      </c>
      <c r="C60" s="285" t="s">
        <v>81</v>
      </c>
      <c r="D60" s="283" t="str">
        <f ca="1">IFERROR(INDEX(INDIRECT("'Charges Directes'!"&amp;ADDRESS(1,MATCH($C$2,'Charges Directes'!$18:$18,0),4)&amp;":"&amp;ADDRESS(52,MATCH($C$2,'Charges Directes'!$18:$18,0),4)),MATCH(C60,INDIRECT("'Charges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0" s="245"/>
      <c r="F60" s="304">
        <v>7420000</v>
      </c>
      <c r="G60" s="305" t="s">
        <v>147</v>
      </c>
      <c r="H60" s="303"/>
      <c r="I60" s="271"/>
      <c r="J60" s="1"/>
      <c r="O60" s="252">
        <v>6160000</v>
      </c>
      <c r="P60" s="253" t="s">
        <v>93</v>
      </c>
      <c r="Q60" s="252">
        <v>7418200</v>
      </c>
      <c r="R60" s="255" t="s">
        <v>262</v>
      </c>
    </row>
    <row r="61" spans="1:18" s="158" customFormat="1" ht="16.5">
      <c r="A61" s="278"/>
      <c r="B61" s="284">
        <v>6155110</v>
      </c>
      <c r="C61" s="285" t="s">
        <v>83</v>
      </c>
      <c r="D61" s="283" t="str">
        <f ca="1">IFERROR(INDEX(INDIRECT("'Charges Directes'!"&amp;ADDRESS(1,MATCH($C$2,'Charges Directes'!$18:$18,0),4)&amp;":"&amp;ADDRESS(52,MATCH($C$2,'Charges Directes'!$18:$18,0),4)),MATCH(C61,INDIRECT("'Charges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1" s="245"/>
      <c r="F61" s="304">
        <v>7420000</v>
      </c>
      <c r="G61" s="305" t="s">
        <v>153</v>
      </c>
      <c r="H61" s="303"/>
      <c r="I61" s="271"/>
      <c r="J61" s="1"/>
      <c r="O61" s="252">
        <v>6181000</v>
      </c>
      <c r="P61" s="253" t="s">
        <v>94</v>
      </c>
      <c r="Q61" s="252">
        <v>7418200</v>
      </c>
      <c r="R61" s="255" t="s">
        <v>263</v>
      </c>
    </row>
    <row r="62" spans="1:18" s="158" customFormat="1" ht="16.5">
      <c r="A62" s="278"/>
      <c r="B62" s="284">
        <v>6155120</v>
      </c>
      <c r="C62" s="285" t="s">
        <v>85</v>
      </c>
      <c r="D62" s="283" t="str">
        <f ca="1">IFERROR(INDEX(INDIRECT("'Charges Directes'!"&amp;ADDRESS(1,MATCH($C$2,'Charges Directes'!$18:$18,0),4)&amp;":"&amp;ADDRESS(52,MATCH($C$2,'Charges Directes'!$18:$18,0),4)),MATCH(C62,INDIRECT("'Charges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2" s="245"/>
      <c r="F62" s="304">
        <v>7420000</v>
      </c>
      <c r="G62" s="305" t="s">
        <v>236</v>
      </c>
      <c r="H62" s="303"/>
      <c r="I62" s="271"/>
      <c r="J62" s="1"/>
      <c r="O62" s="252">
        <v>6210000</v>
      </c>
      <c r="P62" s="253" t="s">
        <v>95</v>
      </c>
      <c r="Q62" s="252">
        <v>7418200</v>
      </c>
      <c r="R62" s="255" t="s">
        <v>264</v>
      </c>
    </row>
    <row r="63" spans="1:18" s="158" customFormat="1" ht="16.5">
      <c r="A63" s="278"/>
      <c r="B63" s="284">
        <v>6155130</v>
      </c>
      <c r="C63" s="285" t="s">
        <v>87</v>
      </c>
      <c r="D63" s="283" t="str">
        <f ca="1">IFERROR(INDEX(INDIRECT("'Charges Directes'!"&amp;ADDRESS(1,MATCH($C$2,'Charges Directes'!$18:$18,0),4)&amp;":"&amp;ADDRESS(52,MATCH($C$2,'Charges Directes'!$18:$18,0),4)),MATCH(C63,INDIRECT("'Charges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3" s="307"/>
      <c r="F63" s="304">
        <v>7418200</v>
      </c>
      <c r="G63" s="305" t="s">
        <v>257</v>
      </c>
      <c r="H63" s="303"/>
      <c r="I63" s="271"/>
      <c r="J63" s="1"/>
      <c r="O63" s="252">
        <v>6226000</v>
      </c>
      <c r="P63" s="253" t="s">
        <v>96</v>
      </c>
      <c r="Q63" s="252">
        <v>7418200</v>
      </c>
      <c r="R63" s="255" t="s">
        <v>265</v>
      </c>
    </row>
    <row r="64" spans="1:18" s="158" customFormat="1" ht="16.5">
      <c r="A64" s="278"/>
      <c r="B64" s="284">
        <v>6155140</v>
      </c>
      <c r="C64" s="285" t="s">
        <v>89</v>
      </c>
      <c r="D64" s="283" t="str">
        <f ca="1">IFERROR(INDEX(INDIRECT("'Charges Directes'!"&amp;ADDRESS(1,MATCH($C$2,'Charges Directes'!$18:$18,0),4)&amp;":"&amp;ADDRESS(52,MATCH($C$2,'Charges Directes'!$18:$18,0),4)),MATCH(C64,INDIRECT("'Charges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4" s="243"/>
      <c r="F64" s="304">
        <v>7418200</v>
      </c>
      <c r="G64" s="305" t="s">
        <v>258</v>
      </c>
      <c r="H64" s="303"/>
      <c r="I64" s="271"/>
      <c r="J64" s="1"/>
      <c r="O64" s="252">
        <v>6230000</v>
      </c>
      <c r="P64" s="253" t="s">
        <v>97</v>
      </c>
      <c r="Q64" s="252">
        <v>7418200</v>
      </c>
      <c r="R64" s="255" t="s">
        <v>266</v>
      </c>
    </row>
    <row r="65" spans="1:18" s="158" customFormat="1" ht="16.5">
      <c r="A65" s="278"/>
      <c r="B65" s="284">
        <v>6155150</v>
      </c>
      <c r="C65" s="285" t="s">
        <v>91</v>
      </c>
      <c r="D65" s="283" t="str">
        <f ca="1">IFERROR(INDEX(INDIRECT("'Charges Directes'!"&amp;ADDRESS(1,MATCH($C$2,'Charges Directes'!$18:$18,0),4)&amp;":"&amp;ADDRESS(52,MATCH($C$2,'Charges Directes'!$18:$18,0),4)),MATCH(C65,INDIRECT("'Charges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5" s="308"/>
      <c r="F65" s="304">
        <v>7418200</v>
      </c>
      <c r="G65" s="305" t="s">
        <v>259</v>
      </c>
      <c r="H65" s="303"/>
      <c r="I65" s="271"/>
      <c r="J65" s="1"/>
      <c r="O65" s="252">
        <v>6231100</v>
      </c>
      <c r="P65" s="253" t="s">
        <v>98</v>
      </c>
      <c r="Q65" s="252">
        <v>7418200</v>
      </c>
      <c r="R65" s="255" t="s">
        <v>267</v>
      </c>
    </row>
    <row r="66" spans="1:18" s="158" customFormat="1" ht="16.5">
      <c r="A66" s="278"/>
      <c r="B66" s="284">
        <v>6156000</v>
      </c>
      <c r="C66" s="285" t="s">
        <v>92</v>
      </c>
      <c r="D66" s="283" t="str">
        <f ca="1">IFERROR(INDEX(INDIRECT("'Charges Directes'!"&amp;ADDRESS(1,MATCH($C$2,'Charges Directes'!$18:$18,0),4)&amp;":"&amp;ADDRESS(52,MATCH($C$2,'Charges Directes'!$18:$18,0),4)),MATCH(C66,INDIRECT("'Charges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6" s="308"/>
      <c r="F66" s="304">
        <v>7418200</v>
      </c>
      <c r="G66" s="305" t="s">
        <v>260</v>
      </c>
      <c r="H66" s="303"/>
      <c r="I66" s="271"/>
      <c r="J66" s="1"/>
      <c r="O66" s="252">
        <v>6231200</v>
      </c>
      <c r="P66" s="253" t="s">
        <v>99</v>
      </c>
      <c r="Q66" s="252">
        <v>7418200</v>
      </c>
      <c r="R66" s="255" t="s">
        <v>268</v>
      </c>
    </row>
    <row r="67" spans="1:18" s="158" customFormat="1" ht="16.5">
      <c r="A67" s="278"/>
      <c r="B67" s="284">
        <v>6160000</v>
      </c>
      <c r="C67" s="285" t="s">
        <v>93</v>
      </c>
      <c r="D67" s="283" t="str">
        <f ca="1">IFERROR(INDEX(INDIRECT("'Charges Directes'!"&amp;ADDRESS(1,MATCH($C$2,'Charges Directes'!$18:$18,0),4)&amp;":"&amp;ADDRESS(52,MATCH($C$2,'Charges Directes'!$18:$18,0),4)),MATCH(C67,INDIRECT("'Charges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7" s="308"/>
      <c r="F67" s="304">
        <v>7418200</v>
      </c>
      <c r="G67" s="305" t="s">
        <v>239</v>
      </c>
      <c r="H67" s="303"/>
      <c r="I67" s="271"/>
      <c r="J67" s="1"/>
      <c r="O67" s="252">
        <v>6231100</v>
      </c>
      <c r="P67" s="253" t="s">
        <v>98</v>
      </c>
      <c r="Q67" s="252">
        <v>7418200</v>
      </c>
      <c r="R67" s="255" t="s">
        <v>269</v>
      </c>
    </row>
    <row r="68" spans="1:18" s="158" customFormat="1" ht="16.5">
      <c r="A68" s="278"/>
      <c r="B68" s="284">
        <v>6181000</v>
      </c>
      <c r="C68" s="285" t="s">
        <v>94</v>
      </c>
      <c r="D68" s="283" t="str">
        <f ca="1">IFERROR(INDEX(INDIRECT("'Charges Directes'!"&amp;ADDRESS(1,MATCH($C$2,'Charges Directes'!$18:$18,0),4)&amp;":"&amp;ADDRESS(52,MATCH($C$2,'Charges Directes'!$18:$18,0),4)),MATCH(C68,INDIRECT("'Charges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8" s="308"/>
      <c r="F68" s="304">
        <v>7418200</v>
      </c>
      <c r="G68" s="305" t="s">
        <v>261</v>
      </c>
      <c r="H68" s="303"/>
      <c r="I68" s="271"/>
      <c r="J68" s="1"/>
      <c r="O68" s="252">
        <v>6231200</v>
      </c>
      <c r="P68" s="253" t="s">
        <v>99</v>
      </c>
      <c r="Q68" s="252">
        <v>7418200</v>
      </c>
      <c r="R68" s="255" t="s">
        <v>270</v>
      </c>
    </row>
    <row r="69" spans="1:18" s="158" customFormat="1" ht="16.5">
      <c r="A69" s="278"/>
      <c r="B69" s="284">
        <v>6210000</v>
      </c>
      <c r="C69" s="285" t="s">
        <v>95</v>
      </c>
      <c r="D69" s="283" t="str">
        <f ca="1">IFERROR(INDEX(INDIRECT("'Charges Directes'!"&amp;ADDRESS(1,MATCH($C$2,'Charges Directes'!$18:$18,0),4)&amp;":"&amp;ADDRESS(52,MATCH($C$2,'Charges Directes'!$18:$18,0),4)),MATCH(C69,INDIRECT("'Charges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69" s="308"/>
      <c r="F69" s="304">
        <v>7418200</v>
      </c>
      <c r="G69" s="305" t="s">
        <v>262</v>
      </c>
      <c r="H69" s="303"/>
      <c r="I69" s="271"/>
      <c r="J69" s="1"/>
      <c r="O69" s="252">
        <v>6236000</v>
      </c>
      <c r="P69" s="253" t="s">
        <v>100</v>
      </c>
      <c r="Q69" s="252">
        <v>7418200</v>
      </c>
      <c r="R69" s="255" t="s">
        <v>271</v>
      </c>
    </row>
    <row r="70" spans="1:18" s="158" customFormat="1" ht="16.5">
      <c r="A70" s="278"/>
      <c r="B70" s="284">
        <v>6226000</v>
      </c>
      <c r="C70" s="285" t="s">
        <v>96</v>
      </c>
      <c r="D70" s="283" t="str">
        <f ca="1">IFERROR(INDEX(INDIRECT("'Charges Directes'!"&amp;ADDRESS(1,MATCH($C$2,'Charges Directes'!$18:$18,0),4)&amp;":"&amp;ADDRESS(52,MATCH($C$2,'Charges Directes'!$18:$18,0),4)),MATCH(C70,INDIRECT("'Charges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0" s="308"/>
      <c r="F70" s="304">
        <v>7418200</v>
      </c>
      <c r="G70" s="305" t="s">
        <v>263</v>
      </c>
      <c r="H70" s="303"/>
      <c r="I70" s="271"/>
      <c r="J70" s="1"/>
      <c r="O70" s="252">
        <v>6236100</v>
      </c>
      <c r="P70" s="253" t="s">
        <v>101</v>
      </c>
      <c r="Q70" s="252">
        <v>7418200</v>
      </c>
      <c r="R70" s="256" t="s">
        <v>272</v>
      </c>
    </row>
    <row r="71" spans="1:18" s="158" customFormat="1" ht="16.5">
      <c r="A71" s="278"/>
      <c r="B71" s="284">
        <v>6230000</v>
      </c>
      <c r="C71" s="285" t="s">
        <v>97</v>
      </c>
      <c r="D71" s="283" t="str">
        <f ca="1">IFERROR(INDEX(INDIRECT("'Charges Directes'!"&amp;ADDRESS(1,MATCH($C$2,'Charges Directes'!$18:$18,0),4)&amp;":"&amp;ADDRESS(52,MATCH($C$2,'Charges Directes'!$18:$18,0),4)),MATCH(C71,INDIRECT("'Charges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1" s="308"/>
      <c r="F71" s="304">
        <v>7418200</v>
      </c>
      <c r="G71" s="305" t="s">
        <v>264</v>
      </c>
      <c r="H71" s="303"/>
      <c r="I71" s="271"/>
      <c r="J71" s="1"/>
      <c r="O71" s="252">
        <v>6236200</v>
      </c>
      <c r="P71" s="253" t="s">
        <v>222</v>
      </c>
      <c r="Q71" s="252">
        <v>7418200</v>
      </c>
      <c r="R71" s="256" t="s">
        <v>238</v>
      </c>
    </row>
    <row r="72" spans="1:18" s="158" customFormat="1" ht="16.5">
      <c r="A72" s="278"/>
      <c r="B72" s="284">
        <v>6231100</v>
      </c>
      <c r="C72" s="285" t="s">
        <v>98</v>
      </c>
      <c r="D72" s="283" t="str">
        <f ca="1">IFERROR(INDEX(INDIRECT("'Charges Directes'!"&amp;ADDRESS(1,MATCH($C$2,'Charges Directes'!$18:$18,0),4)&amp;":"&amp;ADDRESS(52,MATCH($C$2,'Charges Directes'!$18:$18,0),4)),MATCH(C72,INDIRECT("'Charges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2" s="308"/>
      <c r="F72" s="304">
        <v>7418200</v>
      </c>
      <c r="G72" s="305" t="s">
        <v>265</v>
      </c>
      <c r="H72" s="303"/>
      <c r="I72" s="271"/>
      <c r="J72" s="1"/>
      <c r="O72" s="252">
        <v>6241000</v>
      </c>
      <c r="P72" s="253" t="s">
        <v>102</v>
      </c>
      <c r="Q72" s="252">
        <v>7900000</v>
      </c>
      <c r="R72" s="252" t="s">
        <v>82</v>
      </c>
    </row>
    <row r="73" spans="1:18" s="158" customFormat="1" ht="16.5">
      <c r="A73" s="278"/>
      <c r="B73" s="284">
        <v>6231200</v>
      </c>
      <c r="C73" s="285" t="s">
        <v>99</v>
      </c>
      <c r="D73" s="283" t="str">
        <f ca="1">IFERROR(INDEX(INDIRECT("'Charges Directes'!"&amp;ADDRESS(1,MATCH($C$2,'Charges Directes'!$18:$18,0),4)&amp;":"&amp;ADDRESS(52,MATCH($C$2,'Charges Directes'!$18:$18,0),4)),MATCH(C73,INDIRECT("'Charges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3" s="308"/>
      <c r="F73" s="304">
        <v>7418200</v>
      </c>
      <c r="G73" s="305" t="s">
        <v>266</v>
      </c>
      <c r="H73" s="303"/>
      <c r="I73" s="271"/>
      <c r="J73" s="1"/>
      <c r="O73" s="252">
        <v>6251100</v>
      </c>
      <c r="P73" s="253" t="s">
        <v>103</v>
      </c>
      <c r="Q73" s="252">
        <v>7912000</v>
      </c>
      <c r="R73" s="254" t="s">
        <v>84</v>
      </c>
    </row>
    <row r="74" spans="1:18" s="158" customFormat="1" ht="16.5">
      <c r="A74" s="278"/>
      <c r="B74" s="284">
        <v>6231100</v>
      </c>
      <c r="C74" s="285" t="s">
        <v>98</v>
      </c>
      <c r="D74" s="283" t="str">
        <f ca="1">IFERROR(INDEX(INDIRECT("'Charges Directes'!"&amp;ADDRESS(1,MATCH($C$2,'Charges Directes'!$18:$18,0),4)&amp;":"&amp;ADDRESS(52,MATCH($C$2,'Charges Directes'!$18:$18,0),4)),MATCH(C74,INDIRECT("'Charges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4" s="308"/>
      <c r="F74" s="304">
        <v>7418200</v>
      </c>
      <c r="G74" s="305" t="s">
        <v>267</v>
      </c>
      <c r="H74" s="303"/>
      <c r="I74" s="271"/>
      <c r="J74" s="1"/>
      <c r="O74" s="252">
        <v>6251110</v>
      </c>
      <c r="P74" s="253" t="s">
        <v>217</v>
      </c>
      <c r="Q74" s="252">
        <v>7915000</v>
      </c>
      <c r="R74" s="252" t="s">
        <v>86</v>
      </c>
    </row>
    <row r="75" spans="1:18" s="158" customFormat="1" ht="16.5">
      <c r="A75" s="278"/>
      <c r="B75" s="284">
        <v>6231200</v>
      </c>
      <c r="C75" s="285" t="s">
        <v>99</v>
      </c>
      <c r="D75" s="283" t="str">
        <f ca="1">IFERROR(INDEX(INDIRECT("'Charges Directes'!"&amp;ADDRESS(1,MATCH($C$2,'Charges Directes'!$18:$18,0),4)&amp;":"&amp;ADDRESS(52,MATCH($C$2,'Charges Directes'!$18:$18,0),4)),MATCH(C75,INDIRECT("'Charges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5" s="308"/>
      <c r="F75" s="304">
        <v>7418200</v>
      </c>
      <c r="G75" s="305" t="s">
        <v>268</v>
      </c>
      <c r="H75" s="303"/>
      <c r="I75" s="271"/>
      <c r="J75" s="1"/>
      <c r="O75" s="252">
        <v>6251120</v>
      </c>
      <c r="P75" s="253" t="s">
        <v>219</v>
      </c>
      <c r="Q75" s="252">
        <v>794000</v>
      </c>
      <c r="R75" s="252" t="s">
        <v>88</v>
      </c>
    </row>
    <row r="76" spans="1:18" s="158" customFormat="1" ht="16.5">
      <c r="A76" s="278"/>
      <c r="B76" s="284">
        <v>6236000</v>
      </c>
      <c r="C76" s="285" t="s">
        <v>100</v>
      </c>
      <c r="D76" s="283" t="str">
        <f ca="1">IFERROR(INDEX(INDIRECT("'Charges Directes'!"&amp;ADDRESS(1,MATCH($C$2,'Charges Directes'!$18:$18,0),4)&amp;":"&amp;ADDRESS(52,MATCH($C$2,'Charges Directes'!$18:$18,0),4)),MATCH(C76,INDIRECT("'Charges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6" s="309"/>
      <c r="F76" s="304">
        <v>7418200</v>
      </c>
      <c r="G76" s="305" t="s">
        <v>269</v>
      </c>
      <c r="H76" s="303"/>
      <c r="I76" s="271"/>
      <c r="J76" s="1"/>
      <c r="O76" s="252">
        <v>6251130</v>
      </c>
      <c r="P76" s="253" t="s">
        <v>216</v>
      </c>
      <c r="Q76" s="252">
        <v>7560000</v>
      </c>
      <c r="R76" s="252" t="s">
        <v>90</v>
      </c>
    </row>
    <row r="77" spans="1:18" s="158" customFormat="1" ht="16.5">
      <c r="A77" s="278"/>
      <c r="B77" s="284">
        <v>6236100</v>
      </c>
      <c r="C77" s="285" t="s">
        <v>101</v>
      </c>
      <c r="D77" s="283" t="str">
        <f ca="1">IFERROR(INDEX(INDIRECT("'Charges Directes'!"&amp;ADDRESS(1,MATCH($C$2,'Charges Directes'!$18:$18,0),4)&amp;":"&amp;ADDRESS(52,MATCH($C$2,'Charges Directes'!$18:$18,0),4)),MATCH(C77,INDIRECT("'Charges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7" s="240"/>
      <c r="F77" s="304">
        <v>7418200</v>
      </c>
      <c r="G77" s="305" t="s">
        <v>270</v>
      </c>
      <c r="H77" s="303"/>
      <c r="I77" s="271"/>
      <c r="J77" s="1"/>
      <c r="O77" s="252">
        <v>6251140</v>
      </c>
      <c r="P77" s="253" t="s">
        <v>218</v>
      </c>
      <c r="Q77" s="252">
        <v>7580000</v>
      </c>
      <c r="R77" s="252" t="s">
        <v>143</v>
      </c>
    </row>
    <row r="78" spans="1:18" s="158" customFormat="1" ht="16.5">
      <c r="A78" s="278"/>
      <c r="B78" s="284">
        <v>6236200</v>
      </c>
      <c r="C78" s="285" t="s">
        <v>222</v>
      </c>
      <c r="D78" s="283" t="str">
        <f ca="1">IFERROR(INDEX(INDIRECT("'Charges Directes'!"&amp;ADDRESS(1,MATCH($C$2,'Charges Directes'!$18:$18,0),4)&amp;":"&amp;ADDRESS(52,MATCH($C$2,'Charges Directes'!$18:$18,0),4)),MATCH(C78,INDIRECT("'Charges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8" s="243"/>
      <c r="F78" s="304">
        <v>7418200</v>
      </c>
      <c r="G78" s="305" t="s">
        <v>271</v>
      </c>
      <c r="H78" s="303"/>
      <c r="I78" s="271"/>
      <c r="J78" s="1"/>
      <c r="O78" s="252">
        <v>6251200</v>
      </c>
      <c r="P78" s="251" t="s">
        <v>104</v>
      </c>
      <c r="Q78" s="252">
        <v>7500000</v>
      </c>
      <c r="R78" s="252" t="s">
        <v>144</v>
      </c>
    </row>
    <row r="79" spans="1:18" s="158" customFormat="1" ht="16.5">
      <c r="A79" s="278"/>
      <c r="B79" s="284">
        <v>6241000</v>
      </c>
      <c r="C79" s="285" t="s">
        <v>102</v>
      </c>
      <c r="D79" s="283" t="str">
        <f ca="1">IFERROR(INDEX(INDIRECT("'Charges Directes'!"&amp;ADDRESS(1,MATCH($C$2,'Charges Directes'!$18:$18,0),4)&amp;":"&amp;ADDRESS(52,MATCH($C$2,'Charges Directes'!$18:$18,0),4)),MATCH(C79,INDIRECT("'Charges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79" s="240"/>
      <c r="F79" s="304">
        <v>7418200</v>
      </c>
      <c r="G79" s="310" t="s">
        <v>272</v>
      </c>
      <c r="H79" s="303"/>
      <c r="I79" s="271"/>
      <c r="J79" s="1"/>
      <c r="O79" s="252">
        <v>6246000</v>
      </c>
      <c r="P79" s="252" t="s">
        <v>105</v>
      </c>
      <c r="Q79" s="252"/>
      <c r="R79" s="252"/>
    </row>
    <row r="80" spans="1:18" s="158" customFormat="1" ht="17.25" thickBot="1">
      <c r="A80" s="278"/>
      <c r="B80" s="284">
        <v>6251100</v>
      </c>
      <c r="C80" s="285" t="s">
        <v>103</v>
      </c>
      <c r="D80" s="283" t="str">
        <f ca="1">IFERROR(INDEX(INDIRECT("'Charges Directes'!"&amp;ADDRESS(1,MATCH($C$2,'Charges Directes'!$18:$18,0),4)&amp;":"&amp;ADDRESS(52,MATCH($C$2,'Charges Directes'!$18:$18,0),4)),MATCH(C80,INDIRECT("'Charges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0" s="240"/>
      <c r="F80" s="311">
        <v>7418200</v>
      </c>
      <c r="G80" s="312" t="s">
        <v>238</v>
      </c>
      <c r="H80" s="303"/>
      <c r="I80" s="271"/>
      <c r="J80" s="1"/>
      <c r="O80" s="252">
        <v>6256100</v>
      </c>
      <c r="P80" s="252" t="s">
        <v>225</v>
      </c>
      <c r="Q80" s="252"/>
      <c r="R80" s="252"/>
    </row>
    <row r="81" spans="1:18" s="158" customFormat="1" ht="16.5" thickBot="1">
      <c r="A81" s="278"/>
      <c r="B81" s="284">
        <v>6251110</v>
      </c>
      <c r="C81" s="285" t="s">
        <v>217</v>
      </c>
      <c r="D81" s="283" t="str">
        <f ca="1">IFERROR(INDEX(INDIRECT("'Charges Directes'!"&amp;ADDRESS(1,MATCH($C$2,'Charges Directes'!$18:$18,0),4)&amp;":"&amp;ADDRESS(52,MATCH($C$2,'Charges Directes'!$18:$18,0),4)),MATCH(C81,INDIRECT("'Charges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1" s="243"/>
      <c r="F81" s="265"/>
      <c r="G81" s="313"/>
      <c r="H81" s="299"/>
      <c r="I81" s="271"/>
      <c r="J81" s="1"/>
      <c r="O81" s="252">
        <v>6256200</v>
      </c>
      <c r="P81" s="252" t="s">
        <v>226</v>
      </c>
      <c r="Q81" s="252"/>
      <c r="R81" s="252"/>
    </row>
    <row r="82" spans="1:18" s="158" customFormat="1">
      <c r="A82" s="278"/>
      <c r="B82" s="284">
        <v>6251120</v>
      </c>
      <c r="C82" s="285" t="s">
        <v>219</v>
      </c>
      <c r="D82" s="283" t="str">
        <f ca="1">IFERROR(INDEX(INDIRECT("'Charges Directes'!"&amp;ADDRESS(1,MATCH($C$2,'Charges Directes'!$18:$18,0),4)&amp;":"&amp;ADDRESS(52,MATCH($C$2,'Charges Directes'!$18:$18,0),4)),MATCH(C82,INDIRECT("'Charges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2" s="240"/>
      <c r="F82" s="390" t="s">
        <v>80</v>
      </c>
      <c r="G82" s="391"/>
      <c r="H82" s="279">
        <f>SUM(H83:H86)</f>
        <v>0</v>
      </c>
      <c r="I82" s="271"/>
      <c r="J82" s="1"/>
      <c r="O82" s="252">
        <v>6257000</v>
      </c>
      <c r="P82" s="252" t="s">
        <v>106</v>
      </c>
      <c r="Q82" s="252"/>
      <c r="R82" s="252"/>
    </row>
    <row r="83" spans="1:18" s="158" customFormat="1">
      <c r="A83" s="278"/>
      <c r="B83" s="284">
        <v>6251130</v>
      </c>
      <c r="C83" s="285" t="s">
        <v>216</v>
      </c>
      <c r="D83" s="283" t="str">
        <f ca="1">IFERROR(INDEX(INDIRECT("'Charges Directes'!"&amp;ADDRESS(1,MATCH($C$2,'Charges Directes'!$18:$18,0),4)&amp;":"&amp;ADDRESS(52,MATCH($C$2,'Charges Directes'!$18:$18,0),4)),MATCH(C83,INDIRECT("'Charges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3" s="240"/>
      <c r="F83" s="284">
        <v>7900000</v>
      </c>
      <c r="G83" s="285" t="s">
        <v>82</v>
      </c>
      <c r="H83" s="242"/>
      <c r="I83" s="271"/>
      <c r="J83" s="1"/>
      <c r="O83" s="252">
        <v>6257100</v>
      </c>
      <c r="P83" s="252" t="s">
        <v>107</v>
      </c>
      <c r="Q83" s="252"/>
      <c r="R83" s="252"/>
    </row>
    <row r="84" spans="1:18" s="158" customFormat="1">
      <c r="A84" s="278"/>
      <c r="B84" s="284">
        <v>6251140</v>
      </c>
      <c r="C84" s="285" t="s">
        <v>218</v>
      </c>
      <c r="D84" s="283" t="str">
        <f ca="1">IFERROR(INDEX(INDIRECT("'Charges Directes'!"&amp;ADDRESS(1,MATCH($C$2,'Charges Directes'!$18:$18,0),4)&amp;":"&amp;ADDRESS(52,MATCH($C$2,'Charges Directes'!$18:$18,0),4)),MATCH(C84,INDIRECT("'Charges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4" s="240"/>
      <c r="F84" s="284">
        <v>7912000</v>
      </c>
      <c r="G84" s="293" t="s">
        <v>84</v>
      </c>
      <c r="H84" s="242"/>
      <c r="I84" s="271"/>
      <c r="J84" s="1"/>
      <c r="O84" s="252">
        <v>6257110</v>
      </c>
      <c r="P84" s="252" t="s">
        <v>108</v>
      </c>
      <c r="Q84" s="252"/>
      <c r="R84" s="252"/>
    </row>
    <row r="85" spans="1:18" s="158" customFormat="1">
      <c r="A85" s="278"/>
      <c r="B85" s="284">
        <v>6251200</v>
      </c>
      <c r="C85" s="293" t="s">
        <v>104</v>
      </c>
      <c r="D85" s="283" t="str">
        <f ca="1">IFERROR(INDEX(INDIRECT("'Charges Directes'!"&amp;ADDRESS(1,MATCH($C$2,'Charges Directes'!$18:$18,0),4)&amp;":"&amp;ADDRESS(52,MATCH($C$2,'Charges Directes'!$18:$18,0),4)),MATCH(C85,INDIRECT("'Charges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5" s="240"/>
      <c r="F85" s="284">
        <v>7915000</v>
      </c>
      <c r="G85" s="285" t="s">
        <v>86</v>
      </c>
      <c r="H85" s="242"/>
      <c r="I85" s="271"/>
      <c r="J85" s="1"/>
      <c r="O85" s="252">
        <v>6257200</v>
      </c>
      <c r="P85" s="252" t="s">
        <v>109</v>
      </c>
      <c r="Q85" s="252"/>
      <c r="R85" s="252"/>
    </row>
    <row r="86" spans="1:18" s="158" customFormat="1" ht="16.5" thickBot="1">
      <c r="A86" s="278"/>
      <c r="B86" s="284">
        <v>6246000</v>
      </c>
      <c r="C86" s="285" t="s">
        <v>105</v>
      </c>
      <c r="D86" s="283" t="str">
        <f ca="1">IFERROR(INDEX(INDIRECT("'Charges Directes'!"&amp;ADDRESS(1,MATCH($C$2,'Charges Directes'!$18:$18,0),4)&amp;":"&amp;ADDRESS(52,MATCH($C$2,'Charges Directes'!$18:$18,0),4)),MATCH(C86,INDIRECT("'Charges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6" s="240"/>
      <c r="F86" s="294">
        <v>794000</v>
      </c>
      <c r="G86" s="295" t="s">
        <v>88</v>
      </c>
      <c r="H86" s="298"/>
      <c r="I86" s="271"/>
      <c r="J86" s="1"/>
      <c r="O86" s="252">
        <v>6257300</v>
      </c>
      <c r="P86" s="252" t="s">
        <v>110</v>
      </c>
      <c r="Q86" s="252"/>
      <c r="R86" s="252"/>
    </row>
    <row r="87" spans="1:18" s="158" customFormat="1" ht="16.5" thickBot="1">
      <c r="A87" s="278"/>
      <c r="B87" s="284">
        <v>6256100</v>
      </c>
      <c r="C87" s="285" t="s">
        <v>225</v>
      </c>
      <c r="D87" s="283" t="str">
        <f ca="1">IFERROR(INDEX(INDIRECT("'Charges Directes'!"&amp;ADDRESS(1,MATCH($C$2,'Charges Directes'!$18:$18,0),4)&amp;":"&amp;ADDRESS(52,MATCH($C$2,'Charges Directes'!$18:$18,0),4)),MATCH(C87,INDIRECT("'Charges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7" s="244"/>
      <c r="F87" s="265"/>
      <c r="G87" s="244"/>
      <c r="H87" s="299"/>
      <c r="I87" s="271"/>
      <c r="J87" s="1"/>
      <c r="O87" s="252">
        <v>6261100</v>
      </c>
      <c r="P87" s="252" t="s">
        <v>111</v>
      </c>
      <c r="Q87" s="252"/>
      <c r="R87" s="252"/>
    </row>
    <row r="88" spans="1:18" s="158" customFormat="1">
      <c r="A88" s="278"/>
      <c r="B88" s="284">
        <v>6256200</v>
      </c>
      <c r="C88" s="285" t="s">
        <v>226</v>
      </c>
      <c r="D88" s="283" t="str">
        <f ca="1">IFERROR(INDEX(INDIRECT("'Charges Directes'!"&amp;ADDRESS(1,MATCH($C$2,'Charges Directes'!$18:$18,0),4)&amp;":"&amp;ADDRESS(52,MATCH($C$2,'Charges Directes'!$18:$18,0),4)),MATCH(C88,INDIRECT("'Charges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8" s="244"/>
      <c r="F88" s="390" t="s">
        <v>142</v>
      </c>
      <c r="G88" s="391"/>
      <c r="H88" s="279">
        <f>SUM(H89:H91)</f>
        <v>0</v>
      </c>
      <c r="I88" s="271"/>
      <c r="J88" s="1"/>
      <c r="O88" s="252">
        <v>6261200</v>
      </c>
      <c r="P88" s="252" t="s">
        <v>112</v>
      </c>
      <c r="Q88" s="252"/>
      <c r="R88" s="252"/>
    </row>
    <row r="89" spans="1:18" s="158" customFormat="1">
      <c r="A89" s="278"/>
      <c r="B89" s="284">
        <v>6257000</v>
      </c>
      <c r="C89" s="285" t="s">
        <v>106</v>
      </c>
      <c r="D89" s="283" t="str">
        <f ca="1">IFERROR(INDEX(INDIRECT("'Charges Directes'!"&amp;ADDRESS(1,MATCH($C$2,'Charges Directes'!$18:$18,0),4)&amp;":"&amp;ADDRESS(52,MATCH($C$2,'Charges Directes'!$18:$18,0),4)),MATCH(C89,INDIRECT("'Charges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89" s="244"/>
      <c r="F89" s="284">
        <v>7560000</v>
      </c>
      <c r="G89" s="285" t="s">
        <v>90</v>
      </c>
      <c r="H89" s="242"/>
      <c r="I89" s="271"/>
      <c r="J89" s="1"/>
      <c r="O89" s="252">
        <v>6261300</v>
      </c>
      <c r="P89" s="252" t="s">
        <v>113</v>
      </c>
      <c r="Q89" s="252"/>
      <c r="R89" s="252"/>
    </row>
    <row r="90" spans="1:18" s="158" customFormat="1">
      <c r="A90" s="278"/>
      <c r="B90" s="284">
        <v>6257100</v>
      </c>
      <c r="C90" s="285" t="s">
        <v>107</v>
      </c>
      <c r="D90" s="283" t="str">
        <f ca="1">IFERROR(INDEX(INDIRECT("'Charges Directes'!"&amp;ADDRESS(1,MATCH($C$2,'Charges Directes'!$18:$18,0),4)&amp;":"&amp;ADDRESS(52,MATCH($C$2,'Charges Directes'!$18:$18,0),4)),MATCH(C90,INDIRECT("'Charges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0" s="244"/>
      <c r="F90" s="284">
        <v>7580000</v>
      </c>
      <c r="G90" s="285" t="s">
        <v>143</v>
      </c>
      <c r="H90" s="242"/>
      <c r="I90" s="271"/>
      <c r="J90" s="1"/>
      <c r="O90" s="252">
        <v>6262000</v>
      </c>
      <c r="P90" s="252" t="s">
        <v>114</v>
      </c>
      <c r="Q90" s="252"/>
      <c r="R90" s="252"/>
    </row>
    <row r="91" spans="1:18" s="158" customFormat="1" ht="16.5" thickBot="1">
      <c r="A91" s="278"/>
      <c r="B91" s="284">
        <v>6257110</v>
      </c>
      <c r="C91" s="285" t="s">
        <v>108</v>
      </c>
      <c r="D91" s="283" t="str">
        <f ca="1">IFERROR(INDEX(INDIRECT("'Charges Directes'!"&amp;ADDRESS(1,MATCH($C$2,'Charges Directes'!$18:$18,0),4)&amp;":"&amp;ADDRESS(52,MATCH($C$2,'Charges Directes'!$18:$18,0),4)),MATCH(C91,INDIRECT("'Charges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1" s="244"/>
      <c r="F91" s="294">
        <v>7500000</v>
      </c>
      <c r="G91" s="295" t="s">
        <v>144</v>
      </c>
      <c r="H91" s="298"/>
      <c r="I91" s="271"/>
      <c r="J91" s="1"/>
      <c r="O91" s="252">
        <v>6270000</v>
      </c>
      <c r="P91" s="252" t="s">
        <v>115</v>
      </c>
      <c r="Q91" s="252"/>
      <c r="R91" s="252"/>
    </row>
    <row r="92" spans="1:18" s="158" customFormat="1" ht="16.5" thickBot="1">
      <c r="A92" s="278"/>
      <c r="B92" s="284">
        <v>6257200</v>
      </c>
      <c r="C92" s="285" t="s">
        <v>109</v>
      </c>
      <c r="D92" s="283" t="str">
        <f ca="1">IFERROR(INDEX(INDIRECT("'Charges Directes'!"&amp;ADDRESS(1,MATCH($C$2,'Charges Directes'!$18:$18,0),4)&amp;":"&amp;ADDRESS(52,MATCH($C$2,'Charges Directes'!$18:$18,0),4)),MATCH(C92,INDIRECT("'Charges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2" s="244"/>
      <c r="F92" s="265"/>
      <c r="G92" s="244"/>
      <c r="H92" s="244"/>
      <c r="I92" s="271"/>
      <c r="J92" s="1"/>
      <c r="O92" s="252">
        <v>6281000</v>
      </c>
      <c r="P92" s="252" t="s">
        <v>116</v>
      </c>
      <c r="Q92" s="252"/>
      <c r="R92" s="252"/>
    </row>
    <row r="93" spans="1:18" s="158" customFormat="1" ht="15.95" customHeight="1" thickBot="1">
      <c r="A93" s="278"/>
      <c r="B93" s="284">
        <v>6257300</v>
      </c>
      <c r="C93" s="285" t="s">
        <v>110</v>
      </c>
      <c r="D93" s="283" t="str">
        <f ca="1">IFERROR(INDEX(INDIRECT("'Charges Directes'!"&amp;ADDRESS(1,MATCH($C$2,'Charges Directes'!$18:$18,0),4)&amp;":"&amp;ADDRESS(52,MATCH($C$2,'Charges Directes'!$18:$18,0),4)),MATCH(C93,INDIRECT("'Charges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3" s="244"/>
      <c r="F93" s="392" t="s">
        <v>145</v>
      </c>
      <c r="G93" s="393"/>
      <c r="H93" s="314"/>
      <c r="I93" s="271"/>
      <c r="J93" s="1"/>
      <c r="O93" s="252">
        <v>6281200</v>
      </c>
      <c r="P93" s="252" t="s">
        <v>117</v>
      </c>
      <c r="Q93" s="252"/>
      <c r="R93" s="252"/>
    </row>
    <row r="94" spans="1:18" s="158" customFormat="1">
      <c r="A94" s="278"/>
      <c r="B94" s="284">
        <v>6261100</v>
      </c>
      <c r="C94" s="285" t="s">
        <v>111</v>
      </c>
      <c r="D94" s="283" t="str">
        <f ca="1">IFERROR(INDEX(INDIRECT("'Charges Directes'!"&amp;ADDRESS(1,MATCH($C$2,'Charges Directes'!$18:$18,0),4)&amp;":"&amp;ADDRESS(52,MATCH($C$2,'Charges Directes'!$18:$18,0),4)),MATCH(C94,INDIRECT("'Charges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4" s="244"/>
      <c r="F94" s="265"/>
      <c r="G94" s="244"/>
      <c r="H94" s="244"/>
      <c r="I94" s="271"/>
      <c r="J94" s="1"/>
      <c r="O94" s="252">
        <v>6311000</v>
      </c>
      <c r="P94" s="252" t="s">
        <v>119</v>
      </c>
      <c r="Q94" s="252"/>
      <c r="R94" s="252"/>
    </row>
    <row r="95" spans="1:18" s="158" customFormat="1">
      <c r="A95" s="278"/>
      <c r="B95" s="284">
        <v>6261200</v>
      </c>
      <c r="C95" s="285" t="s">
        <v>112</v>
      </c>
      <c r="D95" s="283" t="str">
        <f ca="1">IFERROR(INDEX(INDIRECT("'Charges Directes'!"&amp;ADDRESS(1,MATCH($C$2,'Charges Directes'!$18:$18,0),4)&amp;":"&amp;ADDRESS(52,MATCH($C$2,'Charges Directes'!$18:$18,0),4)),MATCH(C95,INDIRECT("'Charges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5" s="244"/>
      <c r="F95" s="265"/>
      <c r="G95" s="244"/>
      <c r="H95" s="244"/>
      <c r="I95" s="271"/>
      <c r="J95" s="1"/>
      <c r="O95" s="252">
        <v>6313100</v>
      </c>
      <c r="P95" s="252" t="s">
        <v>120</v>
      </c>
      <c r="Q95" s="252"/>
      <c r="R95" s="252"/>
    </row>
    <row r="96" spans="1:18" s="158" customFormat="1">
      <c r="A96" s="278"/>
      <c r="B96" s="284">
        <v>6261300</v>
      </c>
      <c r="C96" s="285" t="s">
        <v>113</v>
      </c>
      <c r="D96" s="283" t="str">
        <f ca="1">IFERROR(INDEX(INDIRECT("'Charges Directes'!"&amp;ADDRESS(1,MATCH($C$2,'Charges Directes'!$18:$18,0),4)&amp;":"&amp;ADDRESS(52,MATCH($C$2,'Charges Directes'!$18:$18,0),4)),MATCH(C96,INDIRECT("'Charges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6" s="244"/>
      <c r="F96" s="265"/>
      <c r="G96" s="244"/>
      <c r="H96" s="244"/>
      <c r="I96" s="271"/>
      <c r="J96" s="1"/>
      <c r="O96" s="252">
        <v>6313200</v>
      </c>
      <c r="P96" s="252" t="s">
        <v>121</v>
      </c>
      <c r="Q96" s="252"/>
      <c r="R96" s="252"/>
    </row>
    <row r="97" spans="1:18" s="158" customFormat="1">
      <c r="A97" s="278"/>
      <c r="B97" s="284">
        <v>6262000</v>
      </c>
      <c r="C97" s="285" t="s">
        <v>114</v>
      </c>
      <c r="D97" s="283" t="str">
        <f ca="1">IFERROR(INDEX(INDIRECT("'Charges Directes'!"&amp;ADDRESS(1,MATCH($C$2,'Charges Directes'!$18:$18,0),4)&amp;":"&amp;ADDRESS(52,MATCH($C$2,'Charges Directes'!$18:$18,0),4)),MATCH(C97,INDIRECT("'Charges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7" s="244"/>
      <c r="F97" s="265"/>
      <c r="G97" s="244"/>
      <c r="H97" s="244"/>
      <c r="I97" s="271"/>
      <c r="J97" s="1"/>
      <c r="O97" s="252">
        <v>6378000</v>
      </c>
      <c r="P97" s="252" t="s">
        <v>122</v>
      </c>
      <c r="Q97" s="252"/>
      <c r="R97" s="252"/>
    </row>
    <row r="98" spans="1:18" s="158" customFormat="1">
      <c r="A98" s="278"/>
      <c r="B98" s="284">
        <v>6270000</v>
      </c>
      <c r="C98" s="285" t="s">
        <v>115</v>
      </c>
      <c r="D98" s="283" t="str">
        <f ca="1">IFERROR(INDEX(INDIRECT("'Charges Directes'!"&amp;ADDRESS(1,MATCH($C$2,'Charges Directes'!$18:$18,0),4)&amp;":"&amp;ADDRESS(52,MATCH($C$2,'Charges Directes'!$18:$18,0),4)),MATCH(C98,INDIRECT("'Charges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8" s="265"/>
      <c r="F98" s="265"/>
      <c r="G98" s="244"/>
      <c r="H98" s="244"/>
      <c r="I98" s="271"/>
      <c r="J98" s="1"/>
      <c r="O98" s="252">
        <v>6411000</v>
      </c>
      <c r="P98" s="252" t="s">
        <v>124</v>
      </c>
      <c r="Q98" s="252"/>
      <c r="R98" s="252"/>
    </row>
    <row r="99" spans="1:18" s="158" customFormat="1">
      <c r="A99" s="278"/>
      <c r="B99" s="284">
        <v>6281000</v>
      </c>
      <c r="C99" s="285" t="s">
        <v>116</v>
      </c>
      <c r="D99" s="283" t="str">
        <f ca="1">IFERROR(INDEX(INDIRECT("'Charges Directes'!"&amp;ADDRESS(1,MATCH($C$2,'Charges Directes'!$18:$18,0),4)&amp;":"&amp;ADDRESS(52,MATCH($C$2,'Charges Directes'!$18:$18,0),4)),MATCH(C99,INDIRECT("'Charges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99" s="244"/>
      <c r="F99" s="265"/>
      <c r="G99" s="244"/>
      <c r="H99" s="244"/>
      <c r="I99" s="271"/>
      <c r="J99" s="1"/>
      <c r="O99" s="252">
        <v>6411300</v>
      </c>
      <c r="P99" s="252" t="s">
        <v>125</v>
      </c>
      <c r="Q99" s="252"/>
      <c r="R99" s="252"/>
    </row>
    <row r="100" spans="1:18" s="158" customFormat="1" ht="16.5" thickBot="1">
      <c r="A100" s="278"/>
      <c r="B100" s="294">
        <v>6281200</v>
      </c>
      <c r="C100" s="288" t="s">
        <v>117</v>
      </c>
      <c r="D100" s="289" t="str">
        <f ca="1">IFERROR(INDEX(INDIRECT("'Charges Directes'!"&amp;ADDRESS(1,MATCH($C$2,'Charges Directes'!$18:$18,0),4)&amp;":"&amp;ADDRESS(52,MATCH($C$2,'Charges Directes'!$18:$18,0),4)),MATCH(C100,INDIRECT("'Charges Directes'!"&amp;LEFT(ADDRESS(1,MATCH($C$2,'Charges Directes'!$18:$18,0)-1,4),IF(MATCH($C$2,'Charges Directes'!$18:$18,0)&gt;26,2,1))&amp;":"&amp;LEFT(ADDRESS(1,MATCH($C$2,'Charges Directes'!$18:$18,0)-1,4),IF(MATCH($C$2,'Charges Directes'!$18:$18,0)&gt;26,2,1))),0)),"")</f>
        <v/>
      </c>
      <c r="E100" s="244"/>
      <c r="F100" s="265"/>
      <c r="G100" s="244"/>
      <c r="H100" s="244"/>
      <c r="I100" s="271"/>
      <c r="J100" s="1"/>
      <c r="O100" s="252">
        <v>6412000</v>
      </c>
      <c r="P100" s="252" t="s">
        <v>126</v>
      </c>
      <c r="Q100" s="252"/>
      <c r="R100" s="252"/>
    </row>
    <row r="101" spans="1:18" s="158" customFormat="1" ht="16.5" thickBot="1">
      <c r="A101" s="244"/>
      <c r="B101" s="265"/>
      <c r="C101" s="244"/>
      <c r="D101" s="265"/>
      <c r="E101" s="244"/>
      <c r="F101" s="265"/>
      <c r="G101" s="244"/>
      <c r="H101" s="244"/>
      <c r="I101" s="271"/>
      <c r="J101" s="1"/>
      <c r="O101" s="252">
        <v>6413000</v>
      </c>
      <c r="P101" s="252" t="s">
        <v>127</v>
      </c>
      <c r="Q101" s="252"/>
      <c r="R101" s="252"/>
    </row>
    <row r="102" spans="1:18" s="158" customFormat="1">
      <c r="A102" s="278"/>
      <c r="B102" s="394" t="s">
        <v>118</v>
      </c>
      <c r="C102" s="395"/>
      <c r="D102" s="279">
        <f>SUM(D103:D106)</f>
        <v>0</v>
      </c>
      <c r="E102" s="244"/>
      <c r="F102" s="265"/>
      <c r="G102" s="244"/>
      <c r="H102" s="244"/>
      <c r="I102" s="271"/>
      <c r="J102" s="1"/>
      <c r="O102" s="252">
        <v>6414200</v>
      </c>
      <c r="P102" s="252" t="s">
        <v>128</v>
      </c>
      <c r="Q102" s="252"/>
      <c r="R102" s="252"/>
    </row>
    <row r="103" spans="1:18" s="158" customFormat="1">
      <c r="A103" s="278"/>
      <c r="B103" s="284">
        <v>6311000</v>
      </c>
      <c r="C103" s="285" t="s">
        <v>119</v>
      </c>
      <c r="D103" s="242"/>
      <c r="E103" s="315"/>
      <c r="F103" s="265"/>
      <c r="G103" s="244"/>
      <c r="H103" s="244"/>
      <c r="I103" s="271"/>
      <c r="J103" s="1"/>
      <c r="O103" s="252">
        <v>6414300</v>
      </c>
      <c r="P103" s="252" t="s">
        <v>129</v>
      </c>
      <c r="Q103" s="252"/>
      <c r="R103" s="252"/>
    </row>
    <row r="104" spans="1:18" s="158" customFormat="1">
      <c r="A104" s="278"/>
      <c r="B104" s="284">
        <v>6313100</v>
      </c>
      <c r="C104" s="285" t="s">
        <v>120</v>
      </c>
      <c r="D104" s="242"/>
      <c r="E104" s="244"/>
      <c r="F104" s="265"/>
      <c r="G104" s="244"/>
      <c r="H104" s="244"/>
      <c r="I104" s="271"/>
      <c r="J104" s="1"/>
      <c r="O104" s="252">
        <v>6451100</v>
      </c>
      <c r="P104" s="252" t="s">
        <v>130</v>
      </c>
      <c r="Q104" s="252"/>
      <c r="R104" s="252"/>
    </row>
    <row r="105" spans="1:18" s="158" customFormat="1">
      <c r="A105" s="278"/>
      <c r="B105" s="284">
        <v>6313200</v>
      </c>
      <c r="C105" s="285" t="s">
        <v>121</v>
      </c>
      <c r="D105" s="242"/>
      <c r="E105" s="265"/>
      <c r="F105" s="265"/>
      <c r="G105" s="244"/>
      <c r="H105" s="244"/>
      <c r="I105" s="271"/>
      <c r="J105" s="1"/>
      <c r="O105" s="252">
        <v>6450000</v>
      </c>
      <c r="P105" s="252" t="s">
        <v>131</v>
      </c>
      <c r="Q105" s="252"/>
      <c r="R105" s="252"/>
    </row>
    <row r="106" spans="1:18" s="158" customFormat="1" ht="16.5" thickBot="1">
      <c r="A106" s="278"/>
      <c r="B106" s="294">
        <v>6378000</v>
      </c>
      <c r="C106" s="295" t="s">
        <v>122</v>
      </c>
      <c r="D106" s="298"/>
      <c r="E106" s="244"/>
      <c r="F106" s="265"/>
      <c r="G106" s="244"/>
      <c r="H106" s="244"/>
      <c r="I106" s="271"/>
      <c r="J106" s="1"/>
      <c r="O106" s="252">
        <v>6811200</v>
      </c>
      <c r="P106" s="254" t="s">
        <v>133</v>
      </c>
      <c r="Q106" s="252"/>
      <c r="R106" s="252"/>
    </row>
    <row r="107" spans="1:18" s="158" customFormat="1" ht="16.5" thickBot="1">
      <c r="A107" s="265"/>
      <c r="B107" s="265"/>
      <c r="C107" s="265"/>
      <c r="D107" s="265"/>
      <c r="E107" s="265"/>
      <c r="F107" s="265"/>
      <c r="G107" s="244"/>
      <c r="H107" s="244"/>
      <c r="I107" s="271"/>
      <c r="J107" s="1"/>
      <c r="O107" s="252">
        <v>6516000</v>
      </c>
      <c r="P107" s="252" t="s">
        <v>135</v>
      </c>
      <c r="Q107" s="252"/>
      <c r="R107" s="252"/>
    </row>
    <row r="108" spans="1:18" s="158" customFormat="1">
      <c r="A108" s="278"/>
      <c r="B108" s="390" t="s">
        <v>123</v>
      </c>
      <c r="C108" s="391"/>
      <c r="D108" s="316">
        <f>SUM(D109:D115)</f>
        <v>0</v>
      </c>
      <c r="E108" s="244"/>
      <c r="F108" s="265"/>
      <c r="G108" s="244"/>
      <c r="H108" s="244"/>
      <c r="I108" s="271"/>
      <c r="J108" s="1"/>
      <c r="O108" s="252">
        <v>6516200</v>
      </c>
      <c r="P108" s="252" t="s">
        <v>136</v>
      </c>
      <c r="Q108" s="252"/>
      <c r="R108" s="252"/>
    </row>
    <row r="109" spans="1:18" s="158" customFormat="1">
      <c r="A109" s="278"/>
      <c r="B109" s="284">
        <v>6411000</v>
      </c>
      <c r="C109" s="317" t="s">
        <v>124</v>
      </c>
      <c r="D109" s="242"/>
      <c r="E109" s="244"/>
      <c r="F109" s="265"/>
      <c r="G109" s="244"/>
      <c r="H109" s="244"/>
      <c r="I109" s="271"/>
      <c r="J109" s="1"/>
      <c r="O109" s="252">
        <v>6516300</v>
      </c>
      <c r="P109" s="252" t="s">
        <v>137</v>
      </c>
      <c r="Q109" s="252"/>
      <c r="R109" s="252"/>
    </row>
    <row r="110" spans="1:18" s="158" customFormat="1">
      <c r="A110" s="278"/>
      <c r="B110" s="284">
        <v>6411300</v>
      </c>
      <c r="C110" s="317" t="s">
        <v>125</v>
      </c>
      <c r="D110" s="242"/>
      <c r="E110" s="244"/>
      <c r="F110" s="265"/>
      <c r="G110" s="244"/>
      <c r="H110" s="244"/>
      <c r="I110" s="271"/>
      <c r="J110" s="1"/>
      <c r="O110" s="252">
        <v>6550000</v>
      </c>
      <c r="P110" s="252" t="s">
        <v>138</v>
      </c>
      <c r="Q110" s="252"/>
      <c r="R110" s="252"/>
    </row>
    <row r="111" spans="1:18" s="158" customFormat="1">
      <c r="A111" s="278"/>
      <c r="B111" s="284">
        <v>6412000</v>
      </c>
      <c r="C111" s="317" t="s">
        <v>126</v>
      </c>
      <c r="D111" s="242"/>
      <c r="E111" s="244"/>
      <c r="F111" s="265"/>
      <c r="G111" s="244"/>
      <c r="H111" s="244"/>
      <c r="I111" s="271"/>
      <c r="J111" s="1"/>
      <c r="O111" s="252">
        <v>6580000</v>
      </c>
      <c r="P111" s="252" t="s">
        <v>139</v>
      </c>
      <c r="Q111" s="252"/>
      <c r="R111" s="252"/>
    </row>
    <row r="112" spans="1:18" s="158" customFormat="1">
      <c r="A112" s="278"/>
      <c r="B112" s="284">
        <v>6413000</v>
      </c>
      <c r="C112" s="317" t="s">
        <v>127</v>
      </c>
      <c r="D112" s="242"/>
      <c r="E112" s="244"/>
      <c r="F112" s="265"/>
      <c r="G112" s="244"/>
      <c r="H112" s="244"/>
      <c r="I112" s="271"/>
      <c r="J112" s="1"/>
      <c r="O112" s="257"/>
      <c r="P112" s="257"/>
      <c r="Q112" s="257"/>
      <c r="R112" s="257"/>
    </row>
    <row r="113" spans="1:18" s="158" customFormat="1">
      <c r="A113" s="278"/>
      <c r="B113" s="284">
        <v>6414200</v>
      </c>
      <c r="C113" s="317" t="s">
        <v>128</v>
      </c>
      <c r="D113" s="242"/>
      <c r="E113" s="244"/>
      <c r="F113" s="265"/>
      <c r="G113" s="244"/>
      <c r="H113" s="244"/>
      <c r="I113" s="271"/>
      <c r="J113" s="1"/>
      <c r="O113" s="257"/>
      <c r="P113" s="257"/>
      <c r="Q113" s="257"/>
      <c r="R113" s="257"/>
    </row>
    <row r="114" spans="1:18" s="158" customFormat="1">
      <c r="A114" s="278"/>
      <c r="B114" s="284">
        <v>6414300</v>
      </c>
      <c r="C114" s="317" t="s">
        <v>129</v>
      </c>
      <c r="D114" s="242"/>
      <c r="E114" s="265"/>
      <c r="F114" s="265"/>
      <c r="G114" s="244"/>
      <c r="H114" s="244"/>
      <c r="I114" s="271"/>
      <c r="J114" s="1"/>
      <c r="O114" s="257"/>
      <c r="P114" s="257"/>
      <c r="Q114" s="257"/>
      <c r="R114" s="257"/>
    </row>
    <row r="115" spans="1:18" s="158" customFormat="1" ht="16.5" thickBot="1">
      <c r="A115" s="278"/>
      <c r="B115" s="294">
        <v>6451100</v>
      </c>
      <c r="C115" s="318" t="s">
        <v>130</v>
      </c>
      <c r="D115" s="298"/>
      <c r="E115" s="244"/>
      <c r="F115" s="265"/>
      <c r="G115" s="244"/>
      <c r="H115" s="244"/>
      <c r="I115" s="271"/>
      <c r="J115" s="1"/>
      <c r="O115" s="257"/>
      <c r="P115" s="257"/>
      <c r="Q115" s="257"/>
      <c r="R115" s="257"/>
    </row>
    <row r="116" spans="1:18" s="158" customFormat="1" ht="16.5" thickBot="1">
      <c r="A116" s="265"/>
      <c r="B116" s="265"/>
      <c r="C116" s="265"/>
      <c r="D116" s="265"/>
      <c r="E116" s="265"/>
      <c r="F116" s="265"/>
      <c r="G116" s="244"/>
      <c r="H116" s="244"/>
      <c r="I116" s="271"/>
      <c r="J116" s="1"/>
      <c r="O116" s="257"/>
      <c r="P116" s="257"/>
      <c r="Q116" s="257"/>
      <c r="R116" s="257"/>
    </row>
    <row r="117" spans="1:18" s="158" customFormat="1">
      <c r="A117" s="278"/>
      <c r="B117" s="390" t="s">
        <v>131</v>
      </c>
      <c r="C117" s="391"/>
      <c r="D117" s="319">
        <f>D118</f>
        <v>0</v>
      </c>
      <c r="E117" s="265"/>
      <c r="F117" s="265"/>
      <c r="G117" s="244"/>
      <c r="H117" s="244"/>
      <c r="I117" s="271"/>
      <c r="J117" s="1"/>
      <c r="O117" s="257"/>
      <c r="P117" s="257"/>
      <c r="Q117" s="257"/>
      <c r="R117" s="257"/>
    </row>
    <row r="118" spans="1:18" s="158" customFormat="1" ht="16.5" thickBot="1">
      <c r="A118" s="278"/>
      <c r="B118" s="294">
        <v>6450000</v>
      </c>
      <c r="C118" s="318" t="s">
        <v>131</v>
      </c>
      <c r="D118" s="320"/>
      <c r="E118" s="244"/>
      <c r="F118" s="265"/>
      <c r="G118" s="244"/>
      <c r="H118" s="244"/>
      <c r="I118" s="271"/>
      <c r="J118" s="1"/>
      <c r="O118" s="257"/>
      <c r="P118" s="257"/>
      <c r="Q118" s="257"/>
      <c r="R118" s="257"/>
    </row>
    <row r="119" spans="1:18" s="158" customFormat="1" ht="16.5" thickBot="1">
      <c r="A119" s="321"/>
      <c r="B119" s="265"/>
      <c r="C119" s="265"/>
      <c r="D119" s="265"/>
      <c r="E119" s="244"/>
      <c r="F119" s="265"/>
      <c r="G119" s="244"/>
      <c r="H119" s="244"/>
      <c r="I119" s="271"/>
      <c r="J119" s="1"/>
      <c r="O119" s="257"/>
      <c r="P119" s="257"/>
      <c r="Q119" s="257"/>
      <c r="R119" s="257"/>
    </row>
    <row r="120" spans="1:18" s="158" customFormat="1">
      <c r="A120" s="278"/>
      <c r="B120" s="390" t="s">
        <v>132</v>
      </c>
      <c r="C120" s="391"/>
      <c r="D120" s="322">
        <f>D121</f>
        <v>0</v>
      </c>
      <c r="E120" s="265"/>
      <c r="F120" s="265"/>
      <c r="G120" s="244"/>
      <c r="H120" s="244"/>
      <c r="I120" s="271"/>
      <c r="J120" s="1"/>
      <c r="O120" s="257"/>
      <c r="P120" s="257"/>
      <c r="Q120" s="257"/>
      <c r="R120" s="257"/>
    </row>
    <row r="121" spans="1:18" s="158" customFormat="1" ht="16.5" thickBot="1">
      <c r="A121" s="278"/>
      <c r="B121" s="294">
        <v>6811200</v>
      </c>
      <c r="C121" s="323" t="s">
        <v>133</v>
      </c>
      <c r="D121" s="324"/>
      <c r="E121" s="244"/>
      <c r="F121" s="265"/>
      <c r="G121" s="244"/>
      <c r="H121" s="244"/>
      <c r="I121" s="271"/>
      <c r="J121" s="1"/>
      <c r="O121" s="257"/>
      <c r="P121" s="257"/>
      <c r="Q121" s="257"/>
      <c r="R121" s="257"/>
    </row>
    <row r="122" spans="1:18" s="158" customFormat="1" ht="16.5" thickBot="1">
      <c r="A122" s="321"/>
      <c r="B122" s="265"/>
      <c r="C122" s="265"/>
      <c r="D122" s="265"/>
      <c r="E122" s="244"/>
      <c r="F122" s="265"/>
      <c r="G122" s="244"/>
      <c r="H122" s="244"/>
      <c r="I122" s="271"/>
      <c r="J122" s="1"/>
      <c r="O122" s="257"/>
      <c r="P122" s="257"/>
      <c r="Q122" s="257"/>
      <c r="R122" s="257"/>
    </row>
    <row r="123" spans="1:18" s="158" customFormat="1">
      <c r="A123" s="278"/>
      <c r="B123" s="390" t="s">
        <v>134</v>
      </c>
      <c r="C123" s="391"/>
      <c r="D123" s="322">
        <f>SUM(D124:D128)</f>
        <v>0</v>
      </c>
      <c r="E123" s="244"/>
      <c r="F123" s="265"/>
      <c r="G123" s="244"/>
      <c r="H123" s="244"/>
      <c r="I123" s="271"/>
      <c r="J123" s="1"/>
      <c r="O123" s="257"/>
      <c r="P123" s="257"/>
      <c r="Q123" s="257"/>
      <c r="R123" s="257"/>
    </row>
    <row r="124" spans="1:18" s="158" customFormat="1">
      <c r="A124" s="278"/>
      <c r="B124" s="284">
        <v>6516000</v>
      </c>
      <c r="C124" s="285" t="s">
        <v>135</v>
      </c>
      <c r="D124" s="325"/>
      <c r="E124" s="244"/>
      <c r="F124" s="265"/>
      <c r="G124" s="244"/>
      <c r="H124" s="244"/>
      <c r="I124" s="271"/>
      <c r="J124" s="1"/>
      <c r="O124" s="257"/>
      <c r="P124" s="257"/>
      <c r="Q124" s="257"/>
      <c r="R124" s="257"/>
    </row>
    <row r="125" spans="1:18">
      <c r="A125" s="278"/>
      <c r="B125" s="284">
        <v>6516200</v>
      </c>
      <c r="C125" s="285" t="s">
        <v>136</v>
      </c>
      <c r="D125" s="325"/>
      <c r="E125" s="244"/>
      <c r="F125" s="265"/>
      <c r="G125" s="244"/>
      <c r="H125" s="244"/>
      <c r="I125" s="271"/>
      <c r="J125" s="1"/>
      <c r="K125" s="158"/>
      <c r="L125" s="158"/>
      <c r="M125" s="158"/>
    </row>
    <row r="126" spans="1:18">
      <c r="A126" s="278"/>
      <c r="B126" s="284">
        <v>6516300</v>
      </c>
      <c r="C126" s="285" t="s">
        <v>137</v>
      </c>
      <c r="D126" s="325"/>
      <c r="E126" s="244"/>
      <c r="F126" s="265"/>
      <c r="G126" s="244"/>
      <c r="H126" s="244"/>
      <c r="I126" s="271"/>
      <c r="J126" s="1"/>
      <c r="K126" s="158"/>
      <c r="L126" s="158"/>
    </row>
    <row r="127" spans="1:18">
      <c r="A127" s="278"/>
      <c r="B127" s="284">
        <v>6550000</v>
      </c>
      <c r="C127" s="285" t="s">
        <v>138</v>
      </c>
      <c r="D127" s="325"/>
      <c r="E127" s="244"/>
      <c r="F127" s="265"/>
      <c r="G127" s="244"/>
      <c r="H127" s="244"/>
      <c r="I127" s="271"/>
      <c r="J127" s="1"/>
      <c r="K127" s="158"/>
      <c r="L127" s="158"/>
    </row>
    <row r="128" spans="1:18" ht="16.5" thickBot="1">
      <c r="A128" s="278"/>
      <c r="B128" s="294">
        <v>6580000</v>
      </c>
      <c r="C128" s="295" t="s">
        <v>139</v>
      </c>
      <c r="D128" s="324"/>
      <c r="E128" s="244"/>
      <c r="F128" s="265"/>
      <c r="G128" s="244"/>
      <c r="H128" s="244"/>
      <c r="I128" s="271"/>
      <c r="J128" s="1"/>
      <c r="K128" s="158"/>
      <c r="L128" s="158"/>
    </row>
    <row r="129" spans="1:12" ht="16.5" thickBot="1">
      <c r="A129" s="326"/>
      <c r="B129" s="327"/>
      <c r="C129" s="328"/>
      <c r="D129" s="328"/>
      <c r="E129" s="328"/>
      <c r="F129" s="327"/>
      <c r="G129" s="328"/>
      <c r="H129" s="328"/>
      <c r="I129" s="329"/>
      <c r="J129" s="1"/>
      <c r="K129" s="158"/>
      <c r="L129" s="158"/>
    </row>
    <row r="130" spans="1:12">
      <c r="A130" s="214"/>
      <c r="J130" s="1"/>
      <c r="K130" s="158"/>
      <c r="L130" s="158"/>
    </row>
  </sheetData>
  <mergeCells count="14">
    <mergeCell ref="C2:G3"/>
    <mergeCell ref="F88:G88"/>
    <mergeCell ref="F38:G38"/>
    <mergeCell ref="F21:G21"/>
    <mergeCell ref="F82:G82"/>
    <mergeCell ref="B12:C12"/>
    <mergeCell ref="B8:C8"/>
    <mergeCell ref="F8:G8"/>
    <mergeCell ref="B123:C123"/>
    <mergeCell ref="B120:C120"/>
    <mergeCell ref="B117:C117"/>
    <mergeCell ref="B108:C108"/>
    <mergeCell ref="F93:G93"/>
    <mergeCell ref="B102:C102"/>
  </mergeCells>
  <phoneticPr fontId="5" type="noConversion"/>
  <conditionalFormatting sqref="H93">
    <cfRule type="containsText" dxfId="1" priority="29" operator="containsText" text="ERREUR">
      <formula>NOT(ISERROR(SEARCH("ERREUR",H93)))</formula>
    </cfRule>
    <cfRule type="containsText" dxfId="0" priority="30" operator="containsText" text="OK">
      <formula>NOT(ISERROR(SEARCH("OK",H93)))</formula>
    </cfRule>
  </conditionalFormatting>
  <dataValidations count="1">
    <dataValidation type="list" allowBlank="1" showInputMessage="1" showErrorMessage="1" sqref="C2:G3">
      <formula1>$L$4:$L$12</formula1>
    </dataValidation>
  </dataValidations>
  <pageMargins left="0.75000000000000011" right="0.75000000000000011" top="1" bottom="1" header="0.5" footer="0.5"/>
  <pageSetup paperSize="9" scale="29" orientation="portrait" horizontalDpi="4294967292" verticalDpi="4294967292"/>
  <ignoredErrors>
    <ignoredError sqref="H8 H21 H82" emptyCellReference="1"/>
  </ignoredErrors>
  <extLst>
    <ext xmlns:mx="http://schemas.microsoft.com/office/mac/excel/2008/main" uri="{64002731-A6B0-56B0-2670-7721B7C09600}">
      <mx:PLV Mode="0" OnePage="0" WScale="3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rgb="FFFF00FF"/>
  </sheetPr>
  <dimension ref="A1:AT68"/>
  <sheetViews>
    <sheetView topLeftCell="X1" workbookViewId="0">
      <selection activeCell="AB6" sqref="AB6:AD6"/>
    </sheetView>
  </sheetViews>
  <sheetFormatPr defaultColWidth="10.875" defaultRowHeight="15.75"/>
  <cols>
    <col min="1" max="1" width="2.625" style="258" customWidth="1"/>
    <col min="2" max="2" width="8.125" style="258" customWidth="1"/>
    <col min="3" max="3" width="47.125" style="258" customWidth="1"/>
    <col min="4" max="4" width="12" style="258" customWidth="1"/>
    <col min="5" max="5" width="34.125" style="258" customWidth="1"/>
    <col min="6" max="6" width="7.875" style="258" customWidth="1"/>
    <col min="7" max="7" width="8.125" style="258" customWidth="1"/>
    <col min="8" max="8" width="47.125" style="258" customWidth="1"/>
    <col min="9" max="9" width="12" style="258" customWidth="1"/>
    <col min="10" max="10" width="34.125" style="258" customWidth="1"/>
    <col min="11" max="11" width="7.875" style="258" customWidth="1"/>
    <col min="12" max="12" width="8.125" style="258" customWidth="1"/>
    <col min="13" max="13" width="47.125" style="258" customWidth="1"/>
    <col min="14" max="14" width="12" style="258" customWidth="1"/>
    <col min="15" max="15" width="34.125" style="258" customWidth="1"/>
    <col min="16" max="16" width="7.875" style="258" customWidth="1"/>
    <col min="17" max="17" width="8.125" style="258" customWidth="1"/>
    <col min="18" max="18" width="47.125" style="258" customWidth="1"/>
    <col min="19" max="19" width="12" style="258" customWidth="1"/>
    <col min="20" max="20" width="34.125" style="258" customWidth="1"/>
    <col min="21" max="21" width="7.875" style="258" customWidth="1"/>
    <col min="22" max="22" width="8.125" style="237" customWidth="1"/>
    <col min="23" max="23" width="47.125" style="258" customWidth="1"/>
    <col min="24" max="24" width="12" style="258" customWidth="1"/>
    <col min="25" max="25" width="34.125" style="258" customWidth="1"/>
    <col min="26" max="26" width="7.875" style="237" customWidth="1"/>
    <col min="27" max="27" width="8.125" style="258" customWidth="1"/>
    <col min="28" max="28" width="47.125" style="258" customWidth="1"/>
    <col min="29" max="29" width="12" style="258" customWidth="1"/>
    <col min="30" max="30" width="34.125" style="258" customWidth="1"/>
    <col min="31" max="31" width="7.875" style="258" customWidth="1"/>
    <col min="32" max="32" width="8.125" style="258" customWidth="1"/>
    <col min="33" max="33" width="47.125" style="258" customWidth="1"/>
    <col min="34" max="34" width="12" style="258" customWidth="1"/>
    <col min="35" max="35" width="34.125" style="258" customWidth="1"/>
    <col min="36" max="36" width="7.875" style="258" customWidth="1"/>
    <col min="37" max="37" width="8.125" style="258" customWidth="1"/>
    <col min="38" max="38" width="47.125" style="258" customWidth="1"/>
    <col min="39" max="39" width="12" style="258" customWidth="1"/>
    <col min="40" max="40" width="34.125" style="258" customWidth="1"/>
    <col min="41" max="41" width="7.875" style="258" customWidth="1"/>
    <col min="42" max="42" width="8.125" style="258" customWidth="1"/>
    <col min="43" max="43" width="47.125" style="258" customWidth="1"/>
    <col min="44" max="44" width="12" style="258" customWidth="1"/>
    <col min="45" max="45" width="34.125" style="258" customWidth="1"/>
    <col min="46" max="46" width="7.875" style="258" customWidth="1"/>
    <col min="47" max="16384" width="10.875" style="258"/>
  </cols>
  <sheetData>
    <row r="1" spans="1:46">
      <c r="B1" s="260"/>
      <c r="C1" s="389"/>
      <c r="D1" s="340"/>
      <c r="E1" s="340"/>
      <c r="F1" s="341"/>
      <c r="G1" s="260"/>
      <c r="H1" s="340"/>
      <c r="I1" s="340"/>
      <c r="J1" s="340"/>
      <c r="K1" s="341"/>
      <c r="L1" s="260"/>
      <c r="M1" s="340"/>
      <c r="N1" s="340"/>
      <c r="O1" s="340"/>
      <c r="P1" s="341"/>
      <c r="Q1" s="260"/>
      <c r="R1" s="340"/>
      <c r="S1" s="340"/>
      <c r="T1" s="340"/>
      <c r="U1" s="341"/>
      <c r="V1" s="379"/>
      <c r="W1" s="340"/>
      <c r="X1" s="340"/>
      <c r="Y1" s="340"/>
      <c r="Z1" s="384"/>
      <c r="AA1" s="260"/>
      <c r="AB1" s="340"/>
      <c r="AC1" s="340"/>
      <c r="AD1" s="340"/>
      <c r="AE1" s="341"/>
      <c r="AF1" s="260"/>
      <c r="AG1" s="340"/>
      <c r="AH1" s="340"/>
      <c r="AI1" s="340"/>
      <c r="AJ1" s="341"/>
      <c r="AK1" s="260"/>
      <c r="AL1" s="340"/>
      <c r="AM1" s="340"/>
      <c r="AN1" s="340"/>
      <c r="AO1" s="341"/>
      <c r="AP1" s="260"/>
      <c r="AQ1" s="340"/>
      <c r="AR1" s="340"/>
      <c r="AS1" s="340"/>
      <c r="AT1" s="341"/>
    </row>
    <row r="2" spans="1:46">
      <c r="B2" s="330"/>
      <c r="C2" s="248"/>
      <c r="D2" s="315" t="s">
        <v>227</v>
      </c>
      <c r="E2" s="315"/>
      <c r="F2" s="342"/>
      <c r="G2" s="330"/>
      <c r="H2" s="315"/>
      <c r="I2" s="315" t="s">
        <v>227</v>
      </c>
      <c r="J2" s="315"/>
      <c r="K2" s="342"/>
      <c r="L2" s="330"/>
      <c r="M2" s="315"/>
      <c r="N2" s="315" t="s">
        <v>227</v>
      </c>
      <c r="O2" s="315"/>
      <c r="P2" s="342"/>
      <c r="Q2" s="330"/>
      <c r="R2" s="315"/>
      <c r="S2" s="315" t="s">
        <v>227</v>
      </c>
      <c r="T2" s="315"/>
      <c r="U2" s="342"/>
      <c r="V2" s="380"/>
      <c r="W2" s="315"/>
      <c r="X2" s="315" t="s">
        <v>227</v>
      </c>
      <c r="Y2" s="315"/>
      <c r="Z2" s="385"/>
      <c r="AA2" s="330"/>
      <c r="AB2" s="315"/>
      <c r="AC2" s="315" t="s">
        <v>227</v>
      </c>
      <c r="AD2" s="315"/>
      <c r="AE2" s="342"/>
      <c r="AF2" s="330"/>
      <c r="AG2" s="315"/>
      <c r="AH2" s="315" t="s">
        <v>227</v>
      </c>
      <c r="AI2" s="315"/>
      <c r="AJ2" s="342"/>
      <c r="AK2" s="330"/>
      <c r="AL2" s="315"/>
      <c r="AM2" s="315" t="s">
        <v>227</v>
      </c>
      <c r="AN2" s="315"/>
      <c r="AO2" s="342"/>
      <c r="AP2" s="330"/>
      <c r="AQ2" s="315"/>
      <c r="AR2" s="315" t="s">
        <v>227</v>
      </c>
      <c r="AS2" s="315"/>
      <c r="AT2" s="342"/>
    </row>
    <row r="3" spans="1:46">
      <c r="B3" s="330"/>
      <c r="C3" s="248"/>
      <c r="D3" s="315"/>
      <c r="E3" s="315"/>
      <c r="F3" s="342"/>
      <c r="G3" s="330"/>
      <c r="H3" s="315"/>
      <c r="I3" s="315"/>
      <c r="J3" s="315"/>
      <c r="K3" s="342"/>
      <c r="L3" s="330"/>
      <c r="M3" s="315"/>
      <c r="N3" s="315"/>
      <c r="O3" s="315"/>
      <c r="P3" s="342"/>
      <c r="Q3" s="330"/>
      <c r="R3" s="315"/>
      <c r="S3" s="315"/>
      <c r="T3" s="315"/>
      <c r="U3" s="342"/>
      <c r="V3" s="380"/>
      <c r="W3" s="315"/>
      <c r="X3" s="315"/>
      <c r="Y3" s="315"/>
      <c r="Z3" s="385"/>
      <c r="AA3" s="330"/>
      <c r="AB3" s="315"/>
      <c r="AC3" s="315"/>
      <c r="AD3" s="315"/>
      <c r="AE3" s="342"/>
      <c r="AF3" s="330"/>
      <c r="AG3" s="315"/>
      <c r="AH3" s="315"/>
      <c r="AI3" s="315"/>
      <c r="AJ3" s="342"/>
      <c r="AK3" s="330"/>
      <c r="AL3" s="315"/>
      <c r="AM3" s="315"/>
      <c r="AN3" s="315"/>
      <c r="AO3" s="342"/>
      <c r="AP3" s="330"/>
      <c r="AQ3" s="315"/>
      <c r="AR3" s="315"/>
      <c r="AS3" s="315"/>
      <c r="AT3" s="342"/>
    </row>
    <row r="4" spans="1:46" s="259" customFormat="1">
      <c r="B4" s="330"/>
      <c r="C4" s="315"/>
      <c r="D4" s="315"/>
      <c r="E4" s="315"/>
      <c r="F4" s="342"/>
      <c r="G4" s="330"/>
      <c r="H4" s="315"/>
      <c r="I4" s="315"/>
      <c r="J4" s="315"/>
      <c r="K4" s="342"/>
      <c r="L4" s="330"/>
      <c r="M4" s="315"/>
      <c r="N4" s="315"/>
      <c r="O4" s="315"/>
      <c r="P4" s="342"/>
      <c r="Q4" s="330"/>
      <c r="R4" s="315"/>
      <c r="S4" s="315"/>
      <c r="T4" s="315"/>
      <c r="U4" s="342"/>
      <c r="V4" s="380"/>
      <c r="W4" s="315"/>
      <c r="X4" s="315"/>
      <c r="Y4" s="315"/>
      <c r="Z4" s="385"/>
      <c r="AA4" s="330"/>
      <c r="AB4" s="315"/>
      <c r="AC4" s="315"/>
      <c r="AD4" s="315"/>
      <c r="AE4" s="342"/>
      <c r="AF4" s="330"/>
      <c r="AG4" s="315"/>
      <c r="AH4" s="315"/>
      <c r="AI4" s="315"/>
      <c r="AJ4" s="342"/>
      <c r="AK4" s="330"/>
      <c r="AL4" s="315"/>
      <c r="AM4" s="315"/>
      <c r="AN4" s="315"/>
      <c r="AO4" s="342"/>
      <c r="AP4" s="330"/>
      <c r="AQ4" s="315"/>
      <c r="AR4" s="315"/>
      <c r="AS4" s="315"/>
      <c r="AT4" s="342"/>
    </row>
    <row r="5" spans="1:46" ht="16.5" thickBot="1">
      <c r="A5" s="248"/>
      <c r="B5" s="330"/>
      <c r="C5" s="315"/>
      <c r="D5" s="315"/>
      <c r="E5" s="315"/>
      <c r="F5" s="342"/>
      <c r="G5" s="330"/>
      <c r="H5" s="315"/>
      <c r="I5" s="315"/>
      <c r="J5" s="315"/>
      <c r="K5" s="342"/>
      <c r="L5" s="330"/>
      <c r="M5" s="315"/>
      <c r="N5" s="315"/>
      <c r="O5" s="315"/>
      <c r="P5" s="342"/>
      <c r="Q5" s="330"/>
      <c r="R5" s="315"/>
      <c r="S5" s="315"/>
      <c r="T5" s="315"/>
      <c r="U5" s="342"/>
      <c r="V5" s="380"/>
      <c r="W5" s="315"/>
      <c r="X5" s="315"/>
      <c r="Y5" s="315"/>
      <c r="Z5" s="385"/>
      <c r="AA5" s="330"/>
      <c r="AB5" s="315"/>
      <c r="AC5" s="315"/>
      <c r="AD5" s="315"/>
      <c r="AE5" s="342"/>
      <c r="AF5" s="330"/>
      <c r="AG5" s="315"/>
      <c r="AH5" s="315"/>
      <c r="AI5" s="315"/>
      <c r="AJ5" s="342"/>
      <c r="AK5" s="330"/>
      <c r="AL5" s="315"/>
      <c r="AM5" s="315"/>
      <c r="AN5" s="315"/>
      <c r="AO5" s="342"/>
      <c r="AP5" s="330"/>
      <c r="AQ5" s="315"/>
      <c r="AR5" s="315"/>
      <c r="AS5" s="315"/>
      <c r="AT5" s="342"/>
    </row>
    <row r="6" spans="1:46" s="237" customFormat="1" ht="32.1" customHeight="1" thickBot="1">
      <c r="A6" s="246"/>
      <c r="B6" s="264"/>
      <c r="C6" s="407" t="s">
        <v>291</v>
      </c>
      <c r="D6" s="408"/>
      <c r="E6" s="409"/>
      <c r="F6" s="266"/>
      <c r="G6" s="264"/>
      <c r="H6" s="407" t="s">
        <v>292</v>
      </c>
      <c r="I6" s="408"/>
      <c r="J6" s="409"/>
      <c r="K6" s="266"/>
      <c r="L6" s="264"/>
      <c r="M6" s="407" t="s">
        <v>293</v>
      </c>
      <c r="N6" s="408"/>
      <c r="O6" s="409"/>
      <c r="P6" s="266"/>
      <c r="Q6" s="264"/>
      <c r="R6" s="407" t="s">
        <v>294</v>
      </c>
      <c r="S6" s="408"/>
      <c r="T6" s="409"/>
      <c r="U6" s="266"/>
      <c r="V6" s="381"/>
      <c r="W6" s="407" t="s">
        <v>295</v>
      </c>
      <c r="X6" s="408"/>
      <c r="Y6" s="409"/>
      <c r="Z6" s="386"/>
      <c r="AA6" s="264"/>
      <c r="AB6" s="407" t="s">
        <v>296</v>
      </c>
      <c r="AC6" s="408"/>
      <c r="AD6" s="409"/>
      <c r="AE6" s="266"/>
      <c r="AF6" s="264"/>
      <c r="AG6" s="407" t="s">
        <v>297</v>
      </c>
      <c r="AH6" s="408"/>
      <c r="AI6" s="409"/>
      <c r="AJ6" s="266"/>
      <c r="AK6" s="264"/>
      <c r="AL6" s="407" t="s">
        <v>298</v>
      </c>
      <c r="AM6" s="408"/>
      <c r="AN6" s="409"/>
      <c r="AO6" s="266"/>
      <c r="AP6" s="264"/>
      <c r="AQ6" s="407" t="s">
        <v>299</v>
      </c>
      <c r="AR6" s="408"/>
      <c r="AS6" s="409"/>
      <c r="AT6" s="266"/>
    </row>
    <row r="7" spans="1:46" ht="15.95" customHeight="1">
      <c r="A7" s="247"/>
      <c r="B7" s="267"/>
      <c r="C7" s="343"/>
      <c r="D7" s="343"/>
      <c r="E7" s="315"/>
      <c r="F7" s="268"/>
      <c r="G7" s="267"/>
      <c r="H7" s="343"/>
      <c r="I7" s="343"/>
      <c r="J7" s="315"/>
      <c r="K7" s="268"/>
      <c r="L7" s="267"/>
      <c r="M7" s="343"/>
      <c r="N7" s="343"/>
      <c r="O7" s="315"/>
      <c r="P7" s="268"/>
      <c r="Q7" s="267"/>
      <c r="R7" s="343"/>
      <c r="S7" s="343"/>
      <c r="T7" s="315"/>
      <c r="U7" s="268"/>
      <c r="V7" s="382"/>
      <c r="W7" s="343"/>
      <c r="X7" s="343"/>
      <c r="Y7" s="315"/>
      <c r="Z7" s="387"/>
      <c r="AA7" s="267"/>
      <c r="AB7" s="343"/>
      <c r="AC7" s="343"/>
      <c r="AD7" s="315"/>
      <c r="AE7" s="268"/>
      <c r="AF7" s="267"/>
      <c r="AG7" s="343"/>
      <c r="AH7" s="343"/>
      <c r="AI7" s="315"/>
      <c r="AJ7" s="268"/>
      <c r="AK7" s="267"/>
      <c r="AL7" s="343"/>
      <c r="AM7" s="343"/>
      <c r="AN7" s="315"/>
      <c r="AO7" s="268"/>
      <c r="AP7" s="267"/>
      <c r="AQ7" s="343"/>
      <c r="AR7" s="343"/>
      <c r="AS7" s="315"/>
      <c r="AT7" s="268"/>
    </row>
    <row r="8" spans="1:46" ht="16.5" thickBot="1">
      <c r="A8" s="238"/>
      <c r="B8" s="269"/>
      <c r="C8" s="315"/>
      <c r="D8" s="315"/>
      <c r="E8" s="315"/>
      <c r="F8" s="270"/>
      <c r="G8" s="269"/>
      <c r="H8" s="315"/>
      <c r="I8" s="315"/>
      <c r="J8" s="315"/>
      <c r="K8" s="270"/>
      <c r="L8" s="269"/>
      <c r="M8" s="315"/>
      <c r="N8" s="315"/>
      <c r="O8" s="315"/>
      <c r="P8" s="270"/>
      <c r="Q8" s="269"/>
      <c r="R8" s="315"/>
      <c r="S8" s="315"/>
      <c r="T8" s="315"/>
      <c r="U8" s="270"/>
      <c r="V8" s="372"/>
      <c r="W8" s="315"/>
      <c r="X8" s="315"/>
      <c r="Y8" s="315"/>
      <c r="Z8" s="375"/>
      <c r="AA8" s="269"/>
      <c r="AB8" s="315"/>
      <c r="AC8" s="315"/>
      <c r="AD8" s="315"/>
      <c r="AE8" s="270"/>
      <c r="AF8" s="269"/>
      <c r="AG8" s="315"/>
      <c r="AH8" s="315"/>
      <c r="AI8" s="315"/>
      <c r="AJ8" s="270"/>
      <c r="AK8" s="269"/>
      <c r="AL8" s="315"/>
      <c r="AM8" s="315"/>
      <c r="AN8" s="315"/>
      <c r="AO8" s="270"/>
      <c r="AP8" s="269"/>
      <c r="AQ8" s="315"/>
      <c r="AR8" s="315"/>
      <c r="AS8" s="315"/>
      <c r="AT8" s="270"/>
    </row>
    <row r="9" spans="1:46" ht="16.5" thickBot="1">
      <c r="A9" s="238"/>
      <c r="B9" s="269"/>
      <c r="C9" s="410" t="s">
        <v>280</v>
      </c>
      <c r="D9" s="411"/>
      <c r="E9" s="315"/>
      <c r="F9" s="270"/>
      <c r="G9" s="269"/>
      <c r="H9" s="410" t="s">
        <v>280</v>
      </c>
      <c r="I9" s="411"/>
      <c r="J9" s="315"/>
      <c r="K9" s="270"/>
      <c r="L9" s="269"/>
      <c r="M9" s="410" t="s">
        <v>280</v>
      </c>
      <c r="N9" s="411"/>
      <c r="O9" s="315"/>
      <c r="P9" s="270"/>
      <c r="Q9" s="269"/>
      <c r="R9" s="410" t="s">
        <v>280</v>
      </c>
      <c r="S9" s="411"/>
      <c r="T9" s="315"/>
      <c r="U9" s="270"/>
      <c r="V9" s="372"/>
      <c r="W9" s="410" t="s">
        <v>280</v>
      </c>
      <c r="X9" s="411"/>
      <c r="Y9" s="315"/>
      <c r="Z9" s="375"/>
      <c r="AA9" s="269"/>
      <c r="AB9" s="410" t="s">
        <v>280</v>
      </c>
      <c r="AC9" s="411"/>
      <c r="AD9" s="315"/>
      <c r="AE9" s="270"/>
      <c r="AF9" s="269"/>
      <c r="AG9" s="410" t="s">
        <v>280</v>
      </c>
      <c r="AH9" s="411"/>
      <c r="AI9" s="315"/>
      <c r="AJ9" s="270"/>
      <c r="AK9" s="269"/>
      <c r="AL9" s="410" t="s">
        <v>280</v>
      </c>
      <c r="AM9" s="411"/>
      <c r="AN9" s="315"/>
      <c r="AO9" s="270"/>
      <c r="AP9" s="269"/>
      <c r="AQ9" s="410" t="s">
        <v>280</v>
      </c>
      <c r="AR9" s="411"/>
      <c r="AS9" s="315"/>
      <c r="AT9" s="270"/>
    </row>
    <row r="10" spans="1:46">
      <c r="A10" s="238"/>
      <c r="B10" s="269"/>
      <c r="C10" s="331" t="s">
        <v>199</v>
      </c>
      <c r="D10" s="344"/>
      <c r="E10" s="315"/>
      <c r="F10" s="270"/>
      <c r="G10" s="269"/>
      <c r="H10" s="331" t="s">
        <v>199</v>
      </c>
      <c r="I10" s="344"/>
      <c r="J10" s="315"/>
      <c r="K10" s="270"/>
      <c r="L10" s="269"/>
      <c r="M10" s="331" t="s">
        <v>199</v>
      </c>
      <c r="N10" s="344"/>
      <c r="O10" s="315"/>
      <c r="P10" s="270"/>
      <c r="Q10" s="269"/>
      <c r="R10" s="331" t="s">
        <v>199</v>
      </c>
      <c r="S10" s="344"/>
      <c r="T10" s="315"/>
      <c r="U10" s="270"/>
      <c r="V10" s="372"/>
      <c r="W10" s="331" t="s">
        <v>199</v>
      </c>
      <c r="X10" s="344"/>
      <c r="Y10" s="315"/>
      <c r="Z10" s="375"/>
      <c r="AA10" s="269"/>
      <c r="AB10" s="331" t="s">
        <v>199</v>
      </c>
      <c r="AC10" s="344"/>
      <c r="AD10" s="315"/>
      <c r="AE10" s="270"/>
      <c r="AF10" s="269"/>
      <c r="AG10" s="331" t="s">
        <v>199</v>
      </c>
      <c r="AH10" s="344"/>
      <c r="AI10" s="315"/>
      <c r="AJ10" s="270"/>
      <c r="AK10" s="269"/>
      <c r="AL10" s="331" t="s">
        <v>199</v>
      </c>
      <c r="AM10" s="344"/>
      <c r="AN10" s="315"/>
      <c r="AO10" s="270"/>
      <c r="AP10" s="269"/>
      <c r="AQ10" s="331" t="s">
        <v>199</v>
      </c>
      <c r="AR10" s="344"/>
      <c r="AS10" s="315"/>
      <c r="AT10" s="270"/>
    </row>
    <row r="11" spans="1:46">
      <c r="A11" s="238"/>
      <c r="B11" s="269"/>
      <c r="C11" s="345"/>
      <c r="D11" s="346"/>
      <c r="E11" s="315"/>
      <c r="F11" s="270"/>
      <c r="G11" s="269"/>
      <c r="H11" s="345"/>
      <c r="I11" s="346"/>
      <c r="J11" s="315"/>
      <c r="K11" s="270"/>
      <c r="L11" s="269"/>
      <c r="M11" s="345"/>
      <c r="N11" s="346"/>
      <c r="O11" s="315"/>
      <c r="P11" s="270"/>
      <c r="Q11" s="269"/>
      <c r="R11" s="345"/>
      <c r="S11" s="346"/>
      <c r="T11" s="315"/>
      <c r="U11" s="270"/>
      <c r="V11" s="372"/>
      <c r="W11" s="345"/>
      <c r="X11" s="346"/>
      <c r="Y11" s="315"/>
      <c r="Z11" s="375"/>
      <c r="AA11" s="269"/>
      <c r="AB11" s="345"/>
      <c r="AC11" s="346"/>
      <c r="AD11" s="315"/>
      <c r="AE11" s="270"/>
      <c r="AF11" s="269"/>
      <c r="AG11" s="345"/>
      <c r="AH11" s="346"/>
      <c r="AI11" s="315"/>
      <c r="AJ11" s="270"/>
      <c r="AK11" s="269"/>
      <c r="AL11" s="345"/>
      <c r="AM11" s="346"/>
      <c r="AN11" s="315"/>
      <c r="AO11" s="270"/>
      <c r="AP11" s="269"/>
      <c r="AQ11" s="345"/>
      <c r="AR11" s="346"/>
      <c r="AS11" s="315"/>
      <c r="AT11" s="270"/>
    </row>
    <row r="12" spans="1:46">
      <c r="A12" s="238"/>
      <c r="B12" s="269"/>
      <c r="C12" s="345"/>
      <c r="D12" s="346"/>
      <c r="E12" s="315"/>
      <c r="F12" s="270"/>
      <c r="G12" s="269"/>
      <c r="H12" s="345"/>
      <c r="I12" s="346"/>
      <c r="J12" s="315"/>
      <c r="K12" s="270"/>
      <c r="L12" s="269"/>
      <c r="M12" s="345"/>
      <c r="N12" s="346"/>
      <c r="O12" s="315"/>
      <c r="P12" s="270"/>
      <c r="Q12" s="269"/>
      <c r="R12" s="345"/>
      <c r="S12" s="346"/>
      <c r="T12" s="315"/>
      <c r="U12" s="270"/>
      <c r="V12" s="372"/>
      <c r="W12" s="345"/>
      <c r="X12" s="346"/>
      <c r="Y12" s="315"/>
      <c r="Z12" s="375"/>
      <c r="AA12" s="269"/>
      <c r="AB12" s="345"/>
      <c r="AC12" s="346"/>
      <c r="AD12" s="315"/>
      <c r="AE12" s="270"/>
      <c r="AF12" s="269"/>
      <c r="AG12" s="345"/>
      <c r="AH12" s="346"/>
      <c r="AI12" s="315"/>
      <c r="AJ12" s="270"/>
      <c r="AK12" s="269"/>
      <c r="AL12" s="345"/>
      <c r="AM12" s="346"/>
      <c r="AN12" s="315"/>
      <c r="AO12" s="270"/>
      <c r="AP12" s="269"/>
      <c r="AQ12" s="345"/>
      <c r="AR12" s="346"/>
      <c r="AS12" s="315"/>
      <c r="AT12" s="270"/>
    </row>
    <row r="13" spans="1:46">
      <c r="A13" s="238"/>
      <c r="B13" s="269"/>
      <c r="C13" s="345"/>
      <c r="D13" s="346"/>
      <c r="E13" s="315"/>
      <c r="F13" s="270"/>
      <c r="G13" s="269"/>
      <c r="H13" s="345"/>
      <c r="I13" s="346"/>
      <c r="J13" s="315"/>
      <c r="K13" s="270"/>
      <c r="L13" s="269"/>
      <c r="M13" s="345"/>
      <c r="N13" s="346"/>
      <c r="O13" s="315"/>
      <c r="P13" s="270"/>
      <c r="Q13" s="269"/>
      <c r="R13" s="345"/>
      <c r="S13" s="346"/>
      <c r="T13" s="315"/>
      <c r="U13" s="270"/>
      <c r="V13" s="372"/>
      <c r="W13" s="345"/>
      <c r="X13" s="346"/>
      <c r="Y13" s="315"/>
      <c r="Z13" s="375"/>
      <c r="AA13" s="269"/>
      <c r="AB13" s="345"/>
      <c r="AC13" s="346"/>
      <c r="AD13" s="315"/>
      <c r="AE13" s="270"/>
      <c r="AF13" s="269"/>
      <c r="AG13" s="345"/>
      <c r="AH13" s="346"/>
      <c r="AI13" s="315"/>
      <c r="AJ13" s="270"/>
      <c r="AK13" s="269"/>
      <c r="AL13" s="345"/>
      <c r="AM13" s="346"/>
      <c r="AN13" s="315"/>
      <c r="AO13" s="270"/>
      <c r="AP13" s="269"/>
      <c r="AQ13" s="345"/>
      <c r="AR13" s="346"/>
      <c r="AS13" s="315"/>
      <c r="AT13" s="270"/>
    </row>
    <row r="14" spans="1:46">
      <c r="A14" s="238"/>
      <c r="B14" s="269"/>
      <c r="C14" s="345"/>
      <c r="D14" s="346"/>
      <c r="E14" s="315"/>
      <c r="F14" s="270"/>
      <c r="G14" s="269"/>
      <c r="H14" s="345"/>
      <c r="I14" s="346"/>
      <c r="J14" s="315"/>
      <c r="K14" s="270"/>
      <c r="L14" s="269"/>
      <c r="M14" s="345"/>
      <c r="N14" s="346"/>
      <c r="O14" s="315"/>
      <c r="P14" s="270"/>
      <c r="Q14" s="269"/>
      <c r="R14" s="345"/>
      <c r="S14" s="346"/>
      <c r="T14" s="315"/>
      <c r="U14" s="270"/>
      <c r="V14" s="372"/>
      <c r="W14" s="345"/>
      <c r="X14" s="346"/>
      <c r="Y14" s="315"/>
      <c r="Z14" s="375"/>
      <c r="AA14" s="269"/>
      <c r="AB14" s="345"/>
      <c r="AC14" s="346"/>
      <c r="AD14" s="315"/>
      <c r="AE14" s="270"/>
      <c r="AF14" s="269"/>
      <c r="AG14" s="345"/>
      <c r="AH14" s="346"/>
      <c r="AI14" s="315"/>
      <c r="AJ14" s="270"/>
      <c r="AK14" s="269"/>
      <c r="AL14" s="345"/>
      <c r="AM14" s="346"/>
      <c r="AN14" s="315"/>
      <c r="AO14" s="270"/>
      <c r="AP14" s="269"/>
      <c r="AQ14" s="345"/>
      <c r="AR14" s="346"/>
      <c r="AS14" s="315"/>
      <c r="AT14" s="270"/>
    </row>
    <row r="15" spans="1:46" ht="16.5" thickBot="1">
      <c r="A15" s="238"/>
      <c r="B15" s="269"/>
      <c r="C15" s="347"/>
      <c r="D15" s="348"/>
      <c r="E15" s="315"/>
      <c r="F15" s="270"/>
      <c r="G15" s="269"/>
      <c r="H15" s="347"/>
      <c r="I15" s="348"/>
      <c r="J15" s="315"/>
      <c r="K15" s="270"/>
      <c r="L15" s="269"/>
      <c r="M15" s="347"/>
      <c r="N15" s="348"/>
      <c r="O15" s="315"/>
      <c r="P15" s="270"/>
      <c r="Q15" s="269"/>
      <c r="R15" s="347"/>
      <c r="S15" s="348"/>
      <c r="T15" s="315"/>
      <c r="U15" s="270"/>
      <c r="V15" s="372"/>
      <c r="W15" s="347"/>
      <c r="X15" s="348"/>
      <c r="Y15" s="315"/>
      <c r="Z15" s="375"/>
      <c r="AA15" s="269"/>
      <c r="AB15" s="347"/>
      <c r="AC15" s="348"/>
      <c r="AD15" s="315"/>
      <c r="AE15" s="270"/>
      <c r="AF15" s="269"/>
      <c r="AG15" s="347"/>
      <c r="AH15" s="348"/>
      <c r="AI15" s="315"/>
      <c r="AJ15" s="270"/>
      <c r="AK15" s="269"/>
      <c r="AL15" s="347"/>
      <c r="AM15" s="348"/>
      <c r="AN15" s="315"/>
      <c r="AO15" s="270"/>
      <c r="AP15" s="269"/>
      <c r="AQ15" s="347"/>
      <c r="AR15" s="348"/>
      <c r="AS15" s="315"/>
      <c r="AT15" s="270"/>
    </row>
    <row r="16" spans="1:46">
      <c r="A16" s="238"/>
      <c r="B16" s="269"/>
      <c r="C16" s="315"/>
      <c r="D16" s="315"/>
      <c r="E16" s="315"/>
      <c r="F16" s="270"/>
      <c r="G16" s="269"/>
      <c r="H16" s="315"/>
      <c r="I16" s="315"/>
      <c r="J16" s="315"/>
      <c r="K16" s="270"/>
      <c r="L16" s="269"/>
      <c r="M16" s="315"/>
      <c r="N16" s="315"/>
      <c r="O16" s="315"/>
      <c r="P16" s="270"/>
      <c r="Q16" s="269"/>
      <c r="R16" s="315"/>
      <c r="S16" s="315"/>
      <c r="T16" s="315"/>
      <c r="U16" s="270"/>
      <c r="V16" s="372"/>
      <c r="W16" s="315"/>
      <c r="X16" s="315"/>
      <c r="Y16" s="315"/>
      <c r="Z16" s="375"/>
      <c r="AA16" s="269"/>
      <c r="AB16" s="315"/>
      <c r="AC16" s="315"/>
      <c r="AD16" s="315"/>
      <c r="AE16" s="270"/>
      <c r="AF16" s="269"/>
      <c r="AG16" s="315"/>
      <c r="AH16" s="315"/>
      <c r="AI16" s="315"/>
      <c r="AJ16" s="270"/>
      <c r="AK16" s="269"/>
      <c r="AL16" s="315"/>
      <c r="AM16" s="315"/>
      <c r="AN16" s="315"/>
      <c r="AO16" s="270"/>
      <c r="AP16" s="269"/>
      <c r="AQ16" s="315"/>
      <c r="AR16" s="315"/>
      <c r="AS16" s="315"/>
      <c r="AT16" s="270"/>
    </row>
    <row r="17" spans="1:46" ht="16.5" thickBot="1">
      <c r="A17" s="238"/>
      <c r="B17" s="269"/>
      <c r="C17" s="315"/>
      <c r="D17" s="315"/>
      <c r="E17" s="315"/>
      <c r="F17" s="270"/>
      <c r="G17" s="269"/>
      <c r="H17" s="315"/>
      <c r="I17" s="315"/>
      <c r="J17" s="315"/>
      <c r="K17" s="270"/>
      <c r="L17" s="269"/>
      <c r="M17" s="315"/>
      <c r="N17" s="315"/>
      <c r="O17" s="315"/>
      <c r="P17" s="270"/>
      <c r="Q17" s="269"/>
      <c r="R17" s="315"/>
      <c r="S17" s="315"/>
      <c r="T17" s="315"/>
      <c r="U17" s="270"/>
      <c r="V17" s="372"/>
      <c r="W17" s="315"/>
      <c r="X17" s="315"/>
      <c r="Y17" s="315"/>
      <c r="Z17" s="375"/>
      <c r="AA17" s="269"/>
      <c r="AB17" s="315"/>
      <c r="AC17" s="315"/>
      <c r="AD17" s="315"/>
      <c r="AE17" s="270"/>
      <c r="AF17" s="269"/>
      <c r="AG17" s="315"/>
      <c r="AH17" s="315"/>
      <c r="AI17" s="315"/>
      <c r="AJ17" s="270"/>
      <c r="AK17" s="269"/>
      <c r="AL17" s="315"/>
      <c r="AM17" s="315"/>
      <c r="AN17" s="315"/>
      <c r="AO17" s="270"/>
      <c r="AP17" s="269"/>
      <c r="AQ17" s="315"/>
      <c r="AR17" s="315"/>
      <c r="AS17" s="315"/>
      <c r="AT17" s="270"/>
    </row>
    <row r="18" spans="1:46" s="237" customFormat="1" ht="16.5" thickBot="1">
      <c r="A18" s="238"/>
      <c r="B18" s="372"/>
      <c r="C18" s="373"/>
      <c r="D18" s="366" t="str">
        <f>C6</f>
        <v>Activité 1</v>
      </c>
      <c r="E18" s="374" t="s">
        <v>274</v>
      </c>
      <c r="F18" s="375"/>
      <c r="G18" s="372"/>
      <c r="H18" s="373"/>
      <c r="I18" s="366" t="str">
        <f>H6</f>
        <v>Activité 2</v>
      </c>
      <c r="J18" s="374" t="s">
        <v>274</v>
      </c>
      <c r="K18" s="375"/>
      <c r="L18" s="372"/>
      <c r="M18" s="373"/>
      <c r="N18" s="366" t="str">
        <f>M6</f>
        <v>Activité 3</v>
      </c>
      <c r="O18" s="374" t="s">
        <v>274</v>
      </c>
      <c r="P18" s="375"/>
      <c r="Q18" s="372"/>
      <c r="R18" s="373"/>
      <c r="S18" s="366" t="str">
        <f>R6</f>
        <v>Activité 4</v>
      </c>
      <c r="T18" s="374" t="s">
        <v>274</v>
      </c>
      <c r="U18" s="375"/>
      <c r="V18" s="372"/>
      <c r="W18" s="373"/>
      <c r="X18" s="366" t="str">
        <f>W6</f>
        <v>Activité 5</v>
      </c>
      <c r="Y18" s="374" t="s">
        <v>274</v>
      </c>
      <c r="Z18" s="375"/>
      <c r="AA18" s="372"/>
      <c r="AB18" s="373"/>
      <c r="AC18" s="366" t="str">
        <f>AB6</f>
        <v>Activité 6</v>
      </c>
      <c r="AD18" s="374" t="s">
        <v>274</v>
      </c>
      <c r="AE18" s="375"/>
      <c r="AF18" s="372"/>
      <c r="AG18" s="373"/>
      <c r="AH18" s="366" t="str">
        <f>AG6</f>
        <v>Activité 7</v>
      </c>
      <c r="AI18" s="374" t="s">
        <v>274</v>
      </c>
      <c r="AJ18" s="375"/>
      <c r="AK18" s="372"/>
      <c r="AL18" s="373"/>
      <c r="AM18" s="366" t="str">
        <f>AL6</f>
        <v>Activité 8</v>
      </c>
      <c r="AN18" s="374" t="s">
        <v>274</v>
      </c>
      <c r="AO18" s="375"/>
      <c r="AP18" s="372"/>
      <c r="AQ18" s="373"/>
      <c r="AR18" s="366" t="str">
        <f>AQ6</f>
        <v>Activité 9</v>
      </c>
      <c r="AS18" s="374" t="s">
        <v>274</v>
      </c>
      <c r="AT18" s="375"/>
    </row>
    <row r="19" spans="1:46">
      <c r="A19" s="238"/>
      <c r="B19" s="269"/>
      <c r="C19" s="368" t="s">
        <v>53</v>
      </c>
      <c r="D19" s="367">
        <v>10</v>
      </c>
      <c r="E19" s="351"/>
      <c r="F19" s="270"/>
      <c r="G19" s="269"/>
      <c r="H19" s="368" t="s">
        <v>53</v>
      </c>
      <c r="I19" s="367">
        <v>10</v>
      </c>
      <c r="J19" s="351"/>
      <c r="K19" s="270"/>
      <c r="L19" s="269"/>
      <c r="M19" s="368" t="s">
        <v>53</v>
      </c>
      <c r="N19" s="367">
        <v>100000000000</v>
      </c>
      <c r="O19" s="351"/>
      <c r="P19" s="270"/>
      <c r="Q19" s="269"/>
      <c r="R19" s="368" t="s">
        <v>53</v>
      </c>
      <c r="S19" s="367">
        <v>100000000000</v>
      </c>
      <c r="T19" s="351"/>
      <c r="U19" s="270"/>
      <c r="V19" s="372"/>
      <c r="W19" s="368" t="s">
        <v>53</v>
      </c>
      <c r="X19" s="367">
        <v>500000</v>
      </c>
      <c r="Y19" s="351"/>
      <c r="Z19" s="375"/>
      <c r="AA19" s="269"/>
      <c r="AB19" s="368" t="s">
        <v>53</v>
      </c>
      <c r="AC19" s="367">
        <v>500000</v>
      </c>
      <c r="AD19" s="351"/>
      <c r="AE19" s="270"/>
      <c r="AF19" s="269"/>
      <c r="AG19" s="368" t="s">
        <v>53</v>
      </c>
      <c r="AH19" s="367">
        <v>500000</v>
      </c>
      <c r="AI19" s="351"/>
      <c r="AJ19" s="270"/>
      <c r="AK19" s="269"/>
      <c r="AL19" s="368" t="s">
        <v>53</v>
      </c>
      <c r="AM19" s="367">
        <v>500000</v>
      </c>
      <c r="AN19" s="351"/>
      <c r="AO19" s="270"/>
      <c r="AP19" s="269"/>
      <c r="AQ19" s="368" t="s">
        <v>53</v>
      </c>
      <c r="AR19" s="367">
        <v>500000</v>
      </c>
      <c r="AS19" s="351"/>
      <c r="AT19" s="270"/>
    </row>
    <row r="20" spans="1:46">
      <c r="A20" s="238"/>
      <c r="B20" s="269"/>
      <c r="C20" s="369" t="s">
        <v>55</v>
      </c>
      <c r="D20" s="363">
        <v>10</v>
      </c>
      <c r="E20" s="352"/>
      <c r="F20" s="270"/>
      <c r="G20" s="269"/>
      <c r="H20" s="369" t="s">
        <v>55</v>
      </c>
      <c r="I20" s="363">
        <v>10</v>
      </c>
      <c r="J20" s="352"/>
      <c r="K20" s="270"/>
      <c r="L20" s="269"/>
      <c r="M20" s="369" t="s">
        <v>55</v>
      </c>
      <c r="N20" s="363">
        <v>10</v>
      </c>
      <c r="O20" s="352"/>
      <c r="P20" s="270"/>
      <c r="Q20" s="269"/>
      <c r="R20" s="369" t="s">
        <v>55</v>
      </c>
      <c r="S20" s="363">
        <v>10</v>
      </c>
      <c r="T20" s="352"/>
      <c r="U20" s="270"/>
      <c r="V20" s="372"/>
      <c r="W20" s="369" t="s">
        <v>55</v>
      </c>
      <c r="X20" s="363"/>
      <c r="Y20" s="352"/>
      <c r="Z20" s="375"/>
      <c r="AA20" s="269"/>
      <c r="AB20" s="369" t="s">
        <v>55</v>
      </c>
      <c r="AC20" s="363"/>
      <c r="AD20" s="352"/>
      <c r="AE20" s="270"/>
      <c r="AF20" s="269"/>
      <c r="AG20" s="369" t="s">
        <v>55</v>
      </c>
      <c r="AH20" s="363">
        <v>10</v>
      </c>
      <c r="AI20" s="352"/>
      <c r="AJ20" s="270"/>
      <c r="AK20" s="269"/>
      <c r="AL20" s="369" t="s">
        <v>55</v>
      </c>
      <c r="AM20" s="363"/>
      <c r="AN20" s="352"/>
      <c r="AO20" s="270"/>
      <c r="AP20" s="269"/>
      <c r="AQ20" s="369" t="s">
        <v>55</v>
      </c>
      <c r="AR20" s="363"/>
      <c r="AS20" s="352"/>
      <c r="AT20" s="270"/>
    </row>
    <row r="21" spans="1:46">
      <c r="A21" s="238"/>
      <c r="B21" s="269"/>
      <c r="C21" s="369" t="s">
        <v>57</v>
      </c>
      <c r="D21" s="363">
        <v>10</v>
      </c>
      <c r="E21" s="352"/>
      <c r="F21" s="270"/>
      <c r="G21" s="269"/>
      <c r="H21" s="369" t="s">
        <v>57</v>
      </c>
      <c r="I21" s="363">
        <v>10</v>
      </c>
      <c r="J21" s="352"/>
      <c r="K21" s="270"/>
      <c r="L21" s="269"/>
      <c r="M21" s="369" t="s">
        <v>57</v>
      </c>
      <c r="N21" s="363">
        <v>10</v>
      </c>
      <c r="O21" s="352"/>
      <c r="P21" s="270"/>
      <c r="Q21" s="269"/>
      <c r="R21" s="369" t="s">
        <v>57</v>
      </c>
      <c r="S21" s="363">
        <v>10</v>
      </c>
      <c r="T21" s="352"/>
      <c r="U21" s="270"/>
      <c r="V21" s="372"/>
      <c r="W21" s="369" t="s">
        <v>57</v>
      </c>
      <c r="X21" s="363"/>
      <c r="Y21" s="352"/>
      <c r="Z21" s="375"/>
      <c r="AA21" s="269"/>
      <c r="AB21" s="369" t="s">
        <v>57</v>
      </c>
      <c r="AC21" s="363"/>
      <c r="AD21" s="352"/>
      <c r="AE21" s="270"/>
      <c r="AF21" s="269"/>
      <c r="AG21" s="369" t="s">
        <v>57</v>
      </c>
      <c r="AH21" s="363">
        <v>10</v>
      </c>
      <c r="AI21" s="352"/>
      <c r="AJ21" s="270"/>
      <c r="AK21" s="269"/>
      <c r="AL21" s="369" t="s">
        <v>57</v>
      </c>
      <c r="AM21" s="363"/>
      <c r="AN21" s="352"/>
      <c r="AO21" s="270"/>
      <c r="AP21" s="269"/>
      <c r="AQ21" s="369" t="s">
        <v>57</v>
      </c>
      <c r="AR21" s="363"/>
      <c r="AS21" s="352"/>
      <c r="AT21" s="270"/>
    </row>
    <row r="22" spans="1:46">
      <c r="A22" s="238"/>
      <c r="B22" s="269"/>
      <c r="C22" s="345" t="s">
        <v>213</v>
      </c>
      <c r="D22" s="363">
        <v>300</v>
      </c>
      <c r="E22" s="352"/>
      <c r="F22" s="270"/>
      <c r="G22" s="269"/>
      <c r="H22" s="345" t="s">
        <v>213</v>
      </c>
      <c r="I22" s="363">
        <v>300</v>
      </c>
      <c r="J22" s="352"/>
      <c r="K22" s="270"/>
      <c r="L22" s="269"/>
      <c r="M22" s="345" t="s">
        <v>213</v>
      </c>
      <c r="N22" s="363">
        <v>300</v>
      </c>
      <c r="O22" s="352"/>
      <c r="P22" s="270"/>
      <c r="Q22" s="269"/>
      <c r="R22" s="345" t="s">
        <v>213</v>
      </c>
      <c r="S22" s="363">
        <v>300</v>
      </c>
      <c r="T22" s="352"/>
      <c r="U22" s="270"/>
      <c r="V22" s="372"/>
      <c r="W22" s="345" t="s">
        <v>213</v>
      </c>
      <c r="X22" s="363"/>
      <c r="Y22" s="352"/>
      <c r="Z22" s="375"/>
      <c r="AA22" s="269"/>
      <c r="AB22" s="345" t="s">
        <v>213</v>
      </c>
      <c r="AC22" s="363"/>
      <c r="AD22" s="352"/>
      <c r="AE22" s="270"/>
      <c r="AF22" s="269"/>
      <c r="AG22" s="345" t="s">
        <v>213</v>
      </c>
      <c r="AH22" s="363">
        <v>300</v>
      </c>
      <c r="AI22" s="352"/>
      <c r="AJ22" s="270"/>
      <c r="AK22" s="269"/>
      <c r="AL22" s="345" t="s">
        <v>213</v>
      </c>
      <c r="AM22" s="363"/>
      <c r="AN22" s="352"/>
      <c r="AO22" s="270"/>
      <c r="AP22" s="269"/>
      <c r="AQ22" s="345" t="s">
        <v>213</v>
      </c>
      <c r="AR22" s="363"/>
      <c r="AS22" s="352"/>
      <c r="AT22" s="270"/>
    </row>
    <row r="23" spans="1:46">
      <c r="A23" s="238"/>
      <c r="B23" s="269"/>
      <c r="C23" s="369" t="s">
        <v>214</v>
      </c>
      <c r="D23" s="363">
        <v>87</v>
      </c>
      <c r="E23" s="352"/>
      <c r="F23" s="270"/>
      <c r="G23" s="269"/>
      <c r="H23" s="369" t="s">
        <v>214</v>
      </c>
      <c r="I23" s="363">
        <v>87</v>
      </c>
      <c r="J23" s="352"/>
      <c r="K23" s="270"/>
      <c r="L23" s="269"/>
      <c r="M23" s="369" t="s">
        <v>214</v>
      </c>
      <c r="N23" s="363">
        <v>87</v>
      </c>
      <c r="O23" s="352"/>
      <c r="P23" s="270"/>
      <c r="Q23" s="269"/>
      <c r="R23" s="369" t="s">
        <v>214</v>
      </c>
      <c r="S23" s="363">
        <v>87</v>
      </c>
      <c r="T23" s="352"/>
      <c r="U23" s="270"/>
      <c r="V23" s="372"/>
      <c r="W23" s="369" t="s">
        <v>214</v>
      </c>
      <c r="X23" s="363"/>
      <c r="Y23" s="352"/>
      <c r="Z23" s="375"/>
      <c r="AA23" s="269"/>
      <c r="AB23" s="369" t="s">
        <v>214</v>
      </c>
      <c r="AC23" s="363"/>
      <c r="AD23" s="352"/>
      <c r="AE23" s="270"/>
      <c r="AF23" s="269"/>
      <c r="AG23" s="369" t="s">
        <v>214</v>
      </c>
      <c r="AH23" s="363">
        <v>87</v>
      </c>
      <c r="AI23" s="352"/>
      <c r="AJ23" s="270"/>
      <c r="AK23" s="269"/>
      <c r="AL23" s="369" t="s">
        <v>214</v>
      </c>
      <c r="AM23" s="363"/>
      <c r="AN23" s="352"/>
      <c r="AO23" s="270"/>
      <c r="AP23" s="269"/>
      <c r="AQ23" s="369" t="s">
        <v>214</v>
      </c>
      <c r="AR23" s="363"/>
      <c r="AS23" s="352"/>
      <c r="AT23" s="270"/>
    </row>
    <row r="24" spans="1:46">
      <c r="A24" s="238"/>
      <c r="B24" s="269"/>
      <c r="C24" s="369" t="s">
        <v>59</v>
      </c>
      <c r="D24" s="363">
        <v>200</v>
      </c>
      <c r="E24" s="352"/>
      <c r="F24" s="270"/>
      <c r="G24" s="269"/>
      <c r="H24" s="369" t="s">
        <v>59</v>
      </c>
      <c r="I24" s="363">
        <v>200</v>
      </c>
      <c r="J24" s="352"/>
      <c r="K24" s="270"/>
      <c r="L24" s="269"/>
      <c r="M24" s="369" t="s">
        <v>59</v>
      </c>
      <c r="N24" s="363">
        <v>200</v>
      </c>
      <c r="O24" s="352"/>
      <c r="P24" s="270"/>
      <c r="Q24" s="269"/>
      <c r="R24" s="369" t="s">
        <v>59</v>
      </c>
      <c r="S24" s="363">
        <v>200</v>
      </c>
      <c r="T24" s="352"/>
      <c r="U24" s="270"/>
      <c r="V24" s="372"/>
      <c r="W24" s="369" t="s">
        <v>59</v>
      </c>
      <c r="X24" s="363"/>
      <c r="Y24" s="352"/>
      <c r="Z24" s="375"/>
      <c r="AA24" s="269"/>
      <c r="AB24" s="369" t="s">
        <v>59</v>
      </c>
      <c r="AC24" s="363"/>
      <c r="AD24" s="352"/>
      <c r="AE24" s="270"/>
      <c r="AF24" s="269"/>
      <c r="AG24" s="369" t="s">
        <v>59</v>
      </c>
      <c r="AH24" s="363">
        <v>200</v>
      </c>
      <c r="AI24" s="352"/>
      <c r="AJ24" s="270"/>
      <c r="AK24" s="269"/>
      <c r="AL24" s="369" t="s">
        <v>59</v>
      </c>
      <c r="AM24" s="363"/>
      <c r="AN24" s="352"/>
      <c r="AO24" s="270"/>
      <c r="AP24" s="269"/>
      <c r="AQ24" s="369" t="s">
        <v>59</v>
      </c>
      <c r="AR24" s="363"/>
      <c r="AS24" s="352"/>
      <c r="AT24" s="270"/>
    </row>
    <row r="25" spans="1:46">
      <c r="A25" s="238"/>
      <c r="B25" s="269"/>
      <c r="C25" s="369" t="s">
        <v>61</v>
      </c>
      <c r="D25" s="363">
        <v>500</v>
      </c>
      <c r="E25" s="352"/>
      <c r="F25" s="270"/>
      <c r="G25" s="269"/>
      <c r="H25" s="369" t="s">
        <v>61</v>
      </c>
      <c r="I25" s="363">
        <v>500</v>
      </c>
      <c r="J25" s="352"/>
      <c r="K25" s="270"/>
      <c r="L25" s="269"/>
      <c r="M25" s="369" t="s">
        <v>61</v>
      </c>
      <c r="N25" s="363">
        <v>500</v>
      </c>
      <c r="O25" s="352"/>
      <c r="P25" s="270"/>
      <c r="Q25" s="269"/>
      <c r="R25" s="369" t="s">
        <v>61</v>
      </c>
      <c r="S25" s="363">
        <v>500</v>
      </c>
      <c r="T25" s="352"/>
      <c r="U25" s="270"/>
      <c r="V25" s="372"/>
      <c r="W25" s="369" t="s">
        <v>61</v>
      </c>
      <c r="X25" s="363"/>
      <c r="Y25" s="352"/>
      <c r="Z25" s="375"/>
      <c r="AA25" s="269"/>
      <c r="AB25" s="369" t="s">
        <v>61</v>
      </c>
      <c r="AC25" s="363"/>
      <c r="AD25" s="352"/>
      <c r="AE25" s="270"/>
      <c r="AF25" s="269"/>
      <c r="AG25" s="369" t="s">
        <v>61</v>
      </c>
      <c r="AH25" s="363">
        <v>500</v>
      </c>
      <c r="AI25" s="352"/>
      <c r="AJ25" s="270"/>
      <c r="AK25" s="269"/>
      <c r="AL25" s="369" t="s">
        <v>61</v>
      </c>
      <c r="AM25" s="363"/>
      <c r="AN25" s="352"/>
      <c r="AO25" s="270"/>
      <c r="AP25" s="269"/>
      <c r="AQ25" s="369" t="s">
        <v>61</v>
      </c>
      <c r="AR25" s="363"/>
      <c r="AS25" s="352"/>
      <c r="AT25" s="270"/>
    </row>
    <row r="26" spans="1:46">
      <c r="A26" s="238"/>
      <c r="B26" s="269"/>
      <c r="C26" s="345" t="s">
        <v>277</v>
      </c>
      <c r="D26" s="363">
        <v>700</v>
      </c>
      <c r="E26" s="352"/>
      <c r="F26" s="270"/>
      <c r="G26" s="269"/>
      <c r="H26" s="345" t="s">
        <v>277</v>
      </c>
      <c r="I26" s="363">
        <v>700</v>
      </c>
      <c r="J26" s="352"/>
      <c r="K26" s="270"/>
      <c r="L26" s="269"/>
      <c r="M26" s="345" t="s">
        <v>277</v>
      </c>
      <c r="N26" s="363">
        <v>700</v>
      </c>
      <c r="O26" s="352"/>
      <c r="P26" s="270"/>
      <c r="Q26" s="269"/>
      <c r="R26" s="345" t="s">
        <v>277</v>
      </c>
      <c r="S26" s="363">
        <v>700</v>
      </c>
      <c r="T26" s="352"/>
      <c r="U26" s="270"/>
      <c r="V26" s="372"/>
      <c r="W26" s="345" t="s">
        <v>277</v>
      </c>
      <c r="X26" s="363"/>
      <c r="Y26" s="352"/>
      <c r="Z26" s="375"/>
      <c r="AA26" s="269"/>
      <c r="AB26" s="345" t="s">
        <v>277</v>
      </c>
      <c r="AC26" s="363"/>
      <c r="AD26" s="352"/>
      <c r="AE26" s="270"/>
      <c r="AF26" s="269"/>
      <c r="AG26" s="345" t="s">
        <v>277</v>
      </c>
      <c r="AH26" s="363">
        <v>700</v>
      </c>
      <c r="AI26" s="352"/>
      <c r="AJ26" s="270"/>
      <c r="AK26" s="269"/>
      <c r="AL26" s="345" t="s">
        <v>277</v>
      </c>
      <c r="AM26" s="363"/>
      <c r="AN26" s="352"/>
      <c r="AO26" s="270"/>
      <c r="AP26" s="269"/>
      <c r="AQ26" s="345" t="s">
        <v>277</v>
      </c>
      <c r="AR26" s="363"/>
      <c r="AS26" s="352"/>
      <c r="AT26" s="270"/>
    </row>
    <row r="27" spans="1:46">
      <c r="A27" s="238"/>
      <c r="B27" s="269"/>
      <c r="C27" s="369" t="s">
        <v>210</v>
      </c>
      <c r="D27" s="363">
        <v>90</v>
      </c>
      <c r="E27" s="352"/>
      <c r="F27" s="270"/>
      <c r="G27" s="269"/>
      <c r="H27" s="369" t="s">
        <v>210</v>
      </c>
      <c r="I27" s="363">
        <v>90</v>
      </c>
      <c r="J27" s="352"/>
      <c r="K27" s="270"/>
      <c r="L27" s="269"/>
      <c r="M27" s="369" t="s">
        <v>210</v>
      </c>
      <c r="N27" s="363">
        <v>90</v>
      </c>
      <c r="O27" s="352"/>
      <c r="P27" s="270"/>
      <c r="Q27" s="269"/>
      <c r="R27" s="369" t="s">
        <v>210</v>
      </c>
      <c r="S27" s="363">
        <v>90</v>
      </c>
      <c r="T27" s="352"/>
      <c r="U27" s="270"/>
      <c r="V27" s="372"/>
      <c r="W27" s="369" t="s">
        <v>210</v>
      </c>
      <c r="X27" s="363"/>
      <c r="Y27" s="352"/>
      <c r="Z27" s="375"/>
      <c r="AA27" s="269"/>
      <c r="AB27" s="369" t="s">
        <v>210</v>
      </c>
      <c r="AC27" s="363"/>
      <c r="AD27" s="352"/>
      <c r="AE27" s="270"/>
      <c r="AF27" s="269"/>
      <c r="AG27" s="369" t="s">
        <v>210</v>
      </c>
      <c r="AH27" s="363">
        <v>90</v>
      </c>
      <c r="AI27" s="352"/>
      <c r="AJ27" s="270"/>
      <c r="AK27" s="269"/>
      <c r="AL27" s="369" t="s">
        <v>210</v>
      </c>
      <c r="AM27" s="363"/>
      <c r="AN27" s="352"/>
      <c r="AO27" s="270"/>
      <c r="AP27" s="269"/>
      <c r="AQ27" s="369" t="s">
        <v>210</v>
      </c>
      <c r="AR27" s="363"/>
      <c r="AS27" s="352"/>
      <c r="AT27" s="270"/>
    </row>
    <row r="28" spans="1:46">
      <c r="A28" s="238"/>
      <c r="B28" s="269"/>
      <c r="C28" s="362"/>
      <c r="D28" s="363"/>
      <c r="E28" s="352"/>
      <c r="F28" s="270"/>
      <c r="G28" s="269"/>
      <c r="H28" s="362"/>
      <c r="I28" s="363"/>
      <c r="J28" s="352"/>
      <c r="K28" s="270"/>
      <c r="L28" s="269"/>
      <c r="M28" s="362"/>
      <c r="N28" s="363"/>
      <c r="O28" s="352"/>
      <c r="P28" s="270"/>
      <c r="Q28" s="269"/>
      <c r="R28" s="362"/>
      <c r="S28" s="363"/>
      <c r="T28" s="352"/>
      <c r="U28" s="270"/>
      <c r="V28" s="372"/>
      <c r="W28" s="362"/>
      <c r="X28" s="363"/>
      <c r="Y28" s="352"/>
      <c r="Z28" s="375"/>
      <c r="AA28" s="269"/>
      <c r="AB28" s="362"/>
      <c r="AC28" s="363"/>
      <c r="AD28" s="352"/>
      <c r="AE28" s="270"/>
      <c r="AF28" s="269"/>
      <c r="AG28" s="362"/>
      <c r="AH28" s="363"/>
      <c r="AI28" s="352"/>
      <c r="AJ28" s="270"/>
      <c r="AK28" s="269"/>
      <c r="AL28" s="362"/>
      <c r="AM28" s="363"/>
      <c r="AN28" s="352"/>
      <c r="AO28" s="270"/>
      <c r="AP28" s="269"/>
      <c r="AQ28" s="362"/>
      <c r="AR28" s="363"/>
      <c r="AS28" s="352"/>
      <c r="AT28" s="270"/>
    </row>
    <row r="29" spans="1:46">
      <c r="A29" s="238"/>
      <c r="B29" s="269"/>
      <c r="C29" s="362"/>
      <c r="D29" s="363"/>
      <c r="E29" s="352"/>
      <c r="F29" s="270"/>
      <c r="G29" s="269"/>
      <c r="H29" s="362"/>
      <c r="I29" s="363"/>
      <c r="J29" s="352"/>
      <c r="K29" s="270"/>
      <c r="L29" s="269"/>
      <c r="M29" s="362"/>
      <c r="N29" s="363"/>
      <c r="O29" s="352"/>
      <c r="P29" s="270"/>
      <c r="Q29" s="269"/>
      <c r="R29" s="362"/>
      <c r="S29" s="363"/>
      <c r="T29" s="352"/>
      <c r="U29" s="270"/>
      <c r="V29" s="372"/>
      <c r="W29" s="362"/>
      <c r="X29" s="363"/>
      <c r="Y29" s="352"/>
      <c r="Z29" s="375"/>
      <c r="AA29" s="269"/>
      <c r="AB29" s="362"/>
      <c r="AC29" s="363"/>
      <c r="AD29" s="352"/>
      <c r="AE29" s="270"/>
      <c r="AF29" s="269"/>
      <c r="AG29" s="362"/>
      <c r="AH29" s="363"/>
      <c r="AI29" s="352"/>
      <c r="AJ29" s="270"/>
      <c r="AK29" s="269"/>
      <c r="AL29" s="362"/>
      <c r="AM29" s="363"/>
      <c r="AN29" s="352"/>
      <c r="AO29" s="270"/>
      <c r="AP29" s="269"/>
      <c r="AQ29" s="362"/>
      <c r="AR29" s="363"/>
      <c r="AS29" s="352"/>
      <c r="AT29" s="270"/>
    </row>
    <row r="30" spans="1:46">
      <c r="A30" s="238"/>
      <c r="B30" s="269"/>
      <c r="C30" s="362"/>
      <c r="D30" s="363"/>
      <c r="E30" s="352"/>
      <c r="F30" s="270"/>
      <c r="G30" s="269"/>
      <c r="H30" s="362"/>
      <c r="I30" s="363"/>
      <c r="J30" s="352"/>
      <c r="K30" s="270"/>
      <c r="L30" s="269"/>
      <c r="M30" s="362"/>
      <c r="N30" s="363"/>
      <c r="O30" s="352"/>
      <c r="P30" s="270"/>
      <c r="Q30" s="269"/>
      <c r="R30" s="362"/>
      <c r="S30" s="363"/>
      <c r="T30" s="352"/>
      <c r="U30" s="270"/>
      <c r="V30" s="372"/>
      <c r="W30" s="362"/>
      <c r="X30" s="363"/>
      <c r="Y30" s="352"/>
      <c r="Z30" s="375"/>
      <c r="AA30" s="269"/>
      <c r="AB30" s="362"/>
      <c r="AC30" s="363"/>
      <c r="AD30" s="352"/>
      <c r="AE30" s="270"/>
      <c r="AF30" s="269"/>
      <c r="AG30" s="362"/>
      <c r="AH30" s="363"/>
      <c r="AI30" s="352"/>
      <c r="AJ30" s="270"/>
      <c r="AK30" s="269"/>
      <c r="AL30" s="362"/>
      <c r="AM30" s="363"/>
      <c r="AN30" s="352"/>
      <c r="AO30" s="270"/>
      <c r="AP30" s="269"/>
      <c r="AQ30" s="362"/>
      <c r="AR30" s="363"/>
      <c r="AS30" s="352"/>
      <c r="AT30" s="270"/>
    </row>
    <row r="31" spans="1:46">
      <c r="A31" s="238"/>
      <c r="B31" s="269"/>
      <c r="C31" s="362"/>
      <c r="D31" s="363"/>
      <c r="E31" s="352"/>
      <c r="F31" s="270"/>
      <c r="G31" s="269"/>
      <c r="H31" s="362"/>
      <c r="I31" s="363"/>
      <c r="J31" s="352"/>
      <c r="K31" s="270"/>
      <c r="L31" s="269"/>
      <c r="M31" s="362"/>
      <c r="N31" s="363"/>
      <c r="O31" s="352"/>
      <c r="P31" s="270"/>
      <c r="Q31" s="269"/>
      <c r="R31" s="362"/>
      <c r="S31" s="363"/>
      <c r="T31" s="352"/>
      <c r="U31" s="270"/>
      <c r="V31" s="372"/>
      <c r="W31" s="362"/>
      <c r="X31" s="363"/>
      <c r="Y31" s="352"/>
      <c r="Z31" s="375"/>
      <c r="AA31" s="269"/>
      <c r="AB31" s="362"/>
      <c r="AC31" s="363"/>
      <c r="AD31" s="352"/>
      <c r="AE31" s="270"/>
      <c r="AF31" s="269"/>
      <c r="AG31" s="362"/>
      <c r="AH31" s="363"/>
      <c r="AI31" s="352"/>
      <c r="AJ31" s="270"/>
      <c r="AK31" s="269"/>
      <c r="AL31" s="362"/>
      <c r="AM31" s="363"/>
      <c r="AN31" s="352"/>
      <c r="AO31" s="270"/>
      <c r="AP31" s="269"/>
      <c r="AQ31" s="362"/>
      <c r="AR31" s="363"/>
      <c r="AS31" s="352"/>
      <c r="AT31" s="270"/>
    </row>
    <row r="32" spans="1:46">
      <c r="A32" s="238"/>
      <c r="B32" s="269"/>
      <c r="C32" s="362"/>
      <c r="D32" s="363"/>
      <c r="E32" s="353"/>
      <c r="F32" s="270"/>
      <c r="G32" s="269"/>
      <c r="H32" s="362"/>
      <c r="I32" s="363"/>
      <c r="J32" s="353"/>
      <c r="K32" s="270"/>
      <c r="L32" s="269"/>
      <c r="M32" s="362"/>
      <c r="N32" s="363"/>
      <c r="O32" s="353"/>
      <c r="P32" s="270"/>
      <c r="Q32" s="269"/>
      <c r="R32" s="362"/>
      <c r="S32" s="363"/>
      <c r="T32" s="353"/>
      <c r="U32" s="270"/>
      <c r="V32" s="372"/>
      <c r="W32" s="362"/>
      <c r="X32" s="363"/>
      <c r="Y32" s="353"/>
      <c r="Z32" s="375"/>
      <c r="AA32" s="269"/>
      <c r="AB32" s="362"/>
      <c r="AC32" s="363"/>
      <c r="AD32" s="353"/>
      <c r="AE32" s="270"/>
      <c r="AF32" s="269"/>
      <c r="AG32" s="362"/>
      <c r="AH32" s="363"/>
      <c r="AI32" s="353"/>
      <c r="AJ32" s="270"/>
      <c r="AK32" s="269"/>
      <c r="AL32" s="362"/>
      <c r="AM32" s="363"/>
      <c r="AN32" s="353"/>
      <c r="AO32" s="270"/>
      <c r="AP32" s="269"/>
      <c r="AQ32" s="362"/>
      <c r="AR32" s="363"/>
      <c r="AS32" s="353"/>
      <c r="AT32" s="270"/>
    </row>
    <row r="33" spans="1:46" ht="16.5" thickBot="1">
      <c r="A33" s="238"/>
      <c r="B33" s="269"/>
      <c r="C33" s="364"/>
      <c r="D33" s="365"/>
      <c r="E33" s="354"/>
      <c r="F33" s="270"/>
      <c r="G33" s="269"/>
      <c r="H33" s="364"/>
      <c r="I33" s="365"/>
      <c r="J33" s="354"/>
      <c r="K33" s="270"/>
      <c r="L33" s="269"/>
      <c r="M33" s="364"/>
      <c r="N33" s="365"/>
      <c r="O33" s="354"/>
      <c r="P33" s="270"/>
      <c r="Q33" s="269"/>
      <c r="R33" s="364"/>
      <c r="S33" s="365"/>
      <c r="T33" s="354"/>
      <c r="U33" s="270"/>
      <c r="V33" s="372"/>
      <c r="W33" s="364"/>
      <c r="X33" s="365"/>
      <c r="Y33" s="354"/>
      <c r="Z33" s="375"/>
      <c r="AA33" s="269"/>
      <c r="AB33" s="364"/>
      <c r="AC33" s="365"/>
      <c r="AD33" s="354"/>
      <c r="AE33" s="270"/>
      <c r="AF33" s="269"/>
      <c r="AG33" s="364"/>
      <c r="AH33" s="365"/>
      <c r="AI33" s="354"/>
      <c r="AJ33" s="270"/>
      <c r="AK33" s="269"/>
      <c r="AL33" s="364"/>
      <c r="AM33" s="365"/>
      <c r="AN33" s="354"/>
      <c r="AO33" s="270"/>
      <c r="AP33" s="269"/>
      <c r="AQ33" s="364"/>
      <c r="AR33" s="365"/>
      <c r="AS33" s="354"/>
      <c r="AT33" s="270"/>
    </row>
    <row r="34" spans="1:46" ht="16.5" thickBot="1">
      <c r="A34" s="238"/>
      <c r="B34" s="269"/>
      <c r="C34" s="349"/>
      <c r="D34" s="334">
        <f>SUM(D19:D33)</f>
        <v>1907</v>
      </c>
      <c r="E34" s="355"/>
      <c r="F34" s="270"/>
      <c r="G34" s="269"/>
      <c r="H34" s="349"/>
      <c r="I34" s="334">
        <f>SUM(I19:I33)</f>
        <v>1907</v>
      </c>
      <c r="J34" s="355"/>
      <c r="K34" s="270"/>
      <c r="L34" s="269"/>
      <c r="M34" s="349"/>
      <c r="N34" s="334">
        <f>SUM(N19:N33)</f>
        <v>100000001897</v>
      </c>
      <c r="O34" s="355"/>
      <c r="P34" s="270"/>
      <c r="Q34" s="269"/>
      <c r="R34" s="371"/>
      <c r="S34" s="334">
        <f>SUM(S19:S33)</f>
        <v>100000001897</v>
      </c>
      <c r="T34" s="355"/>
      <c r="U34" s="270"/>
      <c r="V34" s="372"/>
      <c r="W34" s="371"/>
      <c r="X34" s="334">
        <f>SUM(X19:X33)</f>
        <v>500000</v>
      </c>
      <c r="Y34" s="355"/>
      <c r="Z34" s="375"/>
      <c r="AA34" s="269"/>
      <c r="AB34" s="371"/>
      <c r="AC34" s="334">
        <f>SUM(AC19:AC33)</f>
        <v>500000</v>
      </c>
      <c r="AD34" s="355"/>
      <c r="AE34" s="270"/>
      <c r="AF34" s="269"/>
      <c r="AG34" s="371"/>
      <c r="AH34" s="334">
        <f>SUM(AH19:AH33)</f>
        <v>501897</v>
      </c>
      <c r="AI34" s="355"/>
      <c r="AJ34" s="270"/>
      <c r="AK34" s="269"/>
      <c r="AL34" s="371"/>
      <c r="AM34" s="334">
        <f>SUM(AM19:AM33)</f>
        <v>500000</v>
      </c>
      <c r="AN34" s="355"/>
      <c r="AO34" s="270"/>
      <c r="AP34" s="269"/>
      <c r="AQ34" s="371"/>
      <c r="AR34" s="334">
        <f>SUM(AR19:AR33)</f>
        <v>500000</v>
      </c>
      <c r="AS34" s="355"/>
      <c r="AT34" s="270"/>
    </row>
    <row r="35" spans="1:46" ht="16.5" thickBot="1">
      <c r="A35" s="238"/>
      <c r="B35" s="269"/>
      <c r="C35" s="315"/>
      <c r="D35" s="315"/>
      <c r="E35" s="315"/>
      <c r="F35" s="342"/>
      <c r="G35" s="269"/>
      <c r="H35" s="315"/>
      <c r="I35" s="315"/>
      <c r="J35" s="315"/>
      <c r="K35" s="342"/>
      <c r="L35" s="269"/>
      <c r="M35" s="315"/>
      <c r="N35" s="315"/>
      <c r="O35" s="315"/>
      <c r="P35" s="342"/>
      <c r="Q35" s="269"/>
      <c r="R35" s="315"/>
      <c r="S35" s="315"/>
      <c r="T35" s="315"/>
      <c r="U35" s="342"/>
      <c r="V35" s="372"/>
      <c r="W35" s="315"/>
      <c r="X35" s="315"/>
      <c r="Y35" s="315"/>
      <c r="Z35" s="385"/>
      <c r="AA35" s="269"/>
      <c r="AB35" s="315"/>
      <c r="AC35" s="315"/>
      <c r="AD35" s="315"/>
      <c r="AE35" s="342"/>
      <c r="AF35" s="269"/>
      <c r="AG35" s="315"/>
      <c r="AH35" s="315"/>
      <c r="AI35" s="315"/>
      <c r="AJ35" s="342"/>
      <c r="AK35" s="269"/>
      <c r="AL35" s="315"/>
      <c r="AM35" s="315"/>
      <c r="AN35" s="315"/>
      <c r="AO35" s="342"/>
      <c r="AP35" s="269"/>
      <c r="AQ35" s="315"/>
      <c r="AR35" s="315"/>
      <c r="AS35" s="315"/>
      <c r="AT35" s="342"/>
    </row>
    <row r="36" spans="1:46" ht="16.5" thickBot="1">
      <c r="A36" s="238"/>
      <c r="B36" s="269"/>
      <c r="C36" s="335" t="s">
        <v>140</v>
      </c>
      <c r="D36" s="332" t="str">
        <f>C6</f>
        <v>Activité 1</v>
      </c>
      <c r="E36" s="350" t="s">
        <v>274</v>
      </c>
      <c r="F36" s="270"/>
      <c r="G36" s="269"/>
      <c r="H36" s="335" t="s">
        <v>140</v>
      </c>
      <c r="I36" s="332" t="str">
        <f>H6</f>
        <v>Activité 2</v>
      </c>
      <c r="J36" s="350" t="s">
        <v>274</v>
      </c>
      <c r="K36" s="270"/>
      <c r="L36" s="269"/>
      <c r="M36" s="335" t="s">
        <v>140</v>
      </c>
      <c r="N36" s="332" t="str">
        <f>M6</f>
        <v>Activité 3</v>
      </c>
      <c r="O36" s="350" t="s">
        <v>274</v>
      </c>
      <c r="P36" s="270"/>
      <c r="Q36" s="269"/>
      <c r="R36" s="335" t="s">
        <v>140</v>
      </c>
      <c r="S36" s="332" t="str">
        <f>R6</f>
        <v>Activité 4</v>
      </c>
      <c r="T36" s="350" t="s">
        <v>274</v>
      </c>
      <c r="U36" s="270"/>
      <c r="V36" s="372"/>
      <c r="W36" s="335" t="s">
        <v>140</v>
      </c>
      <c r="X36" s="332" t="str">
        <f>W6</f>
        <v>Activité 5</v>
      </c>
      <c r="Y36" s="350" t="s">
        <v>274</v>
      </c>
      <c r="Z36" s="375"/>
      <c r="AA36" s="269"/>
      <c r="AB36" s="335" t="s">
        <v>140</v>
      </c>
      <c r="AC36" s="332" t="str">
        <f>AB6</f>
        <v>Activité 6</v>
      </c>
      <c r="AD36" s="350" t="s">
        <v>274</v>
      </c>
      <c r="AE36" s="270"/>
      <c r="AF36" s="269"/>
      <c r="AG36" s="335" t="s">
        <v>140</v>
      </c>
      <c r="AH36" s="332" t="str">
        <f>AG6</f>
        <v>Activité 7</v>
      </c>
      <c r="AI36" s="350" t="s">
        <v>274</v>
      </c>
      <c r="AJ36" s="270"/>
      <c r="AK36" s="269"/>
      <c r="AL36" s="335" t="s">
        <v>140</v>
      </c>
      <c r="AM36" s="332" t="str">
        <f>AL6</f>
        <v>Activité 8</v>
      </c>
      <c r="AN36" s="350" t="s">
        <v>274</v>
      </c>
      <c r="AO36" s="270"/>
      <c r="AP36" s="269"/>
      <c r="AQ36" s="335" t="s">
        <v>140</v>
      </c>
      <c r="AR36" s="332" t="str">
        <f>AQ6</f>
        <v>Activité 9</v>
      </c>
      <c r="AS36" s="350" t="s">
        <v>274</v>
      </c>
      <c r="AT36" s="270"/>
    </row>
    <row r="37" spans="1:46">
      <c r="A37" s="238"/>
      <c r="B37" s="269"/>
      <c r="C37" s="338" t="s">
        <v>24</v>
      </c>
      <c r="D37" s="336">
        <v>20</v>
      </c>
      <c r="E37" s="356"/>
      <c r="F37" s="270"/>
      <c r="G37" s="269"/>
      <c r="H37" s="338" t="s">
        <v>24</v>
      </c>
      <c r="I37" s="336">
        <v>20</v>
      </c>
      <c r="J37" s="356"/>
      <c r="K37" s="270"/>
      <c r="L37" s="269"/>
      <c r="M37" s="338" t="s">
        <v>56</v>
      </c>
      <c r="N37" s="336">
        <v>20</v>
      </c>
      <c r="O37" s="356"/>
      <c r="P37" s="270"/>
      <c r="Q37" s="269"/>
      <c r="R37" s="338" t="s">
        <v>56</v>
      </c>
      <c r="S37" s="336">
        <v>20</v>
      </c>
      <c r="T37" s="356"/>
      <c r="U37" s="270"/>
      <c r="V37" s="372"/>
      <c r="W37" s="338" t="s">
        <v>56</v>
      </c>
      <c r="X37" s="336"/>
      <c r="Y37" s="356"/>
      <c r="Z37" s="375"/>
      <c r="AA37" s="269"/>
      <c r="AB37" s="338" t="s">
        <v>56</v>
      </c>
      <c r="AC37" s="336">
        <v>5000000</v>
      </c>
      <c r="AD37" s="356"/>
      <c r="AE37" s="270"/>
      <c r="AF37" s="269"/>
      <c r="AG37" s="338" t="s">
        <v>56</v>
      </c>
      <c r="AH37" s="336">
        <v>20</v>
      </c>
      <c r="AI37" s="356"/>
      <c r="AJ37" s="270"/>
      <c r="AK37" s="269"/>
      <c r="AL37" s="338" t="s">
        <v>56</v>
      </c>
      <c r="AM37" s="336"/>
      <c r="AN37" s="356"/>
      <c r="AO37" s="270"/>
      <c r="AP37" s="269"/>
      <c r="AQ37" s="338" t="s">
        <v>56</v>
      </c>
      <c r="AR37" s="336"/>
      <c r="AS37" s="356"/>
      <c r="AT37" s="270"/>
    </row>
    <row r="38" spans="1:46">
      <c r="A38" s="238"/>
      <c r="B38" s="269"/>
      <c r="C38" s="339" t="s">
        <v>60</v>
      </c>
      <c r="D38" s="333">
        <v>30</v>
      </c>
      <c r="E38" s="352"/>
      <c r="F38" s="270"/>
      <c r="G38" s="269"/>
      <c r="H38" s="339" t="s">
        <v>60</v>
      </c>
      <c r="I38" s="333">
        <v>30</v>
      </c>
      <c r="J38" s="352"/>
      <c r="K38" s="270"/>
      <c r="L38" s="269"/>
      <c r="M38" s="339" t="s">
        <v>249</v>
      </c>
      <c r="N38" s="333">
        <v>30</v>
      </c>
      <c r="O38" s="352"/>
      <c r="P38" s="270"/>
      <c r="Q38" s="269"/>
      <c r="R38" s="339" t="s">
        <v>249</v>
      </c>
      <c r="S38" s="333">
        <v>30</v>
      </c>
      <c r="T38" s="352"/>
      <c r="U38" s="270"/>
      <c r="V38" s="372"/>
      <c r="W38" s="339" t="s">
        <v>249</v>
      </c>
      <c r="X38" s="333"/>
      <c r="Y38" s="352"/>
      <c r="Z38" s="375"/>
      <c r="AA38" s="269"/>
      <c r="AB38" s="339" t="s">
        <v>249</v>
      </c>
      <c r="AC38" s="333">
        <v>550000</v>
      </c>
      <c r="AD38" s="352"/>
      <c r="AE38" s="270"/>
      <c r="AF38" s="269"/>
      <c r="AG38" s="339" t="s">
        <v>249</v>
      </c>
      <c r="AH38" s="333">
        <v>30</v>
      </c>
      <c r="AI38" s="352"/>
      <c r="AJ38" s="270"/>
      <c r="AK38" s="269"/>
      <c r="AL38" s="339" t="s">
        <v>249</v>
      </c>
      <c r="AM38" s="333"/>
      <c r="AN38" s="352"/>
      <c r="AO38" s="270"/>
      <c r="AP38" s="269"/>
      <c r="AQ38" s="339" t="s">
        <v>249</v>
      </c>
      <c r="AR38" s="333"/>
      <c r="AS38" s="352"/>
      <c r="AT38" s="270"/>
    </row>
    <row r="39" spans="1:46">
      <c r="A39" s="238"/>
      <c r="B39" s="269"/>
      <c r="C39" s="339" t="s">
        <v>58</v>
      </c>
      <c r="D39" s="333">
        <v>40</v>
      </c>
      <c r="E39" s="352"/>
      <c r="F39" s="270"/>
      <c r="G39" s="269"/>
      <c r="H39" s="339" t="s">
        <v>58</v>
      </c>
      <c r="I39" s="333">
        <v>40</v>
      </c>
      <c r="J39" s="352"/>
      <c r="K39" s="270"/>
      <c r="L39" s="269"/>
      <c r="M39" s="339" t="s">
        <v>58</v>
      </c>
      <c r="N39" s="333">
        <v>40</v>
      </c>
      <c r="O39" s="352"/>
      <c r="P39" s="270"/>
      <c r="Q39" s="269"/>
      <c r="R39" s="339" t="s">
        <v>58</v>
      </c>
      <c r="S39" s="333">
        <v>40</v>
      </c>
      <c r="T39" s="352"/>
      <c r="U39" s="270"/>
      <c r="V39" s="372"/>
      <c r="W39" s="339" t="s">
        <v>58</v>
      </c>
      <c r="X39" s="333"/>
      <c r="Y39" s="352"/>
      <c r="Z39" s="375"/>
      <c r="AA39" s="269"/>
      <c r="AB39" s="339" t="s">
        <v>58</v>
      </c>
      <c r="AC39" s="333"/>
      <c r="AD39" s="352"/>
      <c r="AE39" s="270"/>
      <c r="AF39" s="269"/>
      <c r="AG39" s="339" t="s">
        <v>58</v>
      </c>
      <c r="AH39" s="333">
        <v>40</v>
      </c>
      <c r="AI39" s="352"/>
      <c r="AJ39" s="270"/>
      <c r="AK39" s="269"/>
      <c r="AL39" s="339" t="s">
        <v>58</v>
      </c>
      <c r="AM39" s="333"/>
      <c r="AN39" s="352"/>
      <c r="AO39" s="270"/>
      <c r="AP39" s="269"/>
      <c r="AQ39" s="339" t="s">
        <v>58</v>
      </c>
      <c r="AR39" s="333"/>
      <c r="AS39" s="352"/>
      <c r="AT39" s="270"/>
    </row>
    <row r="40" spans="1:46">
      <c r="A40" s="238"/>
      <c r="B40" s="269"/>
      <c r="C40" s="339" t="s">
        <v>88</v>
      </c>
      <c r="D40" s="333">
        <v>100</v>
      </c>
      <c r="E40" s="352"/>
      <c r="F40" s="270"/>
      <c r="G40" s="269"/>
      <c r="H40" s="339" t="s">
        <v>88</v>
      </c>
      <c r="I40" s="333">
        <v>100</v>
      </c>
      <c r="J40" s="352"/>
      <c r="K40" s="270"/>
      <c r="L40" s="269"/>
      <c r="M40" s="339" t="s">
        <v>88</v>
      </c>
      <c r="N40" s="333">
        <v>100</v>
      </c>
      <c r="O40" s="352"/>
      <c r="P40" s="270"/>
      <c r="Q40" s="269"/>
      <c r="R40" s="339" t="s">
        <v>88</v>
      </c>
      <c r="S40" s="333">
        <v>100</v>
      </c>
      <c r="T40" s="352"/>
      <c r="U40" s="270"/>
      <c r="V40" s="372"/>
      <c r="W40" s="339" t="s">
        <v>88</v>
      </c>
      <c r="X40" s="333"/>
      <c r="Y40" s="352"/>
      <c r="Z40" s="375"/>
      <c r="AA40" s="269"/>
      <c r="AB40" s="339" t="s">
        <v>88</v>
      </c>
      <c r="AC40" s="333"/>
      <c r="AD40" s="352"/>
      <c r="AE40" s="270"/>
      <c r="AF40" s="269"/>
      <c r="AG40" s="339" t="s">
        <v>88</v>
      </c>
      <c r="AH40" s="333">
        <v>100</v>
      </c>
      <c r="AI40" s="352"/>
      <c r="AJ40" s="270"/>
      <c r="AK40" s="269"/>
      <c r="AL40" s="339" t="s">
        <v>88</v>
      </c>
      <c r="AM40" s="333"/>
      <c r="AN40" s="352"/>
      <c r="AO40" s="270"/>
      <c r="AP40" s="269"/>
      <c r="AQ40" s="339" t="s">
        <v>88</v>
      </c>
      <c r="AR40" s="333"/>
      <c r="AS40" s="352"/>
      <c r="AT40" s="270"/>
    </row>
    <row r="41" spans="1:46">
      <c r="A41" s="238"/>
      <c r="B41" s="269"/>
      <c r="C41" s="339" t="s">
        <v>84</v>
      </c>
      <c r="D41" s="333">
        <v>100</v>
      </c>
      <c r="E41" s="352"/>
      <c r="F41" s="270"/>
      <c r="G41" s="269"/>
      <c r="H41" s="339" t="s">
        <v>84</v>
      </c>
      <c r="I41" s="333">
        <v>100</v>
      </c>
      <c r="J41" s="352"/>
      <c r="K41" s="270"/>
      <c r="L41" s="269"/>
      <c r="M41" s="339" t="s">
        <v>84</v>
      </c>
      <c r="N41" s="333">
        <v>100</v>
      </c>
      <c r="O41" s="352"/>
      <c r="P41" s="270"/>
      <c r="Q41" s="269"/>
      <c r="R41" s="339" t="s">
        <v>84</v>
      </c>
      <c r="S41" s="333">
        <v>100</v>
      </c>
      <c r="T41" s="352"/>
      <c r="U41" s="270"/>
      <c r="V41" s="372"/>
      <c r="W41" s="339" t="s">
        <v>84</v>
      </c>
      <c r="X41" s="333"/>
      <c r="Y41" s="352"/>
      <c r="Z41" s="375"/>
      <c r="AA41" s="269"/>
      <c r="AB41" s="339" t="s">
        <v>84</v>
      </c>
      <c r="AC41" s="333"/>
      <c r="AD41" s="352"/>
      <c r="AE41" s="270"/>
      <c r="AF41" s="269"/>
      <c r="AG41" s="339" t="s">
        <v>84</v>
      </c>
      <c r="AH41" s="333">
        <v>100</v>
      </c>
      <c r="AI41" s="352"/>
      <c r="AJ41" s="270"/>
      <c r="AK41" s="269"/>
      <c r="AL41" s="339" t="s">
        <v>84</v>
      </c>
      <c r="AM41" s="333"/>
      <c r="AN41" s="352"/>
      <c r="AO41" s="270"/>
      <c r="AP41" s="269"/>
      <c r="AQ41" s="339" t="s">
        <v>84</v>
      </c>
      <c r="AR41" s="333"/>
      <c r="AS41" s="352"/>
      <c r="AT41" s="270"/>
    </row>
    <row r="42" spans="1:46">
      <c r="A42" s="238"/>
      <c r="B42" s="269"/>
      <c r="C42" s="339" t="s">
        <v>21</v>
      </c>
      <c r="D42" s="333">
        <v>300</v>
      </c>
      <c r="E42" s="352"/>
      <c r="F42" s="270"/>
      <c r="G42" s="269"/>
      <c r="H42" s="339" t="s">
        <v>21</v>
      </c>
      <c r="I42" s="333">
        <v>300</v>
      </c>
      <c r="J42" s="352"/>
      <c r="K42" s="270"/>
      <c r="L42" s="269"/>
      <c r="M42" s="339" t="s">
        <v>21</v>
      </c>
      <c r="N42" s="333">
        <v>500</v>
      </c>
      <c r="O42" s="352"/>
      <c r="P42" s="270"/>
      <c r="Q42" s="269"/>
      <c r="R42" s="339" t="s">
        <v>21</v>
      </c>
      <c r="S42" s="333">
        <v>500</v>
      </c>
      <c r="T42" s="352"/>
      <c r="U42" s="270"/>
      <c r="V42" s="372"/>
      <c r="W42" s="339" t="s">
        <v>21</v>
      </c>
      <c r="X42" s="333"/>
      <c r="Y42" s="352"/>
      <c r="Z42" s="375"/>
      <c r="AA42" s="269"/>
      <c r="AB42" s="339" t="s">
        <v>21</v>
      </c>
      <c r="AC42" s="333"/>
      <c r="AD42" s="352"/>
      <c r="AE42" s="270"/>
      <c r="AF42" s="269"/>
      <c r="AG42" s="339" t="s">
        <v>21</v>
      </c>
      <c r="AH42" s="333">
        <v>500</v>
      </c>
      <c r="AI42" s="352"/>
      <c r="AJ42" s="270"/>
      <c r="AK42" s="269"/>
      <c r="AL42" s="339" t="s">
        <v>21</v>
      </c>
      <c r="AM42" s="333"/>
      <c r="AN42" s="352"/>
      <c r="AO42" s="270"/>
      <c r="AP42" s="269"/>
      <c r="AQ42" s="339" t="s">
        <v>21</v>
      </c>
      <c r="AR42" s="333"/>
      <c r="AS42" s="352"/>
      <c r="AT42" s="270"/>
    </row>
    <row r="43" spans="1:46">
      <c r="A43" s="238"/>
      <c r="B43" s="269"/>
      <c r="C43" s="339" t="s">
        <v>19</v>
      </c>
      <c r="D43" s="333">
        <v>200</v>
      </c>
      <c r="E43" s="352"/>
      <c r="F43" s="270"/>
      <c r="G43" s="269"/>
      <c r="H43" s="339" t="s">
        <v>19</v>
      </c>
      <c r="I43" s="333">
        <v>20</v>
      </c>
      <c r="J43" s="352"/>
      <c r="K43" s="270"/>
      <c r="L43" s="269"/>
      <c r="M43" s="339" t="s">
        <v>19</v>
      </c>
      <c r="N43" s="333">
        <v>20</v>
      </c>
      <c r="O43" s="352"/>
      <c r="P43" s="270"/>
      <c r="Q43" s="269"/>
      <c r="R43" s="339" t="s">
        <v>19</v>
      </c>
      <c r="S43" s="333">
        <v>20</v>
      </c>
      <c r="T43" s="352"/>
      <c r="U43" s="270"/>
      <c r="V43" s="372"/>
      <c r="W43" s="339" t="s">
        <v>19</v>
      </c>
      <c r="X43" s="333"/>
      <c r="Y43" s="352"/>
      <c r="Z43" s="375"/>
      <c r="AA43" s="269"/>
      <c r="AB43" s="339" t="s">
        <v>19</v>
      </c>
      <c r="AC43" s="333"/>
      <c r="AD43" s="352"/>
      <c r="AE43" s="270"/>
      <c r="AF43" s="269"/>
      <c r="AG43" s="339" t="s">
        <v>19</v>
      </c>
      <c r="AH43" s="333">
        <v>20</v>
      </c>
      <c r="AI43" s="352"/>
      <c r="AJ43" s="270"/>
      <c r="AK43" s="269"/>
      <c r="AL43" s="339" t="s">
        <v>19</v>
      </c>
      <c r="AM43" s="333"/>
      <c r="AN43" s="352"/>
      <c r="AO43" s="270"/>
      <c r="AP43" s="269"/>
      <c r="AQ43" s="339" t="s">
        <v>19</v>
      </c>
      <c r="AR43" s="333"/>
      <c r="AS43" s="352"/>
      <c r="AT43" s="270"/>
    </row>
    <row r="44" spans="1:46">
      <c r="A44" s="238"/>
      <c r="B44" s="269"/>
      <c r="C44" s="339"/>
      <c r="D44" s="333"/>
      <c r="E44" s="352"/>
      <c r="F44" s="270"/>
      <c r="G44" s="269"/>
      <c r="H44" s="339"/>
      <c r="I44" s="333"/>
      <c r="J44" s="352"/>
      <c r="K44" s="270"/>
      <c r="L44" s="269"/>
      <c r="M44" s="339"/>
      <c r="N44" s="333"/>
      <c r="O44" s="352"/>
      <c r="P44" s="270"/>
      <c r="Q44" s="269"/>
      <c r="R44" s="339"/>
      <c r="S44" s="333"/>
      <c r="T44" s="352"/>
      <c r="U44" s="270"/>
      <c r="V44" s="372"/>
      <c r="W44" s="339"/>
      <c r="X44" s="333"/>
      <c r="Y44" s="352"/>
      <c r="Z44" s="375"/>
      <c r="AA44" s="269"/>
      <c r="AB44" s="339"/>
      <c r="AC44" s="333"/>
      <c r="AD44" s="352"/>
      <c r="AE44" s="270"/>
      <c r="AF44" s="269"/>
      <c r="AG44" s="339"/>
      <c r="AH44" s="333"/>
      <c r="AI44" s="352"/>
      <c r="AJ44" s="270"/>
      <c r="AK44" s="269"/>
      <c r="AL44" s="339"/>
      <c r="AM44" s="333"/>
      <c r="AN44" s="352"/>
      <c r="AO44" s="270"/>
      <c r="AP44" s="269"/>
      <c r="AQ44" s="339"/>
      <c r="AR44" s="333"/>
      <c r="AS44" s="352"/>
      <c r="AT44" s="270"/>
    </row>
    <row r="45" spans="1:46">
      <c r="A45" s="238"/>
      <c r="B45" s="269"/>
      <c r="C45" s="339"/>
      <c r="D45" s="333"/>
      <c r="E45" s="352"/>
      <c r="F45" s="270"/>
      <c r="G45" s="269"/>
      <c r="H45" s="339"/>
      <c r="I45" s="333"/>
      <c r="J45" s="352"/>
      <c r="K45" s="270"/>
      <c r="L45" s="269"/>
      <c r="M45" s="339"/>
      <c r="N45" s="333"/>
      <c r="O45" s="352"/>
      <c r="P45" s="270"/>
      <c r="Q45" s="269"/>
      <c r="R45" s="339"/>
      <c r="S45" s="333"/>
      <c r="T45" s="352"/>
      <c r="U45" s="270"/>
      <c r="V45" s="372"/>
      <c r="W45" s="339"/>
      <c r="X45" s="333"/>
      <c r="Y45" s="352"/>
      <c r="Z45" s="375"/>
      <c r="AA45" s="269"/>
      <c r="AB45" s="339"/>
      <c r="AC45" s="333"/>
      <c r="AD45" s="352"/>
      <c r="AE45" s="270"/>
      <c r="AF45" s="269"/>
      <c r="AG45" s="339"/>
      <c r="AH45" s="333"/>
      <c r="AI45" s="352"/>
      <c r="AJ45" s="270"/>
      <c r="AK45" s="269"/>
      <c r="AL45" s="339"/>
      <c r="AM45" s="333"/>
      <c r="AN45" s="352"/>
      <c r="AO45" s="270"/>
      <c r="AP45" s="269"/>
      <c r="AQ45" s="339"/>
      <c r="AR45" s="333"/>
      <c r="AS45" s="352"/>
      <c r="AT45" s="270"/>
    </row>
    <row r="46" spans="1:46">
      <c r="A46" s="238"/>
      <c r="B46" s="269"/>
      <c r="C46" s="339"/>
      <c r="D46" s="333"/>
      <c r="E46" s="352"/>
      <c r="F46" s="270"/>
      <c r="G46" s="269"/>
      <c r="H46" s="339"/>
      <c r="I46" s="333"/>
      <c r="J46" s="352"/>
      <c r="K46" s="270"/>
      <c r="L46" s="269"/>
      <c r="M46" s="339"/>
      <c r="N46" s="333"/>
      <c r="O46" s="352"/>
      <c r="P46" s="270"/>
      <c r="Q46" s="269"/>
      <c r="R46" s="339"/>
      <c r="S46" s="333"/>
      <c r="T46" s="352"/>
      <c r="U46" s="270"/>
      <c r="V46" s="372"/>
      <c r="W46" s="339"/>
      <c r="X46" s="333"/>
      <c r="Y46" s="352"/>
      <c r="Z46" s="375"/>
      <c r="AA46" s="269"/>
      <c r="AB46" s="339"/>
      <c r="AC46" s="333"/>
      <c r="AD46" s="352"/>
      <c r="AE46" s="270"/>
      <c r="AF46" s="269"/>
      <c r="AG46" s="339"/>
      <c r="AH46" s="333"/>
      <c r="AI46" s="352"/>
      <c r="AJ46" s="270"/>
      <c r="AK46" s="269"/>
      <c r="AL46" s="339"/>
      <c r="AM46" s="333"/>
      <c r="AN46" s="352"/>
      <c r="AO46" s="270"/>
      <c r="AP46" s="269"/>
      <c r="AQ46" s="339"/>
      <c r="AR46" s="333"/>
      <c r="AS46" s="352"/>
      <c r="AT46" s="270"/>
    </row>
    <row r="47" spans="1:46">
      <c r="A47" s="238"/>
      <c r="B47" s="269"/>
      <c r="C47" s="339"/>
      <c r="D47" s="333"/>
      <c r="E47" s="352"/>
      <c r="F47" s="270"/>
      <c r="G47" s="269"/>
      <c r="H47" s="339"/>
      <c r="I47" s="333"/>
      <c r="J47" s="352"/>
      <c r="K47" s="270"/>
      <c r="L47" s="269"/>
      <c r="M47" s="339"/>
      <c r="N47" s="333"/>
      <c r="O47" s="352"/>
      <c r="P47" s="270"/>
      <c r="Q47" s="269"/>
      <c r="R47" s="339"/>
      <c r="S47" s="333"/>
      <c r="T47" s="352"/>
      <c r="U47" s="270"/>
      <c r="V47" s="372"/>
      <c r="W47" s="339"/>
      <c r="X47" s="333"/>
      <c r="Y47" s="352"/>
      <c r="Z47" s="375"/>
      <c r="AA47" s="269"/>
      <c r="AB47" s="339"/>
      <c r="AC47" s="333"/>
      <c r="AD47" s="352"/>
      <c r="AE47" s="270"/>
      <c r="AF47" s="269"/>
      <c r="AG47" s="339"/>
      <c r="AH47" s="333"/>
      <c r="AI47" s="352"/>
      <c r="AJ47" s="270"/>
      <c r="AK47" s="269"/>
      <c r="AL47" s="339"/>
      <c r="AM47" s="333"/>
      <c r="AN47" s="352"/>
      <c r="AO47" s="270"/>
      <c r="AP47" s="269"/>
      <c r="AQ47" s="339"/>
      <c r="AR47" s="333"/>
      <c r="AS47" s="352"/>
      <c r="AT47" s="270"/>
    </row>
    <row r="48" spans="1:46">
      <c r="A48" s="238"/>
      <c r="B48" s="269"/>
      <c r="C48" s="339"/>
      <c r="D48" s="333"/>
      <c r="E48" s="352"/>
      <c r="F48" s="270"/>
      <c r="G48" s="269"/>
      <c r="H48" s="339"/>
      <c r="I48" s="333"/>
      <c r="J48" s="352"/>
      <c r="K48" s="270"/>
      <c r="L48" s="269"/>
      <c r="M48" s="339"/>
      <c r="N48" s="333"/>
      <c r="O48" s="352"/>
      <c r="P48" s="270"/>
      <c r="Q48" s="269"/>
      <c r="R48" s="339"/>
      <c r="S48" s="333"/>
      <c r="T48" s="352"/>
      <c r="U48" s="270"/>
      <c r="V48" s="372"/>
      <c r="W48" s="339"/>
      <c r="X48" s="333"/>
      <c r="Y48" s="352"/>
      <c r="Z48" s="375"/>
      <c r="AA48" s="269"/>
      <c r="AB48" s="339"/>
      <c r="AC48" s="333"/>
      <c r="AD48" s="352"/>
      <c r="AE48" s="270"/>
      <c r="AF48" s="269"/>
      <c r="AG48" s="339"/>
      <c r="AH48" s="333"/>
      <c r="AI48" s="352"/>
      <c r="AJ48" s="270"/>
      <c r="AK48" s="269"/>
      <c r="AL48" s="339"/>
      <c r="AM48" s="333"/>
      <c r="AN48" s="352"/>
      <c r="AO48" s="270"/>
      <c r="AP48" s="269"/>
      <c r="AQ48" s="339"/>
      <c r="AR48" s="333"/>
      <c r="AS48" s="352"/>
      <c r="AT48" s="270"/>
    </row>
    <row r="49" spans="1:46">
      <c r="A49" s="238"/>
      <c r="B49" s="269"/>
      <c r="C49" s="339"/>
      <c r="D49" s="333"/>
      <c r="E49" s="352"/>
      <c r="F49" s="270"/>
      <c r="G49" s="269"/>
      <c r="H49" s="339"/>
      <c r="I49" s="333"/>
      <c r="J49" s="352"/>
      <c r="K49" s="270"/>
      <c r="L49" s="269"/>
      <c r="M49" s="339"/>
      <c r="N49" s="333"/>
      <c r="O49" s="352"/>
      <c r="P49" s="270"/>
      <c r="Q49" s="269"/>
      <c r="R49" s="339"/>
      <c r="S49" s="333"/>
      <c r="T49" s="352"/>
      <c r="U49" s="270"/>
      <c r="V49" s="372"/>
      <c r="W49" s="339"/>
      <c r="X49" s="333"/>
      <c r="Y49" s="352"/>
      <c r="Z49" s="375"/>
      <c r="AA49" s="269"/>
      <c r="AB49" s="339"/>
      <c r="AC49" s="333"/>
      <c r="AD49" s="352"/>
      <c r="AE49" s="270"/>
      <c r="AF49" s="269"/>
      <c r="AG49" s="339"/>
      <c r="AH49" s="333"/>
      <c r="AI49" s="352"/>
      <c r="AJ49" s="270"/>
      <c r="AK49" s="269"/>
      <c r="AL49" s="339"/>
      <c r="AM49" s="333"/>
      <c r="AN49" s="352"/>
      <c r="AO49" s="270"/>
      <c r="AP49" s="269"/>
      <c r="AQ49" s="339"/>
      <c r="AR49" s="333"/>
      <c r="AS49" s="352"/>
      <c r="AT49" s="270"/>
    </row>
    <row r="50" spans="1:46">
      <c r="A50" s="238"/>
      <c r="B50" s="269"/>
      <c r="C50" s="339"/>
      <c r="D50" s="333"/>
      <c r="E50" s="352"/>
      <c r="F50" s="270"/>
      <c r="G50" s="269"/>
      <c r="H50" s="339"/>
      <c r="I50" s="333"/>
      <c r="J50" s="352"/>
      <c r="K50" s="270"/>
      <c r="L50" s="269"/>
      <c r="M50" s="339"/>
      <c r="N50" s="333"/>
      <c r="O50" s="352"/>
      <c r="P50" s="270"/>
      <c r="Q50" s="269"/>
      <c r="R50" s="339"/>
      <c r="S50" s="333"/>
      <c r="T50" s="352"/>
      <c r="U50" s="270"/>
      <c r="V50" s="372"/>
      <c r="W50" s="339"/>
      <c r="X50" s="333"/>
      <c r="Y50" s="352"/>
      <c r="Z50" s="375"/>
      <c r="AA50" s="269"/>
      <c r="AB50" s="339"/>
      <c r="AC50" s="333"/>
      <c r="AD50" s="352"/>
      <c r="AE50" s="270"/>
      <c r="AF50" s="269"/>
      <c r="AG50" s="339"/>
      <c r="AH50" s="333"/>
      <c r="AI50" s="352"/>
      <c r="AJ50" s="270"/>
      <c r="AK50" s="269"/>
      <c r="AL50" s="339"/>
      <c r="AM50" s="333"/>
      <c r="AN50" s="352"/>
      <c r="AO50" s="270"/>
      <c r="AP50" s="269"/>
      <c r="AQ50" s="339"/>
      <c r="AR50" s="333"/>
      <c r="AS50" s="352"/>
      <c r="AT50" s="270"/>
    </row>
    <row r="51" spans="1:46" ht="16.5" thickBot="1">
      <c r="A51" s="238"/>
      <c r="B51" s="269"/>
      <c r="C51" s="357"/>
      <c r="D51" s="337"/>
      <c r="E51" s="353"/>
      <c r="F51" s="270"/>
      <c r="G51" s="269"/>
      <c r="H51" s="357"/>
      <c r="I51" s="337"/>
      <c r="J51" s="353"/>
      <c r="K51" s="270"/>
      <c r="L51" s="269"/>
      <c r="M51" s="357"/>
      <c r="N51" s="337"/>
      <c r="O51" s="353"/>
      <c r="P51" s="270"/>
      <c r="Q51" s="269"/>
      <c r="R51" s="357"/>
      <c r="S51" s="337"/>
      <c r="T51" s="353"/>
      <c r="U51" s="270"/>
      <c r="V51" s="372"/>
      <c r="W51" s="357"/>
      <c r="X51" s="337"/>
      <c r="Y51" s="353"/>
      <c r="Z51" s="375"/>
      <c r="AA51" s="269"/>
      <c r="AB51" s="357"/>
      <c r="AC51" s="337"/>
      <c r="AD51" s="353"/>
      <c r="AE51" s="270"/>
      <c r="AF51" s="269"/>
      <c r="AG51" s="357"/>
      <c r="AH51" s="337"/>
      <c r="AI51" s="353"/>
      <c r="AJ51" s="270"/>
      <c r="AK51" s="269"/>
      <c r="AL51" s="357"/>
      <c r="AM51" s="337"/>
      <c r="AN51" s="353"/>
      <c r="AO51" s="270"/>
      <c r="AP51" s="269"/>
      <c r="AQ51" s="357"/>
      <c r="AR51" s="337"/>
      <c r="AS51" s="353"/>
      <c r="AT51" s="270"/>
    </row>
    <row r="52" spans="1:46" s="237" customFormat="1" ht="16.5" thickBot="1">
      <c r="A52" s="238"/>
      <c r="B52" s="372"/>
      <c r="C52" s="376"/>
      <c r="D52" s="377">
        <f>SUM(D37:D51)</f>
        <v>790</v>
      </c>
      <c r="E52" s="378"/>
      <c r="F52" s="375"/>
      <c r="G52" s="372"/>
      <c r="H52" s="376"/>
      <c r="I52" s="377">
        <f>SUM(I37:I51)</f>
        <v>610</v>
      </c>
      <c r="J52" s="378"/>
      <c r="K52" s="375"/>
      <c r="L52" s="372"/>
      <c r="M52" s="376"/>
      <c r="N52" s="377">
        <f>SUM(N37:N51)</f>
        <v>810</v>
      </c>
      <c r="O52" s="378"/>
      <c r="P52" s="375"/>
      <c r="Q52" s="372"/>
      <c r="R52" s="376"/>
      <c r="S52" s="377">
        <f>SUM(S37:S51)</f>
        <v>810</v>
      </c>
      <c r="T52" s="378"/>
      <c r="U52" s="375"/>
      <c r="V52" s="372"/>
      <c r="W52" s="376"/>
      <c r="X52" s="377">
        <f>SUM(X37:X51)</f>
        <v>0</v>
      </c>
      <c r="Y52" s="378"/>
      <c r="Z52" s="375"/>
      <c r="AA52" s="372"/>
      <c r="AB52" s="376"/>
      <c r="AC52" s="377">
        <f>SUM(AC37:AC51)</f>
        <v>5550000</v>
      </c>
      <c r="AD52" s="378"/>
      <c r="AE52" s="375"/>
      <c r="AF52" s="372"/>
      <c r="AG52" s="376"/>
      <c r="AH52" s="377">
        <f>SUM(AH37:AH51)</f>
        <v>810</v>
      </c>
      <c r="AI52" s="378"/>
      <c r="AJ52" s="375"/>
      <c r="AK52" s="372"/>
      <c r="AL52" s="376"/>
      <c r="AM52" s="377">
        <f>SUM(AM37:AM51)</f>
        <v>0</v>
      </c>
      <c r="AN52" s="378"/>
      <c r="AO52" s="375"/>
      <c r="AP52" s="372"/>
      <c r="AQ52" s="376"/>
      <c r="AR52" s="377">
        <f>SUM(AR37:AR51)</f>
        <v>0</v>
      </c>
      <c r="AS52" s="378"/>
      <c r="AT52" s="375"/>
    </row>
    <row r="53" spans="1:46" s="237" customFormat="1">
      <c r="A53" s="238"/>
      <c r="B53" s="269"/>
      <c r="C53" s="315"/>
      <c r="D53" s="315"/>
      <c r="E53" s="315"/>
      <c r="F53" s="270"/>
      <c r="G53" s="269"/>
      <c r="H53" s="315"/>
      <c r="I53" s="315"/>
      <c r="J53" s="315"/>
      <c r="K53" s="270"/>
      <c r="L53" s="269"/>
      <c r="M53" s="315"/>
      <c r="N53" s="315"/>
      <c r="O53" s="315"/>
      <c r="P53" s="270"/>
      <c r="Q53" s="269"/>
      <c r="R53" s="315"/>
      <c r="S53" s="315"/>
      <c r="T53" s="315"/>
      <c r="U53" s="270"/>
      <c r="V53" s="372"/>
      <c r="W53" s="315"/>
      <c r="X53" s="315"/>
      <c r="Y53" s="315"/>
      <c r="Z53" s="375"/>
      <c r="AA53" s="269"/>
      <c r="AB53" s="315"/>
      <c r="AC53" s="315"/>
      <c r="AD53" s="315"/>
      <c r="AE53" s="270"/>
      <c r="AF53" s="269"/>
      <c r="AG53" s="315"/>
      <c r="AH53" s="315"/>
      <c r="AI53" s="315"/>
      <c r="AJ53" s="270"/>
      <c r="AK53" s="269"/>
      <c r="AL53" s="315"/>
      <c r="AM53" s="315"/>
      <c r="AN53" s="315"/>
      <c r="AO53" s="270"/>
      <c r="AP53" s="269"/>
      <c r="AQ53" s="315"/>
      <c r="AR53" s="315"/>
      <c r="AS53" s="315"/>
      <c r="AT53" s="270"/>
    </row>
    <row r="54" spans="1:46">
      <c r="B54" s="330"/>
      <c r="C54" s="315"/>
      <c r="D54" s="315"/>
      <c r="E54" s="315"/>
      <c r="F54" s="342"/>
      <c r="G54" s="330"/>
      <c r="H54" s="315"/>
      <c r="I54" s="315"/>
      <c r="J54" s="315"/>
      <c r="K54" s="342"/>
      <c r="L54" s="330"/>
      <c r="M54" s="315"/>
      <c r="N54" s="315"/>
      <c r="O54" s="315"/>
      <c r="P54" s="342"/>
      <c r="Q54" s="330"/>
      <c r="R54" s="315"/>
      <c r="S54" s="315"/>
      <c r="T54" s="315"/>
      <c r="U54" s="342"/>
      <c r="V54" s="380"/>
      <c r="W54" s="315"/>
      <c r="X54" s="315"/>
      <c r="Y54" s="315"/>
      <c r="Z54" s="385"/>
      <c r="AA54" s="330"/>
      <c r="AB54" s="315"/>
      <c r="AC54" s="315"/>
      <c r="AD54" s="315"/>
      <c r="AE54" s="342"/>
      <c r="AF54" s="330"/>
      <c r="AG54" s="315"/>
      <c r="AH54" s="315"/>
      <c r="AI54" s="315"/>
      <c r="AJ54" s="342"/>
      <c r="AK54" s="330"/>
      <c r="AL54" s="315"/>
      <c r="AM54" s="315"/>
      <c r="AN54" s="315"/>
      <c r="AO54" s="342"/>
      <c r="AP54" s="330"/>
      <c r="AQ54" s="315"/>
      <c r="AR54" s="315"/>
      <c r="AS54" s="315"/>
      <c r="AT54" s="342"/>
    </row>
    <row r="55" spans="1:46" ht="16.5" thickBot="1">
      <c r="B55" s="358"/>
      <c r="C55" s="359"/>
      <c r="D55" s="359"/>
      <c r="E55" s="359"/>
      <c r="F55" s="360"/>
      <c r="G55" s="358"/>
      <c r="H55" s="359"/>
      <c r="I55" s="359"/>
      <c r="J55" s="359"/>
      <c r="K55" s="360"/>
      <c r="L55" s="358"/>
      <c r="M55" s="359"/>
      <c r="N55" s="359"/>
      <c r="O55" s="359"/>
      <c r="P55" s="360"/>
      <c r="Q55" s="358"/>
      <c r="R55" s="359"/>
      <c r="S55" s="359"/>
      <c r="T55" s="359"/>
      <c r="U55" s="360"/>
      <c r="V55" s="383"/>
      <c r="W55" s="359"/>
      <c r="X55" s="359"/>
      <c r="Y55" s="359"/>
      <c r="Z55" s="388"/>
      <c r="AA55" s="358"/>
      <c r="AB55" s="359"/>
      <c r="AC55" s="359"/>
      <c r="AD55" s="359"/>
      <c r="AE55" s="360"/>
      <c r="AF55" s="358"/>
      <c r="AG55" s="359"/>
      <c r="AH55" s="359"/>
      <c r="AI55" s="359"/>
      <c r="AJ55" s="360"/>
      <c r="AK55" s="358"/>
      <c r="AL55" s="359"/>
      <c r="AM55" s="359"/>
      <c r="AN55" s="359"/>
      <c r="AO55" s="360"/>
      <c r="AP55" s="358"/>
      <c r="AQ55" s="359"/>
      <c r="AR55" s="359"/>
      <c r="AS55" s="359"/>
      <c r="AT55" s="360"/>
    </row>
    <row r="57" spans="1:46">
      <c r="E57" s="361"/>
      <c r="H57" s="361"/>
      <c r="M57" s="361"/>
      <c r="R57" s="361"/>
      <c r="W57" s="361"/>
      <c r="AB57" s="361"/>
      <c r="AG57" s="361"/>
      <c r="AL57" s="361"/>
      <c r="AQ57" s="361"/>
    </row>
    <row r="58" spans="1:46">
      <c r="E58" s="361"/>
      <c r="H58" s="361"/>
      <c r="M58" s="361"/>
      <c r="R58" s="361"/>
      <c r="W58" s="361"/>
      <c r="AB58" s="361"/>
      <c r="AG58" s="361"/>
      <c r="AL58" s="361"/>
      <c r="AQ58" s="361"/>
    </row>
    <row r="59" spans="1:46">
      <c r="E59" s="361"/>
      <c r="H59" s="361"/>
      <c r="M59" s="361"/>
      <c r="R59" s="361"/>
      <c r="W59" s="361"/>
      <c r="AB59" s="361"/>
      <c r="AG59" s="361"/>
      <c r="AL59" s="361"/>
      <c r="AQ59" s="361"/>
    </row>
    <row r="60" spans="1:46">
      <c r="E60" s="361"/>
    </row>
    <row r="61" spans="1:46">
      <c r="E61" s="361"/>
      <c r="H61" s="361"/>
      <c r="M61" s="361"/>
      <c r="R61" s="361"/>
      <c r="W61" s="361"/>
      <c r="AB61" s="361"/>
      <c r="AG61" s="361"/>
      <c r="AL61" s="361"/>
      <c r="AQ61" s="361"/>
    </row>
    <row r="62" spans="1:46">
      <c r="E62" s="361"/>
      <c r="H62" s="361"/>
      <c r="I62" s="361"/>
      <c r="J62" s="361"/>
      <c r="M62" s="361"/>
      <c r="N62" s="361"/>
      <c r="O62" s="361"/>
      <c r="R62" s="361"/>
      <c r="S62" s="361"/>
      <c r="T62" s="361"/>
      <c r="W62" s="361"/>
      <c r="X62" s="361"/>
      <c r="Y62" s="361"/>
      <c r="AB62" s="361"/>
      <c r="AC62" s="361"/>
      <c r="AD62" s="361"/>
      <c r="AG62" s="361"/>
      <c r="AH62" s="361"/>
      <c r="AI62" s="361"/>
      <c r="AL62" s="361"/>
      <c r="AM62" s="361"/>
      <c r="AN62" s="361"/>
      <c r="AQ62" s="361"/>
      <c r="AR62" s="361"/>
      <c r="AS62" s="361"/>
    </row>
    <row r="63" spans="1:46">
      <c r="E63" s="361"/>
    </row>
    <row r="64" spans="1:46">
      <c r="E64" s="361"/>
    </row>
    <row r="65" spans="5:5">
      <c r="E65" s="361"/>
    </row>
    <row r="66" spans="5:5">
      <c r="E66" s="361"/>
    </row>
    <row r="67" spans="5:5">
      <c r="E67" s="361"/>
    </row>
    <row r="68" spans="5:5">
      <c r="E68" s="361"/>
    </row>
  </sheetData>
  <mergeCells count="18">
    <mergeCell ref="AG6:AI6"/>
    <mergeCell ref="AL6:AN6"/>
    <mergeCell ref="AQ6:AS6"/>
    <mergeCell ref="AG9:AH9"/>
    <mergeCell ref="AL9:AM9"/>
    <mergeCell ref="AQ9:AR9"/>
    <mergeCell ref="R6:T6"/>
    <mergeCell ref="R9:S9"/>
    <mergeCell ref="W6:Y6"/>
    <mergeCell ref="W9:X9"/>
    <mergeCell ref="AB6:AD6"/>
    <mergeCell ref="AB9:AC9"/>
    <mergeCell ref="H6:J6"/>
    <mergeCell ref="H9:I9"/>
    <mergeCell ref="C9:D9"/>
    <mergeCell ref="C6:E6"/>
    <mergeCell ref="M6:O6"/>
    <mergeCell ref="M9:N9"/>
  </mergeCells>
  <dataValidations count="17">
    <dataValidation type="list" allowBlank="1" showInputMessage="1" showErrorMessage="1" sqref="C7:D7 H7:I7 M7:N7 R7:S7 W7:X7 AB7:AC7 AG7:AH7 AL7:AM7 AQ7:AR7">
      <formula1>Activités</formula1>
    </dataValidation>
    <dataValidation type="list" allowBlank="1" showInputMessage="1" showErrorMessage="1" sqref="C19:C33">
      <formula1>$Q$4:$Q$111</formula1>
    </dataValidation>
    <dataValidation type="list" allowBlank="1" showInputMessage="1" showErrorMessage="1" sqref="M19:M33">
      <formula1>$Q$4:$Q$111</formula1>
    </dataValidation>
    <dataValidation type="list" allowBlank="1" showInputMessage="1" showErrorMessage="1" sqref="R19:R33">
      <formula1>$Q$4:$Q$111</formula1>
    </dataValidation>
    <dataValidation type="list" allowBlank="1" showInputMessage="1" showErrorMessage="1" sqref="W19:W33">
      <formula1>$Q$4:$Q$111</formula1>
    </dataValidation>
    <dataValidation type="list" allowBlank="1" showInputMessage="1" showErrorMessage="1" sqref="AB19:AB33">
      <formula1>$Q$4:$Q$111</formula1>
    </dataValidation>
    <dataValidation type="list" allowBlank="1" showInputMessage="1" showErrorMessage="1" sqref="AG19:AG33">
      <formula1>$Q$4:$Q$111</formula1>
    </dataValidation>
    <dataValidation type="list" allowBlank="1" showInputMessage="1" showErrorMessage="1" sqref="AL19:AL33">
      <formula1>$Q$4:$Q$111</formula1>
    </dataValidation>
    <dataValidation type="list" allowBlank="1" showInputMessage="1" showErrorMessage="1" sqref="AQ19:AQ33">
      <formula1>$Q$4:$Q$111</formula1>
    </dataValidation>
    <dataValidation type="list" allowBlank="1" showInputMessage="1" showErrorMessage="1" sqref="H37:H51">
      <formula1>$S$4:$S$78</formula1>
    </dataValidation>
    <dataValidation type="list" allowBlank="1" showInputMessage="1" showErrorMessage="1" sqref="M37:M51">
      <formula1>$S$4:$S$78</formula1>
    </dataValidation>
    <dataValidation type="list" allowBlank="1" showInputMessage="1" showErrorMessage="1" sqref="R37:R51">
      <formula1>$S$4:$S$78</formula1>
    </dataValidation>
    <dataValidation type="list" allowBlank="1" showInputMessage="1" showErrorMessage="1" sqref="W37:W51">
      <formula1>$S$4:$S$78</formula1>
    </dataValidation>
    <dataValidation type="list" allowBlank="1" showInputMessage="1" showErrorMessage="1" sqref="AB37:AB51">
      <formula1>$S$4:$S$78</formula1>
    </dataValidation>
    <dataValidation type="list" allowBlank="1" showInputMessage="1" showErrorMessage="1" sqref="AG37:AG51">
      <formula1>$S$4:$S$78</formula1>
    </dataValidation>
    <dataValidation type="list" allowBlank="1" showInputMessage="1" showErrorMessage="1" sqref="AL37:AL51">
      <formula1>$S$4:$S$78</formula1>
    </dataValidation>
    <dataValidation type="list" allowBlank="1" showInputMessage="1" showErrorMessage="1" sqref="AQ37:AQ51">
      <formula1>$S$4:$S$78</formula1>
    </dataValidation>
  </dataValidations>
  <pageMargins left="0.75" right="0.75" top="1" bottom="1" header="0.5" footer="0.5"/>
  <pageSetup paperSize="9" orientation="portrait" horizontalDpi="4294967292" verticalDpi="4294967292"/>
  <legacyDrawing r:id="rId1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PADD!$P$4:$P$111</xm:f>
          </x14:formula1>
          <xm:sqref>H19:H33</xm:sqref>
        </x14:dataValidation>
        <x14:dataValidation type="list" allowBlank="1" showInputMessage="1" showErrorMessage="1">
          <x14:formula1>
            <xm:f>PADD!$R$4:$R$78</xm:f>
          </x14:formula1>
          <xm:sqref>C37:C51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rgb="FF008000"/>
  </sheetPr>
  <dimension ref="A1:AC226"/>
  <sheetViews>
    <sheetView topLeftCell="A84" zoomScale="75" zoomScaleNormal="75" zoomScalePageLayoutView="75" workbookViewId="0">
      <selection activeCell="P148" sqref="P148"/>
    </sheetView>
  </sheetViews>
  <sheetFormatPr defaultColWidth="10.875" defaultRowHeight="15.75"/>
  <cols>
    <col min="1" max="1" width="10.875" style="1"/>
    <col min="2" max="2" width="54" style="1" customWidth="1"/>
    <col min="3" max="3" width="13" style="1" bestFit="1" customWidth="1"/>
    <col min="4" max="4" width="2.125" style="1" customWidth="1"/>
    <col min="5" max="5" width="10.875" style="1"/>
    <col min="6" max="6" width="37.375" style="1" customWidth="1"/>
    <col min="7" max="7" width="13.5" style="1" bestFit="1" customWidth="1"/>
    <col min="8" max="8" width="5" style="1" customWidth="1"/>
    <col min="9" max="9" width="5.375" style="1" customWidth="1"/>
    <col min="10" max="10" width="54" style="1" customWidth="1"/>
    <col min="11" max="11" width="15.625" style="1" customWidth="1"/>
    <col min="12" max="12" width="12" style="1" customWidth="1"/>
    <col min="13" max="13" width="13.5" style="1" customWidth="1"/>
    <col min="14" max="14" width="23.5" style="1" customWidth="1"/>
    <col min="15" max="15" width="17.375" style="1" customWidth="1"/>
    <col min="16" max="16" width="15.375" style="158" customWidth="1"/>
    <col min="17" max="18" width="4.625" style="1" customWidth="1"/>
    <col min="19" max="19" width="5" style="1" customWidth="1" collapsed="1"/>
    <col min="20" max="20" width="54" style="1" customWidth="1"/>
    <col min="21" max="21" width="15.625" style="1" customWidth="1"/>
    <col min="22" max="22" width="11" style="1" customWidth="1"/>
    <col min="23" max="23" width="13.5" style="1" customWidth="1"/>
    <col min="24" max="24" width="15.375" style="1" customWidth="1"/>
    <col min="25" max="25" width="17.375" style="1" customWidth="1"/>
    <col min="26" max="26" width="17.375" style="158" customWidth="1"/>
    <col min="27" max="27" width="5.5" style="1" customWidth="1"/>
    <col min="28" max="28" width="5.875" style="1" customWidth="1"/>
    <col min="29" max="29" width="11" style="1" bestFit="1" customWidth="1"/>
    <col min="30" max="30" width="15.375" style="1" customWidth="1"/>
    <col min="31" max="16384" width="10.875" style="1"/>
  </cols>
  <sheetData>
    <row r="1" spans="1:29" ht="17.25" thickTop="1" thickBot="1">
      <c r="A1" s="10" t="s">
        <v>13</v>
      </c>
      <c r="B1" s="26" t="s">
        <v>14</v>
      </c>
      <c r="C1" s="27">
        <v>2014</v>
      </c>
      <c r="D1" s="28"/>
      <c r="E1" s="26" t="s">
        <v>13</v>
      </c>
      <c r="F1" s="26" t="s">
        <v>14</v>
      </c>
      <c r="G1" s="29">
        <v>2014</v>
      </c>
      <c r="H1" s="30"/>
      <c r="I1" s="31"/>
      <c r="J1" s="32"/>
      <c r="K1" s="32"/>
      <c r="L1" s="32"/>
      <c r="M1" s="32"/>
      <c r="N1" s="32"/>
      <c r="O1" s="32"/>
      <c r="P1" s="165"/>
      <c r="Q1" s="33"/>
      <c r="R1" s="32"/>
      <c r="S1" s="31"/>
      <c r="T1" s="32"/>
      <c r="U1" s="32"/>
      <c r="V1" s="32"/>
      <c r="W1" s="32"/>
      <c r="X1" s="32"/>
      <c r="Y1" s="32"/>
      <c r="Z1" s="165"/>
      <c r="AA1" s="33"/>
      <c r="AB1" s="34"/>
    </row>
    <row r="2" spans="1:29" ht="16.5" thickBot="1">
      <c r="A2" s="414" t="s">
        <v>140</v>
      </c>
      <c r="B2" s="415"/>
      <c r="C2" s="35" t="e">
        <f ca="1">C3+C16+C33+C104+C111</f>
        <v>#REF!</v>
      </c>
      <c r="E2" s="414" t="s">
        <v>141</v>
      </c>
      <c r="F2" s="415"/>
      <c r="G2" s="35" t="e">
        <f ca="1">G3+G7+G95+G101+G110+G124+G127</f>
        <v>#REF!</v>
      </c>
      <c r="H2" s="36"/>
      <c r="I2" s="34"/>
      <c r="J2" s="37" t="s">
        <v>154</v>
      </c>
      <c r="K2" s="38">
        <v>17</v>
      </c>
      <c r="L2" s="39"/>
      <c r="M2" s="40"/>
      <c r="N2" s="40"/>
      <c r="O2" s="41"/>
      <c r="P2" s="96"/>
      <c r="Q2" s="42"/>
      <c r="R2" s="11"/>
      <c r="S2" s="34"/>
      <c r="T2" s="37" t="s">
        <v>167</v>
      </c>
      <c r="U2" s="38">
        <v>5</v>
      </c>
      <c r="V2" s="43"/>
      <c r="W2" s="40"/>
      <c r="X2" s="40"/>
      <c r="Y2" s="41"/>
      <c r="Z2" s="96"/>
      <c r="AA2" s="42"/>
      <c r="AB2" s="34"/>
      <c r="AC2" s="11"/>
    </row>
    <row r="3" spans="1:29">
      <c r="A3" s="412" t="s">
        <v>15</v>
      </c>
      <c r="B3" s="413"/>
      <c r="C3" s="44">
        <f>SUM(C4:C14)</f>
        <v>22250</v>
      </c>
      <c r="E3" s="412" t="s">
        <v>16</v>
      </c>
      <c r="F3" s="413"/>
      <c r="G3" s="44" t="e">
        <f>SUM(G4:G5)</f>
        <v>#REF!</v>
      </c>
      <c r="H3" s="45"/>
      <c r="I3" s="34"/>
      <c r="J3" s="4"/>
      <c r="K3" s="21"/>
      <c r="L3" s="46"/>
      <c r="M3" s="21"/>
      <c r="N3" s="21"/>
      <c r="O3" s="22"/>
      <c r="P3" s="96"/>
      <c r="Q3" s="42"/>
      <c r="R3" s="11"/>
      <c r="S3" s="34"/>
      <c r="T3" s="4"/>
      <c r="U3" s="21"/>
      <c r="V3" s="46"/>
      <c r="W3" s="21"/>
      <c r="X3" s="21"/>
      <c r="Y3" s="22"/>
      <c r="Z3" s="96"/>
      <c r="AA3" s="42"/>
      <c r="AB3" s="34"/>
      <c r="AC3" s="11"/>
    </row>
    <row r="4" spans="1:29">
      <c r="A4" s="18">
        <v>7071000</v>
      </c>
      <c r="B4" s="21" t="s">
        <v>17</v>
      </c>
      <c r="C4" s="47"/>
      <c r="E4" s="18">
        <v>6071100</v>
      </c>
      <c r="F4" s="21" t="s">
        <v>18</v>
      </c>
      <c r="G4" s="20" t="e">
        <f>K73+U73</f>
        <v>#REF!</v>
      </c>
      <c r="H4" s="48"/>
      <c r="I4" s="34"/>
      <c r="J4" s="49" t="s">
        <v>155</v>
      </c>
      <c r="K4" s="50" t="s">
        <v>148</v>
      </c>
      <c r="L4" s="51"/>
      <c r="M4" s="50" t="s">
        <v>156</v>
      </c>
      <c r="N4" s="21"/>
      <c r="O4" s="52" t="s">
        <v>148</v>
      </c>
      <c r="P4" s="159"/>
      <c r="Q4" s="53"/>
      <c r="R4" s="3"/>
      <c r="S4" s="54"/>
      <c r="T4" s="49" t="s">
        <v>155</v>
      </c>
      <c r="U4" s="50" t="s">
        <v>148</v>
      </c>
      <c r="V4" s="51"/>
      <c r="W4" s="50" t="s">
        <v>156</v>
      </c>
      <c r="X4" s="21"/>
      <c r="Y4" s="52" t="s">
        <v>148</v>
      </c>
      <c r="Z4" s="159"/>
      <c r="AA4" s="42"/>
      <c r="AB4" s="34"/>
      <c r="AC4" s="11"/>
    </row>
    <row r="5" spans="1:29" ht="16.5" thickBot="1">
      <c r="A5" s="18">
        <v>7072000</v>
      </c>
      <c r="B5" s="21" t="s">
        <v>19</v>
      </c>
      <c r="C5" s="47"/>
      <c r="E5" s="23">
        <v>6072100</v>
      </c>
      <c r="F5" s="24" t="s">
        <v>20</v>
      </c>
      <c r="G5" s="55" t="e">
        <f>K74+U74</f>
        <v>#REF!</v>
      </c>
      <c r="H5" s="48"/>
      <c r="I5" s="34"/>
      <c r="J5" s="4"/>
      <c r="K5" s="21"/>
      <c r="L5" s="46"/>
      <c r="M5" s="21"/>
      <c r="N5" s="21"/>
      <c r="O5" s="22"/>
      <c r="P5" s="96"/>
      <c r="Q5" s="42"/>
      <c r="R5" s="11"/>
      <c r="S5" s="34"/>
      <c r="T5" s="4"/>
      <c r="U5" s="21"/>
      <c r="V5" s="46"/>
      <c r="W5" s="21"/>
      <c r="X5" s="21"/>
      <c r="Y5" s="22"/>
      <c r="Z5" s="96"/>
      <c r="AA5" s="42"/>
      <c r="AB5" s="34"/>
      <c r="AC5" s="11"/>
    </row>
    <row r="6" spans="1:29" ht="16.5" thickBot="1">
      <c r="A6" s="18">
        <v>7072100</v>
      </c>
      <c r="B6" s="21" t="s">
        <v>21</v>
      </c>
      <c r="C6" s="47">
        <f>O11*K2</f>
        <v>21250</v>
      </c>
      <c r="G6" s="2"/>
      <c r="H6" s="56"/>
      <c r="I6" s="34"/>
      <c r="J6" s="4" t="s">
        <v>157</v>
      </c>
      <c r="K6" s="57">
        <v>5308.5</v>
      </c>
      <c r="L6" s="5"/>
      <c r="M6" s="46" t="s">
        <v>164</v>
      </c>
      <c r="N6" s="46"/>
      <c r="O6" s="58">
        <v>19.5</v>
      </c>
      <c r="P6" s="161"/>
      <c r="Q6" s="59"/>
      <c r="R6" s="161"/>
      <c r="S6" s="60"/>
      <c r="T6" s="4" t="s">
        <v>157</v>
      </c>
      <c r="U6" s="57">
        <v>1250</v>
      </c>
      <c r="V6" s="5"/>
      <c r="W6" s="46" t="s">
        <v>164</v>
      </c>
      <c r="X6" s="46"/>
      <c r="Y6" s="58">
        <v>14</v>
      </c>
      <c r="Z6" s="161"/>
      <c r="AA6" s="42"/>
      <c r="AB6" s="34"/>
      <c r="AC6" s="11"/>
    </row>
    <row r="7" spans="1:29">
      <c r="A7" s="18">
        <v>7072200</v>
      </c>
      <c r="B7" s="21" t="s">
        <v>22</v>
      </c>
      <c r="C7" s="47"/>
      <c r="E7" s="412" t="s">
        <v>23</v>
      </c>
      <c r="F7" s="413"/>
      <c r="G7" s="44" t="e">
        <f>SUM(G8:G93)</f>
        <v>#REF!</v>
      </c>
      <c r="H7" s="45"/>
      <c r="I7" s="34"/>
      <c r="J7" s="4" t="s">
        <v>149</v>
      </c>
      <c r="K7" s="57">
        <v>124.54</v>
      </c>
      <c r="L7" s="5"/>
      <c r="M7" s="46" t="s">
        <v>163</v>
      </c>
      <c r="N7" s="46"/>
      <c r="O7" s="160" t="e">
        <f ca="1">G142</f>
        <v>#REF!</v>
      </c>
      <c r="P7" s="96"/>
      <c r="Q7" s="62"/>
      <c r="R7" s="96"/>
      <c r="S7" s="63"/>
      <c r="T7" s="4" t="s">
        <v>149</v>
      </c>
      <c r="U7" s="57">
        <v>150</v>
      </c>
      <c r="V7" s="5"/>
      <c r="W7" s="46" t="s">
        <v>163</v>
      </c>
      <c r="X7" s="46"/>
      <c r="Y7" s="234">
        <f ca="1">G149</f>
        <v>196.83043045634358</v>
      </c>
      <c r="Z7" s="96"/>
      <c r="AA7" s="42"/>
      <c r="AB7" s="34"/>
      <c r="AC7" s="11"/>
    </row>
    <row r="8" spans="1:29">
      <c r="A8" s="18">
        <v>7072300</v>
      </c>
      <c r="B8" s="21" t="s">
        <v>24</v>
      </c>
      <c r="C8" s="47"/>
      <c r="E8" s="18">
        <v>6040000</v>
      </c>
      <c r="F8" s="21" t="s">
        <v>25</v>
      </c>
      <c r="G8" s="6">
        <f>(K6*K2)+(U6*U2)</f>
        <v>96494.5</v>
      </c>
      <c r="H8" s="64"/>
      <c r="I8" s="34"/>
      <c r="J8" s="4" t="s">
        <v>170</v>
      </c>
      <c r="K8" s="57">
        <v>422.34</v>
      </c>
      <c r="L8" s="5"/>
      <c r="M8" s="46"/>
      <c r="N8" s="46"/>
      <c r="O8" s="22"/>
      <c r="P8" s="96"/>
      <c r="Q8" s="62"/>
      <c r="R8" s="96"/>
      <c r="S8" s="63"/>
      <c r="T8" s="4" t="s">
        <v>170</v>
      </c>
      <c r="U8" s="57">
        <v>330</v>
      </c>
      <c r="V8" s="5"/>
      <c r="W8" s="46"/>
      <c r="X8" s="46"/>
      <c r="Y8" s="65"/>
      <c r="Z8" s="96"/>
      <c r="AA8" s="42"/>
      <c r="AB8" s="34"/>
      <c r="AC8" s="11"/>
    </row>
    <row r="9" spans="1:29">
      <c r="A9" s="18">
        <v>7072400</v>
      </c>
      <c r="B9" s="21" t="s">
        <v>26</v>
      </c>
      <c r="C9" s="47"/>
      <c r="E9" s="18">
        <v>6041000</v>
      </c>
      <c r="F9" s="21" t="s">
        <v>27</v>
      </c>
      <c r="G9" s="20">
        <f>(K15*K2)+(U15*U2)</f>
        <v>6051.7599999999993</v>
      </c>
      <c r="H9" s="48"/>
      <c r="I9" s="34"/>
      <c r="J9" s="4" t="s">
        <v>171</v>
      </c>
      <c r="K9" s="66"/>
      <c r="L9" s="46"/>
      <c r="M9" s="46" t="s">
        <v>165</v>
      </c>
      <c r="N9" s="46"/>
      <c r="O9" s="58" t="e">
        <f ca="1">O6*O7</f>
        <v>#REF!</v>
      </c>
      <c r="P9" s="161"/>
      <c r="Q9" s="59"/>
      <c r="R9" s="161"/>
      <c r="S9" s="60"/>
      <c r="T9" s="4" t="s">
        <v>158</v>
      </c>
      <c r="U9" s="66"/>
      <c r="V9" s="46"/>
      <c r="W9" s="46" t="s">
        <v>165</v>
      </c>
      <c r="X9" s="46"/>
      <c r="Y9" s="58">
        <f ca="1">Y6*Y7</f>
        <v>2755.6260263888103</v>
      </c>
      <c r="Z9" s="161"/>
      <c r="AA9" s="42"/>
      <c r="AB9" s="34"/>
      <c r="AC9" s="11"/>
    </row>
    <row r="10" spans="1:29">
      <c r="A10" s="18">
        <v>7072410</v>
      </c>
      <c r="B10" s="21" t="s">
        <v>28</v>
      </c>
      <c r="C10" s="47"/>
      <c r="E10" s="18">
        <v>6041100</v>
      </c>
      <c r="F10" s="21" t="s">
        <v>29</v>
      </c>
      <c r="G10" s="20" t="e">
        <f>K71+U71</f>
        <v>#REF!</v>
      </c>
      <c r="H10" s="48"/>
      <c r="I10" s="34"/>
      <c r="J10" s="4" t="s">
        <v>150</v>
      </c>
      <c r="K10" s="57">
        <v>300</v>
      </c>
      <c r="L10" s="5"/>
      <c r="M10" s="21"/>
      <c r="N10" s="21"/>
      <c r="O10" s="22"/>
      <c r="P10" s="96"/>
      <c r="Q10" s="42"/>
      <c r="R10" s="11"/>
      <c r="S10" s="34"/>
      <c r="T10" s="4" t="s">
        <v>150</v>
      </c>
      <c r="U10" s="57">
        <v>278</v>
      </c>
      <c r="V10" s="5"/>
      <c r="W10" s="46"/>
      <c r="X10" s="46"/>
      <c r="Y10" s="22"/>
      <c r="Z10" s="96"/>
      <c r="AA10" s="42"/>
      <c r="AB10" s="34"/>
      <c r="AC10" s="11"/>
    </row>
    <row r="11" spans="1:29">
      <c r="A11" s="18">
        <v>7072500</v>
      </c>
      <c r="B11" s="21" t="s">
        <v>30</v>
      </c>
      <c r="C11" s="47">
        <f>Y11*U2</f>
        <v>1000</v>
      </c>
      <c r="E11" s="18">
        <v>6042000</v>
      </c>
      <c r="F11" s="21" t="s">
        <v>31</v>
      </c>
      <c r="G11" s="20"/>
      <c r="H11" s="48"/>
      <c r="I11" s="34"/>
      <c r="J11" s="4" t="s">
        <v>161</v>
      </c>
      <c r="K11" s="57"/>
      <c r="L11" s="5"/>
      <c r="M11" s="21" t="s">
        <v>196</v>
      </c>
      <c r="N11" s="21"/>
      <c r="O11" s="61">
        <v>1250</v>
      </c>
      <c r="P11" s="96"/>
      <c r="Q11" s="42"/>
      <c r="R11" s="11"/>
      <c r="S11" s="34"/>
      <c r="T11" s="4" t="s">
        <v>161</v>
      </c>
      <c r="U11" s="57">
        <v>0</v>
      </c>
      <c r="V11" s="5"/>
      <c r="W11" s="46" t="s">
        <v>8</v>
      </c>
      <c r="X11" s="46"/>
      <c r="Y11" s="58">
        <v>200</v>
      </c>
      <c r="Z11" s="161"/>
      <c r="AA11" s="42"/>
      <c r="AB11" s="34"/>
      <c r="AC11" s="11"/>
    </row>
    <row r="12" spans="1:29">
      <c r="A12" s="18">
        <v>7072600</v>
      </c>
      <c r="B12" s="21" t="s">
        <v>32</v>
      </c>
      <c r="C12" s="47"/>
      <c r="E12" s="18">
        <v>6043000</v>
      </c>
      <c r="F12" s="21" t="s">
        <v>33</v>
      </c>
      <c r="G12" s="20"/>
      <c r="H12" s="48"/>
      <c r="I12" s="34"/>
      <c r="J12" s="4" t="s">
        <v>159</v>
      </c>
      <c r="K12" s="57">
        <v>50</v>
      </c>
      <c r="L12" s="5"/>
      <c r="M12" s="21"/>
      <c r="N12" s="21"/>
      <c r="O12" s="22"/>
      <c r="P12" s="96"/>
      <c r="Q12" s="42"/>
      <c r="R12" s="11"/>
      <c r="S12" s="34"/>
      <c r="T12" s="4" t="s">
        <v>159</v>
      </c>
      <c r="U12" s="57">
        <v>0</v>
      </c>
      <c r="V12" s="5"/>
      <c r="W12" s="21"/>
      <c r="X12" s="21"/>
      <c r="Y12" s="22"/>
      <c r="Z12" s="96"/>
      <c r="AA12" s="42"/>
      <c r="AB12" s="34"/>
      <c r="AC12" s="11"/>
    </row>
    <row r="13" spans="1:29">
      <c r="A13" s="18">
        <v>7072700</v>
      </c>
      <c r="B13" s="21" t="s">
        <v>34</v>
      </c>
      <c r="C13" s="47"/>
      <c r="E13" s="18">
        <v>6044000</v>
      </c>
      <c r="F13" s="21" t="s">
        <v>35</v>
      </c>
      <c r="G13" s="20" t="e">
        <f>K69+U69</f>
        <v>#REF!</v>
      </c>
      <c r="H13" s="48"/>
      <c r="I13" s="34"/>
      <c r="J13" s="4" t="s">
        <v>160</v>
      </c>
      <c r="K13" s="57">
        <v>0</v>
      </c>
      <c r="L13" s="5"/>
      <c r="M13" s="21"/>
      <c r="N13" s="21"/>
      <c r="O13" s="22"/>
      <c r="P13" s="96"/>
      <c r="Q13" s="42"/>
      <c r="R13" s="11"/>
      <c r="S13" s="34"/>
      <c r="T13" s="4" t="s">
        <v>160</v>
      </c>
      <c r="U13" s="57">
        <v>0</v>
      </c>
      <c r="V13" s="5"/>
      <c r="W13" s="21"/>
      <c r="X13" s="21"/>
      <c r="Y13" s="22"/>
      <c r="Z13" s="96"/>
      <c r="AA13" s="42"/>
      <c r="AB13" s="34"/>
      <c r="AC13" s="11"/>
    </row>
    <row r="14" spans="1:29" ht="16.5" thickBot="1">
      <c r="A14" s="23">
        <v>7073000</v>
      </c>
      <c r="B14" s="24" t="s">
        <v>36</v>
      </c>
      <c r="C14" s="67"/>
      <c r="E14" s="18">
        <v>6045000</v>
      </c>
      <c r="F14" s="21" t="s">
        <v>37</v>
      </c>
      <c r="G14" s="20" t="e">
        <f>K70+U70</f>
        <v>#REF!</v>
      </c>
      <c r="H14" s="48"/>
      <c r="I14" s="34"/>
      <c r="J14" s="4" t="s">
        <v>151</v>
      </c>
      <c r="K14" s="57">
        <v>348.04</v>
      </c>
      <c r="L14" s="5"/>
      <c r="M14" s="21"/>
      <c r="N14" s="21"/>
      <c r="O14" s="22"/>
      <c r="P14" s="161"/>
      <c r="Q14" s="42"/>
      <c r="R14" s="11"/>
      <c r="S14" s="34"/>
      <c r="T14" s="4" t="s">
        <v>151</v>
      </c>
      <c r="U14" s="57">
        <v>150</v>
      </c>
      <c r="V14" s="5"/>
      <c r="W14" s="21"/>
      <c r="X14" s="21"/>
      <c r="Y14" s="22"/>
      <c r="Z14" s="96"/>
      <c r="AA14" s="42"/>
      <c r="AB14" s="34"/>
      <c r="AC14" s="11"/>
    </row>
    <row r="15" spans="1:29" ht="16.5" thickBot="1">
      <c r="C15" s="68"/>
      <c r="E15" s="18">
        <v>6052000</v>
      </c>
      <c r="F15" s="21" t="s">
        <v>38</v>
      </c>
      <c r="G15" s="20"/>
      <c r="H15" s="48"/>
      <c r="I15" s="34"/>
      <c r="J15" s="4" t="s">
        <v>230</v>
      </c>
      <c r="K15" s="57">
        <v>275.08</v>
      </c>
      <c r="L15" s="5"/>
      <c r="M15" s="21"/>
      <c r="N15" s="21"/>
      <c r="O15" s="22"/>
      <c r="P15" s="161"/>
      <c r="Q15" s="42"/>
      <c r="R15" s="11"/>
      <c r="S15" s="34"/>
      <c r="T15" s="4" t="s">
        <v>229</v>
      </c>
      <c r="U15" s="57">
        <v>275.08</v>
      </c>
      <c r="V15" s="5"/>
      <c r="W15" s="21"/>
      <c r="X15" s="21"/>
      <c r="Y15" s="22"/>
      <c r="Z15" s="96"/>
      <c r="AA15" s="42"/>
      <c r="AB15" s="34"/>
      <c r="AC15" s="11"/>
    </row>
    <row r="16" spans="1:29">
      <c r="A16" s="412" t="s">
        <v>39</v>
      </c>
      <c r="B16" s="413"/>
      <c r="C16" s="44" t="e">
        <f ca="1">SUM(C17:C31)</f>
        <v>#REF!</v>
      </c>
      <c r="E16" s="18">
        <v>60610000</v>
      </c>
      <c r="F16" s="21" t="s">
        <v>40</v>
      </c>
      <c r="G16" s="20" t="e">
        <f>K51+U51</f>
        <v>#REF!</v>
      </c>
      <c r="H16" s="48"/>
      <c r="I16" s="34"/>
      <c r="J16" s="4" t="s">
        <v>169</v>
      </c>
      <c r="K16" s="57">
        <v>182.45</v>
      </c>
      <c r="L16" s="5"/>
      <c r="M16" s="21"/>
      <c r="N16" s="21"/>
      <c r="O16" s="22"/>
      <c r="P16" s="96"/>
      <c r="Q16" s="42"/>
      <c r="R16" s="11"/>
      <c r="S16" s="34"/>
      <c r="T16" s="4" t="s">
        <v>162</v>
      </c>
      <c r="U16" s="57"/>
      <c r="V16" s="5"/>
      <c r="W16" s="21"/>
      <c r="X16" s="21"/>
      <c r="Y16" s="22"/>
      <c r="Z16" s="96"/>
      <c r="AA16" s="42"/>
      <c r="AB16" s="34"/>
      <c r="AC16" s="11"/>
    </row>
    <row r="17" spans="1:29">
      <c r="A17" s="18">
        <v>7060000</v>
      </c>
      <c r="B17" s="21" t="s">
        <v>41</v>
      </c>
      <c r="C17" s="6" t="e">
        <f ca="1">(O9*K2)+(Y9*U2)</f>
        <v>#REF!</v>
      </c>
      <c r="E17" s="18">
        <v>60611000</v>
      </c>
      <c r="F17" s="21" t="s">
        <v>215</v>
      </c>
      <c r="G17" s="20"/>
      <c r="H17" s="48"/>
      <c r="I17" s="34"/>
      <c r="J17" s="4" t="s">
        <v>135</v>
      </c>
      <c r="K17" s="19" t="e">
        <f ca="1">O9*8.205%</f>
        <v>#REF!</v>
      </c>
      <c r="L17" s="5"/>
      <c r="M17" s="21"/>
      <c r="N17" s="21"/>
      <c r="O17" s="22"/>
      <c r="P17" s="96"/>
      <c r="Q17" s="42"/>
      <c r="R17" s="11"/>
      <c r="S17" s="34"/>
      <c r="T17" s="4" t="s">
        <v>135</v>
      </c>
      <c r="U17" s="19">
        <f ca="1">Y9*8.205%</f>
        <v>226.09911546520186</v>
      </c>
      <c r="V17" s="5"/>
      <c r="W17" s="21"/>
      <c r="X17" s="21"/>
      <c r="Y17" s="22"/>
      <c r="Z17" s="96"/>
      <c r="AA17" s="42"/>
      <c r="AB17" s="34"/>
      <c r="AC17" s="11"/>
    </row>
    <row r="18" spans="1:29">
      <c r="A18" s="18">
        <v>7061000</v>
      </c>
      <c r="B18" s="21" t="s">
        <v>43</v>
      </c>
      <c r="C18" s="20"/>
      <c r="E18" s="18">
        <v>6063100</v>
      </c>
      <c r="F18" s="21" t="s">
        <v>42</v>
      </c>
      <c r="G18" s="20" t="e">
        <f>K58+U58+K60+U60</f>
        <v>#REF!</v>
      </c>
      <c r="H18" s="48"/>
      <c r="I18" s="34"/>
      <c r="J18" s="4" t="s">
        <v>152</v>
      </c>
      <c r="K18" s="19" t="e">
        <f ca="1">(O9)*3.5%</f>
        <v>#REF!</v>
      </c>
      <c r="L18" s="5"/>
      <c r="M18" s="21"/>
      <c r="N18" s="21"/>
      <c r="O18" s="22"/>
      <c r="P18" s="96"/>
      <c r="Q18" s="42"/>
      <c r="R18" s="11"/>
      <c r="S18" s="34"/>
      <c r="T18" s="4" t="s">
        <v>152</v>
      </c>
      <c r="U18" s="19">
        <f ca="1">(Y9)*3.5%</f>
        <v>96.446910923608371</v>
      </c>
      <c r="V18" s="5"/>
      <c r="W18" s="21"/>
      <c r="X18" s="21"/>
      <c r="Y18" s="22"/>
      <c r="Z18" s="96"/>
      <c r="AA18" s="42"/>
      <c r="AB18" s="34"/>
      <c r="AC18" s="11"/>
    </row>
    <row r="19" spans="1:29">
      <c r="A19" s="18">
        <v>7061110</v>
      </c>
      <c r="B19" s="21" t="s">
        <v>45</v>
      </c>
      <c r="C19" s="20"/>
      <c r="E19" s="18">
        <v>6063101</v>
      </c>
      <c r="F19" s="21" t="s">
        <v>223</v>
      </c>
      <c r="G19" s="20"/>
      <c r="H19" s="48"/>
      <c r="I19" s="34"/>
      <c r="J19" s="4"/>
      <c r="K19" s="21"/>
      <c r="L19" s="46"/>
      <c r="M19" s="21"/>
      <c r="N19" s="21"/>
      <c r="O19" s="22"/>
      <c r="P19" s="96"/>
      <c r="Q19" s="42"/>
      <c r="R19" s="11"/>
      <c r="S19" s="34"/>
      <c r="T19" s="4"/>
      <c r="U19" s="21"/>
      <c r="V19" s="46"/>
      <c r="W19" s="21"/>
      <c r="X19" s="21"/>
      <c r="Y19" s="22"/>
      <c r="Z19" s="96"/>
      <c r="AA19" s="42"/>
      <c r="AB19" s="34"/>
      <c r="AC19" s="11"/>
    </row>
    <row r="20" spans="1:29">
      <c r="A20" s="18">
        <v>706113</v>
      </c>
      <c r="B20" s="21" t="s">
        <v>47</v>
      </c>
      <c r="C20" s="20"/>
      <c r="E20" s="18">
        <v>6063102</v>
      </c>
      <c r="F20" s="21" t="s">
        <v>224</v>
      </c>
      <c r="G20" s="20"/>
      <c r="H20" s="48"/>
      <c r="I20" s="34"/>
      <c r="J20" s="4" t="s">
        <v>198</v>
      </c>
      <c r="K20" s="57">
        <v>32</v>
      </c>
      <c r="L20" s="5"/>
      <c r="M20" s="21"/>
      <c r="N20" s="21"/>
      <c r="O20" s="22"/>
      <c r="P20" s="96"/>
      <c r="Q20" s="42"/>
      <c r="R20" s="11"/>
      <c r="S20" s="34"/>
      <c r="T20" s="4"/>
      <c r="U20" s="19"/>
      <c r="V20" s="5"/>
      <c r="W20" s="21"/>
      <c r="X20" s="21"/>
      <c r="Y20" s="22"/>
      <c r="Z20" s="96"/>
      <c r="AA20" s="42"/>
      <c r="AB20" s="34"/>
      <c r="AC20" s="11"/>
    </row>
    <row r="21" spans="1:29">
      <c r="A21" s="18">
        <v>7061500</v>
      </c>
      <c r="B21" s="21" t="s">
        <v>49</v>
      </c>
      <c r="C21" s="20"/>
      <c r="E21" s="18">
        <v>6063110</v>
      </c>
      <c r="F21" s="21" t="s">
        <v>44</v>
      </c>
      <c r="G21" s="20"/>
      <c r="H21" s="48"/>
      <c r="I21" s="34"/>
      <c r="J21" s="4" t="s">
        <v>207</v>
      </c>
      <c r="K21" s="57">
        <v>4.5</v>
      </c>
      <c r="L21" s="46"/>
      <c r="M21" s="21"/>
      <c r="N21" s="21"/>
      <c r="O21" s="22"/>
      <c r="P21" s="96"/>
      <c r="Q21" s="42"/>
      <c r="R21" s="11"/>
      <c r="S21" s="34"/>
      <c r="T21" s="4"/>
      <c r="U21" s="21"/>
      <c r="V21" s="46"/>
      <c r="W21" s="21"/>
      <c r="X21" s="21"/>
      <c r="Y21" s="22"/>
      <c r="Z21" s="96"/>
      <c r="AA21" s="42"/>
      <c r="AB21" s="34"/>
      <c r="AC21" s="11"/>
    </row>
    <row r="22" spans="1:29">
      <c r="A22" s="18">
        <v>7061600</v>
      </c>
      <c r="B22" s="21" t="s">
        <v>51</v>
      </c>
      <c r="C22" s="20"/>
      <c r="E22" s="18">
        <v>6063120</v>
      </c>
      <c r="F22" s="21" t="s">
        <v>46</v>
      </c>
      <c r="G22" s="20"/>
      <c r="H22" s="48"/>
      <c r="I22" s="34"/>
      <c r="J22" s="4"/>
      <c r="K22" s="21"/>
      <c r="L22" s="46"/>
      <c r="M22" s="21"/>
      <c r="N22" s="21"/>
      <c r="O22" s="22"/>
      <c r="P22" s="96"/>
      <c r="Q22" s="42"/>
      <c r="R22" s="11"/>
      <c r="S22" s="34"/>
      <c r="T22" s="4"/>
      <c r="U22" s="21"/>
      <c r="V22" s="46"/>
      <c r="W22" s="21"/>
      <c r="X22" s="21"/>
      <c r="Y22" s="22"/>
      <c r="Z22" s="96"/>
      <c r="AA22" s="42"/>
      <c r="AB22" s="34"/>
      <c r="AC22" s="11"/>
    </row>
    <row r="23" spans="1:29">
      <c r="A23" s="18">
        <v>7061700</v>
      </c>
      <c r="B23" s="21" t="s">
        <v>9</v>
      </c>
      <c r="C23" s="20"/>
      <c r="E23" s="18">
        <v>6063130</v>
      </c>
      <c r="F23" s="21" t="s">
        <v>48</v>
      </c>
      <c r="G23" s="20" t="e">
        <f>(K24*K2)+(U24*U2)+K57+U57+K59+U59</f>
        <v>#REF!</v>
      </c>
      <c r="H23" s="48"/>
      <c r="I23" s="34"/>
      <c r="J23" s="49"/>
      <c r="K23" s="21"/>
      <c r="L23" s="46"/>
      <c r="M23" s="21"/>
      <c r="N23" s="21"/>
      <c r="O23" s="22"/>
      <c r="P23" s="96"/>
      <c r="Q23" s="42"/>
      <c r="R23" s="11"/>
      <c r="S23" s="34"/>
      <c r="T23" s="49"/>
      <c r="U23" s="46"/>
      <c r="V23" s="46"/>
      <c r="W23" s="21"/>
      <c r="X23" s="21"/>
      <c r="Y23" s="22"/>
      <c r="Z23" s="96"/>
      <c r="AA23" s="42"/>
      <c r="AB23" s="34"/>
      <c r="AC23" s="11"/>
    </row>
    <row r="24" spans="1:29">
      <c r="A24" s="18">
        <v>7062000</v>
      </c>
      <c r="B24" s="21" t="s">
        <v>54</v>
      </c>
      <c r="C24" s="20"/>
      <c r="E24" s="18">
        <v>6063140</v>
      </c>
      <c r="F24" s="21" t="s">
        <v>50</v>
      </c>
      <c r="G24" s="20"/>
      <c r="H24" s="48"/>
      <c r="I24" s="34"/>
      <c r="J24" s="4"/>
      <c r="K24" s="46"/>
      <c r="L24" s="46"/>
      <c r="M24" s="21"/>
      <c r="N24" s="21"/>
      <c r="O24" s="22"/>
      <c r="P24" s="96"/>
      <c r="Q24" s="42"/>
      <c r="R24" s="11"/>
      <c r="S24" s="34"/>
      <c r="T24" s="4"/>
      <c r="U24" s="46"/>
      <c r="V24" s="46"/>
      <c r="W24" s="21"/>
      <c r="X24" s="21"/>
      <c r="Y24" s="22"/>
      <c r="Z24" s="96"/>
      <c r="AA24" s="42"/>
      <c r="AB24" s="34"/>
      <c r="AC24" s="11"/>
    </row>
    <row r="25" spans="1:29">
      <c r="A25" s="18">
        <v>7063000</v>
      </c>
      <c r="B25" s="21" t="s">
        <v>56</v>
      </c>
      <c r="C25" s="20"/>
      <c r="E25" s="18">
        <v>6063150</v>
      </c>
      <c r="F25" s="21" t="s">
        <v>52</v>
      </c>
      <c r="G25" s="20"/>
      <c r="H25" s="48"/>
      <c r="I25" s="34"/>
      <c r="J25" s="4"/>
      <c r="K25" s="46"/>
      <c r="L25" s="46"/>
      <c r="M25" s="21"/>
      <c r="N25" s="21"/>
      <c r="O25" s="22"/>
      <c r="P25" s="96"/>
      <c r="Q25" s="42"/>
      <c r="R25" s="11"/>
      <c r="S25" s="34"/>
      <c r="T25" s="4"/>
      <c r="U25" s="46"/>
      <c r="V25" s="46"/>
      <c r="W25" s="21"/>
      <c r="X25" s="21"/>
      <c r="Y25" s="22"/>
      <c r="Z25" s="96"/>
      <c r="AA25" s="42"/>
      <c r="AB25" s="34"/>
      <c r="AC25" s="11"/>
    </row>
    <row r="26" spans="1:29">
      <c r="A26" s="18">
        <v>7064000</v>
      </c>
      <c r="B26" s="21" t="s">
        <v>58</v>
      </c>
      <c r="C26" s="20"/>
      <c r="E26" s="18">
        <v>6063200</v>
      </c>
      <c r="F26" s="21" t="s">
        <v>53</v>
      </c>
      <c r="G26" s="20" t="e">
        <f>K61+U61</f>
        <v>#REF!</v>
      </c>
      <c r="H26" s="48"/>
      <c r="I26" s="34"/>
      <c r="J26" s="4"/>
      <c r="K26" s="46"/>
      <c r="L26" s="46"/>
      <c r="M26" s="21"/>
      <c r="N26" s="21"/>
      <c r="O26" s="22"/>
      <c r="P26" s="96"/>
      <c r="Q26" s="42"/>
      <c r="R26" s="11"/>
      <c r="S26" s="34"/>
      <c r="T26" s="4"/>
      <c r="U26" s="46"/>
      <c r="V26" s="46"/>
      <c r="W26" s="21"/>
      <c r="X26" s="21"/>
      <c r="Y26" s="22"/>
      <c r="Z26" s="96"/>
      <c r="AA26" s="42"/>
      <c r="AB26" s="34"/>
      <c r="AC26" s="11"/>
    </row>
    <row r="27" spans="1:29">
      <c r="A27" s="18">
        <v>7065000</v>
      </c>
      <c r="B27" s="21" t="s">
        <v>60</v>
      </c>
      <c r="C27" s="20"/>
      <c r="E27" s="18">
        <v>6063210</v>
      </c>
      <c r="F27" s="21" t="s">
        <v>55</v>
      </c>
      <c r="G27" s="20"/>
      <c r="H27" s="48"/>
      <c r="I27" s="34"/>
      <c r="J27" s="4"/>
      <c r="K27" s="46"/>
      <c r="L27" s="46"/>
      <c r="M27" s="21"/>
      <c r="N27" s="21"/>
      <c r="O27" s="22"/>
      <c r="P27" s="96"/>
      <c r="Q27" s="42"/>
      <c r="R27" s="11"/>
      <c r="S27" s="34"/>
      <c r="T27" s="4"/>
      <c r="U27" s="46"/>
      <c r="V27" s="46"/>
      <c r="W27" s="21"/>
      <c r="X27" s="21"/>
      <c r="Y27" s="22"/>
      <c r="Z27" s="96"/>
      <c r="AA27" s="42"/>
      <c r="AB27" s="34"/>
      <c r="AC27" s="11"/>
    </row>
    <row r="28" spans="1:29">
      <c r="A28" s="18">
        <v>7065300</v>
      </c>
      <c r="B28" s="21" t="s">
        <v>62</v>
      </c>
      <c r="C28" s="20"/>
      <c r="E28" s="18">
        <v>6063220</v>
      </c>
      <c r="F28" s="21" t="s">
        <v>57</v>
      </c>
      <c r="G28" s="20" t="e">
        <f>(K26*K2)+(U26*U2)+K79+U79</f>
        <v>#REF!</v>
      </c>
      <c r="H28" s="48"/>
      <c r="I28" s="34"/>
      <c r="J28" s="18"/>
      <c r="K28" s="21"/>
      <c r="L28" s="46"/>
      <c r="M28" s="21"/>
      <c r="N28" s="21"/>
      <c r="O28" s="22"/>
      <c r="P28" s="96"/>
      <c r="Q28" s="42"/>
      <c r="R28" s="11"/>
      <c r="S28" s="34"/>
      <c r="T28" s="18"/>
      <c r="U28" s="21"/>
      <c r="V28" s="46"/>
      <c r="W28" s="21"/>
      <c r="X28" s="21"/>
      <c r="Y28" s="22"/>
      <c r="Z28" s="96"/>
      <c r="AA28" s="42"/>
      <c r="AB28" s="34"/>
      <c r="AC28" s="11"/>
    </row>
    <row r="29" spans="1:29">
      <c r="A29" s="18">
        <v>7066000</v>
      </c>
      <c r="B29" s="21" t="s">
        <v>64</v>
      </c>
      <c r="C29" s="20"/>
      <c r="E29" s="18">
        <v>6063221</v>
      </c>
      <c r="F29" s="21" t="s">
        <v>213</v>
      </c>
      <c r="G29" s="20"/>
      <c r="H29" s="48"/>
      <c r="I29" s="34"/>
      <c r="J29" s="18"/>
      <c r="K29" s="21"/>
      <c r="L29" s="46"/>
      <c r="M29" s="21"/>
      <c r="N29" s="21"/>
      <c r="O29" s="22"/>
      <c r="P29" s="96"/>
      <c r="Q29" s="42"/>
      <c r="R29" s="11"/>
      <c r="S29" s="34"/>
      <c r="T29" s="18"/>
      <c r="U29" s="21"/>
      <c r="V29" s="46"/>
      <c r="W29" s="21"/>
      <c r="X29" s="21"/>
      <c r="Y29" s="22"/>
      <c r="Z29" s="96"/>
      <c r="AA29" s="42"/>
      <c r="AB29" s="34"/>
      <c r="AC29" s="11"/>
    </row>
    <row r="30" spans="1:29">
      <c r="A30" s="18">
        <v>7068000</v>
      </c>
      <c r="B30" s="21" t="s">
        <v>66</v>
      </c>
      <c r="C30" s="20"/>
      <c r="E30" s="18">
        <v>6063222</v>
      </c>
      <c r="F30" s="21" t="s">
        <v>214</v>
      </c>
      <c r="G30" s="20"/>
      <c r="H30" s="48"/>
      <c r="I30" s="34"/>
      <c r="J30" s="18"/>
      <c r="K30" s="21"/>
      <c r="L30" s="46"/>
      <c r="M30" s="21"/>
      <c r="N30" s="21"/>
      <c r="O30" s="22"/>
      <c r="P30" s="96"/>
      <c r="Q30" s="42"/>
      <c r="R30" s="11"/>
      <c r="S30" s="34"/>
      <c r="T30" s="18"/>
      <c r="U30" s="21"/>
      <c r="V30" s="46"/>
      <c r="W30" s="21"/>
      <c r="X30" s="21"/>
      <c r="Y30" s="22"/>
      <c r="Z30" s="96"/>
      <c r="AA30" s="42"/>
      <c r="AB30" s="34"/>
      <c r="AC30" s="11"/>
    </row>
    <row r="31" spans="1:29" ht="16.5" thickBot="1">
      <c r="A31" s="23">
        <v>7069300</v>
      </c>
      <c r="B31" s="24" t="s">
        <v>11</v>
      </c>
      <c r="C31" s="55"/>
      <c r="E31" s="18">
        <v>6063230</v>
      </c>
      <c r="F31" s="21" t="s">
        <v>59</v>
      </c>
      <c r="G31" s="20"/>
      <c r="H31" s="48"/>
      <c r="I31" s="34"/>
      <c r="J31" s="69"/>
      <c r="K31" s="70"/>
      <c r="L31" s="71"/>
      <c r="M31" s="70"/>
      <c r="N31" s="70"/>
      <c r="O31" s="72"/>
      <c r="P31" s="96"/>
      <c r="Q31" s="42"/>
      <c r="R31" s="11"/>
      <c r="S31" s="34"/>
      <c r="T31" s="69"/>
      <c r="U31" s="70"/>
      <c r="V31" s="71"/>
      <c r="W31" s="70"/>
      <c r="X31" s="70"/>
      <c r="Y31" s="72"/>
      <c r="Z31" s="96"/>
      <c r="AA31" s="42"/>
      <c r="AB31" s="34"/>
      <c r="AC31" s="11"/>
    </row>
    <row r="32" spans="1:29" ht="16.5" thickBot="1">
      <c r="C32" s="2"/>
      <c r="E32" s="18">
        <v>6063300</v>
      </c>
      <c r="F32" s="21" t="s">
        <v>61</v>
      </c>
      <c r="G32" s="20" t="e">
        <f>K75+U75</f>
        <v>#REF!</v>
      </c>
      <c r="H32" s="48"/>
      <c r="I32" s="34"/>
      <c r="J32" s="73" t="s">
        <v>188</v>
      </c>
      <c r="K32" s="74" t="e">
        <f ca="1">SUM(K6:K31)</f>
        <v>#REF!</v>
      </c>
      <c r="L32" s="74"/>
      <c r="M32" s="75"/>
      <c r="N32" s="76" t="s">
        <v>188</v>
      </c>
      <c r="O32" s="77" t="e">
        <f ca="1">SUM(O9:O31)</f>
        <v>#REF!</v>
      </c>
      <c r="P32" s="157"/>
      <c r="Q32" s="78"/>
      <c r="R32" s="111"/>
      <c r="S32" s="79"/>
      <c r="T32" s="73" t="s">
        <v>188</v>
      </c>
      <c r="U32" s="74">
        <f ca="1">SUM(U6:U31)</f>
        <v>2755.6260263888103</v>
      </c>
      <c r="V32" s="74"/>
      <c r="W32" s="75"/>
      <c r="X32" s="76" t="s">
        <v>188</v>
      </c>
      <c r="Y32" s="77">
        <f ca="1">Y9+Y11</f>
        <v>2955.6260263888103</v>
      </c>
      <c r="Z32" s="157"/>
      <c r="AA32" s="42"/>
      <c r="AB32" s="34"/>
      <c r="AC32" s="11"/>
    </row>
    <row r="33" spans="1:29" ht="16.5" thickBot="1">
      <c r="A33" s="412" t="s">
        <v>70</v>
      </c>
      <c r="B33" s="413"/>
      <c r="C33" s="44" t="e">
        <f>SUM(C34:C102)</f>
        <v>#REF!</v>
      </c>
      <c r="E33" s="18">
        <v>6064000</v>
      </c>
      <c r="F33" s="21" t="s">
        <v>63</v>
      </c>
      <c r="G33" s="20" t="e">
        <f>K78+U78+O84+Y84</f>
        <v>#REF!</v>
      </c>
      <c r="H33" s="48"/>
      <c r="I33" s="34"/>
      <c r="J33" s="80"/>
      <c r="K33" s="81"/>
      <c r="L33" s="82"/>
      <c r="M33" s="83"/>
      <c r="N33" s="83"/>
      <c r="O33" s="84"/>
      <c r="P33" s="161"/>
      <c r="Q33" s="42"/>
      <c r="R33" s="11"/>
      <c r="S33" s="34"/>
      <c r="T33" s="80"/>
      <c r="U33" s="81"/>
      <c r="V33" s="82"/>
      <c r="W33" s="81"/>
      <c r="X33" s="83"/>
      <c r="Y33" s="84"/>
      <c r="Z33" s="96"/>
      <c r="AA33" s="42"/>
      <c r="AB33" s="34"/>
      <c r="AC33" s="11"/>
    </row>
    <row r="34" spans="1:29" ht="16.5" thickBot="1">
      <c r="A34" s="152" t="e">
        <f>#REF!</f>
        <v>#REF!</v>
      </c>
      <c r="B34" s="153" t="e">
        <f>#REF!</f>
        <v>#REF!</v>
      </c>
      <c r="C34" s="17"/>
      <c r="E34" s="18">
        <v>6064101</v>
      </c>
      <c r="F34" s="21" t="s">
        <v>210</v>
      </c>
      <c r="G34" s="20" t="e">
        <f>K89+U89</f>
        <v>#REF!</v>
      </c>
      <c r="H34" s="48"/>
      <c r="I34" s="34"/>
      <c r="J34" s="11"/>
      <c r="K34" s="11"/>
      <c r="L34" s="11"/>
      <c r="M34" s="11"/>
      <c r="N34" s="11"/>
      <c r="O34" s="11"/>
      <c r="P34" s="96"/>
      <c r="Q34" s="42"/>
      <c r="R34" s="11"/>
      <c r="S34" s="79"/>
      <c r="T34" s="11"/>
      <c r="U34" s="11"/>
      <c r="V34" s="11"/>
      <c r="W34" s="11"/>
      <c r="X34" s="11"/>
      <c r="Y34" s="11"/>
      <c r="Z34" s="96"/>
      <c r="AA34" s="42"/>
      <c r="AB34" s="34"/>
    </row>
    <row r="35" spans="1:29" ht="16.5" thickBot="1">
      <c r="A35" s="152" t="e">
        <f>#REF!</f>
        <v>#REF!</v>
      </c>
      <c r="B35" s="153" t="e">
        <f>#REF!</f>
        <v>#REF!</v>
      </c>
      <c r="C3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5" s="18">
        <v>6064102</v>
      </c>
      <c r="F35" s="21" t="s">
        <v>211</v>
      </c>
      <c r="G35" s="20" t="e">
        <f>K90+U90</f>
        <v>#REF!</v>
      </c>
      <c r="H35" s="48"/>
      <c r="I35" s="34"/>
      <c r="J35" s="12" t="s">
        <v>173</v>
      </c>
      <c r="K35" s="13" t="s">
        <v>178</v>
      </c>
      <c r="L35" s="13" t="s">
        <v>3</v>
      </c>
      <c r="M35" s="13" t="s">
        <v>0</v>
      </c>
      <c r="N35" s="13" t="s">
        <v>1</v>
      </c>
      <c r="O35" s="14" t="s">
        <v>7</v>
      </c>
      <c r="P35" s="25"/>
      <c r="Q35" s="53"/>
      <c r="R35" s="3"/>
      <c r="S35" s="34"/>
      <c r="T35" s="12" t="s">
        <v>195</v>
      </c>
      <c r="U35" s="13" t="s">
        <v>3</v>
      </c>
      <c r="V35" s="13" t="s">
        <v>0</v>
      </c>
      <c r="W35" s="13" t="s">
        <v>1</v>
      </c>
      <c r="X35" s="14" t="s">
        <v>7</v>
      </c>
      <c r="Y35" s="85" t="s">
        <v>178</v>
      </c>
      <c r="Z35" s="25"/>
      <c r="AA35" s="42"/>
      <c r="AB35" s="34"/>
    </row>
    <row r="36" spans="1:29">
      <c r="A36" s="152" t="e">
        <f>#REF!</f>
        <v>#REF!</v>
      </c>
      <c r="B36" s="153" t="e">
        <f>#REF!</f>
        <v>#REF!</v>
      </c>
      <c r="C3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6" s="18">
        <v>6064200</v>
      </c>
      <c r="F36" s="21" t="s">
        <v>212</v>
      </c>
      <c r="G36" s="20" t="e">
        <f>K91+U91</f>
        <v>#REF!</v>
      </c>
      <c r="H36" s="48"/>
      <c r="I36" s="34"/>
      <c r="J36" s="86" t="s">
        <v>172</v>
      </c>
      <c r="K36" s="87">
        <v>17</v>
      </c>
      <c r="L36" s="88" t="e">
        <f>(VLOOKUP($J36,#REF!,2,0))*$K36</f>
        <v>#REF!</v>
      </c>
      <c r="M36" s="88" t="e">
        <f>VLOOKUP($J36,#REF!,4,0)*$K36</f>
        <v>#REF!</v>
      </c>
      <c r="N36" s="88" t="e">
        <f>VLOOKUP($J36,#REF!,5,0)*$K36</f>
        <v>#REF!</v>
      </c>
      <c r="O36" s="89" t="e">
        <f>VLOOKUP($J36,#REF!,6,0)*$K36</f>
        <v>#REF!</v>
      </c>
      <c r="P36" s="161"/>
      <c r="Q36" s="90"/>
      <c r="R36" s="97"/>
      <c r="S36" s="34"/>
      <c r="T36" s="91" t="s">
        <v>177</v>
      </c>
      <c r="U36" s="92" t="e">
        <f>VLOOKUP($T36,#REF!,2,0)</f>
        <v>#REF!</v>
      </c>
      <c r="V36" s="16" t="e">
        <f>VLOOKUP($T36,#REF!,4,0)</f>
        <v>#REF!</v>
      </c>
      <c r="W36" s="16" t="e">
        <f>VLOOKUP($T36,#REF!,5,0)</f>
        <v>#REF!</v>
      </c>
      <c r="X36" s="17" t="e">
        <f>VLOOKUP($T36,#REF!,6,0)</f>
        <v>#REF!</v>
      </c>
      <c r="Y36" s="7">
        <v>0</v>
      </c>
      <c r="Z36" s="96"/>
      <c r="AA36" s="42"/>
      <c r="AB36" s="34"/>
    </row>
    <row r="37" spans="1:29">
      <c r="A37" s="152" t="e">
        <f>#REF!</f>
        <v>#REF!</v>
      </c>
      <c r="B37" s="153" t="e">
        <f>#REF!</f>
        <v>#REF!</v>
      </c>
      <c r="C3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7" s="18">
        <v>6068100</v>
      </c>
      <c r="F37" s="21" t="s">
        <v>65</v>
      </c>
      <c r="G37" s="20" t="e">
        <f>K80+U80</f>
        <v>#REF!</v>
      </c>
      <c r="H37" s="48"/>
      <c r="I37" s="34"/>
      <c r="J37" s="93" t="s">
        <v>174</v>
      </c>
      <c r="K37" s="94">
        <v>9</v>
      </c>
      <c r="L37" s="19" t="e">
        <f>(VLOOKUP($J37,#REF!,2,0))*$K37</f>
        <v>#REF!</v>
      </c>
      <c r="M37" s="19" t="e">
        <f>VLOOKUP($J37,#REF!,4,0)*$K37</f>
        <v>#REF!</v>
      </c>
      <c r="N37" s="19" t="e">
        <f>VLOOKUP($J37,#REF!,5,0)*$K37</f>
        <v>#REF!</v>
      </c>
      <c r="O37" s="20" t="e">
        <f>VLOOKUP($J37,#REF!,6,0)*$K37</f>
        <v>#REF!</v>
      </c>
      <c r="P37" s="161"/>
      <c r="Q37" s="90"/>
      <c r="R37" s="97"/>
      <c r="S37" s="54"/>
      <c r="T37" s="93" t="s">
        <v>2</v>
      </c>
      <c r="U37" s="92" t="e">
        <f>VLOOKUP($T37,#REF!,2,0)</f>
        <v>#REF!</v>
      </c>
      <c r="V37" s="16" t="e">
        <f>VLOOKUP($T37,#REF!,4,0)</f>
        <v>#REF!</v>
      </c>
      <c r="W37" s="16" t="e">
        <f>VLOOKUP($T37,#REF!,5,0)</f>
        <v>#REF!</v>
      </c>
      <c r="X37" s="17" t="e">
        <f>VLOOKUP($T37,#REF!,6,0)</f>
        <v>#REF!</v>
      </c>
      <c r="Y37" s="8"/>
      <c r="Z37" s="96"/>
      <c r="AA37" s="42"/>
      <c r="AB37" s="34"/>
    </row>
    <row r="38" spans="1:29">
      <c r="A38" s="152" t="e">
        <f>#REF!</f>
        <v>#REF!</v>
      </c>
      <c r="B38" s="153" t="e">
        <f>#REF!</f>
        <v>#REF!</v>
      </c>
      <c r="C3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8" s="18">
        <v>6068200</v>
      </c>
      <c r="F38" s="21" t="s">
        <v>67</v>
      </c>
      <c r="G38" s="20"/>
      <c r="H38" s="48"/>
      <c r="I38" s="34"/>
      <c r="J38" s="93" t="s">
        <v>175</v>
      </c>
      <c r="K38" s="94">
        <v>9</v>
      </c>
      <c r="L38" s="19" t="e">
        <f>(VLOOKUP($J38,#REF!,2,0))*$K38</f>
        <v>#REF!</v>
      </c>
      <c r="M38" s="19" t="e">
        <f>VLOOKUP($J38,#REF!,4,0)*$K38</f>
        <v>#REF!</v>
      </c>
      <c r="N38" s="19" t="e">
        <f>VLOOKUP($J38,#REF!,5,0)*$K38</f>
        <v>#REF!</v>
      </c>
      <c r="O38" s="20" t="e">
        <f>VLOOKUP($J38,#REF!,6,0)*$K38</f>
        <v>#REF!</v>
      </c>
      <c r="P38" s="161"/>
      <c r="Q38" s="90"/>
      <c r="R38" s="97"/>
      <c r="S38" s="95"/>
      <c r="T38" s="93" t="s">
        <v>2</v>
      </c>
      <c r="U38" s="92" t="e">
        <f>VLOOKUP($T38,#REF!,2,0)</f>
        <v>#REF!</v>
      </c>
      <c r="V38" s="16" t="e">
        <f>VLOOKUP($T38,#REF!,4,0)</f>
        <v>#REF!</v>
      </c>
      <c r="W38" s="16" t="e">
        <f>VLOOKUP($T38,#REF!,5,0)</f>
        <v>#REF!</v>
      </c>
      <c r="X38" s="17" t="e">
        <f>VLOOKUP($T38,#REF!,6,0)</f>
        <v>#REF!</v>
      </c>
      <c r="Y38" s="8"/>
      <c r="Z38" s="96"/>
      <c r="AA38" s="42"/>
      <c r="AB38" s="34"/>
    </row>
    <row r="39" spans="1:29">
      <c r="A39" s="152" t="e">
        <f>#REF!</f>
        <v>#REF!</v>
      </c>
      <c r="B39" s="153" t="e">
        <f>#REF!</f>
        <v>#REF!</v>
      </c>
      <c r="C3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9" s="18">
        <v>6110000</v>
      </c>
      <c r="F39" s="21" t="s">
        <v>68</v>
      </c>
      <c r="G39" s="20" t="e">
        <f>K16*K2+K67+U67</f>
        <v>#REF!</v>
      </c>
      <c r="H39" s="48"/>
      <c r="I39" s="34"/>
      <c r="J39" s="93" t="s">
        <v>177</v>
      </c>
      <c r="K39" s="94">
        <v>8</v>
      </c>
      <c r="L39" s="19" t="e">
        <f>(VLOOKUP($J39,#REF!,2,0))*$K39</f>
        <v>#REF!</v>
      </c>
      <c r="M39" s="19" t="e">
        <f>VLOOKUP($J39,#REF!,4,0)*$K39</f>
        <v>#REF!</v>
      </c>
      <c r="N39" s="19" t="e">
        <f>VLOOKUP($J39,#REF!,5,0)*$K39</f>
        <v>#REF!</v>
      </c>
      <c r="O39" s="20" t="e">
        <f>VLOOKUP($J39,#REF!,6,0)*$K39</f>
        <v>#REF!</v>
      </c>
      <c r="P39" s="161"/>
      <c r="Q39" s="90"/>
      <c r="R39" s="97"/>
      <c r="S39" s="95"/>
      <c r="T39" s="93" t="s">
        <v>2</v>
      </c>
      <c r="U39" s="92" t="e">
        <f>VLOOKUP($T39,#REF!,2,0)</f>
        <v>#REF!</v>
      </c>
      <c r="V39" s="16" t="e">
        <f>VLOOKUP($T39,#REF!,4,0)</f>
        <v>#REF!</v>
      </c>
      <c r="W39" s="16" t="e">
        <f>VLOOKUP($T39,#REF!,5,0)</f>
        <v>#REF!</v>
      </c>
      <c r="X39" s="17" t="e">
        <f>VLOOKUP($T39,#REF!,6,0)</f>
        <v>#REF!</v>
      </c>
      <c r="Y39" s="8"/>
      <c r="Z39" s="96"/>
      <c r="AA39" s="42"/>
      <c r="AB39" s="34"/>
    </row>
    <row r="40" spans="1:29">
      <c r="A40" s="152" t="e">
        <f>#REF!</f>
        <v>#REF!</v>
      </c>
      <c r="B40" s="153" t="e">
        <f>#REF!</f>
        <v>#REF!</v>
      </c>
      <c r="C4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0" s="18">
        <v>6111000</v>
      </c>
      <c r="F40" s="21" t="s">
        <v>69</v>
      </c>
      <c r="G40" s="20"/>
      <c r="H40" s="48"/>
      <c r="I40" s="34"/>
      <c r="J40" s="93" t="s">
        <v>176</v>
      </c>
      <c r="K40" s="94">
        <v>8</v>
      </c>
      <c r="L40" s="19" t="e">
        <f>(VLOOKUP($J40,#REF!,2,0))*$K40</f>
        <v>#REF!</v>
      </c>
      <c r="M40" s="19" t="e">
        <f>VLOOKUP($J40,#REF!,4,0)*$K40</f>
        <v>#REF!</v>
      </c>
      <c r="N40" s="19" t="e">
        <f>VLOOKUP($J40,#REF!,5,0)*$K40</f>
        <v>#REF!</v>
      </c>
      <c r="O40" s="20" t="e">
        <f>VLOOKUP($J40,#REF!,6,0)*$K40</f>
        <v>#REF!</v>
      </c>
      <c r="P40" s="161"/>
      <c r="Q40" s="90"/>
      <c r="R40" s="97"/>
      <c r="S40" s="95"/>
      <c r="T40" s="93" t="s">
        <v>2</v>
      </c>
      <c r="U40" s="92" t="e">
        <f>VLOOKUP($T40,#REF!,2,0)</f>
        <v>#REF!</v>
      </c>
      <c r="V40" s="16" t="e">
        <f>VLOOKUP($T40,#REF!,4,0)</f>
        <v>#REF!</v>
      </c>
      <c r="W40" s="16" t="e">
        <f>VLOOKUP($T40,#REF!,5,0)</f>
        <v>#REF!</v>
      </c>
      <c r="X40" s="17" t="e">
        <f>VLOOKUP($T40,#REF!,6,0)</f>
        <v>#REF!</v>
      </c>
      <c r="Y40" s="8"/>
      <c r="Z40" s="96"/>
      <c r="AA40" s="42"/>
      <c r="AB40" s="34"/>
    </row>
    <row r="41" spans="1:29">
      <c r="A41" s="152" t="e">
        <f>#REF!</f>
        <v>#REF!</v>
      </c>
      <c r="B41" s="153" t="e">
        <f>#REF!</f>
        <v>#REF!</v>
      </c>
      <c r="C4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1" s="18">
        <v>6112000</v>
      </c>
      <c r="F41" s="21" t="s">
        <v>71</v>
      </c>
      <c r="G41" s="20"/>
      <c r="H41" s="64"/>
      <c r="I41" s="34"/>
      <c r="J41" s="93" t="s">
        <v>2</v>
      </c>
      <c r="K41" s="94"/>
      <c r="L41" s="19" t="e">
        <f>(VLOOKUP($J41,#REF!,2,0))*$K41</f>
        <v>#REF!</v>
      </c>
      <c r="M41" s="19" t="e">
        <f>VLOOKUP($J41,#REF!,4,0)*$K41</f>
        <v>#REF!</v>
      </c>
      <c r="N41" s="19" t="e">
        <f>VLOOKUP($J41,#REF!,5,0)*$K41</f>
        <v>#REF!</v>
      </c>
      <c r="O41" s="20" t="e">
        <f>VLOOKUP($J41,#REF!,6,0)*$K41</f>
        <v>#REF!</v>
      </c>
      <c r="P41" s="161"/>
      <c r="Q41" s="90"/>
      <c r="R41" s="97"/>
      <c r="S41" s="95"/>
      <c r="T41" s="93" t="s">
        <v>2</v>
      </c>
      <c r="U41" s="92" t="e">
        <f>VLOOKUP($T41,#REF!,2,0)</f>
        <v>#REF!</v>
      </c>
      <c r="V41" s="16" t="e">
        <f>VLOOKUP($T41,#REF!,4,0)</f>
        <v>#REF!</v>
      </c>
      <c r="W41" s="16" t="e">
        <f>VLOOKUP($T41,#REF!,5,0)</f>
        <v>#REF!</v>
      </c>
      <c r="X41" s="17" t="e">
        <f>VLOOKUP($T41,#REF!,6,0)</f>
        <v>#REF!</v>
      </c>
      <c r="Y41" s="8"/>
      <c r="Z41" s="96"/>
      <c r="AA41" s="42"/>
      <c r="AB41" s="34"/>
    </row>
    <row r="42" spans="1:29">
      <c r="A42" s="152" t="e">
        <f>#REF!</f>
        <v>#REF!</v>
      </c>
      <c r="B42" s="153" t="e">
        <f>#REF!</f>
        <v>#REF!</v>
      </c>
      <c r="C4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2" s="18">
        <v>6112100</v>
      </c>
      <c r="F42" s="21" t="s">
        <v>200</v>
      </c>
      <c r="G42" s="20" t="e">
        <f>O53+O59+Y53+Y59</f>
        <v>#REF!</v>
      </c>
      <c r="H42" s="48"/>
      <c r="I42" s="34"/>
      <c r="J42" s="93" t="s">
        <v>2</v>
      </c>
      <c r="K42" s="94"/>
      <c r="L42" s="19" t="e">
        <f>(VLOOKUP($J42,#REF!,2,0))*$K42</f>
        <v>#REF!</v>
      </c>
      <c r="M42" s="19" t="e">
        <f>VLOOKUP($J42,#REF!,4,0)*$K42</f>
        <v>#REF!</v>
      </c>
      <c r="N42" s="19" t="e">
        <f>VLOOKUP($J42,#REF!,5,0)*$K42</f>
        <v>#REF!</v>
      </c>
      <c r="O42" s="20" t="e">
        <f>VLOOKUP($J42,#REF!,6,0)*$K42</f>
        <v>#REF!</v>
      </c>
      <c r="P42" s="161"/>
      <c r="Q42" s="90"/>
      <c r="R42" s="97"/>
      <c r="S42" s="95"/>
      <c r="T42" s="93" t="s">
        <v>2</v>
      </c>
      <c r="U42" s="92" t="e">
        <f>VLOOKUP($T42,#REF!,2,0)</f>
        <v>#REF!</v>
      </c>
      <c r="V42" s="16" t="e">
        <f>VLOOKUP($T42,#REF!,4,0)</f>
        <v>#REF!</v>
      </c>
      <c r="W42" s="16" t="e">
        <f>VLOOKUP($T42,#REF!,5,0)</f>
        <v>#REF!</v>
      </c>
      <c r="X42" s="17" t="e">
        <f>VLOOKUP($T42,#REF!,6,0)</f>
        <v>#REF!</v>
      </c>
      <c r="Y42" s="8"/>
      <c r="Z42" s="96"/>
      <c r="AA42" s="42"/>
      <c r="AB42" s="34"/>
    </row>
    <row r="43" spans="1:29">
      <c r="A43" s="152" t="e">
        <f>#REF!</f>
        <v>#REF!</v>
      </c>
      <c r="B43" s="153" t="e">
        <f>#REF!</f>
        <v>#REF!</v>
      </c>
      <c r="C4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3" s="18">
        <v>6112200</v>
      </c>
      <c r="F43" s="21" t="s">
        <v>201</v>
      </c>
      <c r="G43" s="20" t="e">
        <f>O83+O97+Y83+Y97</f>
        <v>#REF!</v>
      </c>
      <c r="H43" s="48"/>
      <c r="I43" s="34"/>
      <c r="J43" s="93" t="s">
        <v>2</v>
      </c>
      <c r="K43" s="94"/>
      <c r="L43" s="19" t="e">
        <f>(VLOOKUP($J43,#REF!,2,0))*$K43</f>
        <v>#REF!</v>
      </c>
      <c r="M43" s="19" t="e">
        <f>VLOOKUP($J43,#REF!,4,0)*$K43</f>
        <v>#REF!</v>
      </c>
      <c r="N43" s="19" t="e">
        <f>VLOOKUP($J43,#REF!,5,0)*$K43</f>
        <v>#REF!</v>
      </c>
      <c r="O43" s="20" t="e">
        <f>VLOOKUP($J43,#REF!,6,0)*$K43</f>
        <v>#REF!</v>
      </c>
      <c r="P43" s="161"/>
      <c r="Q43" s="90"/>
      <c r="R43" s="97"/>
      <c r="S43" s="95"/>
      <c r="T43" s="93" t="s">
        <v>2</v>
      </c>
      <c r="U43" s="92" t="e">
        <f>VLOOKUP($T43,#REF!,2,0)</f>
        <v>#REF!</v>
      </c>
      <c r="V43" s="16" t="e">
        <f>VLOOKUP($T43,#REF!,4,0)</f>
        <v>#REF!</v>
      </c>
      <c r="W43" s="16" t="e">
        <f>VLOOKUP($T43,#REF!,5,0)</f>
        <v>#REF!</v>
      </c>
      <c r="X43" s="17" t="e">
        <f>VLOOKUP($T43,#REF!,6,0)</f>
        <v>#REF!</v>
      </c>
      <c r="Y43" s="8"/>
      <c r="Z43" s="96"/>
      <c r="AA43" s="42"/>
      <c r="AB43" s="34"/>
    </row>
    <row r="44" spans="1:29">
      <c r="A44" s="152" t="e">
        <f>#REF!</f>
        <v>#REF!</v>
      </c>
      <c r="B44" s="153" t="e">
        <f>#REF!</f>
        <v>#REF!</v>
      </c>
      <c r="C4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4" s="18">
        <v>6112300</v>
      </c>
      <c r="F44" s="21" t="s">
        <v>202</v>
      </c>
      <c r="G44" s="20" t="e">
        <f>O93+Y93</f>
        <v>#REF!</v>
      </c>
      <c r="H44" s="48"/>
      <c r="I44" s="34"/>
      <c r="J44" s="93" t="s">
        <v>2</v>
      </c>
      <c r="K44" s="94"/>
      <c r="L44" s="19" t="e">
        <f>(VLOOKUP($J44,#REF!,2,0))*$K44</f>
        <v>#REF!</v>
      </c>
      <c r="M44" s="19" t="e">
        <f>VLOOKUP($J44,#REF!,4,0)*$K44</f>
        <v>#REF!</v>
      </c>
      <c r="N44" s="19" t="e">
        <f>VLOOKUP($J44,#REF!,5,0)*$K44</f>
        <v>#REF!</v>
      </c>
      <c r="O44" s="20" t="e">
        <f>VLOOKUP($J44,#REF!,6,0)*$K44</f>
        <v>#REF!</v>
      </c>
      <c r="P44" s="161"/>
      <c r="Q44" s="90"/>
      <c r="R44" s="97"/>
      <c r="S44" s="95"/>
      <c r="T44" s="93" t="s">
        <v>2</v>
      </c>
      <c r="U44" s="92" t="e">
        <f>VLOOKUP($T44,#REF!,2,0)</f>
        <v>#REF!</v>
      </c>
      <c r="V44" s="16" t="e">
        <f>VLOOKUP($T44,#REF!,4,0)</f>
        <v>#REF!</v>
      </c>
      <c r="W44" s="16" t="e">
        <f>VLOOKUP($T44,#REF!,5,0)</f>
        <v>#REF!</v>
      </c>
      <c r="X44" s="17" t="e">
        <f>VLOOKUP($T44,#REF!,6,0)</f>
        <v>#REF!</v>
      </c>
      <c r="Y44" s="8"/>
      <c r="Z44" s="96"/>
      <c r="AA44" s="42"/>
      <c r="AB44" s="34"/>
    </row>
    <row r="45" spans="1:29">
      <c r="A45" s="152" t="e">
        <f>#REF!</f>
        <v>#REF!</v>
      </c>
      <c r="B45" s="153" t="e">
        <f>#REF!</f>
        <v>#REF!</v>
      </c>
      <c r="C4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5" s="18">
        <v>6112400</v>
      </c>
      <c r="F45" s="21" t="s">
        <v>203</v>
      </c>
      <c r="G45" s="20" t="e">
        <f>O65+O72+Y65+Y72+O79+Y79</f>
        <v>#REF!</v>
      </c>
      <c r="H45" s="48"/>
      <c r="I45" s="34"/>
      <c r="J45" s="93" t="s">
        <v>2</v>
      </c>
      <c r="K45" s="94"/>
      <c r="L45" s="19" t="e">
        <f>(VLOOKUP($J45,#REF!,2,0))*$K45</f>
        <v>#REF!</v>
      </c>
      <c r="M45" s="19" t="e">
        <f>VLOOKUP($J45,#REF!,4,0)*$K45</f>
        <v>#REF!</v>
      </c>
      <c r="N45" s="19" t="e">
        <f>VLOOKUP($J45,#REF!,5,0)*$K45</f>
        <v>#REF!</v>
      </c>
      <c r="O45" s="20" t="e">
        <f>VLOOKUP($J45,#REF!,6,0)*$K45</f>
        <v>#REF!</v>
      </c>
      <c r="P45" s="161"/>
      <c r="Q45" s="90"/>
      <c r="R45" s="97"/>
      <c r="S45" s="95"/>
      <c r="T45" s="93" t="s">
        <v>2</v>
      </c>
      <c r="U45" s="92" t="e">
        <f>VLOOKUP($T45,#REF!,2,0)</f>
        <v>#REF!</v>
      </c>
      <c r="V45" s="16" t="e">
        <f>VLOOKUP($T45,#REF!,4,0)</f>
        <v>#REF!</v>
      </c>
      <c r="W45" s="16" t="e">
        <f>VLOOKUP($T45,#REF!,5,0)</f>
        <v>#REF!</v>
      </c>
      <c r="X45" s="17" t="e">
        <f>VLOOKUP($T45,#REF!,6,0)</f>
        <v>#REF!</v>
      </c>
      <c r="Y45" s="8"/>
      <c r="Z45" s="96"/>
      <c r="AA45" s="42"/>
      <c r="AB45" s="34"/>
    </row>
    <row r="46" spans="1:29">
      <c r="A46" s="152" t="e">
        <f>#REF!</f>
        <v>#REF!</v>
      </c>
      <c r="B46" s="153" t="e">
        <f>#REF!</f>
        <v>#REF!</v>
      </c>
      <c r="C4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6" s="18">
        <v>6112500</v>
      </c>
      <c r="F46" s="21" t="s">
        <v>204</v>
      </c>
      <c r="G46" s="20" t="e">
        <f>O101+Y101</f>
        <v>#REF!</v>
      </c>
      <c r="H46" s="48"/>
      <c r="I46" s="34"/>
      <c r="J46" s="93" t="s">
        <v>2</v>
      </c>
      <c r="K46" s="94"/>
      <c r="L46" s="19" t="e">
        <f>(VLOOKUP($J46,#REF!,2,0))*$K46</f>
        <v>#REF!</v>
      </c>
      <c r="M46" s="19" t="e">
        <f>VLOOKUP($J46,#REF!,4,0)*$K46</f>
        <v>#REF!</v>
      </c>
      <c r="N46" s="19" t="e">
        <f>VLOOKUP($J46,#REF!,5,0)*$K46</f>
        <v>#REF!</v>
      </c>
      <c r="O46" s="20" t="e">
        <f>VLOOKUP($J46,#REF!,6,0)*$K46</f>
        <v>#REF!</v>
      </c>
      <c r="P46" s="161"/>
      <c r="Q46" s="90"/>
      <c r="R46" s="97"/>
      <c r="S46" s="95"/>
      <c r="T46" s="93" t="s">
        <v>2</v>
      </c>
      <c r="U46" s="92" t="e">
        <f>VLOOKUP($T46,#REF!,2,0)</f>
        <v>#REF!</v>
      </c>
      <c r="V46" s="16" t="e">
        <f>VLOOKUP($T46,#REF!,4,0)</f>
        <v>#REF!</v>
      </c>
      <c r="W46" s="16" t="e">
        <f>VLOOKUP($T46,#REF!,5,0)</f>
        <v>#REF!</v>
      </c>
      <c r="X46" s="17" t="e">
        <f>VLOOKUP($T46,#REF!,6,0)</f>
        <v>#REF!</v>
      </c>
      <c r="Y46" s="8"/>
      <c r="Z46" s="96"/>
      <c r="AA46" s="42"/>
      <c r="AB46" s="34"/>
    </row>
    <row r="47" spans="1:29" ht="16.5" thickBot="1">
      <c r="A47" s="152" t="e">
        <f>#REF!</f>
        <v>#REF!</v>
      </c>
      <c r="B47" s="153" t="e">
        <f>#REF!</f>
        <v>#REF!</v>
      </c>
      <c r="C4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7" s="18">
        <v>6113000</v>
      </c>
      <c r="F47" s="21" t="s">
        <v>72</v>
      </c>
      <c r="G47" s="20" t="e">
        <f>O88+O89+O90+Y88+Y89+Y90</f>
        <v>#REF!</v>
      </c>
      <c r="H47" s="48"/>
      <c r="I47" s="34"/>
      <c r="J47" s="98" t="s">
        <v>2</v>
      </c>
      <c r="K47" s="99"/>
      <c r="L47" s="100" t="e">
        <f>(VLOOKUP($J47,#REF!,2,0))*$K47</f>
        <v>#REF!</v>
      </c>
      <c r="M47" s="100" t="e">
        <f>VLOOKUP($J47,#REF!,4,0)*$K47</f>
        <v>#REF!</v>
      </c>
      <c r="N47" s="100" t="e">
        <f>VLOOKUP($J47,#REF!,5,0)*$K47</f>
        <v>#REF!</v>
      </c>
      <c r="O47" s="55" t="e">
        <f>VLOOKUP($J47,#REF!,6,0)*$K47</f>
        <v>#REF!</v>
      </c>
      <c r="P47" s="161"/>
      <c r="Q47" s="90"/>
      <c r="R47" s="97"/>
      <c r="S47" s="95"/>
      <c r="T47" s="101" t="s">
        <v>2</v>
      </c>
      <c r="U47" s="92" t="e">
        <f>VLOOKUP($T47,#REF!,2,0)</f>
        <v>#REF!</v>
      </c>
      <c r="V47" s="16" t="e">
        <f>VLOOKUP($T47,#REF!,4,0)</f>
        <v>#REF!</v>
      </c>
      <c r="W47" s="16" t="e">
        <f>VLOOKUP($T47,#REF!,5,0)</f>
        <v>#REF!</v>
      </c>
      <c r="X47" s="17" t="e">
        <f>VLOOKUP($T47,#REF!,6,0)</f>
        <v>#REF!</v>
      </c>
      <c r="Y47" s="9"/>
      <c r="Z47" s="96"/>
      <c r="AA47" s="42"/>
      <c r="AB47" s="34"/>
    </row>
    <row r="48" spans="1:29" ht="16.5" thickBot="1">
      <c r="A48" s="152" t="e">
        <f>#REF!</f>
        <v>#REF!</v>
      </c>
      <c r="B48" s="153" t="e">
        <f>#REF!</f>
        <v>#REF!</v>
      </c>
      <c r="C4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8" s="18">
        <v>6122000</v>
      </c>
      <c r="F48" s="21" t="s">
        <v>73</v>
      </c>
      <c r="G48" s="20" t="e">
        <f>K81+U81</f>
        <v>#REF!</v>
      </c>
      <c r="H48" s="48"/>
      <c r="I48" s="34"/>
      <c r="J48" s="235" t="s">
        <v>168</v>
      </c>
      <c r="K48" s="236">
        <f>SUM(K36:K47)</f>
        <v>51</v>
      </c>
      <c r="L48" s="74" t="e">
        <f>SUM(L36:L47)</f>
        <v>#REF!</v>
      </c>
      <c r="M48" s="74" t="e">
        <f>SUM(M36:M47)</f>
        <v>#REF!</v>
      </c>
      <c r="N48" s="74" t="e">
        <f>SUM(N36:N47)</f>
        <v>#REF!</v>
      </c>
      <c r="O48" s="77" t="e">
        <f>SUM(O36:O47)</f>
        <v>#REF!</v>
      </c>
      <c r="P48" s="157"/>
      <c r="Q48" s="78"/>
      <c r="R48" s="111"/>
      <c r="S48" s="95"/>
      <c r="T48" s="73" t="s">
        <v>168</v>
      </c>
      <c r="U48" s="74" t="e">
        <f>(U36*$Y$36)+(U37*$Y$37)+(U38*$Y$38)+(U39*$Y$39)+(U40*$Y$40)+(U41*$Y$41)+(U42*$Y$42)+(U43*$Y$43)+(U44*$Y$44)+(U45*$Y$45)+(U46*$Y$46)+(U47*$Y$47)</f>
        <v>#REF!</v>
      </c>
      <c r="V48" s="74" t="e">
        <f>(V36*$Y$36)+(V37*$Y$37)+(V38*$Y$38)+(V39*$Y$39)+(V40*$Y$40)+(V41*$Y$41)+(V42*$Y$42)+(V43*$Y$43)+(V44*$Y$44)+(V45*$Y$45)+(V46*$Y$46)+(V47*$Y$47)</f>
        <v>#REF!</v>
      </c>
      <c r="W48" s="74" t="e">
        <f>(W36*$Y$36)+(W37*$Y$37)+(W38*$Y$38)+(W39*$Y$39)+(W40*$Y$40)+(W41*$Y$41)+(W42*$Y$42)+(W43*$Y$43)+(W44*$Y$44)+(W45*$Y$45)+(W46*$Y$46)+(W47*$Y$47)</f>
        <v>#REF!</v>
      </c>
      <c r="X48" s="74" t="e">
        <f>(X36*$Y$36)+(X37*$Y$37)+(X38*$Y$38)+(X39*$Y$39)+(X40*$Y$40)+(X41*$Y$41)+(X42*$Y$42)+(X43*$Y$43)+(X44*$Y$44)+(X45*$Y$45)+(X46*$Y$46)+(X47*$Y$47)</f>
        <v>#REF!</v>
      </c>
      <c r="Y48" s="102">
        <f>SUM(Y36:Y47)</f>
        <v>0</v>
      </c>
      <c r="Z48" s="96"/>
      <c r="AA48" s="42"/>
      <c r="AB48" s="34"/>
    </row>
    <row r="49" spans="1:28" ht="16.5" thickBot="1">
      <c r="A49" s="152" t="e">
        <f>#REF!</f>
        <v>#REF!</v>
      </c>
      <c r="B49" s="153" t="e">
        <f>#REF!</f>
        <v>#REF!</v>
      </c>
      <c r="C4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9" s="18">
        <v>6132000</v>
      </c>
      <c r="F49" s="21" t="s">
        <v>74</v>
      </c>
      <c r="G49" s="20" t="e">
        <f>K62+U62</f>
        <v>#REF!</v>
      </c>
      <c r="H49" s="64"/>
      <c r="I49" s="63"/>
      <c r="J49" s="156"/>
      <c r="K49" s="156"/>
      <c r="L49" s="157"/>
      <c r="M49" s="157"/>
      <c r="N49" s="157"/>
      <c r="O49" s="157"/>
      <c r="P49" s="157"/>
      <c r="Q49" s="170"/>
      <c r="R49" s="157"/>
      <c r="S49" s="63"/>
      <c r="T49" s="156"/>
      <c r="U49" s="156"/>
      <c r="V49" s="157"/>
      <c r="W49" s="157"/>
      <c r="X49" s="157"/>
      <c r="Y49" s="157"/>
      <c r="Z49" s="157"/>
      <c r="AA49" s="170"/>
      <c r="AB49" s="34"/>
    </row>
    <row r="50" spans="1:28" ht="16.5" thickBot="1">
      <c r="A50" s="152" t="e">
        <f>#REF!</f>
        <v>#REF!</v>
      </c>
      <c r="B50" s="153" t="e">
        <f>#REF!</f>
        <v>#REF!</v>
      </c>
      <c r="C5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0" s="18">
        <v>6135100</v>
      </c>
      <c r="F50" s="21" t="s">
        <v>75</v>
      </c>
      <c r="G50" s="20">
        <f>(K13*K2)+(U13*U2)</f>
        <v>0</v>
      </c>
      <c r="H50" s="64"/>
      <c r="I50" s="34"/>
      <c r="J50" s="176" t="e">
        <f>#REF!</f>
        <v>#REF!</v>
      </c>
      <c r="K50" s="85" t="s">
        <v>148</v>
      </c>
      <c r="L50" s="173" t="s">
        <v>197</v>
      </c>
      <c r="M50" s="157"/>
      <c r="N50" s="209" t="s">
        <v>10</v>
      </c>
      <c r="O50" s="168" t="s">
        <v>148</v>
      </c>
      <c r="P50" s="169" t="s">
        <v>197</v>
      </c>
      <c r="Q50" s="170"/>
      <c r="R50" s="157"/>
      <c r="S50" s="34"/>
      <c r="T50" s="177" t="e">
        <f>#REF!</f>
        <v>#REF!</v>
      </c>
      <c r="U50" s="85" t="s">
        <v>148</v>
      </c>
      <c r="V50" s="173" t="s">
        <v>197</v>
      </c>
      <c r="W50" s="157"/>
      <c r="X50" s="209" t="s">
        <v>10</v>
      </c>
      <c r="Y50" s="168" t="s">
        <v>148</v>
      </c>
      <c r="Z50" s="169" t="s">
        <v>197</v>
      </c>
      <c r="AA50" s="170"/>
      <c r="AB50" s="34"/>
    </row>
    <row r="51" spans="1:28">
      <c r="A51" s="152" t="e">
        <f>#REF!</f>
        <v>#REF!</v>
      </c>
      <c r="B51" s="153" t="e">
        <f>#REF!</f>
        <v>#REF!</v>
      </c>
      <c r="C5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1" s="18">
        <v>6135200</v>
      </c>
      <c r="F51" s="21" t="s">
        <v>76</v>
      </c>
      <c r="G51" s="20">
        <f>(K12*K2)+(U12*U2)</f>
        <v>850</v>
      </c>
      <c r="H51" s="64"/>
      <c r="I51" s="34"/>
      <c r="J51" s="175" t="e">
        <f>#REF!</f>
        <v>#REF!</v>
      </c>
      <c r="K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51</f>
        <v>#REF!</v>
      </c>
      <c r="L51" s="162">
        <f t="shared" ref="L51:L56" si="0">$K$2/($K$2+$U$2)</f>
        <v>0.77272727272727271</v>
      </c>
      <c r="M51" s="157"/>
      <c r="N51" s="207" t="e">
        <f>#REF!</f>
        <v>#REF!</v>
      </c>
      <c r="O51" s="208"/>
      <c r="P51" s="211">
        <f>$K$2/($K$2+$U$2)</f>
        <v>0.77272727272727271</v>
      </c>
      <c r="Q51" s="170"/>
      <c r="R51" s="157"/>
      <c r="S51" s="34"/>
      <c r="T51" s="180" t="e">
        <f>#REF!</f>
        <v>#REF!</v>
      </c>
      <c r="U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51</f>
        <v>#REF!</v>
      </c>
      <c r="V51" s="162">
        <f t="shared" ref="V51:V56" si="1">$U$2/($K$2+$U$2)</f>
        <v>0.22727272727272727</v>
      </c>
      <c r="W51" s="157"/>
      <c r="X51" s="207" t="e">
        <f>#REF!</f>
        <v>#REF!</v>
      </c>
      <c r="Y51" s="208"/>
      <c r="Z51" s="211">
        <f>$U$2/($K$2+$U$2)</f>
        <v>0.22727272727272727</v>
      </c>
      <c r="AA51" s="170"/>
      <c r="AB51" s="34"/>
    </row>
    <row r="52" spans="1:28">
      <c r="A52" s="152" t="e">
        <f>#REF!</f>
        <v>#REF!</v>
      </c>
      <c r="B52" s="153" t="e">
        <f>#REF!</f>
        <v>#REF!</v>
      </c>
      <c r="C5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2" s="18">
        <v>6135300</v>
      </c>
      <c r="F52" s="21" t="s">
        <v>77</v>
      </c>
      <c r="G52" s="20"/>
      <c r="H52" s="64"/>
      <c r="I52" s="34"/>
      <c r="J52" s="175" t="e">
        <f>#REF!</f>
        <v>#REF!</v>
      </c>
      <c r="K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52</f>
        <v>#REF!</v>
      </c>
      <c r="L52" s="163">
        <f t="shared" si="0"/>
        <v>0.77272727272727271</v>
      </c>
      <c r="M52" s="157"/>
      <c r="N52" s="204" t="e">
        <f>#REF!</f>
        <v>#REF!</v>
      </c>
      <c r="O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52</f>
        <v>#REF!</v>
      </c>
      <c r="P52" s="211">
        <f t="shared" ref="P52:P103" si="2">$K$2/($K$2+$U$2)</f>
        <v>0.77272727272727271</v>
      </c>
      <c r="Q52" s="170"/>
      <c r="R52" s="157"/>
      <c r="S52" s="34"/>
      <c r="T52" s="180" t="e">
        <f>#REF!</f>
        <v>#REF!</v>
      </c>
      <c r="U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52</f>
        <v>#REF!</v>
      </c>
      <c r="V52" s="163">
        <f t="shared" si="1"/>
        <v>0.22727272727272727</v>
      </c>
      <c r="W52" s="157"/>
      <c r="X52" s="204" t="e">
        <f>#REF!</f>
        <v>#REF!</v>
      </c>
      <c r="Y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52</f>
        <v>#REF!</v>
      </c>
      <c r="Z52" s="211">
        <f t="shared" ref="Z52:Z103" si="3">$U$2/($K$2+$U$2)</f>
        <v>0.22727272727272727</v>
      </c>
      <c r="AA52" s="170"/>
      <c r="AB52" s="34"/>
    </row>
    <row r="53" spans="1:28">
      <c r="A53" s="152" t="e">
        <f>#REF!</f>
        <v>#REF!</v>
      </c>
      <c r="B53" s="153" t="e">
        <f>#REF!</f>
        <v>#REF!</v>
      </c>
      <c r="C5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3" s="18">
        <v>6135400</v>
      </c>
      <c r="F53" s="21" t="s">
        <v>78</v>
      </c>
      <c r="G53" s="20" t="e">
        <f>K88+U88</f>
        <v>#REF!</v>
      </c>
      <c r="H53" s="64"/>
      <c r="I53" s="34"/>
      <c r="J53" s="175" t="e">
        <f>#REF!</f>
        <v>#REF!</v>
      </c>
      <c r="K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53</f>
        <v>#REF!</v>
      </c>
      <c r="L53" s="163">
        <f t="shared" si="0"/>
        <v>0.77272727272727271</v>
      </c>
      <c r="M53" s="157"/>
      <c r="N53" s="204" t="e">
        <f>#REF!</f>
        <v>#REF!</v>
      </c>
      <c r="O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53</f>
        <v>#REF!</v>
      </c>
      <c r="P53" s="211">
        <f t="shared" si="2"/>
        <v>0.77272727272727271</v>
      </c>
      <c r="Q53" s="170"/>
      <c r="R53" s="157"/>
      <c r="S53" s="34"/>
      <c r="T53" s="180" t="e">
        <f>#REF!</f>
        <v>#REF!</v>
      </c>
      <c r="U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53</f>
        <v>#REF!</v>
      </c>
      <c r="V53" s="163">
        <f t="shared" si="1"/>
        <v>0.22727272727272727</v>
      </c>
      <c r="W53" s="157"/>
      <c r="X53" s="204" t="e">
        <f>#REF!</f>
        <v>#REF!</v>
      </c>
      <c r="Y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53</f>
        <v>#REF!</v>
      </c>
      <c r="Z53" s="211">
        <f t="shared" si="3"/>
        <v>0.22727272727272727</v>
      </c>
      <c r="AA53" s="170"/>
      <c r="AB53" s="34"/>
    </row>
    <row r="54" spans="1:28">
      <c r="A54" s="152" t="e">
        <f>#REF!</f>
        <v>#REF!</v>
      </c>
      <c r="B54" s="153" t="e">
        <f>#REF!</f>
        <v>#REF!</v>
      </c>
      <c r="C5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4" s="18">
        <v>6135500</v>
      </c>
      <c r="F54" s="21" t="s">
        <v>79</v>
      </c>
      <c r="G54" s="6">
        <f>(K11*K2)+(U11*U2)</f>
        <v>0</v>
      </c>
      <c r="H54" s="64"/>
      <c r="I54" s="34"/>
      <c r="J54" s="175" t="e">
        <f>#REF!</f>
        <v>#REF!</v>
      </c>
      <c r="K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54</f>
        <v>#REF!</v>
      </c>
      <c r="L54" s="163">
        <f t="shared" si="0"/>
        <v>0.77272727272727271</v>
      </c>
      <c r="M54" s="157"/>
      <c r="N54" s="204" t="e">
        <f>#REF!</f>
        <v>#REF!</v>
      </c>
      <c r="O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54</f>
        <v>#REF!</v>
      </c>
      <c r="P54" s="211">
        <f t="shared" si="2"/>
        <v>0.77272727272727271</v>
      </c>
      <c r="Q54" s="170"/>
      <c r="R54" s="157"/>
      <c r="S54" s="34"/>
      <c r="T54" s="180" t="e">
        <f>#REF!</f>
        <v>#REF!</v>
      </c>
      <c r="U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54</f>
        <v>#REF!</v>
      </c>
      <c r="V54" s="163">
        <f t="shared" si="1"/>
        <v>0.22727272727272727</v>
      </c>
      <c r="W54" s="157"/>
      <c r="X54" s="204" t="e">
        <f>#REF!</f>
        <v>#REF!</v>
      </c>
      <c r="Y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54</f>
        <v>#REF!</v>
      </c>
      <c r="Z54" s="211">
        <f t="shared" si="3"/>
        <v>0.22727272727272727</v>
      </c>
      <c r="AA54" s="170"/>
      <c r="AB54" s="34"/>
    </row>
    <row r="55" spans="1:28">
      <c r="A55" s="152" t="e">
        <f>#REF!</f>
        <v>#REF!</v>
      </c>
      <c r="B55" s="153" t="e">
        <f>#REF!</f>
        <v>#REF!</v>
      </c>
      <c r="C5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5" s="18">
        <v>6155100</v>
      </c>
      <c r="F55" s="21" t="s">
        <v>81</v>
      </c>
      <c r="G55" s="20"/>
      <c r="H55" s="64"/>
      <c r="I55" s="34"/>
      <c r="J55" s="175" t="e">
        <f>#REF!</f>
        <v>#REF!</v>
      </c>
      <c r="K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55</f>
        <v>#REF!</v>
      </c>
      <c r="L55" s="163">
        <f t="shared" si="0"/>
        <v>0.77272727272727271</v>
      </c>
      <c r="M55" s="157"/>
      <c r="N55" s="204" t="e">
        <f>#REF!</f>
        <v>#REF!</v>
      </c>
      <c r="O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55</f>
        <v>#REF!</v>
      </c>
      <c r="P55" s="211">
        <f t="shared" si="2"/>
        <v>0.77272727272727271</v>
      </c>
      <c r="Q55" s="170"/>
      <c r="R55" s="157"/>
      <c r="S55" s="34"/>
      <c r="T55" s="180" t="e">
        <f>#REF!</f>
        <v>#REF!</v>
      </c>
      <c r="U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55</f>
        <v>#REF!</v>
      </c>
      <c r="V55" s="163">
        <f t="shared" si="1"/>
        <v>0.22727272727272727</v>
      </c>
      <c r="W55" s="157"/>
      <c r="X55" s="204" t="e">
        <f>#REF!</f>
        <v>#REF!</v>
      </c>
      <c r="Y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55</f>
        <v>#REF!</v>
      </c>
      <c r="Z55" s="211">
        <f t="shared" si="3"/>
        <v>0.22727272727272727</v>
      </c>
      <c r="AA55" s="170"/>
      <c r="AB55" s="34"/>
    </row>
    <row r="56" spans="1:28">
      <c r="A56" s="152" t="e">
        <f>#REF!</f>
        <v>#REF!</v>
      </c>
      <c r="B56" s="153" t="e">
        <f>#REF!</f>
        <v>#REF!</v>
      </c>
      <c r="C5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6" s="18">
        <v>6155110</v>
      </c>
      <c r="F56" s="21" t="s">
        <v>83</v>
      </c>
      <c r="G56" s="20" t="e">
        <f>K66+U66</f>
        <v>#REF!</v>
      </c>
      <c r="H56" s="64"/>
      <c r="I56" s="34"/>
      <c r="J56" s="175" t="e">
        <f>#REF!</f>
        <v>#REF!</v>
      </c>
      <c r="K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56</f>
        <v>#REF!</v>
      </c>
      <c r="L56" s="163">
        <f t="shared" si="0"/>
        <v>0.77272727272727271</v>
      </c>
      <c r="M56" s="157"/>
      <c r="N56" s="204" t="e">
        <f>#REF!</f>
        <v>#REF!</v>
      </c>
      <c r="O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56</f>
        <v>#REF!</v>
      </c>
      <c r="P56" s="211">
        <f t="shared" si="2"/>
        <v>0.77272727272727271</v>
      </c>
      <c r="Q56" s="170"/>
      <c r="R56" s="157"/>
      <c r="S56" s="34"/>
      <c r="T56" s="180" t="e">
        <f>#REF!</f>
        <v>#REF!</v>
      </c>
      <c r="U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56</f>
        <v>#REF!</v>
      </c>
      <c r="V56" s="163">
        <f t="shared" si="1"/>
        <v>0.22727272727272727</v>
      </c>
      <c r="W56" s="157"/>
      <c r="X56" s="204" t="e">
        <f>#REF!</f>
        <v>#REF!</v>
      </c>
      <c r="Y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56</f>
        <v>#REF!</v>
      </c>
      <c r="Z56" s="211">
        <f t="shared" si="3"/>
        <v>0.22727272727272727</v>
      </c>
      <c r="AA56" s="170"/>
      <c r="AB56" s="34"/>
    </row>
    <row r="57" spans="1:28">
      <c r="A57" s="152" t="e">
        <f>#REF!</f>
        <v>#REF!</v>
      </c>
      <c r="B57" s="153" t="e">
        <f>#REF!</f>
        <v>#REF!</v>
      </c>
      <c r="C5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7" s="18">
        <v>6155120</v>
      </c>
      <c r="F57" s="21" t="s">
        <v>85</v>
      </c>
      <c r="G57" s="20" t="e">
        <f>K87+U87</f>
        <v>#REF!</v>
      </c>
      <c r="H57" s="64"/>
      <c r="I57" s="34"/>
      <c r="J57" s="171" t="e">
        <f>#REF!</f>
        <v>#REF!</v>
      </c>
      <c r="K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57</f>
        <v>#REF!</v>
      </c>
      <c r="L57" s="163">
        <f t="shared" ref="L57:L111" si="4">$K$2/($K$2+$U$2)</f>
        <v>0.77272727272727271</v>
      </c>
      <c r="M57" s="157"/>
      <c r="N57" s="205" t="e">
        <f>#REF!</f>
        <v>#REF!</v>
      </c>
      <c r="O57" s="202"/>
      <c r="P57" s="211">
        <f t="shared" si="2"/>
        <v>0.77272727272727271</v>
      </c>
      <c r="Q57" s="170"/>
      <c r="R57" s="157"/>
      <c r="S57" s="34"/>
      <c r="T57" s="180" t="e">
        <f>#REF!</f>
        <v>#REF!</v>
      </c>
      <c r="U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57</f>
        <v>#REF!</v>
      </c>
      <c r="V57" s="163">
        <f t="shared" ref="V57:V111" si="5">$U$2/($K$2+$U$2)</f>
        <v>0.22727272727272727</v>
      </c>
      <c r="W57" s="157"/>
      <c r="X57" s="205" t="e">
        <f>#REF!</f>
        <v>#REF!</v>
      </c>
      <c r="Y57" s="202"/>
      <c r="Z57" s="211">
        <f t="shared" si="3"/>
        <v>0.22727272727272727</v>
      </c>
      <c r="AA57" s="170"/>
      <c r="AB57" s="34"/>
    </row>
    <row r="58" spans="1:28">
      <c r="A58" s="152" t="e">
        <f>#REF!</f>
        <v>#REF!</v>
      </c>
      <c r="B58" s="153" t="e">
        <f>#REF!</f>
        <v>#REF!</v>
      </c>
      <c r="C5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8" s="18">
        <v>6155130</v>
      </c>
      <c r="F58" s="21" t="s">
        <v>87</v>
      </c>
      <c r="G58" s="20" t="e">
        <f>K64+U64</f>
        <v>#REF!</v>
      </c>
      <c r="H58" s="64"/>
      <c r="I58" s="34"/>
      <c r="J58" s="171" t="e">
        <f>#REF!</f>
        <v>#REF!</v>
      </c>
      <c r="K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58</f>
        <v>#REF!</v>
      </c>
      <c r="L58" s="163">
        <f t="shared" si="4"/>
        <v>0.77272727272727271</v>
      </c>
      <c r="M58" s="157"/>
      <c r="N58" s="204" t="e">
        <f>#REF!</f>
        <v>#REF!</v>
      </c>
      <c r="O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58</f>
        <v>#REF!</v>
      </c>
      <c r="P58" s="211">
        <f t="shared" si="2"/>
        <v>0.77272727272727271</v>
      </c>
      <c r="Q58" s="170"/>
      <c r="R58" s="157"/>
      <c r="S58" s="34"/>
      <c r="T58" s="180" t="e">
        <f>#REF!</f>
        <v>#REF!</v>
      </c>
      <c r="U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58</f>
        <v>#REF!</v>
      </c>
      <c r="V58" s="163">
        <f t="shared" si="5"/>
        <v>0.22727272727272727</v>
      </c>
      <c r="W58" s="157"/>
      <c r="X58" s="204" t="e">
        <f>#REF!</f>
        <v>#REF!</v>
      </c>
      <c r="Y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58</f>
        <v>#REF!</v>
      </c>
      <c r="Z58" s="211">
        <f t="shared" si="3"/>
        <v>0.22727272727272727</v>
      </c>
      <c r="AA58" s="170"/>
      <c r="AB58" s="34"/>
    </row>
    <row r="59" spans="1:28">
      <c r="A59" s="152" t="e">
        <f>#REF!</f>
        <v>#REF!</v>
      </c>
      <c r="B59" s="153" t="e">
        <f>#REF!</f>
        <v>#REF!</v>
      </c>
      <c r="C5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9" s="18">
        <v>6155140</v>
      </c>
      <c r="F59" s="21" t="s">
        <v>89</v>
      </c>
      <c r="G59" s="20" t="e">
        <f>K63+U63</f>
        <v>#REF!</v>
      </c>
      <c r="H59" s="64"/>
      <c r="I59" s="34"/>
      <c r="J59" s="171" t="e">
        <f>#REF!</f>
        <v>#REF!</v>
      </c>
      <c r="K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59</f>
        <v>#REF!</v>
      </c>
      <c r="L59" s="163">
        <f t="shared" si="4"/>
        <v>0.77272727272727271</v>
      </c>
      <c r="M59" s="157"/>
      <c r="N59" s="204" t="e">
        <f>#REF!</f>
        <v>#REF!</v>
      </c>
      <c r="O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59</f>
        <v>#REF!</v>
      </c>
      <c r="P59" s="211">
        <f t="shared" si="2"/>
        <v>0.77272727272727271</v>
      </c>
      <c r="Q59" s="170"/>
      <c r="R59" s="157"/>
      <c r="S59" s="34"/>
      <c r="T59" s="180" t="e">
        <f>#REF!</f>
        <v>#REF!</v>
      </c>
      <c r="U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59</f>
        <v>#REF!</v>
      </c>
      <c r="V59" s="163">
        <f t="shared" si="5"/>
        <v>0.22727272727272727</v>
      </c>
      <c r="W59" s="157"/>
      <c r="X59" s="204" t="e">
        <f>#REF!</f>
        <v>#REF!</v>
      </c>
      <c r="Y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59</f>
        <v>#REF!</v>
      </c>
      <c r="Z59" s="211">
        <f t="shared" si="3"/>
        <v>0.22727272727272727</v>
      </c>
      <c r="AA59" s="170"/>
      <c r="AB59" s="34"/>
    </row>
    <row r="60" spans="1:28">
      <c r="A60" s="152" t="e">
        <f>#REF!</f>
        <v>#REF!</v>
      </c>
      <c r="B60" s="153" t="e">
        <f>#REF!</f>
        <v>#REF!</v>
      </c>
      <c r="C6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0" s="18">
        <v>6155150</v>
      </c>
      <c r="F60" s="21" t="s">
        <v>91</v>
      </c>
      <c r="G60" s="20" t="e">
        <f>K65+U65</f>
        <v>#REF!</v>
      </c>
      <c r="H60" s="64"/>
      <c r="I60" s="34"/>
      <c r="J60" s="171" t="e">
        <f>#REF!</f>
        <v>#REF!</v>
      </c>
      <c r="K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60</f>
        <v>#REF!</v>
      </c>
      <c r="L60" s="163">
        <f t="shared" si="4"/>
        <v>0.77272727272727271</v>
      </c>
      <c r="M60" s="157"/>
      <c r="N60" s="204" t="e">
        <f>#REF!</f>
        <v>#REF!</v>
      </c>
      <c r="O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60</f>
        <v>#REF!</v>
      </c>
      <c r="P60" s="211">
        <f t="shared" si="2"/>
        <v>0.77272727272727271</v>
      </c>
      <c r="Q60" s="170"/>
      <c r="R60" s="157"/>
      <c r="S60" s="34"/>
      <c r="T60" s="180" t="e">
        <f>#REF!</f>
        <v>#REF!</v>
      </c>
      <c r="U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60</f>
        <v>#REF!</v>
      </c>
      <c r="V60" s="163">
        <f t="shared" si="5"/>
        <v>0.22727272727272727</v>
      </c>
      <c r="W60" s="157"/>
      <c r="X60" s="204" t="e">
        <f>#REF!</f>
        <v>#REF!</v>
      </c>
      <c r="Y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60</f>
        <v>#REF!</v>
      </c>
      <c r="Z60" s="211">
        <f t="shared" si="3"/>
        <v>0.22727272727272727</v>
      </c>
      <c r="AA60" s="170"/>
      <c r="AB60" s="34"/>
    </row>
    <row r="61" spans="1:28">
      <c r="A61" s="152" t="e">
        <f>#REF!</f>
        <v>#REF!</v>
      </c>
      <c r="B61" s="153" t="e">
        <f>#REF!</f>
        <v>#REF!</v>
      </c>
      <c r="C6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1" s="18">
        <v>6156000</v>
      </c>
      <c r="F61" s="21" t="s">
        <v>92</v>
      </c>
      <c r="G61" s="20" t="e">
        <f>K72+U72</f>
        <v>#REF!</v>
      </c>
      <c r="H61" s="64"/>
      <c r="I61" s="34"/>
      <c r="J61" s="171" t="e">
        <f>#REF!</f>
        <v>#REF!</v>
      </c>
      <c r="K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61</f>
        <v>#REF!</v>
      </c>
      <c r="L61" s="163">
        <f t="shared" si="4"/>
        <v>0.77272727272727271</v>
      </c>
      <c r="M61" s="157"/>
      <c r="N61" s="204" t="e">
        <f>#REF!</f>
        <v>#REF!</v>
      </c>
      <c r="O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61</f>
        <v>#REF!</v>
      </c>
      <c r="P61" s="211">
        <f t="shared" si="2"/>
        <v>0.77272727272727271</v>
      </c>
      <c r="Q61" s="170"/>
      <c r="R61" s="157"/>
      <c r="S61" s="34"/>
      <c r="T61" s="180" t="e">
        <f>#REF!</f>
        <v>#REF!</v>
      </c>
      <c r="U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61</f>
        <v>#REF!</v>
      </c>
      <c r="V61" s="163">
        <f t="shared" si="5"/>
        <v>0.22727272727272727</v>
      </c>
      <c r="W61" s="157"/>
      <c r="X61" s="204" t="e">
        <f>#REF!</f>
        <v>#REF!</v>
      </c>
      <c r="Y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61</f>
        <v>#REF!</v>
      </c>
      <c r="Z61" s="211">
        <f t="shared" si="3"/>
        <v>0.22727272727272727</v>
      </c>
      <c r="AA61" s="170"/>
      <c r="AB61" s="34"/>
    </row>
    <row r="62" spans="1:28">
      <c r="A62" s="152" t="e">
        <f>#REF!</f>
        <v>#REF!</v>
      </c>
      <c r="B62" s="153" t="e">
        <f>#REF!</f>
        <v>#REF!</v>
      </c>
      <c r="C6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2" s="18">
        <v>6160000</v>
      </c>
      <c r="F62" s="21" t="s">
        <v>93</v>
      </c>
      <c r="G62" s="20" t="e">
        <f>K68+U68</f>
        <v>#REF!</v>
      </c>
      <c r="H62" s="64"/>
      <c r="I62" s="34"/>
      <c r="J62" s="171" t="e">
        <f>#REF!</f>
        <v>#REF!</v>
      </c>
      <c r="K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62</f>
        <v>#REF!</v>
      </c>
      <c r="L62" s="163">
        <f t="shared" si="4"/>
        <v>0.77272727272727271</v>
      </c>
      <c r="M62" s="157"/>
      <c r="N62" s="204" t="e">
        <f>#REF!</f>
        <v>#REF!</v>
      </c>
      <c r="O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62</f>
        <v>#REF!</v>
      </c>
      <c r="P62" s="211">
        <f t="shared" si="2"/>
        <v>0.77272727272727271</v>
      </c>
      <c r="Q62" s="170"/>
      <c r="R62" s="157"/>
      <c r="S62" s="34"/>
      <c r="T62" s="180" t="e">
        <f>#REF!</f>
        <v>#REF!</v>
      </c>
      <c r="U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62</f>
        <v>#REF!</v>
      </c>
      <c r="V62" s="163">
        <f t="shared" si="5"/>
        <v>0.22727272727272727</v>
      </c>
      <c r="W62" s="157"/>
      <c r="X62" s="204" t="e">
        <f>#REF!</f>
        <v>#REF!</v>
      </c>
      <c r="Y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62</f>
        <v>#REF!</v>
      </c>
      <c r="Z62" s="211">
        <f t="shared" si="3"/>
        <v>0.22727272727272727</v>
      </c>
      <c r="AA62" s="170"/>
      <c r="AB62" s="34"/>
    </row>
    <row r="63" spans="1:28">
      <c r="A63" s="152" t="e">
        <f>#REF!</f>
        <v>#REF!</v>
      </c>
      <c r="B63" s="153" t="e">
        <f>#REF!</f>
        <v>#REF!</v>
      </c>
      <c r="C6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3" s="18">
        <v>6181000</v>
      </c>
      <c r="F63" s="21" t="s">
        <v>94</v>
      </c>
      <c r="G63" s="20" t="e">
        <f>K82+U82</f>
        <v>#REF!</v>
      </c>
      <c r="H63" s="64"/>
      <c r="I63" s="34"/>
      <c r="J63" s="171" t="e">
        <f>#REF!</f>
        <v>#REF!</v>
      </c>
      <c r="K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63</f>
        <v>#REF!</v>
      </c>
      <c r="L63" s="163">
        <f t="shared" si="4"/>
        <v>0.77272727272727271</v>
      </c>
      <c r="M63" s="157"/>
      <c r="N63" s="203" t="e">
        <f>#REF!</f>
        <v>#REF!</v>
      </c>
      <c r="O63" s="202"/>
      <c r="P63" s="211">
        <f t="shared" si="2"/>
        <v>0.77272727272727271</v>
      </c>
      <c r="Q63" s="170"/>
      <c r="R63" s="157"/>
      <c r="S63" s="34"/>
      <c r="T63" s="180" t="e">
        <f>#REF!</f>
        <v>#REF!</v>
      </c>
      <c r="U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63</f>
        <v>#REF!</v>
      </c>
      <c r="V63" s="163">
        <f t="shared" si="5"/>
        <v>0.22727272727272727</v>
      </c>
      <c r="W63" s="157"/>
      <c r="X63" s="203" t="e">
        <f>#REF!</f>
        <v>#REF!</v>
      </c>
      <c r="Y63" s="202"/>
      <c r="Z63" s="211">
        <f t="shared" si="3"/>
        <v>0.22727272727272727</v>
      </c>
      <c r="AA63" s="170"/>
      <c r="AB63" s="34"/>
    </row>
    <row r="64" spans="1:28">
      <c r="A64" s="152" t="e">
        <f>#REF!</f>
        <v>#REF!</v>
      </c>
      <c r="B64" s="153" t="e">
        <f>#REF!</f>
        <v>#REF!</v>
      </c>
      <c r="C6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4" s="18">
        <v>621000</v>
      </c>
      <c r="F64" s="21" t="s">
        <v>95</v>
      </c>
      <c r="G64" s="20"/>
      <c r="H64" s="64"/>
      <c r="I64" s="34"/>
      <c r="J64" s="171" t="e">
        <f>#REF!</f>
        <v>#REF!</v>
      </c>
      <c r="K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64</f>
        <v>#REF!</v>
      </c>
      <c r="L64" s="163">
        <f t="shared" si="4"/>
        <v>0.77272727272727271</v>
      </c>
      <c r="M64" s="157"/>
      <c r="N64" s="204" t="e">
        <f>#REF!</f>
        <v>#REF!</v>
      </c>
      <c r="O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64</f>
        <v>#REF!</v>
      </c>
      <c r="P64" s="211">
        <f t="shared" si="2"/>
        <v>0.77272727272727271</v>
      </c>
      <c r="Q64" s="170"/>
      <c r="R64" s="157"/>
      <c r="S64" s="34"/>
      <c r="T64" s="180" t="e">
        <f>#REF!</f>
        <v>#REF!</v>
      </c>
      <c r="U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64</f>
        <v>#REF!</v>
      </c>
      <c r="V64" s="163">
        <f t="shared" si="5"/>
        <v>0.22727272727272727</v>
      </c>
      <c r="W64" s="157"/>
      <c r="X64" s="204" t="e">
        <f>#REF!</f>
        <v>#REF!</v>
      </c>
      <c r="Y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64</f>
        <v>#REF!</v>
      </c>
      <c r="Z64" s="211">
        <f t="shared" si="3"/>
        <v>0.22727272727272727</v>
      </c>
      <c r="AA64" s="170"/>
      <c r="AB64" s="34"/>
    </row>
    <row r="65" spans="1:28">
      <c r="A65" s="152" t="e">
        <f>#REF!</f>
        <v>#REF!</v>
      </c>
      <c r="B65" s="153" t="e">
        <f>#REF!</f>
        <v>#REF!</v>
      </c>
      <c r="C6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5" s="18">
        <v>6226000</v>
      </c>
      <c r="F65" s="21" t="s">
        <v>96</v>
      </c>
      <c r="G65" s="20" t="e">
        <f>K83+U83</f>
        <v>#REF!</v>
      </c>
      <c r="H65" s="64"/>
      <c r="I65" s="34"/>
      <c r="J65" s="171" t="e">
        <f>#REF!</f>
        <v>#REF!</v>
      </c>
      <c r="K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65</f>
        <v>#REF!</v>
      </c>
      <c r="L65" s="163">
        <f t="shared" si="4"/>
        <v>0.77272727272727271</v>
      </c>
      <c r="M65" s="157"/>
      <c r="N65" s="204" t="e">
        <f>#REF!</f>
        <v>#REF!</v>
      </c>
      <c r="O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65</f>
        <v>#REF!</v>
      </c>
      <c r="P65" s="211">
        <f t="shared" si="2"/>
        <v>0.77272727272727271</v>
      </c>
      <c r="Q65" s="170"/>
      <c r="R65" s="157"/>
      <c r="S65" s="34"/>
      <c r="T65" s="180" t="e">
        <f>#REF!</f>
        <v>#REF!</v>
      </c>
      <c r="U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65</f>
        <v>#REF!</v>
      </c>
      <c r="V65" s="163">
        <f t="shared" si="5"/>
        <v>0.22727272727272727</v>
      </c>
      <c r="W65" s="157"/>
      <c r="X65" s="204" t="e">
        <f>#REF!</f>
        <v>#REF!</v>
      </c>
      <c r="Y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65</f>
        <v>#REF!</v>
      </c>
      <c r="Z65" s="211">
        <f t="shared" si="3"/>
        <v>0.22727272727272727</v>
      </c>
      <c r="AA65" s="170"/>
      <c r="AB65" s="34"/>
    </row>
    <row r="66" spans="1:28">
      <c r="A66" s="152" t="e">
        <f>#REF!</f>
        <v>#REF!</v>
      </c>
      <c r="B66" s="153" t="e">
        <f>#REF!</f>
        <v>#REF!</v>
      </c>
      <c r="C6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6" s="18">
        <v>6230000</v>
      </c>
      <c r="F66" s="21" t="s">
        <v>97</v>
      </c>
      <c r="G66" s="20"/>
      <c r="H66" s="64"/>
      <c r="I66" s="34"/>
      <c r="J66" s="171" t="e">
        <f>#REF!</f>
        <v>#REF!</v>
      </c>
      <c r="K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66</f>
        <v>#REF!</v>
      </c>
      <c r="L66" s="163">
        <f t="shared" si="4"/>
        <v>0.77272727272727271</v>
      </c>
      <c r="M66" s="157"/>
      <c r="N66" s="204" t="e">
        <f>#REF!</f>
        <v>#REF!</v>
      </c>
      <c r="O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66</f>
        <v>#REF!</v>
      </c>
      <c r="P66" s="211">
        <f t="shared" si="2"/>
        <v>0.77272727272727271</v>
      </c>
      <c r="Q66" s="170"/>
      <c r="R66" s="157"/>
      <c r="S66" s="34"/>
      <c r="T66" s="180" t="e">
        <f>#REF!</f>
        <v>#REF!</v>
      </c>
      <c r="U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66</f>
        <v>#REF!</v>
      </c>
      <c r="V66" s="163">
        <f t="shared" si="5"/>
        <v>0.22727272727272727</v>
      </c>
      <c r="W66" s="157"/>
      <c r="X66" s="204" t="e">
        <f>#REF!</f>
        <v>#REF!</v>
      </c>
      <c r="Y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66</f>
        <v>#REF!</v>
      </c>
      <c r="Z66" s="211">
        <f t="shared" si="3"/>
        <v>0.22727272727272727</v>
      </c>
      <c r="AA66" s="170"/>
      <c r="AB66" s="34"/>
    </row>
    <row r="67" spans="1:28">
      <c r="A67" s="152" t="e">
        <f>#REF!</f>
        <v>#REF!</v>
      </c>
      <c r="B67" s="153" t="e">
        <f>#REF!</f>
        <v>#REF!</v>
      </c>
      <c r="C6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7" s="18">
        <v>6231100</v>
      </c>
      <c r="F67" s="21" t="s">
        <v>98</v>
      </c>
      <c r="G67" s="20" t="e">
        <f>O66+O67+O68+O73+O75+O74+Y66+Y67+Y68+Y73+Y74+Y75</f>
        <v>#REF!</v>
      </c>
      <c r="H67" s="64"/>
      <c r="I67" s="34"/>
      <c r="J67" s="171" t="e">
        <f>#REF!</f>
        <v>#REF!</v>
      </c>
      <c r="K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67</f>
        <v>#REF!</v>
      </c>
      <c r="L67" s="163">
        <f t="shared" si="4"/>
        <v>0.77272727272727271</v>
      </c>
      <c r="M67" s="157"/>
      <c r="N67" s="204" t="e">
        <f>#REF!</f>
        <v>#REF!</v>
      </c>
      <c r="O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67</f>
        <v>#REF!</v>
      </c>
      <c r="P67" s="211">
        <f t="shared" si="2"/>
        <v>0.77272727272727271</v>
      </c>
      <c r="Q67" s="170"/>
      <c r="R67" s="157"/>
      <c r="S67" s="34"/>
      <c r="T67" s="180" t="e">
        <f>#REF!</f>
        <v>#REF!</v>
      </c>
      <c r="U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67</f>
        <v>#REF!</v>
      </c>
      <c r="V67" s="163">
        <f t="shared" si="5"/>
        <v>0.22727272727272727</v>
      </c>
      <c r="W67" s="157"/>
      <c r="X67" s="204" t="e">
        <f>#REF!</f>
        <v>#REF!</v>
      </c>
      <c r="Y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67</f>
        <v>#REF!</v>
      </c>
      <c r="Z67" s="211">
        <f t="shared" si="3"/>
        <v>0.22727272727272727</v>
      </c>
      <c r="AA67" s="170"/>
      <c r="AB67" s="34"/>
    </row>
    <row r="68" spans="1:28">
      <c r="A68" s="152" t="e">
        <f>#REF!</f>
        <v>#REF!</v>
      </c>
      <c r="B68" s="153" t="e">
        <f>#REF!</f>
        <v>#REF!</v>
      </c>
      <c r="C6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8" s="18">
        <v>6231200</v>
      </c>
      <c r="F68" s="21" t="s">
        <v>99</v>
      </c>
      <c r="G68" s="6" t="e">
        <f>(K7*K2)+(U7*U2)+O55+O61+Y55+Y61</f>
        <v>#REF!</v>
      </c>
      <c r="H68" s="64"/>
      <c r="I68" s="34"/>
      <c r="J68" s="171" t="e">
        <f>#REF!</f>
        <v>#REF!</v>
      </c>
      <c r="K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68</f>
        <v>#REF!</v>
      </c>
      <c r="L68" s="163">
        <f t="shared" si="4"/>
        <v>0.77272727272727271</v>
      </c>
      <c r="M68" s="157"/>
      <c r="N68" s="204" t="e">
        <f>#REF!</f>
        <v>#REF!</v>
      </c>
      <c r="O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68</f>
        <v>#REF!</v>
      </c>
      <c r="P68" s="211">
        <f t="shared" si="2"/>
        <v>0.77272727272727271</v>
      </c>
      <c r="Q68" s="170"/>
      <c r="R68" s="157"/>
      <c r="S68" s="34"/>
      <c r="T68" s="180" t="e">
        <f>#REF!</f>
        <v>#REF!</v>
      </c>
      <c r="U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68</f>
        <v>#REF!</v>
      </c>
      <c r="V68" s="163">
        <f t="shared" si="5"/>
        <v>0.22727272727272727</v>
      </c>
      <c r="W68" s="157"/>
      <c r="X68" s="204" t="e">
        <f>#REF!</f>
        <v>#REF!</v>
      </c>
      <c r="Y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68</f>
        <v>#REF!</v>
      </c>
      <c r="Z68" s="211">
        <f t="shared" si="3"/>
        <v>0.22727272727272727</v>
      </c>
      <c r="AA68" s="170"/>
      <c r="AB68" s="34"/>
    </row>
    <row r="69" spans="1:28">
      <c r="A69" s="152" t="e">
        <f>#REF!</f>
        <v>#REF!</v>
      </c>
      <c r="B69" s="153" t="e">
        <f>#REF!</f>
        <v>#REF!</v>
      </c>
      <c r="C6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9" s="18">
        <v>6236000</v>
      </c>
      <c r="F69" s="21" t="s">
        <v>100</v>
      </c>
      <c r="G69" s="6" t="e">
        <f>O54+Y54+O60+Y60+O85+Y85+O102+Y102</f>
        <v>#REF!</v>
      </c>
      <c r="H69" s="64"/>
      <c r="I69" s="34"/>
      <c r="J69" s="171" t="e">
        <f>#REF!</f>
        <v>#REF!</v>
      </c>
      <c r="K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69</f>
        <v>#REF!</v>
      </c>
      <c r="L69" s="163">
        <f t="shared" si="4"/>
        <v>0.77272727272727271</v>
      </c>
      <c r="M69" s="157"/>
      <c r="N69" s="204" t="e">
        <f>#REF!</f>
        <v>#REF!</v>
      </c>
      <c r="O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69</f>
        <v>#REF!</v>
      </c>
      <c r="P69" s="211">
        <f t="shared" si="2"/>
        <v>0.77272727272727271</v>
      </c>
      <c r="Q69" s="170"/>
      <c r="R69" s="157"/>
      <c r="S69" s="34"/>
      <c r="T69" s="180" t="e">
        <f>#REF!</f>
        <v>#REF!</v>
      </c>
      <c r="U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69</f>
        <v>#REF!</v>
      </c>
      <c r="V69" s="163">
        <f t="shared" si="5"/>
        <v>0.22727272727272727</v>
      </c>
      <c r="W69" s="157"/>
      <c r="X69" s="204" t="e">
        <f>#REF!</f>
        <v>#REF!</v>
      </c>
      <c r="Y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69</f>
        <v>#REF!</v>
      </c>
      <c r="Z69" s="211">
        <f t="shared" si="3"/>
        <v>0.22727272727272727</v>
      </c>
      <c r="AA69" s="170"/>
      <c r="AB69" s="34"/>
    </row>
    <row r="70" spans="1:28">
      <c r="A70" s="152" t="e">
        <f>#REF!</f>
        <v>#REF!</v>
      </c>
      <c r="B70" s="153" t="e">
        <f>#REF!</f>
        <v>#REF!</v>
      </c>
      <c r="C7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0" s="18">
        <v>6236100</v>
      </c>
      <c r="F70" s="21" t="s">
        <v>101</v>
      </c>
      <c r="G70" s="6"/>
      <c r="H70" s="64"/>
      <c r="I70" s="34"/>
      <c r="J70" s="171" t="e">
        <f>#REF!</f>
        <v>#REF!</v>
      </c>
      <c r="K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70</f>
        <v>#REF!</v>
      </c>
      <c r="L70" s="163">
        <f t="shared" si="4"/>
        <v>0.77272727272727271</v>
      </c>
      <c r="M70" s="157"/>
      <c r="N70" s="203" t="e">
        <f>#REF!</f>
        <v>#REF!</v>
      </c>
      <c r="O70" s="202"/>
      <c r="P70" s="211">
        <f t="shared" si="2"/>
        <v>0.77272727272727271</v>
      </c>
      <c r="Q70" s="170"/>
      <c r="R70" s="157"/>
      <c r="S70" s="34"/>
      <c r="T70" s="180" t="e">
        <f>#REF!</f>
        <v>#REF!</v>
      </c>
      <c r="U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70</f>
        <v>#REF!</v>
      </c>
      <c r="V70" s="163">
        <f t="shared" si="5"/>
        <v>0.22727272727272727</v>
      </c>
      <c r="W70" s="157"/>
      <c r="X70" s="203" t="e">
        <f>#REF!</f>
        <v>#REF!</v>
      </c>
      <c r="Y70" s="202"/>
      <c r="Z70" s="211">
        <f t="shared" si="3"/>
        <v>0.22727272727272727</v>
      </c>
      <c r="AA70" s="170"/>
      <c r="AB70" s="34"/>
    </row>
    <row r="71" spans="1:28">
      <c r="A71" s="152" t="e">
        <f>#REF!</f>
        <v>#REF!</v>
      </c>
      <c r="B71" s="153" t="e">
        <f>#REF!</f>
        <v>#REF!</v>
      </c>
      <c r="C7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1" s="18">
        <v>6236200</v>
      </c>
      <c r="F71" s="21" t="s">
        <v>222</v>
      </c>
      <c r="G71" s="6"/>
      <c r="H71" s="64"/>
      <c r="I71" s="34"/>
      <c r="J71" s="171" t="e">
        <f>#REF!</f>
        <v>#REF!</v>
      </c>
      <c r="K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71</f>
        <v>#REF!</v>
      </c>
      <c r="L71" s="163">
        <f t="shared" si="4"/>
        <v>0.77272727272727271</v>
      </c>
      <c r="M71" s="157"/>
      <c r="N71" s="204" t="e">
        <f>#REF!</f>
        <v>#REF!</v>
      </c>
      <c r="O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71</f>
        <v>#REF!</v>
      </c>
      <c r="P71" s="211">
        <f t="shared" si="2"/>
        <v>0.77272727272727271</v>
      </c>
      <c r="Q71" s="170"/>
      <c r="R71" s="157"/>
      <c r="S71" s="34"/>
      <c r="T71" s="180" t="e">
        <f>#REF!</f>
        <v>#REF!</v>
      </c>
      <c r="U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71</f>
        <v>#REF!</v>
      </c>
      <c r="V71" s="163">
        <f t="shared" si="5"/>
        <v>0.22727272727272727</v>
      </c>
      <c r="W71" s="157"/>
      <c r="X71" s="204" t="e">
        <f>#REF!</f>
        <v>#REF!</v>
      </c>
      <c r="Y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71</f>
        <v>#REF!</v>
      </c>
      <c r="Z71" s="211">
        <f t="shared" si="3"/>
        <v>0.22727272727272727</v>
      </c>
      <c r="AA71" s="170"/>
      <c r="AB71" s="34"/>
    </row>
    <row r="72" spans="1:28">
      <c r="A72" s="152" t="e">
        <f>#REF!</f>
        <v>#REF!</v>
      </c>
      <c r="B72" s="153" t="e">
        <f>#REF!</f>
        <v>#REF!</v>
      </c>
      <c r="C7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2" s="18">
        <v>6241000</v>
      </c>
      <c r="F72" s="21" t="s">
        <v>102</v>
      </c>
      <c r="G72" s="6"/>
      <c r="H72" s="64"/>
      <c r="I72" s="34"/>
      <c r="J72" s="171" t="e">
        <f>#REF!</f>
        <v>#REF!</v>
      </c>
      <c r="K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72</f>
        <v>#REF!</v>
      </c>
      <c r="L72" s="163">
        <f t="shared" si="4"/>
        <v>0.77272727272727271</v>
      </c>
      <c r="M72" s="157"/>
      <c r="N72" s="204" t="e">
        <f>#REF!</f>
        <v>#REF!</v>
      </c>
      <c r="O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72</f>
        <v>#REF!</v>
      </c>
      <c r="P72" s="211">
        <f t="shared" si="2"/>
        <v>0.77272727272727271</v>
      </c>
      <c r="Q72" s="170"/>
      <c r="R72" s="157"/>
      <c r="S72" s="34"/>
      <c r="T72" s="180" t="e">
        <f>#REF!</f>
        <v>#REF!</v>
      </c>
      <c r="U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72</f>
        <v>#REF!</v>
      </c>
      <c r="V72" s="163">
        <f t="shared" si="5"/>
        <v>0.22727272727272727</v>
      </c>
      <c r="W72" s="157"/>
      <c r="X72" s="204" t="e">
        <f>#REF!</f>
        <v>#REF!</v>
      </c>
      <c r="Y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72</f>
        <v>#REF!</v>
      </c>
      <c r="Z72" s="211">
        <f t="shared" si="3"/>
        <v>0.22727272727272727</v>
      </c>
      <c r="AA72" s="170"/>
      <c r="AB72" s="34"/>
    </row>
    <row r="73" spans="1:28">
      <c r="A73" s="152" t="e">
        <f>#REF!</f>
        <v>#REF!</v>
      </c>
      <c r="B73" s="153" t="e">
        <f>#REF!</f>
        <v>#REF!</v>
      </c>
      <c r="C7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3" s="18">
        <v>6251100</v>
      </c>
      <c r="F73" s="21" t="s">
        <v>103</v>
      </c>
      <c r="G73" s="6" t="e">
        <f>K97+U97+(K20*K2)</f>
        <v>#REF!</v>
      </c>
      <c r="H73" s="64"/>
      <c r="I73" s="34"/>
      <c r="J73" s="171" t="e">
        <f>#REF!</f>
        <v>#REF!</v>
      </c>
      <c r="K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73</f>
        <v>#REF!</v>
      </c>
      <c r="L73" s="163">
        <f t="shared" si="4"/>
        <v>0.77272727272727271</v>
      </c>
      <c r="M73" s="157"/>
      <c r="N73" s="204" t="e">
        <f>#REF!</f>
        <v>#REF!</v>
      </c>
      <c r="O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73</f>
        <v>#REF!</v>
      </c>
      <c r="P73" s="211">
        <f t="shared" si="2"/>
        <v>0.77272727272727271</v>
      </c>
      <c r="Q73" s="170"/>
      <c r="R73" s="157"/>
      <c r="S73" s="34"/>
      <c r="T73" s="180" t="e">
        <f>#REF!</f>
        <v>#REF!</v>
      </c>
      <c r="U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73</f>
        <v>#REF!</v>
      </c>
      <c r="V73" s="163">
        <f t="shared" si="5"/>
        <v>0.22727272727272727</v>
      </c>
      <c r="W73" s="157"/>
      <c r="X73" s="204" t="e">
        <f>#REF!</f>
        <v>#REF!</v>
      </c>
      <c r="Y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73</f>
        <v>#REF!</v>
      </c>
      <c r="Z73" s="211">
        <f t="shared" si="3"/>
        <v>0.22727272727272727</v>
      </c>
      <c r="AA73" s="170"/>
      <c r="AB73" s="34"/>
    </row>
    <row r="74" spans="1:28">
      <c r="A74" s="152" t="e">
        <f>#REF!</f>
        <v>#REF!</v>
      </c>
      <c r="B74" s="153" t="e">
        <f>#REF!</f>
        <v>#REF!</v>
      </c>
      <c r="C7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4" s="18">
        <v>6251110</v>
      </c>
      <c r="F74" s="21" t="s">
        <v>217</v>
      </c>
      <c r="G74" s="6"/>
      <c r="H74" s="64"/>
      <c r="I74" s="34"/>
      <c r="J74" s="171" t="e">
        <f>#REF!</f>
        <v>#REF!</v>
      </c>
      <c r="K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74</f>
        <v>#REF!</v>
      </c>
      <c r="L74" s="163">
        <f t="shared" si="4"/>
        <v>0.77272727272727271</v>
      </c>
      <c r="M74" s="157"/>
      <c r="N74" s="204" t="e">
        <f>#REF!</f>
        <v>#REF!</v>
      </c>
      <c r="O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74</f>
        <v>#REF!</v>
      </c>
      <c r="P74" s="211">
        <f t="shared" si="2"/>
        <v>0.77272727272727271</v>
      </c>
      <c r="Q74" s="170"/>
      <c r="R74" s="157"/>
      <c r="S74" s="34"/>
      <c r="T74" s="180" t="e">
        <f>#REF!</f>
        <v>#REF!</v>
      </c>
      <c r="U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74</f>
        <v>#REF!</v>
      </c>
      <c r="V74" s="163">
        <f t="shared" si="5"/>
        <v>0.22727272727272727</v>
      </c>
      <c r="W74" s="157"/>
      <c r="X74" s="204" t="e">
        <f>#REF!</f>
        <v>#REF!</v>
      </c>
      <c r="Y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74</f>
        <v>#REF!</v>
      </c>
      <c r="Z74" s="211">
        <f t="shared" si="3"/>
        <v>0.22727272727272727</v>
      </c>
      <c r="AA74" s="170"/>
      <c r="AB74" s="34"/>
    </row>
    <row r="75" spans="1:28">
      <c r="A75" s="152" t="e">
        <f>#REF!</f>
        <v>#REF!</v>
      </c>
      <c r="B75" s="153" t="e">
        <f>#REF!</f>
        <v>#REF!</v>
      </c>
      <c r="C7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5" s="18">
        <v>6251120</v>
      </c>
      <c r="F75" s="21" t="s">
        <v>219</v>
      </c>
      <c r="G75" s="6"/>
      <c r="H75" s="64"/>
      <c r="I75" s="34"/>
      <c r="J75" s="171" t="e">
        <f>#REF!</f>
        <v>#REF!</v>
      </c>
      <c r="K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75</f>
        <v>#REF!</v>
      </c>
      <c r="L75" s="163">
        <f t="shared" si="4"/>
        <v>0.77272727272727271</v>
      </c>
      <c r="M75" s="157"/>
      <c r="N75" s="204" t="e">
        <f>#REF!</f>
        <v>#REF!</v>
      </c>
      <c r="O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75</f>
        <v>#REF!</v>
      </c>
      <c r="P75" s="211">
        <f t="shared" si="2"/>
        <v>0.77272727272727271</v>
      </c>
      <c r="Q75" s="170"/>
      <c r="R75" s="157"/>
      <c r="S75" s="34"/>
      <c r="T75" s="180" t="e">
        <f>#REF!</f>
        <v>#REF!</v>
      </c>
      <c r="U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75</f>
        <v>#REF!</v>
      </c>
      <c r="V75" s="163">
        <f t="shared" si="5"/>
        <v>0.22727272727272727</v>
      </c>
      <c r="W75" s="157"/>
      <c r="X75" s="204" t="e">
        <f>#REF!</f>
        <v>#REF!</v>
      </c>
      <c r="Y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75</f>
        <v>#REF!</v>
      </c>
      <c r="Z75" s="211">
        <f t="shared" si="3"/>
        <v>0.22727272727272727</v>
      </c>
      <c r="AA75" s="170"/>
      <c r="AB75" s="34"/>
    </row>
    <row r="76" spans="1:28">
      <c r="A76" s="152" t="e">
        <f>#REF!</f>
        <v>#REF!</v>
      </c>
      <c r="B76" s="153" t="e">
        <f>#REF!</f>
        <v>#REF!</v>
      </c>
      <c r="C7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6" s="18">
        <v>6251130</v>
      </c>
      <c r="F76" s="21" t="s">
        <v>216</v>
      </c>
      <c r="G76" s="6"/>
      <c r="H76" s="64"/>
      <c r="I76" s="34"/>
      <c r="J76" s="171" t="e">
        <f>#REF!</f>
        <v>#REF!</v>
      </c>
      <c r="K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76</f>
        <v>#REF!</v>
      </c>
      <c r="L76" s="163">
        <f t="shared" si="4"/>
        <v>0.77272727272727271</v>
      </c>
      <c r="M76" s="157"/>
      <c r="N76" s="204" t="e">
        <f>#REF!</f>
        <v>#REF!</v>
      </c>
      <c r="O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76</f>
        <v>#REF!</v>
      </c>
      <c r="P76" s="211">
        <f t="shared" si="2"/>
        <v>0.77272727272727271</v>
      </c>
      <c r="Q76" s="170"/>
      <c r="R76" s="157"/>
      <c r="S76" s="34"/>
      <c r="T76" s="180" t="e">
        <f>#REF!</f>
        <v>#REF!</v>
      </c>
      <c r="U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76</f>
        <v>#REF!</v>
      </c>
      <c r="V76" s="163">
        <f t="shared" si="5"/>
        <v>0.22727272727272727</v>
      </c>
      <c r="W76" s="157"/>
      <c r="X76" s="204" t="e">
        <f>#REF!</f>
        <v>#REF!</v>
      </c>
      <c r="Y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76</f>
        <v>#REF!</v>
      </c>
      <c r="Z76" s="211">
        <f t="shared" si="3"/>
        <v>0.22727272727272727</v>
      </c>
      <c r="AA76" s="170"/>
      <c r="AB76" s="34"/>
    </row>
    <row r="77" spans="1:28">
      <c r="A77" s="152" t="e">
        <f>#REF!</f>
        <v>#REF!</v>
      </c>
      <c r="B77" s="153" t="e">
        <f>#REF!</f>
        <v>#REF!</v>
      </c>
      <c r="C7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7" s="18">
        <v>6251140</v>
      </c>
      <c r="F77" s="21" t="s">
        <v>218</v>
      </c>
      <c r="G77" s="6"/>
      <c r="H77" s="64"/>
      <c r="I77" s="34"/>
      <c r="J77" s="172" t="e">
        <f>#REF!</f>
        <v>#REF!</v>
      </c>
      <c r="K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77</f>
        <v>#REF!</v>
      </c>
      <c r="L77" s="163">
        <f t="shared" si="4"/>
        <v>0.77272727272727271</v>
      </c>
      <c r="M77" s="157"/>
      <c r="N77" s="205" t="e">
        <f>#REF!</f>
        <v>#REF!</v>
      </c>
      <c r="O77" s="202"/>
      <c r="P77" s="211">
        <f t="shared" si="2"/>
        <v>0.77272727272727271</v>
      </c>
      <c r="Q77" s="170"/>
      <c r="R77" s="157"/>
      <c r="S77" s="34"/>
      <c r="T77" s="178" t="e">
        <f>#REF!</f>
        <v>#REF!</v>
      </c>
      <c r="U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77</f>
        <v>#REF!</v>
      </c>
      <c r="V77" s="163">
        <f t="shared" si="5"/>
        <v>0.22727272727272727</v>
      </c>
      <c r="W77" s="157"/>
      <c r="X77" s="205" t="e">
        <f>#REF!</f>
        <v>#REF!</v>
      </c>
      <c r="Y77" s="202"/>
      <c r="Z77" s="211">
        <f t="shared" si="3"/>
        <v>0.22727272727272727</v>
      </c>
      <c r="AA77" s="170"/>
      <c r="AB77" s="34"/>
    </row>
    <row r="78" spans="1:28">
      <c r="A78" s="152" t="e">
        <f>#REF!</f>
        <v>#REF!</v>
      </c>
      <c r="B78" s="153" t="e">
        <f>#REF!</f>
        <v>#REF!</v>
      </c>
      <c r="C7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8" s="18">
        <v>6251200</v>
      </c>
      <c r="F78" s="21" t="s">
        <v>104</v>
      </c>
      <c r="G78" s="6" t="e">
        <f>K102+U102+(K21*K2)</f>
        <v>#REF!</v>
      </c>
      <c r="H78" s="64"/>
      <c r="I78" s="34"/>
      <c r="J78" s="171" t="e">
        <f>#REF!</f>
        <v>#REF!</v>
      </c>
      <c r="K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78</f>
        <v>#REF!</v>
      </c>
      <c r="L78" s="163">
        <f t="shared" si="4"/>
        <v>0.77272727272727271</v>
      </c>
      <c r="M78" s="157"/>
      <c r="N78" s="204" t="e">
        <f>#REF!</f>
        <v>#REF!</v>
      </c>
      <c r="O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78</f>
        <v>#REF!</v>
      </c>
      <c r="P78" s="211">
        <f t="shared" si="2"/>
        <v>0.77272727272727271</v>
      </c>
      <c r="Q78" s="170"/>
      <c r="R78" s="157"/>
      <c r="S78" s="34"/>
      <c r="T78" s="180" t="e">
        <f>#REF!</f>
        <v>#REF!</v>
      </c>
      <c r="U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78</f>
        <v>#REF!</v>
      </c>
      <c r="V78" s="163">
        <f t="shared" si="5"/>
        <v>0.22727272727272727</v>
      </c>
      <c r="W78" s="157"/>
      <c r="X78" s="204" t="e">
        <f>#REF!</f>
        <v>#REF!</v>
      </c>
      <c r="Y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78</f>
        <v>#REF!</v>
      </c>
      <c r="Z78" s="211">
        <f t="shared" si="3"/>
        <v>0.22727272727272727</v>
      </c>
      <c r="AA78" s="170"/>
      <c r="AB78" s="34"/>
    </row>
    <row r="79" spans="1:28">
      <c r="A79" s="152" t="e">
        <f>#REF!</f>
        <v>#REF!</v>
      </c>
      <c r="B79" s="153" t="e">
        <f>#REF!</f>
        <v>#REF!</v>
      </c>
      <c r="C7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9" s="18">
        <v>6246000</v>
      </c>
      <c r="F79" s="21" t="s">
        <v>105</v>
      </c>
      <c r="G79" s="6" t="e">
        <f>K103+U103</f>
        <v>#REF!</v>
      </c>
      <c r="H79" s="64"/>
      <c r="I79" s="34"/>
      <c r="J79" s="171" t="e">
        <f>#REF!</f>
        <v>#REF!</v>
      </c>
      <c r="K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79</f>
        <v>#REF!</v>
      </c>
      <c r="L79" s="163">
        <f t="shared" si="4"/>
        <v>0.77272727272727271</v>
      </c>
      <c r="M79" s="157"/>
      <c r="N79" s="204" t="e">
        <f>#REF!</f>
        <v>#REF!</v>
      </c>
      <c r="O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79</f>
        <v>#REF!</v>
      </c>
      <c r="P79" s="211">
        <f t="shared" si="2"/>
        <v>0.77272727272727271</v>
      </c>
      <c r="Q79" s="170"/>
      <c r="R79" s="157"/>
      <c r="S79" s="34"/>
      <c r="T79" s="180" t="e">
        <f>#REF!</f>
        <v>#REF!</v>
      </c>
      <c r="U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79</f>
        <v>#REF!</v>
      </c>
      <c r="V79" s="163">
        <f t="shared" si="5"/>
        <v>0.22727272727272727</v>
      </c>
      <c r="W79" s="157"/>
      <c r="X79" s="204" t="e">
        <f>#REF!</f>
        <v>#REF!</v>
      </c>
      <c r="Y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79</f>
        <v>#REF!</v>
      </c>
      <c r="Z79" s="211">
        <f t="shared" si="3"/>
        <v>0.22727272727272727</v>
      </c>
      <c r="AA79" s="170"/>
      <c r="AB79" s="34"/>
    </row>
    <row r="80" spans="1:28">
      <c r="A80" s="152" t="e">
        <f>#REF!</f>
        <v>#REF!</v>
      </c>
      <c r="B80" s="153" t="e">
        <f>#REF!</f>
        <v>#REF!</v>
      </c>
      <c r="C8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0" s="18">
        <v>6256100</v>
      </c>
      <c r="F80" s="21" t="s">
        <v>220</v>
      </c>
      <c r="G80" s="6" t="e">
        <f>K104+U104</f>
        <v>#REF!</v>
      </c>
      <c r="H80" s="64"/>
      <c r="I80" s="34"/>
      <c r="J80" s="171" t="e">
        <f>#REF!</f>
        <v>#REF!</v>
      </c>
      <c r="K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80</f>
        <v>#REF!</v>
      </c>
      <c r="L80" s="163">
        <f t="shared" si="4"/>
        <v>0.77272727272727271</v>
      </c>
      <c r="M80" s="157"/>
      <c r="N80" s="204" t="e">
        <f>#REF!</f>
        <v>#REF!</v>
      </c>
      <c r="O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80</f>
        <v>#REF!</v>
      </c>
      <c r="P80" s="211">
        <f t="shared" si="2"/>
        <v>0.77272727272727271</v>
      </c>
      <c r="Q80" s="170"/>
      <c r="R80" s="157"/>
      <c r="S80" s="34"/>
      <c r="T80" s="180" t="e">
        <f>#REF!</f>
        <v>#REF!</v>
      </c>
      <c r="U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80</f>
        <v>#REF!</v>
      </c>
      <c r="V80" s="163">
        <f t="shared" si="5"/>
        <v>0.22727272727272727</v>
      </c>
      <c r="W80" s="157"/>
      <c r="X80" s="204" t="e">
        <f>#REF!</f>
        <v>#REF!</v>
      </c>
      <c r="Y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80</f>
        <v>#REF!</v>
      </c>
      <c r="Z80" s="211">
        <f t="shared" si="3"/>
        <v>0.22727272727272727</v>
      </c>
      <c r="AA80" s="170"/>
      <c r="AB80" s="34"/>
    </row>
    <row r="81" spans="1:28">
      <c r="A81" s="152" t="e">
        <f>#REF!</f>
        <v>#REF!</v>
      </c>
      <c r="B81" s="153" t="e">
        <f>#REF!</f>
        <v>#REF!</v>
      </c>
      <c r="C8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1" s="18">
        <v>6256200</v>
      </c>
      <c r="F81" s="21" t="s">
        <v>221</v>
      </c>
      <c r="G81" s="6" t="e">
        <f>K105+U105</f>
        <v>#REF!</v>
      </c>
      <c r="H81" s="64"/>
      <c r="I81" s="34"/>
      <c r="J81" s="171" t="e">
        <f>#REF!</f>
        <v>#REF!</v>
      </c>
      <c r="K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81</f>
        <v>#REF!</v>
      </c>
      <c r="L81" s="163">
        <f t="shared" si="4"/>
        <v>0.77272727272727271</v>
      </c>
      <c r="M81" s="157"/>
      <c r="N81" s="205" t="e">
        <f>#REF!</f>
        <v>#REF!</v>
      </c>
      <c r="O81" s="202"/>
      <c r="P81" s="211">
        <f t="shared" si="2"/>
        <v>0.77272727272727271</v>
      </c>
      <c r="Q81" s="170"/>
      <c r="R81" s="157"/>
      <c r="S81" s="34"/>
      <c r="T81" s="180" t="e">
        <f>#REF!</f>
        <v>#REF!</v>
      </c>
      <c r="U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81</f>
        <v>#REF!</v>
      </c>
      <c r="V81" s="163">
        <f t="shared" si="5"/>
        <v>0.22727272727272727</v>
      </c>
      <c r="W81" s="157"/>
      <c r="X81" s="205" t="e">
        <f>#REF!</f>
        <v>#REF!</v>
      </c>
      <c r="Y81" s="202"/>
      <c r="Z81" s="211">
        <f t="shared" si="3"/>
        <v>0.22727272727272727</v>
      </c>
      <c r="AA81" s="170"/>
      <c r="AB81" s="34"/>
    </row>
    <row r="82" spans="1:28">
      <c r="A82" s="152" t="e">
        <f>#REF!</f>
        <v>#REF!</v>
      </c>
      <c r="B82" s="153" t="e">
        <f>#REF!</f>
        <v>#REF!</v>
      </c>
      <c r="C8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2" s="18">
        <v>6257000</v>
      </c>
      <c r="F82" s="21" t="s">
        <v>106</v>
      </c>
      <c r="G82" s="6"/>
      <c r="H82" s="64"/>
      <c r="I82" s="34"/>
      <c r="J82" s="171" t="e">
        <f>#REF!</f>
        <v>#REF!</v>
      </c>
      <c r="K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82</f>
        <v>#REF!</v>
      </c>
      <c r="L82" s="163">
        <f t="shared" si="4"/>
        <v>0.77272727272727271</v>
      </c>
      <c r="M82" s="157"/>
      <c r="N82" s="204" t="e">
        <f>#REF!</f>
        <v>#REF!</v>
      </c>
      <c r="O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82</f>
        <v>#REF!</v>
      </c>
      <c r="P82" s="211">
        <f t="shared" si="2"/>
        <v>0.77272727272727271</v>
      </c>
      <c r="Q82" s="170"/>
      <c r="R82" s="157"/>
      <c r="S82" s="34"/>
      <c r="T82" s="180" t="e">
        <f>#REF!</f>
        <v>#REF!</v>
      </c>
      <c r="U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82</f>
        <v>#REF!</v>
      </c>
      <c r="V82" s="163">
        <f t="shared" si="5"/>
        <v>0.22727272727272727</v>
      </c>
      <c r="W82" s="157"/>
      <c r="X82" s="204" t="e">
        <f>#REF!</f>
        <v>#REF!</v>
      </c>
      <c r="Y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82</f>
        <v>#REF!</v>
      </c>
      <c r="Z82" s="211">
        <f t="shared" si="3"/>
        <v>0.22727272727272727</v>
      </c>
      <c r="AA82" s="170"/>
      <c r="AB82" s="34"/>
    </row>
    <row r="83" spans="1:28">
      <c r="A83" s="152" t="e">
        <f>#REF!</f>
        <v>#REF!</v>
      </c>
      <c r="B83" s="153" t="e">
        <f>#REF!</f>
        <v>#REF!</v>
      </c>
      <c r="C8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3" s="18">
        <v>6257100</v>
      </c>
      <c r="F83" s="21" t="s">
        <v>107</v>
      </c>
      <c r="G83" s="6">
        <f>(K9*K2)+(U9*U2)</f>
        <v>0</v>
      </c>
      <c r="H83" s="64"/>
      <c r="I83" s="34"/>
      <c r="J83" s="171" t="e">
        <f>#REF!</f>
        <v>#REF!</v>
      </c>
      <c r="K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83</f>
        <v>#REF!</v>
      </c>
      <c r="L83" s="163">
        <f t="shared" si="4"/>
        <v>0.77272727272727271</v>
      </c>
      <c r="M83" s="157"/>
      <c r="N83" s="204" t="e">
        <f>#REF!</f>
        <v>#REF!</v>
      </c>
      <c r="O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83</f>
        <v>#REF!</v>
      </c>
      <c r="P83" s="211">
        <f t="shared" si="2"/>
        <v>0.77272727272727271</v>
      </c>
      <c r="Q83" s="170"/>
      <c r="R83" s="157"/>
      <c r="S83" s="34"/>
      <c r="T83" s="180" t="e">
        <f>#REF!</f>
        <v>#REF!</v>
      </c>
      <c r="U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83</f>
        <v>#REF!</v>
      </c>
      <c r="V83" s="163">
        <f t="shared" si="5"/>
        <v>0.22727272727272727</v>
      </c>
      <c r="W83" s="157"/>
      <c r="X83" s="204" t="e">
        <f>#REF!</f>
        <v>#REF!</v>
      </c>
      <c r="Y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83</f>
        <v>#REF!</v>
      </c>
      <c r="Z83" s="211">
        <f t="shared" si="3"/>
        <v>0.22727272727272727</v>
      </c>
      <c r="AA83" s="170"/>
      <c r="AB83" s="34"/>
    </row>
    <row r="84" spans="1:28">
      <c r="A84" s="152" t="e">
        <f>#REF!</f>
        <v>#REF!</v>
      </c>
      <c r="B84" s="153" t="e">
        <f>#REF!</f>
        <v>#REF!</v>
      </c>
      <c r="C8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4" s="18">
        <v>6257110</v>
      </c>
      <c r="F84" s="21" t="s">
        <v>108</v>
      </c>
      <c r="G84" s="6"/>
      <c r="H84" s="64"/>
      <c r="I84" s="34"/>
      <c r="J84" s="171" t="e">
        <f>#REF!</f>
        <v>#REF!</v>
      </c>
      <c r="K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84</f>
        <v>#REF!</v>
      </c>
      <c r="L84" s="163">
        <f t="shared" si="4"/>
        <v>0.77272727272727271</v>
      </c>
      <c r="M84" s="157"/>
      <c r="N84" s="204" t="e">
        <f>#REF!</f>
        <v>#REF!</v>
      </c>
      <c r="O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84</f>
        <v>#REF!</v>
      </c>
      <c r="P84" s="211">
        <f t="shared" si="2"/>
        <v>0.77272727272727271</v>
      </c>
      <c r="Q84" s="170"/>
      <c r="R84" s="157"/>
      <c r="S84" s="34"/>
      <c r="T84" s="180" t="e">
        <f>#REF!</f>
        <v>#REF!</v>
      </c>
      <c r="U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84</f>
        <v>#REF!</v>
      </c>
      <c r="V84" s="163">
        <f t="shared" si="5"/>
        <v>0.22727272727272727</v>
      </c>
      <c r="W84" s="157"/>
      <c r="X84" s="204" t="e">
        <f>#REF!</f>
        <v>#REF!</v>
      </c>
      <c r="Y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84</f>
        <v>#REF!</v>
      </c>
      <c r="Z84" s="211">
        <f t="shared" si="3"/>
        <v>0.22727272727272727</v>
      </c>
      <c r="AA84" s="170"/>
      <c r="AB84" s="34"/>
    </row>
    <row r="85" spans="1:28">
      <c r="A85" s="152" t="e">
        <f>#REF!</f>
        <v>#REF!</v>
      </c>
      <c r="B85" s="153" t="e">
        <f>#REF!</f>
        <v>#REF!</v>
      </c>
      <c r="C8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5" s="18">
        <v>6257200</v>
      </c>
      <c r="F85" s="21" t="s">
        <v>109</v>
      </c>
      <c r="G85" s="6">
        <f>(K10*K2)+(U10*U2)</f>
        <v>6490</v>
      </c>
      <c r="H85" s="64"/>
      <c r="I85" s="34"/>
      <c r="J85" s="171" t="e">
        <f>#REF!</f>
        <v>#REF!</v>
      </c>
      <c r="K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85</f>
        <v>#REF!</v>
      </c>
      <c r="L85" s="163">
        <f t="shared" si="4"/>
        <v>0.77272727272727271</v>
      </c>
      <c r="M85" s="157"/>
      <c r="N85" s="204" t="e">
        <f>#REF!</f>
        <v>#REF!</v>
      </c>
      <c r="O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85</f>
        <v>#REF!</v>
      </c>
      <c r="P85" s="211">
        <f t="shared" si="2"/>
        <v>0.77272727272727271</v>
      </c>
      <c r="Q85" s="170"/>
      <c r="R85" s="157"/>
      <c r="S85" s="34"/>
      <c r="T85" s="180" t="e">
        <f>#REF!</f>
        <v>#REF!</v>
      </c>
      <c r="U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85</f>
        <v>#REF!</v>
      </c>
      <c r="V85" s="163">
        <f t="shared" si="5"/>
        <v>0.22727272727272727</v>
      </c>
      <c r="W85" s="157"/>
      <c r="X85" s="204" t="e">
        <f>#REF!</f>
        <v>#REF!</v>
      </c>
      <c r="Y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85</f>
        <v>#REF!</v>
      </c>
      <c r="Z85" s="211">
        <f t="shared" si="3"/>
        <v>0.22727272727272727</v>
      </c>
      <c r="AA85" s="170"/>
      <c r="AB85" s="34"/>
    </row>
    <row r="86" spans="1:28">
      <c r="A86" s="152" t="e">
        <f>#REF!</f>
        <v>#REF!</v>
      </c>
      <c r="B86" s="153" t="e">
        <f>#REF!</f>
        <v>#REF!</v>
      </c>
      <c r="C8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6" s="18">
        <v>625730</v>
      </c>
      <c r="F86" s="21" t="s">
        <v>110</v>
      </c>
      <c r="G86" s="6">
        <f>(K8*K2)+(U8*U2)</f>
        <v>8829.7799999999988</v>
      </c>
      <c r="H86" s="64"/>
      <c r="I86" s="34"/>
      <c r="J86" s="171" t="e">
        <f>#REF!</f>
        <v>#REF!</v>
      </c>
      <c r="K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86</f>
        <v>#REF!</v>
      </c>
      <c r="L86" s="163">
        <f t="shared" si="4"/>
        <v>0.77272727272727271</v>
      </c>
      <c r="M86" s="157"/>
      <c r="N86" s="204" t="e">
        <f>#REF!</f>
        <v>#REF!</v>
      </c>
      <c r="O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86</f>
        <v>#REF!</v>
      </c>
      <c r="P86" s="211">
        <f t="shared" si="2"/>
        <v>0.77272727272727271</v>
      </c>
      <c r="Q86" s="170"/>
      <c r="R86" s="157"/>
      <c r="S86" s="34"/>
      <c r="T86" s="180" t="e">
        <f>#REF!</f>
        <v>#REF!</v>
      </c>
      <c r="U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86</f>
        <v>#REF!</v>
      </c>
      <c r="V86" s="163">
        <f t="shared" si="5"/>
        <v>0.22727272727272727</v>
      </c>
      <c r="W86" s="157"/>
      <c r="X86" s="204" t="e">
        <f>#REF!</f>
        <v>#REF!</v>
      </c>
      <c r="Y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86</f>
        <v>#REF!</v>
      </c>
      <c r="Z86" s="211">
        <f t="shared" si="3"/>
        <v>0.22727272727272727</v>
      </c>
      <c r="AA86" s="170"/>
      <c r="AB86" s="34"/>
    </row>
    <row r="87" spans="1:28">
      <c r="A87" s="152" t="e">
        <f>#REF!</f>
        <v>#REF!</v>
      </c>
      <c r="B87" s="153" t="e">
        <f>#REF!</f>
        <v>#REF!</v>
      </c>
      <c r="C8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7" s="18">
        <v>6261100</v>
      </c>
      <c r="F87" s="21" t="s">
        <v>111</v>
      </c>
      <c r="G87" s="20" t="e">
        <f>K86+U86</f>
        <v>#REF!</v>
      </c>
      <c r="H87" s="64"/>
      <c r="I87" s="34"/>
      <c r="J87" s="171" t="e">
        <f>#REF!</f>
        <v>#REF!</v>
      </c>
      <c r="K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87</f>
        <v>#REF!</v>
      </c>
      <c r="L87" s="163">
        <f t="shared" si="4"/>
        <v>0.77272727272727271</v>
      </c>
      <c r="M87" s="157"/>
      <c r="N87" s="205" t="e">
        <f>#REF!</f>
        <v>#REF!</v>
      </c>
      <c r="O87" s="202"/>
      <c r="P87" s="211">
        <f t="shared" si="2"/>
        <v>0.77272727272727271</v>
      </c>
      <c r="Q87" s="170"/>
      <c r="R87" s="157"/>
      <c r="S87" s="34"/>
      <c r="T87" s="180" t="e">
        <f>#REF!</f>
        <v>#REF!</v>
      </c>
      <c r="U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87</f>
        <v>#REF!</v>
      </c>
      <c r="V87" s="163">
        <f t="shared" si="5"/>
        <v>0.22727272727272727</v>
      </c>
      <c r="W87" s="157"/>
      <c r="X87" s="205" t="e">
        <f>#REF!</f>
        <v>#REF!</v>
      </c>
      <c r="Y87" s="202"/>
      <c r="Z87" s="211">
        <f t="shared" si="3"/>
        <v>0.22727272727272727</v>
      </c>
      <c r="AA87" s="170"/>
      <c r="AB87" s="34"/>
    </row>
    <row r="88" spans="1:28">
      <c r="A88" s="152" t="e">
        <f>#REF!</f>
        <v>#REF!</v>
      </c>
      <c r="B88" s="153" t="e">
        <f>#REF!</f>
        <v>#REF!</v>
      </c>
      <c r="C8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8" s="18">
        <v>6261200</v>
      </c>
      <c r="F88" s="21" t="s">
        <v>112</v>
      </c>
      <c r="G88" s="20" t="e">
        <f>K84+U84</f>
        <v>#REF!</v>
      </c>
      <c r="H88" s="64"/>
      <c r="I88" s="34"/>
      <c r="J88" s="171" t="e">
        <f>#REF!</f>
        <v>#REF!</v>
      </c>
      <c r="K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88</f>
        <v>#REF!</v>
      </c>
      <c r="L88" s="163">
        <f t="shared" si="4"/>
        <v>0.77272727272727271</v>
      </c>
      <c r="M88" s="157"/>
      <c r="N88" s="206" t="e">
        <f>#REF!</f>
        <v>#REF!</v>
      </c>
      <c r="O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88</f>
        <v>#REF!</v>
      </c>
      <c r="P88" s="211">
        <f t="shared" si="2"/>
        <v>0.77272727272727271</v>
      </c>
      <c r="Q88" s="170"/>
      <c r="R88" s="157"/>
      <c r="S88" s="34"/>
      <c r="T88" s="180" t="e">
        <f>#REF!</f>
        <v>#REF!</v>
      </c>
      <c r="U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88</f>
        <v>#REF!</v>
      </c>
      <c r="V88" s="163">
        <f t="shared" si="5"/>
        <v>0.22727272727272727</v>
      </c>
      <c r="W88" s="157"/>
      <c r="X88" s="206" t="e">
        <f>#REF!</f>
        <v>#REF!</v>
      </c>
      <c r="Y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88</f>
        <v>#REF!</v>
      </c>
      <c r="Z88" s="211">
        <f t="shared" si="3"/>
        <v>0.22727272727272727</v>
      </c>
      <c r="AA88" s="170"/>
      <c r="AB88" s="34"/>
    </row>
    <row r="89" spans="1:28">
      <c r="A89" s="152" t="e">
        <f>#REF!</f>
        <v>#REF!</v>
      </c>
      <c r="B89" s="153" t="e">
        <f>#REF!</f>
        <v>#REF!</v>
      </c>
      <c r="C8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9" s="18">
        <v>6261300</v>
      </c>
      <c r="F89" s="21" t="s">
        <v>113</v>
      </c>
      <c r="G89" s="20" t="e">
        <f>K85+U85</f>
        <v>#REF!</v>
      </c>
      <c r="H89" s="64"/>
      <c r="I89" s="34"/>
      <c r="J89" s="171" t="e">
        <f>#REF!</f>
        <v>#REF!</v>
      </c>
      <c r="K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89</f>
        <v>#REF!</v>
      </c>
      <c r="L89" s="163">
        <f t="shared" si="4"/>
        <v>0.77272727272727271</v>
      </c>
      <c r="M89" s="157"/>
      <c r="N89" s="206" t="e">
        <f>#REF!</f>
        <v>#REF!</v>
      </c>
      <c r="O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89</f>
        <v>#REF!</v>
      </c>
      <c r="P89" s="211">
        <f t="shared" si="2"/>
        <v>0.77272727272727271</v>
      </c>
      <c r="Q89" s="170"/>
      <c r="R89" s="157"/>
      <c r="S89" s="34"/>
      <c r="T89" s="180" t="e">
        <f>#REF!</f>
        <v>#REF!</v>
      </c>
      <c r="U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89</f>
        <v>#REF!</v>
      </c>
      <c r="V89" s="163">
        <f t="shared" si="5"/>
        <v>0.22727272727272727</v>
      </c>
      <c r="W89" s="157"/>
      <c r="X89" s="206" t="e">
        <f>#REF!</f>
        <v>#REF!</v>
      </c>
      <c r="Y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89</f>
        <v>#REF!</v>
      </c>
      <c r="Z89" s="211">
        <f t="shared" si="3"/>
        <v>0.22727272727272727</v>
      </c>
      <c r="AA89" s="170"/>
      <c r="AB89" s="34"/>
    </row>
    <row r="90" spans="1:28">
      <c r="A90" s="152" t="e">
        <f>#REF!</f>
        <v>#REF!</v>
      </c>
      <c r="B90" s="153" t="e">
        <f>#REF!</f>
        <v>#REF!</v>
      </c>
      <c r="C9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0" s="18">
        <v>6262000</v>
      </c>
      <c r="F90" s="21" t="s">
        <v>114</v>
      </c>
      <c r="G90" s="20" t="e">
        <f>K93+U93</f>
        <v>#REF!</v>
      </c>
      <c r="H90" s="64"/>
      <c r="I90" s="34"/>
      <c r="J90" s="171" t="e">
        <f>#REF!</f>
        <v>#REF!</v>
      </c>
      <c r="K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90</f>
        <v>#REF!</v>
      </c>
      <c r="L90" s="163">
        <f t="shared" si="4"/>
        <v>0.77272727272727271</v>
      </c>
      <c r="M90" s="157"/>
      <c r="N90" s="206" t="e">
        <f>#REF!</f>
        <v>#REF!</v>
      </c>
      <c r="O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90</f>
        <v>#REF!</v>
      </c>
      <c r="P90" s="211">
        <f t="shared" si="2"/>
        <v>0.77272727272727271</v>
      </c>
      <c r="Q90" s="170"/>
      <c r="R90" s="157"/>
      <c r="S90" s="34"/>
      <c r="T90" s="180" t="e">
        <f>#REF!</f>
        <v>#REF!</v>
      </c>
      <c r="U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90</f>
        <v>#REF!</v>
      </c>
      <c r="V90" s="163">
        <f t="shared" si="5"/>
        <v>0.22727272727272727</v>
      </c>
      <c r="W90" s="157"/>
      <c r="X90" s="206" t="e">
        <f>#REF!</f>
        <v>#REF!</v>
      </c>
      <c r="Y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90</f>
        <v>#REF!</v>
      </c>
      <c r="Z90" s="211">
        <f t="shared" si="3"/>
        <v>0.22727272727272727</v>
      </c>
      <c r="AA90" s="170"/>
      <c r="AB90" s="34"/>
    </row>
    <row r="91" spans="1:28">
      <c r="A91" s="152" t="e">
        <f>#REF!</f>
        <v>#REF!</v>
      </c>
      <c r="B91" s="153" t="e">
        <f>#REF!</f>
        <v>#REF!</v>
      </c>
      <c r="C9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1" s="18">
        <v>6270000</v>
      </c>
      <c r="F91" s="21" t="s">
        <v>115</v>
      </c>
      <c r="G91" s="20" t="e">
        <f>K106+U106+K107+U107</f>
        <v>#REF!</v>
      </c>
      <c r="H91" s="64"/>
      <c r="I91" s="34"/>
      <c r="J91" s="171" t="e">
        <f>#REF!</f>
        <v>#REF!</v>
      </c>
      <c r="K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91</f>
        <v>#REF!</v>
      </c>
      <c r="L91" s="163">
        <f t="shared" si="4"/>
        <v>0.77272727272727271</v>
      </c>
      <c r="M91" s="157"/>
      <c r="N91" s="205" t="e">
        <f>#REF!</f>
        <v>#REF!</v>
      </c>
      <c r="O91" s="202"/>
      <c r="P91" s="211">
        <f t="shared" si="2"/>
        <v>0.77272727272727271</v>
      </c>
      <c r="Q91" s="170"/>
      <c r="R91" s="157"/>
      <c r="S91" s="34"/>
      <c r="T91" s="180" t="e">
        <f>#REF!</f>
        <v>#REF!</v>
      </c>
      <c r="U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91</f>
        <v>#REF!</v>
      </c>
      <c r="V91" s="163">
        <f t="shared" si="5"/>
        <v>0.22727272727272727</v>
      </c>
      <c r="W91" s="157"/>
      <c r="X91" s="205" t="e">
        <f>#REF!</f>
        <v>#REF!</v>
      </c>
      <c r="Y91" s="202"/>
      <c r="Z91" s="211">
        <f t="shared" si="3"/>
        <v>0.22727272727272727</v>
      </c>
      <c r="AA91" s="170"/>
      <c r="AB91" s="34"/>
    </row>
    <row r="92" spans="1:28">
      <c r="A92" s="152" t="e">
        <f>#REF!</f>
        <v>#REF!</v>
      </c>
      <c r="B92" s="153" t="e">
        <f>#REF!</f>
        <v>#REF!</v>
      </c>
      <c r="C9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2" s="18">
        <v>6281000</v>
      </c>
      <c r="F92" s="21" t="s">
        <v>116</v>
      </c>
      <c r="G92" s="20"/>
      <c r="H92" s="64"/>
      <c r="I92" s="34"/>
      <c r="J92" s="171" t="e">
        <f>#REF!</f>
        <v>#REF!</v>
      </c>
      <c r="K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92</f>
        <v>#REF!</v>
      </c>
      <c r="L92" s="163">
        <f t="shared" si="4"/>
        <v>0.77272727272727271</v>
      </c>
      <c r="M92" s="157"/>
      <c r="N92" s="204" t="e">
        <f>#REF!</f>
        <v>#REF!</v>
      </c>
      <c r="O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92</f>
        <v>#REF!</v>
      </c>
      <c r="P92" s="211">
        <f t="shared" si="2"/>
        <v>0.77272727272727271</v>
      </c>
      <c r="Q92" s="170"/>
      <c r="R92" s="157"/>
      <c r="S92" s="34"/>
      <c r="T92" s="180" t="e">
        <f>#REF!</f>
        <v>#REF!</v>
      </c>
      <c r="U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92</f>
        <v>#REF!</v>
      </c>
      <c r="V92" s="163">
        <f t="shared" si="5"/>
        <v>0.22727272727272727</v>
      </c>
      <c r="W92" s="157"/>
      <c r="X92" s="204" t="e">
        <f>#REF!</f>
        <v>#REF!</v>
      </c>
      <c r="Y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92</f>
        <v>#REF!</v>
      </c>
      <c r="Z92" s="211">
        <f t="shared" si="3"/>
        <v>0.22727272727272727</v>
      </c>
      <c r="AA92" s="170"/>
      <c r="AB92" s="34"/>
    </row>
    <row r="93" spans="1:28" ht="16.5" thickBot="1">
      <c r="A93" s="152" t="e">
        <f>#REF!</f>
        <v>#REF!</v>
      </c>
      <c r="B93" s="153" t="e">
        <f>#REF!</f>
        <v>#REF!</v>
      </c>
      <c r="C9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3" s="23">
        <v>6281200</v>
      </c>
      <c r="F93" s="105" t="s">
        <v>117</v>
      </c>
      <c r="G93" s="106">
        <f>(K14*K2)+(U14*U2)</f>
        <v>6666.68</v>
      </c>
      <c r="H93" s="64"/>
      <c r="I93" s="34"/>
      <c r="J93" s="171" t="e">
        <f>#REF!</f>
        <v>#REF!</v>
      </c>
      <c r="K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93</f>
        <v>#REF!</v>
      </c>
      <c r="L93" s="163">
        <f t="shared" si="4"/>
        <v>0.77272727272727271</v>
      </c>
      <c r="M93" s="157"/>
      <c r="N93" s="204" t="e">
        <f>#REF!</f>
        <v>#REF!</v>
      </c>
      <c r="O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93</f>
        <v>#REF!</v>
      </c>
      <c r="P93" s="211">
        <f t="shared" si="2"/>
        <v>0.77272727272727271</v>
      </c>
      <c r="Q93" s="170"/>
      <c r="R93" s="157"/>
      <c r="S93" s="34"/>
      <c r="T93" s="180" t="e">
        <f>#REF!</f>
        <v>#REF!</v>
      </c>
      <c r="U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93</f>
        <v>#REF!</v>
      </c>
      <c r="V93" s="163">
        <f t="shared" si="5"/>
        <v>0.22727272727272727</v>
      </c>
      <c r="W93" s="157"/>
      <c r="X93" s="204" t="e">
        <f>#REF!</f>
        <v>#REF!</v>
      </c>
      <c r="Y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93</f>
        <v>#REF!</v>
      </c>
      <c r="Z93" s="211">
        <f t="shared" si="3"/>
        <v>0.22727272727272727</v>
      </c>
      <c r="AA93" s="170"/>
      <c r="AB93" s="34"/>
    </row>
    <row r="94" spans="1:28" ht="16.5" thickBot="1">
      <c r="A94" s="152" t="e">
        <f>#REF!</f>
        <v>#REF!</v>
      </c>
      <c r="B94" s="153" t="e">
        <f>#REF!</f>
        <v>#REF!</v>
      </c>
      <c r="C9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94" s="2"/>
      <c r="H94" s="64"/>
      <c r="I94" s="34"/>
      <c r="J94" s="171" t="e">
        <f>#REF!</f>
        <v>#REF!</v>
      </c>
      <c r="K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94</f>
        <v>#REF!</v>
      </c>
      <c r="L94" s="163">
        <f t="shared" si="4"/>
        <v>0.77272727272727271</v>
      </c>
      <c r="M94" s="157"/>
      <c r="N94" s="204" t="e">
        <f>#REF!</f>
        <v>#REF!</v>
      </c>
      <c r="O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94</f>
        <v>#REF!</v>
      </c>
      <c r="P94" s="211">
        <f t="shared" si="2"/>
        <v>0.77272727272727271</v>
      </c>
      <c r="Q94" s="170"/>
      <c r="R94" s="157"/>
      <c r="S94" s="34"/>
      <c r="T94" s="180" t="e">
        <f>#REF!</f>
        <v>#REF!</v>
      </c>
      <c r="U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94</f>
        <v>#REF!</v>
      </c>
      <c r="V94" s="163">
        <f t="shared" si="5"/>
        <v>0.22727272727272727</v>
      </c>
      <c r="W94" s="157"/>
      <c r="X94" s="204" t="e">
        <f>#REF!</f>
        <v>#REF!</v>
      </c>
      <c r="Y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94</f>
        <v>#REF!</v>
      </c>
      <c r="Z94" s="211">
        <f t="shared" si="3"/>
        <v>0.22727272727272727</v>
      </c>
      <c r="AA94" s="170"/>
      <c r="AB94" s="34"/>
    </row>
    <row r="95" spans="1:28">
      <c r="A95" s="152" t="e">
        <f>#REF!</f>
        <v>#REF!</v>
      </c>
      <c r="B95" s="153" t="e">
        <f>#REF!</f>
        <v>#REF!</v>
      </c>
      <c r="C9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5" s="412" t="s">
        <v>118</v>
      </c>
      <c r="F95" s="413"/>
      <c r="G95" s="44" t="e">
        <f>SUM(G96:G99)</f>
        <v>#REF!</v>
      </c>
      <c r="H95" s="64"/>
      <c r="I95" s="34"/>
      <c r="J95" s="171" t="e">
        <f>#REF!</f>
        <v>#REF!</v>
      </c>
      <c r="K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95</f>
        <v>#REF!</v>
      </c>
      <c r="L95" s="163">
        <f t="shared" si="4"/>
        <v>0.77272727272727271</v>
      </c>
      <c r="M95" s="157"/>
      <c r="N95" s="205" t="e">
        <f>#REF!</f>
        <v>#REF!</v>
      </c>
      <c r="O95" s="202"/>
      <c r="P95" s="211">
        <f t="shared" si="2"/>
        <v>0.77272727272727271</v>
      </c>
      <c r="Q95" s="170"/>
      <c r="R95" s="157"/>
      <c r="S95" s="34"/>
      <c r="T95" s="180" t="e">
        <f>#REF!</f>
        <v>#REF!</v>
      </c>
      <c r="U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95</f>
        <v>#REF!</v>
      </c>
      <c r="V95" s="163">
        <f t="shared" si="5"/>
        <v>0.22727272727272727</v>
      </c>
      <c r="W95" s="157"/>
      <c r="X95" s="205" t="e">
        <f>#REF!</f>
        <v>#REF!</v>
      </c>
      <c r="Y95" s="202"/>
      <c r="Z95" s="211">
        <f t="shared" si="3"/>
        <v>0.22727272727272727</v>
      </c>
      <c r="AA95" s="170"/>
      <c r="AB95" s="34"/>
    </row>
    <row r="96" spans="1:28">
      <c r="A96" s="152" t="e">
        <f>#REF!</f>
        <v>#REF!</v>
      </c>
      <c r="B96" s="153" t="e">
        <f>#REF!</f>
        <v>#REF!</v>
      </c>
      <c r="C9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6" s="18">
        <v>6311000</v>
      </c>
      <c r="F96" s="21" t="s">
        <v>119</v>
      </c>
      <c r="G96" s="20" t="e">
        <f>M145+W145+N48+W48</f>
        <v>#REF!</v>
      </c>
      <c r="H96" s="64"/>
      <c r="I96" s="34"/>
      <c r="J96" s="172" t="e">
        <f>#REF!</f>
        <v>#REF!</v>
      </c>
      <c r="K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96</f>
        <v>#REF!</v>
      </c>
      <c r="L96" s="163">
        <f t="shared" si="4"/>
        <v>0.77272727272727271</v>
      </c>
      <c r="M96" s="157"/>
      <c r="N96" s="204" t="e">
        <f>#REF!</f>
        <v>#REF!</v>
      </c>
      <c r="O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96</f>
        <v>#REF!</v>
      </c>
      <c r="P96" s="211">
        <f t="shared" si="2"/>
        <v>0.77272727272727271</v>
      </c>
      <c r="Q96" s="170"/>
      <c r="R96" s="157"/>
      <c r="S96" s="34"/>
      <c r="T96" s="178" t="e">
        <f>#REF!</f>
        <v>#REF!</v>
      </c>
      <c r="U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96</f>
        <v>#REF!</v>
      </c>
      <c r="V96" s="163">
        <f t="shared" si="5"/>
        <v>0.22727272727272727</v>
      </c>
      <c r="W96" s="157"/>
      <c r="X96" s="204" t="e">
        <f>#REF!</f>
        <v>#REF!</v>
      </c>
      <c r="Y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96</f>
        <v>#REF!</v>
      </c>
      <c r="Z96" s="211">
        <f t="shared" si="3"/>
        <v>0.22727272727272727</v>
      </c>
      <c r="AA96" s="170"/>
      <c r="AB96" s="34"/>
    </row>
    <row r="97" spans="1:28">
      <c r="A97" s="152" t="e">
        <f>#REF!</f>
        <v>#REF!</v>
      </c>
      <c r="B97" s="153" t="e">
        <f>#REF!</f>
        <v>#REF!</v>
      </c>
      <c r="C9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7" s="18">
        <v>6313100</v>
      </c>
      <c r="F97" s="21" t="s">
        <v>120</v>
      </c>
      <c r="G97" s="20"/>
      <c r="H97" s="64"/>
      <c r="I97" s="34"/>
      <c r="J97" s="171" t="e">
        <f>#REF!</f>
        <v>#REF!</v>
      </c>
      <c r="K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97</f>
        <v>#REF!</v>
      </c>
      <c r="L97" s="163">
        <f t="shared" si="4"/>
        <v>0.77272727272727271</v>
      </c>
      <c r="M97" s="157"/>
      <c r="N97" s="204" t="e">
        <f>#REF!</f>
        <v>#REF!</v>
      </c>
      <c r="O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97</f>
        <v>#REF!</v>
      </c>
      <c r="P97" s="211">
        <f t="shared" si="2"/>
        <v>0.77272727272727271</v>
      </c>
      <c r="Q97" s="170"/>
      <c r="R97" s="157"/>
      <c r="S97" s="34"/>
      <c r="T97" s="180" t="e">
        <f>#REF!</f>
        <v>#REF!</v>
      </c>
      <c r="U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97</f>
        <v>#REF!</v>
      </c>
      <c r="V97" s="163">
        <f t="shared" si="5"/>
        <v>0.22727272727272727</v>
      </c>
      <c r="W97" s="157"/>
      <c r="X97" s="204" t="e">
        <f>#REF!</f>
        <v>#REF!</v>
      </c>
      <c r="Y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97</f>
        <v>#REF!</v>
      </c>
      <c r="Z97" s="211">
        <f t="shared" si="3"/>
        <v>0.22727272727272727</v>
      </c>
      <c r="AA97" s="170"/>
      <c r="AB97" s="34"/>
    </row>
    <row r="98" spans="1:28">
      <c r="A98" s="152" t="e">
        <f>#REF!</f>
        <v>#REF!</v>
      </c>
      <c r="B98" s="153" t="e">
        <f>#REF!</f>
        <v>#REF!</v>
      </c>
      <c r="C9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8" s="18">
        <v>6313200</v>
      </c>
      <c r="F98" s="21" t="s">
        <v>121</v>
      </c>
      <c r="G98" s="20"/>
      <c r="H98" s="48"/>
      <c r="I98" s="34"/>
      <c r="J98" s="171" t="e">
        <f>#REF!</f>
        <v>#REF!</v>
      </c>
      <c r="K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98</f>
        <v>#REF!</v>
      </c>
      <c r="L98" s="163">
        <f t="shared" si="4"/>
        <v>0.77272727272727271</v>
      </c>
      <c r="M98" s="157"/>
      <c r="N98" s="204" t="e">
        <f>#REF!</f>
        <v>#REF!</v>
      </c>
      <c r="O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98</f>
        <v>#REF!</v>
      </c>
      <c r="P98" s="211">
        <f t="shared" si="2"/>
        <v>0.77272727272727271</v>
      </c>
      <c r="Q98" s="170"/>
      <c r="R98" s="157"/>
      <c r="S98" s="34"/>
      <c r="T98" s="180" t="e">
        <f>#REF!</f>
        <v>#REF!</v>
      </c>
      <c r="U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98</f>
        <v>#REF!</v>
      </c>
      <c r="V98" s="163">
        <f t="shared" si="5"/>
        <v>0.22727272727272727</v>
      </c>
      <c r="W98" s="157"/>
      <c r="X98" s="204" t="e">
        <f>#REF!</f>
        <v>#REF!</v>
      </c>
      <c r="Y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98</f>
        <v>#REF!</v>
      </c>
      <c r="Z98" s="211">
        <f t="shared" si="3"/>
        <v>0.22727272727272727</v>
      </c>
      <c r="AA98" s="170"/>
      <c r="AB98" s="34"/>
    </row>
    <row r="99" spans="1:28" ht="16.5" thickBot="1">
      <c r="A99" s="152" t="e">
        <f>#REF!</f>
        <v>#REF!</v>
      </c>
      <c r="B99" s="153" t="e">
        <f>#REF!</f>
        <v>#REF!</v>
      </c>
      <c r="C9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9" s="23">
        <v>6378000</v>
      </c>
      <c r="F99" s="24" t="s">
        <v>122</v>
      </c>
      <c r="G99" s="55"/>
      <c r="H99" s="48"/>
      <c r="I99" s="34"/>
      <c r="J99" s="171" t="e">
        <f>#REF!</f>
        <v>#REF!</v>
      </c>
      <c r="K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99</f>
        <v>#REF!</v>
      </c>
      <c r="L99" s="163">
        <f t="shared" si="4"/>
        <v>0.77272727272727271</v>
      </c>
      <c r="M99" s="157"/>
      <c r="N99" s="203" t="e">
        <f>#REF!</f>
        <v>#REF!</v>
      </c>
      <c r="O99" s="202"/>
      <c r="P99" s="211">
        <f t="shared" si="2"/>
        <v>0.77272727272727271</v>
      </c>
      <c r="Q99" s="170"/>
      <c r="R99" s="157"/>
      <c r="S99" s="34"/>
      <c r="T99" s="180" t="e">
        <f>#REF!</f>
        <v>#REF!</v>
      </c>
      <c r="U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99</f>
        <v>#REF!</v>
      </c>
      <c r="V99" s="163">
        <f t="shared" si="5"/>
        <v>0.22727272727272727</v>
      </c>
      <c r="W99" s="157"/>
      <c r="X99" s="203" t="e">
        <f>#REF!</f>
        <v>#REF!</v>
      </c>
      <c r="Y99" s="202"/>
      <c r="Z99" s="211">
        <f t="shared" si="3"/>
        <v>0.22727272727272727</v>
      </c>
      <c r="AA99" s="170"/>
      <c r="AB99" s="34"/>
    </row>
    <row r="100" spans="1:28" ht="16.5" thickBot="1">
      <c r="A100" s="152" t="e">
        <f>#REF!</f>
        <v>#REF!</v>
      </c>
      <c r="B100" s="153" t="e">
        <f>#REF!</f>
        <v>#REF!</v>
      </c>
      <c r="C10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100" s="2"/>
      <c r="H100" s="48"/>
      <c r="I100" s="34"/>
      <c r="J100" s="171" t="e">
        <f>#REF!</f>
        <v>#REF!</v>
      </c>
      <c r="K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100</f>
        <v>#REF!</v>
      </c>
      <c r="L100" s="163">
        <f t="shared" si="4"/>
        <v>0.77272727272727271</v>
      </c>
      <c r="M100" s="157"/>
      <c r="N100" s="204" t="e">
        <f>#REF!</f>
        <v>#REF!</v>
      </c>
      <c r="O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100</f>
        <v>#REF!</v>
      </c>
      <c r="P100" s="211">
        <f t="shared" si="2"/>
        <v>0.77272727272727271</v>
      </c>
      <c r="Q100" s="170"/>
      <c r="R100" s="157"/>
      <c r="S100" s="34"/>
      <c r="T100" s="180" t="e">
        <f>#REF!</f>
        <v>#REF!</v>
      </c>
      <c r="U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100</f>
        <v>#REF!</v>
      </c>
      <c r="V100" s="163">
        <f t="shared" si="5"/>
        <v>0.22727272727272727</v>
      </c>
      <c r="W100" s="157"/>
      <c r="X100" s="204" t="e">
        <f>#REF!</f>
        <v>#REF!</v>
      </c>
      <c r="Y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100</f>
        <v>#REF!</v>
      </c>
      <c r="Z100" s="211">
        <f t="shared" si="3"/>
        <v>0.22727272727272727</v>
      </c>
      <c r="AA100" s="170"/>
      <c r="AB100" s="34"/>
    </row>
    <row r="101" spans="1:28">
      <c r="A101" s="152" t="e">
        <f>#REF!</f>
        <v>#REF!</v>
      </c>
      <c r="B101" s="153" t="e">
        <f>#REF!</f>
        <v>#REF!</v>
      </c>
      <c r="C10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1" s="412" t="s">
        <v>123</v>
      </c>
      <c r="F101" s="413"/>
      <c r="G101" s="44" t="e">
        <f>SUM(G102:G108)</f>
        <v>#REF!</v>
      </c>
      <c r="H101" s="48"/>
      <c r="I101" s="34"/>
      <c r="J101" s="171" t="e">
        <f>#REF!</f>
        <v>#REF!</v>
      </c>
      <c r="K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101</f>
        <v>#REF!</v>
      </c>
      <c r="L101" s="163">
        <f t="shared" si="4"/>
        <v>0.77272727272727271</v>
      </c>
      <c r="M101" s="157"/>
      <c r="N101" s="204" t="e">
        <f>#REF!</f>
        <v>#REF!</v>
      </c>
      <c r="O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101</f>
        <v>#REF!</v>
      </c>
      <c r="P101" s="211">
        <f t="shared" si="2"/>
        <v>0.77272727272727271</v>
      </c>
      <c r="Q101" s="170"/>
      <c r="R101" s="157"/>
      <c r="S101" s="34"/>
      <c r="T101" s="180" t="e">
        <f>#REF!</f>
        <v>#REF!</v>
      </c>
      <c r="U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101</f>
        <v>#REF!</v>
      </c>
      <c r="V101" s="163">
        <f t="shared" si="5"/>
        <v>0.22727272727272727</v>
      </c>
      <c r="W101" s="157"/>
      <c r="X101" s="204" t="e">
        <f>#REF!</f>
        <v>#REF!</v>
      </c>
      <c r="Y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101</f>
        <v>#REF!</v>
      </c>
      <c r="Z101" s="211">
        <f t="shared" si="3"/>
        <v>0.22727272727272727</v>
      </c>
      <c r="AA101" s="170"/>
      <c r="AB101" s="34"/>
    </row>
    <row r="102" spans="1:28" ht="16.5" thickBot="1">
      <c r="A102" s="154" t="e">
        <f>#REF!</f>
        <v>#REF!</v>
      </c>
      <c r="B102" s="155" t="e">
        <f>#REF!</f>
        <v>#REF!</v>
      </c>
      <c r="C10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2" s="18">
        <v>6411000</v>
      </c>
      <c r="F102" s="107" t="s">
        <v>124</v>
      </c>
      <c r="G102" s="108" t="e">
        <f>K145+U145+L48+U48</f>
        <v>#REF!</v>
      </c>
      <c r="H102" s="48"/>
      <c r="I102" s="34"/>
      <c r="J102" s="171" t="e">
        <f>#REF!</f>
        <v>#REF!</v>
      </c>
      <c r="K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102</f>
        <v>#REF!</v>
      </c>
      <c r="L102" s="163">
        <f t="shared" si="4"/>
        <v>0.77272727272727271</v>
      </c>
      <c r="M102" s="157"/>
      <c r="N102" s="204" t="e">
        <f>#REF!</f>
        <v>#REF!</v>
      </c>
      <c r="O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102</f>
        <v>#REF!</v>
      </c>
      <c r="P102" s="211">
        <f t="shared" si="2"/>
        <v>0.77272727272727271</v>
      </c>
      <c r="Q102" s="170"/>
      <c r="R102" s="157"/>
      <c r="S102" s="34"/>
      <c r="T102" s="180" t="e">
        <f>#REF!</f>
        <v>#REF!</v>
      </c>
      <c r="U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102</f>
        <v>#REF!</v>
      </c>
      <c r="V102" s="163">
        <f t="shared" si="5"/>
        <v>0.22727272727272727</v>
      </c>
      <c r="W102" s="157"/>
      <c r="X102" s="204" t="e">
        <f>#REF!</f>
        <v>#REF!</v>
      </c>
      <c r="Y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102</f>
        <v>#REF!</v>
      </c>
      <c r="Z102" s="211">
        <f t="shared" si="3"/>
        <v>0.22727272727272727</v>
      </c>
      <c r="AA102" s="170"/>
      <c r="AB102" s="34"/>
    </row>
    <row r="103" spans="1:28" ht="16.5" thickBot="1">
      <c r="C103" s="2"/>
      <c r="E103" s="18">
        <v>6411300</v>
      </c>
      <c r="F103" s="107" t="s">
        <v>125</v>
      </c>
      <c r="G103" s="108" t="e">
        <f>(K158*K2)+(U158*U2)</f>
        <v>#REF!</v>
      </c>
      <c r="H103" s="48"/>
      <c r="I103" s="34"/>
      <c r="J103" s="171" t="e">
        <f>#REF!</f>
        <v>#REF!</v>
      </c>
      <c r="K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103</f>
        <v>#REF!</v>
      </c>
      <c r="L103" s="163">
        <f t="shared" si="4"/>
        <v>0.77272727272727271</v>
      </c>
      <c r="M103" s="157"/>
      <c r="N103" s="210" t="e">
        <f>#REF!</f>
        <v>#REF!</v>
      </c>
      <c r="O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103</f>
        <v>#REF!</v>
      </c>
      <c r="P103" s="211">
        <f t="shared" si="2"/>
        <v>0.77272727272727271</v>
      </c>
      <c r="Q103" s="170"/>
      <c r="R103" s="157"/>
      <c r="S103" s="34"/>
      <c r="T103" s="180" t="e">
        <f>#REF!</f>
        <v>#REF!</v>
      </c>
      <c r="U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103</f>
        <v>#REF!</v>
      </c>
      <c r="V103" s="163">
        <f t="shared" si="5"/>
        <v>0.22727272727272727</v>
      </c>
      <c r="W103" s="157"/>
      <c r="X103" s="210" t="e">
        <f>#REF!</f>
        <v>#REF!</v>
      </c>
      <c r="Y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103</f>
        <v>#REF!</v>
      </c>
      <c r="Z103" s="211">
        <f t="shared" si="3"/>
        <v>0.22727272727272727</v>
      </c>
      <c r="AA103" s="170"/>
      <c r="AB103" s="34"/>
    </row>
    <row r="104" spans="1:28" ht="16.5" thickBot="1">
      <c r="A104" s="412" t="s">
        <v>80</v>
      </c>
      <c r="B104" s="416"/>
      <c r="C104" s="44" t="e">
        <f>SUM(C105:C108)</f>
        <v>#REF!</v>
      </c>
      <c r="E104" s="18">
        <v>6412000</v>
      </c>
      <c r="F104" s="107" t="s">
        <v>126</v>
      </c>
      <c r="G104" s="108" t="e">
        <f>(O145-(K145+L145+M145))+(Y145-(U145+V145+W145))</f>
        <v>#REF!</v>
      </c>
      <c r="H104" s="64"/>
      <c r="I104" s="34"/>
      <c r="J104" s="171" t="e">
        <f>#REF!</f>
        <v>#REF!</v>
      </c>
      <c r="K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104</f>
        <v>#REF!</v>
      </c>
      <c r="L104" s="163">
        <f t="shared" si="4"/>
        <v>0.77272727272727271</v>
      </c>
      <c r="M104" s="157"/>
      <c r="N104" s="212" t="s">
        <v>12</v>
      </c>
      <c r="O104" s="74" t="e">
        <f>SUM(O51:O103)</f>
        <v>#REF!</v>
      </c>
      <c r="P104" s="77"/>
      <c r="Q104" s="170"/>
      <c r="R104" s="157"/>
      <c r="S104" s="34"/>
      <c r="T104" s="180" t="e">
        <f>#REF!</f>
        <v>#REF!</v>
      </c>
      <c r="U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104</f>
        <v>#REF!</v>
      </c>
      <c r="V104" s="163">
        <f t="shared" si="5"/>
        <v>0.22727272727272727</v>
      </c>
      <c r="W104" s="157"/>
      <c r="X104" s="212" t="s">
        <v>12</v>
      </c>
      <c r="Y104" s="74" t="e">
        <f>SUM(Y51:Y103)</f>
        <v>#REF!</v>
      </c>
      <c r="Z104" s="77"/>
      <c r="AA104" s="170"/>
      <c r="AB104" s="34"/>
    </row>
    <row r="105" spans="1:28">
      <c r="A105" s="18">
        <v>7900000</v>
      </c>
      <c r="B105" s="21" t="s">
        <v>82</v>
      </c>
      <c r="C105" s="20"/>
      <c r="E105" s="18">
        <v>6413000</v>
      </c>
      <c r="F105" s="107" t="s">
        <v>127</v>
      </c>
      <c r="G105" s="108"/>
      <c r="H105" s="64"/>
      <c r="I105" s="34"/>
      <c r="J105" s="171" t="e">
        <f>#REF!</f>
        <v>#REF!</v>
      </c>
      <c r="K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105</f>
        <v>#REF!</v>
      </c>
      <c r="L105" s="163">
        <f t="shared" si="4"/>
        <v>0.77272727272727271</v>
      </c>
      <c r="M105" s="157"/>
      <c r="N105" s="157"/>
      <c r="O105" s="157"/>
      <c r="P105" s="157"/>
      <c r="Q105" s="170"/>
      <c r="R105" s="157"/>
      <c r="S105" s="34"/>
      <c r="T105" s="180" t="e">
        <f>#REF!</f>
        <v>#REF!</v>
      </c>
      <c r="U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105</f>
        <v>#REF!</v>
      </c>
      <c r="V105" s="163">
        <f t="shared" si="5"/>
        <v>0.22727272727272727</v>
      </c>
      <c r="W105" s="157"/>
      <c r="X105" s="157"/>
      <c r="Y105" s="157"/>
      <c r="Z105" s="157"/>
      <c r="AA105" s="170"/>
      <c r="AB105" s="34"/>
    </row>
    <row r="106" spans="1:28">
      <c r="A106" s="18">
        <v>7912000</v>
      </c>
      <c r="B106" s="21" t="s">
        <v>84</v>
      </c>
      <c r="C106" s="20" t="e">
        <f>N145+X145</f>
        <v>#REF!</v>
      </c>
      <c r="E106" s="18">
        <v>6414200</v>
      </c>
      <c r="F106" s="107" t="s">
        <v>128</v>
      </c>
      <c r="G106" s="108"/>
      <c r="H106" s="64"/>
      <c r="I106" s="34"/>
      <c r="J106" s="171" t="e">
        <f>#REF!</f>
        <v>#REF!</v>
      </c>
      <c r="K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106</f>
        <v>#REF!</v>
      </c>
      <c r="L106" s="163">
        <f t="shared" si="4"/>
        <v>0.77272727272727271</v>
      </c>
      <c r="M106" s="157"/>
      <c r="N106" s="157"/>
      <c r="O106" s="157"/>
      <c r="P106" s="157"/>
      <c r="Q106" s="170"/>
      <c r="R106" s="157"/>
      <c r="S106" s="34"/>
      <c r="T106" s="180" t="e">
        <f>#REF!</f>
        <v>#REF!</v>
      </c>
      <c r="U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106</f>
        <v>#REF!</v>
      </c>
      <c r="V106" s="163">
        <f t="shared" si="5"/>
        <v>0.22727272727272727</v>
      </c>
      <c r="W106" s="157"/>
      <c r="X106" s="157"/>
      <c r="Y106" s="157"/>
      <c r="Z106" s="157"/>
      <c r="AA106" s="170"/>
      <c r="AB106" s="34"/>
    </row>
    <row r="107" spans="1:28">
      <c r="A107" s="18">
        <v>7915000</v>
      </c>
      <c r="B107" s="21" t="s">
        <v>86</v>
      </c>
      <c r="C107" s="20" t="e">
        <f>(L158*K2)+(U158*U2)</f>
        <v>#REF!</v>
      </c>
      <c r="E107" s="18">
        <v>6414300</v>
      </c>
      <c r="F107" s="107" t="s">
        <v>129</v>
      </c>
      <c r="G107" s="108"/>
      <c r="H107" s="64"/>
      <c r="I107" s="34"/>
      <c r="J107" s="171" t="e">
        <f>#REF!</f>
        <v>#REF!</v>
      </c>
      <c r="K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107</f>
        <v>#REF!</v>
      </c>
      <c r="L107" s="163">
        <f>$K$2/($K$2+$U$2)</f>
        <v>0.77272727272727271</v>
      </c>
      <c r="M107" s="157"/>
      <c r="N107" s="157"/>
      <c r="O107" s="157"/>
      <c r="P107" s="157"/>
      <c r="Q107" s="170"/>
      <c r="R107" s="157"/>
      <c r="S107" s="34"/>
      <c r="T107" s="180" t="e">
        <f>#REF!</f>
        <v>#REF!</v>
      </c>
      <c r="U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107</f>
        <v>#REF!</v>
      </c>
      <c r="V107" s="163">
        <f t="shared" si="5"/>
        <v>0.22727272727272727</v>
      </c>
      <c r="W107" s="157"/>
      <c r="X107" s="157"/>
      <c r="Y107" s="157"/>
      <c r="Z107" s="157"/>
      <c r="AA107" s="170"/>
      <c r="AB107" s="34"/>
    </row>
    <row r="108" spans="1:28" ht="16.5" thickBot="1">
      <c r="A108" s="23">
        <v>794000</v>
      </c>
      <c r="B108" s="24" t="s">
        <v>88</v>
      </c>
      <c r="C108" s="55"/>
      <c r="E108" s="23">
        <v>6451100</v>
      </c>
      <c r="F108" s="117" t="s">
        <v>130</v>
      </c>
      <c r="G108" s="118"/>
      <c r="H108" s="64"/>
      <c r="I108" s="34"/>
      <c r="J108" s="171" t="e">
        <f>#REF!</f>
        <v>#REF!</v>
      </c>
      <c r="K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108</f>
        <v>#REF!</v>
      </c>
      <c r="L108" s="163">
        <f t="shared" si="4"/>
        <v>0.77272727272727271</v>
      </c>
      <c r="M108" s="157"/>
      <c r="N108" s="157"/>
      <c r="O108" s="157"/>
      <c r="P108" s="157"/>
      <c r="Q108" s="170"/>
      <c r="R108" s="157"/>
      <c r="S108" s="34"/>
      <c r="T108" s="180" t="e">
        <f>#REF!</f>
        <v>#REF!</v>
      </c>
      <c r="U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108</f>
        <v>#REF!</v>
      </c>
      <c r="V108" s="163">
        <f t="shared" si="5"/>
        <v>0.22727272727272727</v>
      </c>
      <c r="W108" s="157"/>
      <c r="X108" s="157"/>
      <c r="Y108" s="157"/>
      <c r="Z108" s="157"/>
      <c r="AA108" s="170"/>
      <c r="AB108" s="34"/>
    </row>
    <row r="109" spans="1:28" ht="16.5" thickBot="1">
      <c r="A109" s="96"/>
      <c r="B109" s="96"/>
      <c r="C109" s="97"/>
      <c r="F109" s="119"/>
      <c r="G109" s="120"/>
      <c r="H109" s="64"/>
      <c r="I109" s="34"/>
      <c r="J109" s="171" t="e">
        <f>#REF!</f>
        <v>#REF!</v>
      </c>
      <c r="K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109</f>
        <v>#REF!</v>
      </c>
      <c r="L109" s="163">
        <f t="shared" si="4"/>
        <v>0.77272727272727271</v>
      </c>
      <c r="M109" s="157"/>
      <c r="N109" s="157"/>
      <c r="O109" s="157"/>
      <c r="P109" s="157"/>
      <c r="Q109" s="170"/>
      <c r="R109" s="157"/>
      <c r="S109" s="34"/>
      <c r="T109" s="180" t="e">
        <f>#REF!</f>
        <v>#REF!</v>
      </c>
      <c r="U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109</f>
        <v>#REF!</v>
      </c>
      <c r="V109" s="163">
        <f t="shared" si="5"/>
        <v>0.22727272727272727</v>
      </c>
      <c r="W109" s="157"/>
      <c r="X109" s="157"/>
      <c r="Y109" s="157"/>
      <c r="Z109" s="157"/>
      <c r="AA109" s="170"/>
      <c r="AB109" s="34"/>
    </row>
    <row r="110" spans="1:28" ht="16.5" thickBot="1">
      <c r="C110" s="2"/>
      <c r="E110" s="412" t="s">
        <v>131</v>
      </c>
      <c r="F110" s="413"/>
      <c r="G110" s="44" t="e">
        <f>SUM(G111:G122)</f>
        <v>#REF!</v>
      </c>
      <c r="H110" s="64"/>
      <c r="I110" s="34"/>
      <c r="J110" s="171" t="e">
        <f>#REF!</f>
        <v>#REF!</v>
      </c>
      <c r="K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110</f>
        <v>#REF!</v>
      </c>
      <c r="L110" s="163">
        <f t="shared" si="4"/>
        <v>0.77272727272727271</v>
      </c>
      <c r="M110" s="157"/>
      <c r="N110" s="157"/>
      <c r="O110" s="157"/>
      <c r="P110" s="157"/>
      <c r="Q110" s="170"/>
      <c r="R110" s="157"/>
      <c r="S110" s="34"/>
      <c r="T110" s="180" t="e">
        <f>#REF!</f>
        <v>#REF!</v>
      </c>
      <c r="U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110</f>
        <v>#REF!</v>
      </c>
      <c r="V110" s="163">
        <f t="shared" si="5"/>
        <v>0.22727272727272727</v>
      </c>
      <c r="W110" s="157"/>
      <c r="X110" s="157"/>
      <c r="Y110" s="157"/>
      <c r="Z110" s="157"/>
      <c r="AA110" s="170"/>
      <c r="AB110" s="34"/>
    </row>
    <row r="111" spans="1:28" ht="16.5" thickBot="1">
      <c r="A111" s="412" t="s">
        <v>142</v>
      </c>
      <c r="B111" s="413"/>
      <c r="C111" s="44">
        <f>SUM(C112:C114)</f>
        <v>0</v>
      </c>
      <c r="E111" s="18">
        <v>6450000</v>
      </c>
      <c r="F111" s="122" t="s">
        <v>131</v>
      </c>
      <c r="G111" s="47" t="e">
        <f>L145+V145+M48+V48</f>
        <v>#REF!</v>
      </c>
      <c r="H111" s="64"/>
      <c r="I111" s="34"/>
      <c r="J111" s="181" t="e">
        <f>#REF!</f>
        <v>#REF!</v>
      </c>
      <c r="K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111</f>
        <v>#REF!</v>
      </c>
      <c r="L111" s="164">
        <f t="shared" si="4"/>
        <v>0.77272727272727271</v>
      </c>
      <c r="M111" s="157"/>
      <c r="N111" s="157"/>
      <c r="O111" s="157"/>
      <c r="P111" s="157"/>
      <c r="Q111" s="170"/>
      <c r="R111" s="157"/>
      <c r="S111" s="34"/>
      <c r="T111" s="179" t="e">
        <f>#REF!</f>
        <v>#REF!</v>
      </c>
      <c r="U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111</f>
        <v>#REF!</v>
      </c>
      <c r="V111" s="164">
        <f t="shared" si="5"/>
        <v>0.22727272727272727</v>
      </c>
      <c r="W111" s="157"/>
      <c r="X111" s="157"/>
      <c r="Y111" s="157"/>
      <c r="Z111" s="157"/>
      <c r="AA111" s="170"/>
      <c r="AB111" s="34"/>
    </row>
    <row r="112" spans="1:28" ht="16.5" thickBot="1">
      <c r="A112" s="18">
        <v>7560000</v>
      </c>
      <c r="B112" s="21" t="s">
        <v>90</v>
      </c>
      <c r="C112" s="20"/>
      <c r="E112" s="18"/>
      <c r="F112" s="122"/>
      <c r="G112" s="47"/>
      <c r="H112" s="64"/>
      <c r="I112" s="34"/>
      <c r="J112" s="201" t="s">
        <v>12</v>
      </c>
      <c r="K112" s="213" t="e">
        <f>SUM(K51:K111)</f>
        <v>#REF!</v>
      </c>
      <c r="L112" s="167"/>
      <c r="M112" s="157"/>
      <c r="N112" s="157"/>
      <c r="O112" s="157"/>
      <c r="P112" s="157"/>
      <c r="Q112" s="170"/>
      <c r="R112" s="157"/>
      <c r="S112" s="34"/>
      <c r="T112" s="201" t="s">
        <v>12</v>
      </c>
      <c r="U112" s="213" t="e">
        <f>SUM(U51:U111)</f>
        <v>#REF!</v>
      </c>
      <c r="V112" s="167"/>
      <c r="W112" s="157"/>
      <c r="X112" s="157"/>
      <c r="Y112" s="157"/>
      <c r="Z112" s="157"/>
      <c r="AA112" s="170"/>
      <c r="AB112" s="34"/>
    </row>
    <row r="113" spans="1:28" ht="16.5" thickBot="1">
      <c r="A113" s="18">
        <v>7580000</v>
      </c>
      <c r="B113" s="21" t="s">
        <v>143</v>
      </c>
      <c r="C113" s="20"/>
      <c r="E113" s="18"/>
      <c r="F113" s="122"/>
      <c r="G113" s="47"/>
      <c r="H113" s="64"/>
      <c r="I113" s="34"/>
      <c r="J113" s="11"/>
      <c r="K113" s="11"/>
      <c r="L113" s="11"/>
      <c r="M113" s="11"/>
      <c r="N113" s="11"/>
      <c r="O113" s="11"/>
      <c r="P113" s="96"/>
      <c r="Q113" s="42"/>
      <c r="R113" s="157"/>
      <c r="S113" s="95"/>
      <c r="T113" s="11"/>
      <c r="U113" s="11"/>
      <c r="V113" s="11"/>
      <c r="W113" s="11"/>
      <c r="X113" s="11"/>
      <c r="Y113" s="11"/>
      <c r="Z113" s="96"/>
      <c r="AA113" s="42"/>
      <c r="AB113" s="34"/>
    </row>
    <row r="114" spans="1:28" ht="16.5" thickBot="1">
      <c r="A114" s="23">
        <v>7500000</v>
      </c>
      <c r="B114" s="24" t="s">
        <v>144</v>
      </c>
      <c r="C114" s="55"/>
      <c r="E114" s="18"/>
      <c r="F114" s="122"/>
      <c r="G114" s="47"/>
      <c r="H114" s="64"/>
      <c r="I114" s="34"/>
      <c r="J114" s="12" t="s">
        <v>166</v>
      </c>
      <c r="K114" s="13" t="s">
        <v>3</v>
      </c>
      <c r="L114" s="13" t="s">
        <v>4</v>
      </c>
      <c r="M114" s="13" t="s">
        <v>5</v>
      </c>
      <c r="N114" s="13" t="s">
        <v>6</v>
      </c>
      <c r="O114" s="14" t="s">
        <v>146</v>
      </c>
      <c r="P114" s="85" t="s">
        <v>197</v>
      </c>
      <c r="Q114" s="53"/>
      <c r="R114" s="157"/>
      <c r="S114" s="79"/>
      <c r="T114" s="12" t="s">
        <v>166</v>
      </c>
      <c r="U114" s="13" t="s">
        <v>3</v>
      </c>
      <c r="V114" s="13" t="s">
        <v>4</v>
      </c>
      <c r="W114" s="13" t="s">
        <v>5</v>
      </c>
      <c r="X114" s="13" t="s">
        <v>6</v>
      </c>
      <c r="Y114" s="14" t="s">
        <v>146</v>
      </c>
      <c r="Z114" s="85" t="s">
        <v>197</v>
      </c>
      <c r="AA114" s="42"/>
      <c r="AB114" s="34"/>
    </row>
    <row r="115" spans="1:28">
      <c r="C115" s="56"/>
      <c r="E115" s="18"/>
      <c r="F115" s="122"/>
      <c r="G115" s="47"/>
      <c r="H115" s="64"/>
      <c r="I115" s="34"/>
      <c r="J115" s="15" t="e">
        <f>#REF!</f>
        <v>#REF!</v>
      </c>
      <c r="K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L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M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115))</f>
        <v>#REF!</v>
      </c>
      <c r="N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,"Non concerné")</f>
        <v>#REF!</v>
      </c>
      <c r="O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P115" s="162">
        <f>$K$2/($K$2+$U$2)</f>
        <v>0.77272727272727271</v>
      </c>
      <c r="Q115" s="90"/>
      <c r="R115" s="11"/>
      <c r="S115" s="34"/>
      <c r="T115" s="15" t="e">
        <f>#REF!</f>
        <v>#REF!</v>
      </c>
      <c r="U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V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W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115))</f>
        <v>#REF!</v>
      </c>
      <c r="X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,"Non concerné")</f>
        <v>#REF!</v>
      </c>
      <c r="Y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Z115" s="162">
        <f>$U$2/($K$2+$U$2)</f>
        <v>0.22727272727272727</v>
      </c>
      <c r="AA115" s="42"/>
      <c r="AB115" s="34"/>
    </row>
    <row r="116" spans="1:28">
      <c r="C116" s="56"/>
      <c r="E116" s="18"/>
      <c r="F116" s="122"/>
      <c r="G116" s="47"/>
      <c r="H116" s="48"/>
      <c r="I116" s="34"/>
      <c r="J116" s="18" t="e">
        <f>#REF!</f>
        <v>#REF!</v>
      </c>
      <c r="K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L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M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116))</f>
        <v>#REF!</v>
      </c>
      <c r="N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,"Non concerné")</f>
        <v>#REF!</v>
      </c>
      <c r="O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P116" s="163">
        <f t="shared" ref="P116:P144" si="6">$K$2/($K$2+$U$2)</f>
        <v>0.77272727272727271</v>
      </c>
      <c r="Q116" s="90"/>
      <c r="R116" s="3"/>
      <c r="S116" s="34"/>
      <c r="T116" s="18" t="e">
        <f>#REF!</f>
        <v>#REF!</v>
      </c>
      <c r="U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V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W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116))</f>
        <v>#REF!</v>
      </c>
      <c r="X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,"Non concerné")</f>
        <v>#REF!</v>
      </c>
      <c r="Y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Z116" s="163">
        <f t="shared" ref="Z116:Z144" si="7">$U$2/($K$2+$U$2)</f>
        <v>0.22727272727272727</v>
      </c>
      <c r="AA116" s="42"/>
      <c r="AB116" s="11"/>
    </row>
    <row r="117" spans="1:28">
      <c r="C117" s="56"/>
      <c r="E117" s="18"/>
      <c r="F117" s="122"/>
      <c r="G117" s="47"/>
      <c r="H117" s="48"/>
      <c r="I117" s="34"/>
      <c r="J117" s="18" t="e">
        <f>#REF!</f>
        <v>#REF!</v>
      </c>
      <c r="K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L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M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117))</f>
        <v>#REF!</v>
      </c>
      <c r="N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,"Non concerné")</f>
        <v>#REF!</v>
      </c>
      <c r="O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P117" s="163">
        <f t="shared" si="6"/>
        <v>0.77272727272727271</v>
      </c>
      <c r="Q117" s="90"/>
      <c r="R117" s="97"/>
      <c r="S117" s="34"/>
      <c r="T117" s="18" t="e">
        <f>#REF!</f>
        <v>#REF!</v>
      </c>
      <c r="U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V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W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117))</f>
        <v>#REF!</v>
      </c>
      <c r="X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,"Non concerné")</f>
        <v>#REF!</v>
      </c>
      <c r="Y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Z117" s="163">
        <f t="shared" si="7"/>
        <v>0.22727272727272727</v>
      </c>
      <c r="AA117" s="42"/>
    </row>
    <row r="118" spans="1:28">
      <c r="C118" s="56"/>
      <c r="E118" s="18"/>
      <c r="F118" s="122"/>
      <c r="G118" s="47"/>
      <c r="H118" s="48"/>
      <c r="I118" s="34"/>
      <c r="J118" s="18" t="e">
        <f>#REF!</f>
        <v>#REF!</v>
      </c>
      <c r="K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L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M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118))</f>
        <v>#REF!</v>
      </c>
      <c r="N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,"Non concerné")</f>
        <v>#REF!</v>
      </c>
      <c r="O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P118" s="163">
        <f t="shared" si="6"/>
        <v>0.77272727272727271</v>
      </c>
      <c r="Q118" s="90"/>
      <c r="R118" s="97"/>
      <c r="S118" s="34"/>
      <c r="T118" s="18" t="e">
        <f>#REF!</f>
        <v>#REF!</v>
      </c>
      <c r="U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V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W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118))</f>
        <v>#REF!</v>
      </c>
      <c r="X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,"Non concerné")</f>
        <v>#REF!</v>
      </c>
      <c r="Y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Z118" s="163">
        <f t="shared" si="7"/>
        <v>0.22727272727272727</v>
      </c>
      <c r="AA118" s="42"/>
    </row>
    <row r="119" spans="1:28">
      <c r="C119" s="56"/>
      <c r="E119" s="18"/>
      <c r="F119" s="122"/>
      <c r="G119" s="47"/>
      <c r="H119" s="48"/>
      <c r="I119" s="34"/>
      <c r="J119" s="18" t="e">
        <f>#REF!</f>
        <v>#REF!</v>
      </c>
      <c r="K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L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M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119))</f>
        <v>#REF!</v>
      </c>
      <c r="N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,"Non concerné")</f>
        <v>#REF!</v>
      </c>
      <c r="O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P119" s="163">
        <f t="shared" si="6"/>
        <v>0.77272727272727271</v>
      </c>
      <c r="Q119" s="90"/>
      <c r="R119" s="97"/>
      <c r="S119" s="34"/>
      <c r="T119" s="18" t="e">
        <f>#REF!</f>
        <v>#REF!</v>
      </c>
      <c r="U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V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W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119))</f>
        <v>#REF!</v>
      </c>
      <c r="X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,"Non concerné")</f>
        <v>#REF!</v>
      </c>
      <c r="Y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Z119" s="163">
        <f t="shared" si="7"/>
        <v>0.22727272727272727</v>
      </c>
      <c r="AA119" s="42"/>
    </row>
    <row r="120" spans="1:28">
      <c r="C120" s="56"/>
      <c r="E120" s="18"/>
      <c r="F120" s="122"/>
      <c r="G120" s="47"/>
      <c r="H120" s="48"/>
      <c r="I120" s="34"/>
      <c r="J120" s="18" t="e">
        <f>#REF!</f>
        <v>#REF!</v>
      </c>
      <c r="K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L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M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120))</f>
        <v>#REF!</v>
      </c>
      <c r="N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,"Non concerné")</f>
        <v>#REF!</v>
      </c>
      <c r="O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P120" s="163">
        <f t="shared" si="6"/>
        <v>0.77272727272727271</v>
      </c>
      <c r="Q120" s="90"/>
      <c r="R120" s="97"/>
      <c r="S120" s="34"/>
      <c r="T120" s="18" t="e">
        <f>#REF!</f>
        <v>#REF!</v>
      </c>
      <c r="U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V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W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120))</f>
        <v>#REF!</v>
      </c>
      <c r="X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,"Non concerné")</f>
        <v>#REF!</v>
      </c>
      <c r="Y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Z120" s="163">
        <f t="shared" si="7"/>
        <v>0.22727272727272727</v>
      </c>
      <c r="AA120" s="42"/>
    </row>
    <row r="121" spans="1:28">
      <c r="C121" s="56"/>
      <c r="E121" s="18"/>
      <c r="F121" s="122"/>
      <c r="G121" s="47"/>
      <c r="H121" s="48"/>
      <c r="I121" s="34"/>
      <c r="J121" s="18" t="e">
        <f>#REF!</f>
        <v>#REF!</v>
      </c>
      <c r="K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L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M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121))</f>
        <v>#REF!</v>
      </c>
      <c r="N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,"Non concerné")</f>
        <v>#REF!</v>
      </c>
      <c r="O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P121" s="163">
        <f t="shared" si="6"/>
        <v>0.77272727272727271</v>
      </c>
      <c r="Q121" s="90"/>
      <c r="R121" s="97"/>
      <c r="S121" s="34"/>
      <c r="T121" s="18" t="e">
        <f>#REF!</f>
        <v>#REF!</v>
      </c>
      <c r="U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V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W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121))</f>
        <v>#REF!</v>
      </c>
      <c r="X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,"Non concerné")</f>
        <v>#REF!</v>
      </c>
      <c r="Y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Z121" s="163">
        <f t="shared" si="7"/>
        <v>0.22727272727272727</v>
      </c>
      <c r="AA121" s="42"/>
    </row>
    <row r="122" spans="1:28" ht="16.5" thickBot="1">
      <c r="C122" s="56"/>
      <c r="E122" s="23"/>
      <c r="F122" s="125"/>
      <c r="G122" s="67"/>
      <c r="H122" s="64"/>
      <c r="I122" s="34"/>
      <c r="J122" s="18" t="e">
        <f>#REF!</f>
        <v>#REF!</v>
      </c>
      <c r="K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L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M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122))</f>
        <v>#REF!</v>
      </c>
      <c r="N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,"Non concerné")</f>
        <v>#REF!</v>
      </c>
      <c r="O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P122" s="163">
        <f t="shared" si="6"/>
        <v>0.77272727272727271</v>
      </c>
      <c r="Q122" s="90"/>
      <c r="R122" s="97"/>
      <c r="S122" s="54"/>
      <c r="T122" s="18" t="e">
        <f>#REF!</f>
        <v>#REF!</v>
      </c>
      <c r="U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V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W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122))</f>
        <v>#REF!</v>
      </c>
      <c r="X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,"Non concerné")</f>
        <v>#REF!</v>
      </c>
      <c r="Y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Z122" s="163">
        <f t="shared" si="7"/>
        <v>0.22727272727272727</v>
      </c>
      <c r="AA122" s="42"/>
    </row>
    <row r="123" spans="1:28" ht="16.5" thickBot="1">
      <c r="C123" s="56"/>
      <c r="G123" s="2"/>
      <c r="H123" s="56"/>
      <c r="I123" s="34"/>
      <c r="J123" s="18" t="e">
        <f>#REF!</f>
        <v>#REF!</v>
      </c>
      <c r="K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L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M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123))</f>
        <v>#REF!</v>
      </c>
      <c r="N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,"Non concerné")</f>
        <v>#REF!</v>
      </c>
      <c r="O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P123" s="163">
        <f t="shared" si="6"/>
        <v>0.77272727272727271</v>
      </c>
      <c r="Q123" s="90"/>
      <c r="R123" s="97"/>
      <c r="S123" s="103"/>
      <c r="T123" s="18" t="e">
        <f>#REF!</f>
        <v>#REF!</v>
      </c>
      <c r="U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V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W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123))</f>
        <v>#REF!</v>
      </c>
      <c r="X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,"Non concerné")</f>
        <v>#REF!</v>
      </c>
      <c r="Y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Z123" s="163">
        <f t="shared" si="7"/>
        <v>0.22727272727272727</v>
      </c>
      <c r="AA123" s="42"/>
    </row>
    <row r="124" spans="1:28">
      <c r="C124" s="56"/>
      <c r="E124" s="412" t="s">
        <v>132</v>
      </c>
      <c r="F124" s="413"/>
      <c r="G124" s="44" t="e">
        <f>G125</f>
        <v>#REF!</v>
      </c>
      <c r="H124" s="45"/>
      <c r="I124" s="34"/>
      <c r="J124" s="18" t="e">
        <f>#REF!</f>
        <v>#REF!</v>
      </c>
      <c r="K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L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M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124))</f>
        <v>#REF!</v>
      </c>
      <c r="N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,"Non concerné")</f>
        <v>#REF!</v>
      </c>
      <c r="O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P124" s="163">
        <f t="shared" si="6"/>
        <v>0.77272727272727271</v>
      </c>
      <c r="Q124" s="90"/>
      <c r="R124" s="97"/>
      <c r="S124" s="103"/>
      <c r="T124" s="18" t="e">
        <f>#REF!</f>
        <v>#REF!</v>
      </c>
      <c r="U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V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W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124))</f>
        <v>#REF!</v>
      </c>
      <c r="X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,"Non concerné")</f>
        <v>#REF!</v>
      </c>
      <c r="Y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Z124" s="163">
        <f t="shared" si="7"/>
        <v>0.22727272727272727</v>
      </c>
      <c r="AA124" s="42"/>
    </row>
    <row r="125" spans="1:28" ht="16.5" thickBot="1">
      <c r="C125" s="56"/>
      <c r="E125" s="23">
        <v>6811200</v>
      </c>
      <c r="F125" s="125" t="s">
        <v>133</v>
      </c>
      <c r="G125" s="55" t="e">
        <f>K111+U111</f>
        <v>#REF!</v>
      </c>
      <c r="H125" s="48"/>
      <c r="I125" s="34"/>
      <c r="J125" s="18" t="e">
        <f>#REF!</f>
        <v>#REF!</v>
      </c>
      <c r="K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L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M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125))</f>
        <v>#REF!</v>
      </c>
      <c r="N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,"Non concerné")</f>
        <v>#REF!</v>
      </c>
      <c r="O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P125" s="163">
        <f t="shared" si="6"/>
        <v>0.77272727272727271</v>
      </c>
      <c r="Q125" s="90"/>
      <c r="R125" s="97"/>
      <c r="S125" s="103"/>
      <c r="T125" s="18" t="e">
        <f>#REF!</f>
        <v>#REF!</v>
      </c>
      <c r="U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V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W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125))</f>
        <v>#REF!</v>
      </c>
      <c r="X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,"Non concerné")</f>
        <v>#REF!</v>
      </c>
      <c r="Y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Z125" s="163">
        <f t="shared" si="7"/>
        <v>0.22727272727272727</v>
      </c>
      <c r="AA125" s="42"/>
    </row>
    <row r="126" spans="1:28" ht="16.5" thickBot="1">
      <c r="C126" s="56"/>
      <c r="G126" s="2"/>
      <c r="H126" s="48"/>
      <c r="I126" s="34"/>
      <c r="J126" s="18" t="e">
        <f>#REF!</f>
        <v>#REF!</v>
      </c>
      <c r="K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L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M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126))</f>
        <v>#REF!</v>
      </c>
      <c r="N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,"Non concerné")</f>
        <v>#REF!</v>
      </c>
      <c r="O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P126" s="163">
        <f t="shared" si="6"/>
        <v>0.77272727272727271</v>
      </c>
      <c r="Q126" s="90"/>
      <c r="R126" s="97"/>
      <c r="S126" s="103"/>
      <c r="T126" s="18" t="e">
        <f>#REF!</f>
        <v>#REF!</v>
      </c>
      <c r="U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V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W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126))</f>
        <v>#REF!</v>
      </c>
      <c r="X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,"Non concerné")</f>
        <v>#REF!</v>
      </c>
      <c r="Y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Z126" s="163">
        <f t="shared" si="7"/>
        <v>0.22727272727272727</v>
      </c>
      <c r="AA126" s="42"/>
    </row>
    <row r="127" spans="1:28">
      <c r="C127" s="56"/>
      <c r="E127" s="412" t="s">
        <v>134</v>
      </c>
      <c r="F127" s="413"/>
      <c r="G127" s="44" t="e">
        <f ca="1">SUM(G128:G132)</f>
        <v>#REF!</v>
      </c>
      <c r="H127" s="48"/>
      <c r="I127" s="34"/>
      <c r="J127" s="18" t="e">
        <f>#REF!</f>
        <v>#REF!</v>
      </c>
      <c r="K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L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M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127))</f>
        <v>#REF!</v>
      </c>
      <c r="N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,"Non concerné")</f>
        <v>#REF!</v>
      </c>
      <c r="O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P127" s="163">
        <f t="shared" si="6"/>
        <v>0.77272727272727271</v>
      </c>
      <c r="Q127" s="90"/>
      <c r="R127" s="97"/>
      <c r="S127" s="103"/>
      <c r="T127" s="18" t="e">
        <f>#REF!</f>
        <v>#REF!</v>
      </c>
      <c r="U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V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W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127))</f>
        <v>#REF!</v>
      </c>
      <c r="X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,"Non concerné")</f>
        <v>#REF!</v>
      </c>
      <c r="Y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Z127" s="163">
        <f t="shared" si="7"/>
        <v>0.22727272727272727</v>
      </c>
      <c r="AA127" s="42"/>
    </row>
    <row r="128" spans="1:28">
      <c r="C128" s="56"/>
      <c r="E128" s="18">
        <v>6516000</v>
      </c>
      <c r="F128" s="21" t="s">
        <v>135</v>
      </c>
      <c r="G128" s="6" t="e">
        <f ca="1">(K17*K2)+(U17*U2)</f>
        <v>#REF!</v>
      </c>
      <c r="H128" s="48"/>
      <c r="I128" s="34"/>
      <c r="J128" s="4" t="e">
        <f>#REF!</f>
        <v>#REF!</v>
      </c>
      <c r="K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L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M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128))</f>
        <v>#REF!</v>
      </c>
      <c r="N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,"Non concerné")</f>
        <v>#REF!</v>
      </c>
      <c r="O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P128" s="163">
        <f t="shared" si="6"/>
        <v>0.77272727272727271</v>
      </c>
      <c r="Q128" s="90"/>
      <c r="R128" s="97"/>
      <c r="S128" s="103"/>
      <c r="T128" s="104" t="e">
        <f>#REF!</f>
        <v>#REF!</v>
      </c>
      <c r="U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V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W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128))</f>
        <v>#REF!</v>
      </c>
      <c r="X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,"Non concerné")</f>
        <v>#REF!</v>
      </c>
      <c r="Y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Z128" s="163">
        <f t="shared" si="7"/>
        <v>0.22727272727272727</v>
      </c>
      <c r="AA128" s="42"/>
    </row>
    <row r="129" spans="3:27">
      <c r="C129" s="56"/>
      <c r="E129" s="18">
        <v>6516200</v>
      </c>
      <c r="F129" s="21" t="s">
        <v>136</v>
      </c>
      <c r="G129" s="6" t="e">
        <f ca="1">(K18*K2)+(U18*U2)</f>
        <v>#REF!</v>
      </c>
      <c r="I129" s="34"/>
      <c r="J129" s="18" t="e">
        <f>#REF!</f>
        <v>#REF!</v>
      </c>
      <c r="K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L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M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129))</f>
        <v>#REF!</v>
      </c>
      <c r="N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,"Non concerné")</f>
        <v>#REF!</v>
      </c>
      <c r="O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P129" s="163">
        <f t="shared" si="6"/>
        <v>0.77272727272727271</v>
      </c>
      <c r="Q129" s="90"/>
      <c r="R129" s="97"/>
      <c r="S129" s="103"/>
      <c r="T129" s="18" t="e">
        <f>#REF!</f>
        <v>#REF!</v>
      </c>
      <c r="U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V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W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129))</f>
        <v>#REF!</v>
      </c>
      <c r="X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,"Non concerné")</f>
        <v>#REF!</v>
      </c>
      <c r="Y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Z129" s="163">
        <f t="shared" si="7"/>
        <v>0.22727272727272727</v>
      </c>
      <c r="AA129" s="42"/>
    </row>
    <row r="130" spans="3:27">
      <c r="C130" s="56"/>
      <c r="E130" s="18">
        <v>6516300</v>
      </c>
      <c r="F130" s="21" t="s">
        <v>137</v>
      </c>
      <c r="G130" s="6"/>
      <c r="H130" s="45"/>
      <c r="I130" s="34"/>
      <c r="J130" s="18" t="e">
        <f>#REF!</f>
        <v>#REF!</v>
      </c>
      <c r="K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L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M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130))</f>
        <v>#REF!</v>
      </c>
      <c r="N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,"Non concerné")</f>
        <v>#REF!</v>
      </c>
      <c r="O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P130" s="163">
        <f t="shared" si="6"/>
        <v>0.77272727272727271</v>
      </c>
      <c r="Q130" s="90"/>
      <c r="R130" s="97"/>
      <c r="S130" s="103"/>
      <c r="T130" s="18" t="e">
        <f>#REF!</f>
        <v>#REF!</v>
      </c>
      <c r="U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V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W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130))</f>
        <v>#REF!</v>
      </c>
      <c r="X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,"Non concerné")</f>
        <v>#REF!</v>
      </c>
      <c r="Y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Z130" s="163">
        <f t="shared" si="7"/>
        <v>0.22727272727272727</v>
      </c>
      <c r="AA130" s="42"/>
    </row>
    <row r="131" spans="3:27">
      <c r="C131" s="56"/>
      <c r="E131" s="18">
        <v>6550000</v>
      </c>
      <c r="F131" s="21" t="s">
        <v>138</v>
      </c>
      <c r="G131" s="20"/>
      <c r="H131" s="109"/>
      <c r="I131" s="34"/>
      <c r="J131" s="18" t="e">
        <f>#REF!</f>
        <v>#REF!</v>
      </c>
      <c r="K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L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M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131))</f>
        <v>#REF!</v>
      </c>
      <c r="N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,"Non concerné")</f>
        <v>#REF!</v>
      </c>
      <c r="O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P131" s="163">
        <f t="shared" si="6"/>
        <v>0.77272727272727271</v>
      </c>
      <c r="Q131" s="90"/>
      <c r="R131" s="97"/>
      <c r="S131" s="103"/>
      <c r="T131" s="18" t="e">
        <f>#REF!</f>
        <v>#REF!</v>
      </c>
      <c r="U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V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W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131))</f>
        <v>#REF!</v>
      </c>
      <c r="X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,"Non concerné")</f>
        <v>#REF!</v>
      </c>
      <c r="Y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Z131" s="163">
        <f t="shared" si="7"/>
        <v>0.22727272727272727</v>
      </c>
      <c r="AA131" s="42"/>
    </row>
    <row r="132" spans="3:27" ht="16.5" thickBot="1">
      <c r="C132" s="56"/>
      <c r="E132" s="23">
        <v>6580000</v>
      </c>
      <c r="F132" s="24" t="s">
        <v>139</v>
      </c>
      <c r="G132" s="55" t="e">
        <f>K108+U108</f>
        <v>#REF!</v>
      </c>
      <c r="H132" s="109"/>
      <c r="I132" s="34"/>
      <c r="J132" s="18" t="e">
        <f>#REF!</f>
        <v>#REF!</v>
      </c>
      <c r="K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L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M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132))</f>
        <v>#REF!</v>
      </c>
      <c r="N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,"Non concerné")</f>
        <v>#REF!</v>
      </c>
      <c r="O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P132" s="163">
        <f t="shared" si="6"/>
        <v>0.77272727272727271</v>
      </c>
      <c r="Q132" s="90"/>
      <c r="R132" s="97"/>
      <c r="S132" s="103"/>
      <c r="T132" s="18" t="e">
        <f>#REF!</f>
        <v>#REF!</v>
      </c>
      <c r="U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V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W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132))</f>
        <v>#REF!</v>
      </c>
      <c r="X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,"Non concerné")</f>
        <v>#REF!</v>
      </c>
      <c r="Y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Z132" s="163">
        <f t="shared" si="7"/>
        <v>0.22727272727272727</v>
      </c>
      <c r="AA132" s="42"/>
    </row>
    <row r="133" spans="3:27" ht="16.5" thickBot="1">
      <c r="C133" s="56"/>
      <c r="H133" s="109"/>
      <c r="I133" s="34"/>
      <c r="J133" s="18" t="e">
        <f>#REF!</f>
        <v>#REF!</v>
      </c>
      <c r="K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L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M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133))</f>
        <v>#REF!</v>
      </c>
      <c r="N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,"Non concerné")</f>
        <v>#REF!</v>
      </c>
      <c r="O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P133" s="163">
        <f t="shared" si="6"/>
        <v>0.77272727272727271</v>
      </c>
      <c r="Q133" s="90"/>
      <c r="R133" s="97"/>
      <c r="S133" s="103"/>
      <c r="T133" s="18" t="e">
        <f>#REF!</f>
        <v>#REF!</v>
      </c>
      <c r="U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V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W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133))</f>
        <v>#REF!</v>
      </c>
      <c r="X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,"Non concerné")</f>
        <v>#REF!</v>
      </c>
      <c r="Y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Z133" s="163">
        <f t="shared" si="7"/>
        <v>0.22727272727272727</v>
      </c>
      <c r="AA133" s="42"/>
    </row>
    <row r="134" spans="3:27" ht="16.5" thickBot="1">
      <c r="C134" s="56"/>
      <c r="E134" s="145" t="s">
        <v>145</v>
      </c>
      <c r="F134" s="77" t="e">
        <f ca="1">ROUND(C2-G2,2)</f>
        <v>#REF!</v>
      </c>
      <c r="G134" s="1" t="e">
        <f ca="1">IF((ROUND(K178+U178,2))=(ROUND(F134,2)),"OK","ERREUR")</f>
        <v>#REF!</v>
      </c>
      <c r="H134" s="109"/>
      <c r="I134" s="34"/>
      <c r="J134" s="18" t="e">
        <f>#REF!</f>
        <v>#REF!</v>
      </c>
      <c r="K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L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M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134))</f>
        <v>#REF!</v>
      </c>
      <c r="N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,"Non concerné")</f>
        <v>#REF!</v>
      </c>
      <c r="O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P134" s="163">
        <f t="shared" si="6"/>
        <v>0.77272727272727271</v>
      </c>
      <c r="Q134" s="90"/>
      <c r="R134" s="97"/>
      <c r="S134" s="103"/>
      <c r="T134" s="18" t="e">
        <f>#REF!</f>
        <v>#REF!</v>
      </c>
      <c r="U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V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W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134))</f>
        <v>#REF!</v>
      </c>
      <c r="X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,"Non concerné")</f>
        <v>#REF!</v>
      </c>
      <c r="Y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Z134" s="163">
        <f t="shared" si="7"/>
        <v>0.22727272727272727</v>
      </c>
      <c r="AA134" s="42"/>
    </row>
    <row r="135" spans="3:27" ht="16.5" thickBot="1">
      <c r="C135" s="56"/>
      <c r="H135" s="109"/>
      <c r="I135" s="34"/>
      <c r="J135" s="18" t="e">
        <f>#REF!</f>
        <v>#REF!</v>
      </c>
      <c r="K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L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M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135))</f>
        <v>#REF!</v>
      </c>
      <c r="N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,"Non concerné")</f>
        <v>#REF!</v>
      </c>
      <c r="O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P135" s="163">
        <f t="shared" si="6"/>
        <v>0.77272727272727271</v>
      </c>
      <c r="Q135" s="90"/>
      <c r="R135" s="97"/>
      <c r="S135" s="103"/>
      <c r="T135" s="18" t="e">
        <f>#REF!</f>
        <v>#REF!</v>
      </c>
      <c r="U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V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W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135))</f>
        <v>#REF!</v>
      </c>
      <c r="X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,"Non concerné")</f>
        <v>#REF!</v>
      </c>
      <c r="Y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Z135" s="163">
        <f t="shared" si="7"/>
        <v>0.22727272727272727</v>
      </c>
      <c r="AA135" s="42"/>
    </row>
    <row r="136" spans="3:27">
      <c r="C136" s="56"/>
      <c r="E136" s="215" t="s">
        <v>205</v>
      </c>
      <c r="F136" s="216"/>
      <c r="G136" s="217"/>
      <c r="H136" s="109"/>
      <c r="I136" s="34"/>
      <c r="J136" s="18" t="e">
        <f>#REF!</f>
        <v>#REF!</v>
      </c>
      <c r="K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L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M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136))</f>
        <v>#REF!</v>
      </c>
      <c r="N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,"Non concerné")</f>
        <v>#REF!</v>
      </c>
      <c r="O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P136" s="163">
        <f t="shared" si="6"/>
        <v>0.77272727272727271</v>
      </c>
      <c r="Q136" s="90"/>
      <c r="R136" s="97"/>
      <c r="S136" s="103"/>
      <c r="T136" s="18" t="e">
        <f>#REF!</f>
        <v>#REF!</v>
      </c>
      <c r="U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V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W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136))</f>
        <v>#REF!</v>
      </c>
      <c r="X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,"Non concerné")</f>
        <v>#REF!</v>
      </c>
      <c r="Y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Z136" s="163">
        <f t="shared" si="7"/>
        <v>0.22727272727272727</v>
      </c>
      <c r="AA136" s="42"/>
    </row>
    <row r="137" spans="3:27">
      <c r="C137" s="56"/>
      <c r="E137" s="218" t="e">
        <f ca="1">G137-C2</f>
        <v>#REF!</v>
      </c>
      <c r="F137" s="219" t="s">
        <v>228</v>
      </c>
      <c r="G137" s="220" t="e">
        <f ca="1">O176+Y176</f>
        <v>#REF!</v>
      </c>
      <c r="H137" s="109"/>
      <c r="I137" s="34"/>
      <c r="J137" s="18" t="e">
        <f>#REF!</f>
        <v>#REF!</v>
      </c>
      <c r="K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L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M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137))</f>
        <v>#REF!</v>
      </c>
      <c r="N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,"Non concerné")</f>
        <v>#REF!</v>
      </c>
      <c r="O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P137" s="163">
        <f t="shared" si="6"/>
        <v>0.77272727272727271</v>
      </c>
      <c r="Q137" s="90"/>
      <c r="R137" s="97"/>
      <c r="S137" s="103"/>
      <c r="T137" s="18" t="e">
        <f>#REF!</f>
        <v>#REF!</v>
      </c>
      <c r="U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V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W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137))</f>
        <v>#REF!</v>
      </c>
      <c r="X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,"Non concerné")</f>
        <v>#REF!</v>
      </c>
      <c r="Y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Z137" s="163">
        <f t="shared" si="7"/>
        <v>0.22727272727272727</v>
      </c>
      <c r="AA137" s="42"/>
    </row>
    <row r="138" spans="3:27">
      <c r="C138" s="56"/>
      <c r="E138" s="218" t="e">
        <f ca="1">G138-G2</f>
        <v>#REF!</v>
      </c>
      <c r="F138" s="219" t="s">
        <v>141</v>
      </c>
      <c r="G138" s="220" t="e">
        <f ca="1">K176+U176</f>
        <v>#REF!</v>
      </c>
      <c r="H138" s="121"/>
      <c r="I138" s="34"/>
      <c r="J138" s="18" t="e">
        <f>#REF!</f>
        <v>#REF!</v>
      </c>
      <c r="K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L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M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138))</f>
        <v>#REF!</v>
      </c>
      <c r="N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,"Non concerné")</f>
        <v>#REF!</v>
      </c>
      <c r="O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P138" s="163">
        <f t="shared" si="6"/>
        <v>0.77272727272727271</v>
      </c>
      <c r="Q138" s="90"/>
      <c r="R138" s="97"/>
      <c r="S138" s="103"/>
      <c r="T138" s="18" t="e">
        <f>#REF!</f>
        <v>#REF!</v>
      </c>
      <c r="U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V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W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138))</f>
        <v>#REF!</v>
      </c>
      <c r="X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,"Non concerné")</f>
        <v>#REF!</v>
      </c>
      <c r="Y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Z138" s="163">
        <f t="shared" si="7"/>
        <v>0.22727272727272727</v>
      </c>
      <c r="AA138" s="42"/>
    </row>
    <row r="139" spans="3:27" ht="16.5" thickBot="1">
      <c r="C139" s="56"/>
      <c r="E139" s="221" t="e">
        <f ca="1">G139-F134</f>
        <v>#REF!</v>
      </c>
      <c r="F139" s="222" t="s">
        <v>145</v>
      </c>
      <c r="G139" s="223" t="e">
        <f ca="1">K178+U178</f>
        <v>#REF!</v>
      </c>
      <c r="H139" s="45"/>
      <c r="I139" s="63"/>
      <c r="J139" s="18" t="e">
        <f>#REF!</f>
        <v>#REF!</v>
      </c>
      <c r="K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L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M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139))</f>
        <v>#REF!</v>
      </c>
      <c r="N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,"Non concerné")</f>
        <v>#REF!</v>
      </c>
      <c r="O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P139" s="163">
        <f t="shared" si="6"/>
        <v>0.77272727272727271</v>
      </c>
      <c r="Q139" s="90"/>
      <c r="R139" s="97"/>
      <c r="S139" s="103"/>
      <c r="T139" s="18" t="e">
        <f>#REF!</f>
        <v>#REF!</v>
      </c>
      <c r="U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V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W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139))</f>
        <v>#REF!</v>
      </c>
      <c r="X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,"Non concerné")</f>
        <v>#REF!</v>
      </c>
      <c r="Y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Z139" s="163">
        <f t="shared" si="7"/>
        <v>0.22727272727272727</v>
      </c>
      <c r="AA139" s="42"/>
    </row>
    <row r="140" spans="3:27" ht="16.5" thickBot="1">
      <c r="C140" s="56"/>
      <c r="H140" s="123"/>
      <c r="I140" s="63"/>
      <c r="J140" s="18" t="e">
        <f>#REF!</f>
        <v>#REF!</v>
      </c>
      <c r="K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L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M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140))</f>
        <v>#REF!</v>
      </c>
      <c r="N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,"Non concerné")</f>
        <v>#REF!</v>
      </c>
      <c r="O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P140" s="163">
        <f t="shared" si="6"/>
        <v>0.77272727272727271</v>
      </c>
      <c r="Q140" s="90"/>
      <c r="R140" s="97"/>
      <c r="S140" s="103"/>
      <c r="T140" s="18" t="e">
        <f>#REF!</f>
        <v>#REF!</v>
      </c>
      <c r="U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V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W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140))</f>
        <v>#REF!</v>
      </c>
      <c r="X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,"Non concerné")</f>
        <v>#REF!</v>
      </c>
      <c r="Y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Z140" s="163">
        <f t="shared" si="7"/>
        <v>0.22727272727272727</v>
      </c>
      <c r="AA140" s="42"/>
    </row>
    <row r="141" spans="3:27">
      <c r="C141" s="56"/>
      <c r="E141" s="224"/>
      <c r="F141" s="225" t="s">
        <v>234</v>
      </c>
      <c r="G141" s="226"/>
      <c r="H141" s="123"/>
      <c r="I141" s="63"/>
      <c r="J141" s="18" t="e">
        <f>#REF!</f>
        <v>#REF!</v>
      </c>
      <c r="K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L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M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141))</f>
        <v>#REF!</v>
      </c>
      <c r="N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,"Non concerné")</f>
        <v>#REF!</v>
      </c>
      <c r="O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P141" s="163">
        <f t="shared" si="6"/>
        <v>0.77272727272727271</v>
      </c>
      <c r="Q141" s="90"/>
      <c r="R141" s="97"/>
      <c r="S141" s="103"/>
      <c r="T141" s="18" t="e">
        <f>#REF!</f>
        <v>#REF!</v>
      </c>
      <c r="U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V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W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141))</f>
        <v>#REF!</v>
      </c>
      <c r="X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,"Non concerné")</f>
        <v>#REF!</v>
      </c>
      <c r="Y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Z141" s="163">
        <f t="shared" si="7"/>
        <v>0.22727272727272727</v>
      </c>
      <c r="AA141" s="42"/>
    </row>
    <row r="142" spans="3:27">
      <c r="C142" s="56"/>
      <c r="E142" s="227"/>
      <c r="F142" s="229" t="s">
        <v>232</v>
      </c>
      <c r="G142" s="233" t="e">
        <f ca="1">G145/G143</f>
        <v>#REF!</v>
      </c>
      <c r="H142" s="123"/>
      <c r="I142" s="63"/>
      <c r="J142" s="18" t="e">
        <f>#REF!</f>
        <v>#REF!</v>
      </c>
      <c r="K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L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M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142))</f>
        <v>#REF!</v>
      </c>
      <c r="N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,"Non concerné")</f>
        <v>#REF!</v>
      </c>
      <c r="O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P142" s="163">
        <f t="shared" si="6"/>
        <v>0.77272727272727271</v>
      </c>
      <c r="Q142" s="90"/>
      <c r="R142" s="97"/>
      <c r="S142" s="103"/>
      <c r="T142" s="18" t="e">
        <f>#REF!</f>
        <v>#REF!</v>
      </c>
      <c r="U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V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W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142))</f>
        <v>#REF!</v>
      </c>
      <c r="X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,"Non concerné")</f>
        <v>#REF!</v>
      </c>
      <c r="Y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Z142" s="163">
        <f t="shared" si="7"/>
        <v>0.22727272727272727</v>
      </c>
      <c r="AA142" s="42"/>
    </row>
    <row r="143" spans="3:27">
      <c r="C143" s="56"/>
      <c r="E143" s="227"/>
      <c r="F143" s="229" t="s">
        <v>233</v>
      </c>
      <c r="G143" s="230">
        <f>O6</f>
        <v>19.5</v>
      </c>
      <c r="H143" s="123"/>
      <c r="I143" s="63"/>
      <c r="J143" s="18" t="e">
        <f>#REF!</f>
        <v>#REF!</v>
      </c>
      <c r="K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L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M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143))</f>
        <v>#REF!</v>
      </c>
      <c r="N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,"Non concerné")</f>
        <v>#REF!</v>
      </c>
      <c r="O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P143" s="163">
        <f t="shared" si="6"/>
        <v>0.77272727272727271</v>
      </c>
      <c r="Q143" s="90"/>
      <c r="R143" s="97"/>
      <c r="S143" s="103"/>
      <c r="T143" s="18" t="e">
        <f>#REF!</f>
        <v>#REF!</v>
      </c>
      <c r="U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V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W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143))</f>
        <v>#REF!</v>
      </c>
      <c r="X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,"Non concerné")</f>
        <v>#REF!</v>
      </c>
      <c r="Y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Z143" s="163">
        <f t="shared" si="7"/>
        <v>0.22727272727272727</v>
      </c>
      <c r="AA143" s="42"/>
    </row>
    <row r="144" spans="3:27" ht="16.5" thickBot="1">
      <c r="C144" s="56"/>
      <c r="E144" s="227"/>
      <c r="F144" s="229" t="s">
        <v>140</v>
      </c>
      <c r="G144" s="230" t="e">
        <f ca="1">O9</f>
        <v>#REF!</v>
      </c>
      <c r="H144" s="123"/>
      <c r="I144" s="63"/>
      <c r="J144" s="69" t="e">
        <f>#REF!</f>
        <v>#REF!</v>
      </c>
      <c r="K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L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M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144))</f>
        <v>#REF!</v>
      </c>
      <c r="N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,"Non concerné")</f>
        <v>#REF!</v>
      </c>
      <c r="O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P144" s="164">
        <f t="shared" si="6"/>
        <v>0.77272727272727271</v>
      </c>
      <c r="Q144" s="90"/>
      <c r="R144" s="97"/>
      <c r="S144" s="103"/>
      <c r="T144" s="69" t="e">
        <f>#REF!</f>
        <v>#REF!</v>
      </c>
      <c r="U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V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W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144))</f>
        <v>#REF!</v>
      </c>
      <c r="X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,"Non concerné")</f>
        <v>#REF!</v>
      </c>
      <c r="Y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Z144" s="164">
        <f t="shared" si="7"/>
        <v>0.22727272727272727</v>
      </c>
      <c r="AA144" s="42"/>
    </row>
    <row r="145" spans="3:27" ht="16.5" thickBot="1">
      <c r="C145" s="56"/>
      <c r="E145" s="227"/>
      <c r="F145" s="229" t="s">
        <v>141</v>
      </c>
      <c r="G145" s="230" t="e">
        <f ca="1">(K32)+(L48/K2)</f>
        <v>#REF!</v>
      </c>
      <c r="H145" s="123"/>
      <c r="I145" s="63"/>
      <c r="J145" s="73" t="s">
        <v>12</v>
      </c>
      <c r="K145" s="74" t="e">
        <f>SUM(K115:K144)</f>
        <v>#REF!</v>
      </c>
      <c r="L145" s="74" t="e">
        <f>SUM(L115:L144)</f>
        <v>#REF!</v>
      </c>
      <c r="M145" s="74" t="e">
        <f>SUM(M115:M144)</f>
        <v>#REF!</v>
      </c>
      <c r="N145" s="74" t="e">
        <f>SUM(N115:N144)</f>
        <v>#REF!</v>
      </c>
      <c r="O145" s="77" t="e">
        <f>SUM(O115:O144)</f>
        <v>#REF!</v>
      </c>
      <c r="P145" s="173"/>
      <c r="Q145" s="78"/>
      <c r="R145" s="97"/>
      <c r="S145" s="103"/>
      <c r="T145" s="73" t="s">
        <v>12</v>
      </c>
      <c r="U145" s="74" t="e">
        <f>SUM(U115:U144)</f>
        <v>#REF!</v>
      </c>
      <c r="V145" s="74" t="e">
        <f>SUM(V115:V144)</f>
        <v>#REF!</v>
      </c>
      <c r="W145" s="74" t="e">
        <f>SUM(W115:W144)</f>
        <v>#REF!</v>
      </c>
      <c r="X145" s="74" t="e">
        <f>SUM(X115:X144)</f>
        <v>#REF!</v>
      </c>
      <c r="Y145" s="77" t="e">
        <f>SUM(Y115:Y144)</f>
        <v>#REF!</v>
      </c>
      <c r="Z145" s="173"/>
      <c r="AA145" s="42"/>
    </row>
    <row r="146" spans="3:27" ht="16.5" thickBot="1">
      <c r="C146" s="56"/>
      <c r="E146" s="228"/>
      <c r="F146" s="231" t="s">
        <v>231</v>
      </c>
      <c r="G146" s="232" t="e">
        <f ca="1">G144-G145</f>
        <v>#REF!</v>
      </c>
      <c r="H146" s="123"/>
      <c r="I146" s="63"/>
      <c r="J146" s="110"/>
      <c r="K146" s="111"/>
      <c r="L146" s="111"/>
      <c r="M146" s="111"/>
      <c r="N146" s="111"/>
      <c r="O146" s="111"/>
      <c r="P146" s="157"/>
      <c r="Q146" s="78"/>
      <c r="R146" s="97"/>
      <c r="S146" s="103"/>
      <c r="T146" s="11"/>
      <c r="U146" s="11"/>
      <c r="V146" s="11"/>
      <c r="W146" s="11"/>
      <c r="X146" s="11"/>
      <c r="Y146" s="11"/>
      <c r="Z146" s="96"/>
      <c r="AA146" s="42"/>
    </row>
    <row r="147" spans="3:27" ht="16.5" thickBot="1">
      <c r="C147" s="56"/>
      <c r="H147" s="123"/>
      <c r="I147" s="63"/>
      <c r="J147" s="110"/>
      <c r="K147" s="111"/>
      <c r="L147" s="111"/>
      <c r="M147" s="111"/>
      <c r="N147" s="111"/>
      <c r="O147" s="111"/>
      <c r="P147" s="157"/>
      <c r="Q147" s="78"/>
      <c r="R147" s="111"/>
      <c r="S147" s="103"/>
      <c r="T147" s="11"/>
      <c r="U147" s="11"/>
      <c r="V147" s="11"/>
      <c r="W147" s="11"/>
      <c r="X147" s="11"/>
      <c r="Y147" s="11"/>
      <c r="Z147" s="96"/>
      <c r="AA147" s="42"/>
    </row>
    <row r="148" spans="3:27" ht="16.5" thickBot="1">
      <c r="C148" s="56"/>
      <c r="E148" s="224"/>
      <c r="F148" s="225" t="s">
        <v>235</v>
      </c>
      <c r="G148" s="226"/>
      <c r="H148" s="123"/>
      <c r="I148" s="63"/>
      <c r="J148" s="112" t="s">
        <v>186</v>
      </c>
      <c r="K148" s="113" t="s">
        <v>148</v>
      </c>
      <c r="L148" s="114" t="s">
        <v>187</v>
      </c>
      <c r="M148" s="111"/>
      <c r="N148" s="111"/>
      <c r="O148" s="111"/>
      <c r="P148" s="157"/>
      <c r="Q148" s="78"/>
      <c r="R148" s="111"/>
      <c r="S148" s="103"/>
      <c r="T148" s="112" t="s">
        <v>186</v>
      </c>
      <c r="U148" s="113" t="s">
        <v>148</v>
      </c>
      <c r="V148" s="114" t="s">
        <v>187</v>
      </c>
      <c r="W148" s="11"/>
      <c r="X148" s="11"/>
      <c r="Y148" s="11"/>
      <c r="Z148" s="96"/>
      <c r="AA148" s="42"/>
    </row>
    <row r="149" spans="3:27">
      <c r="C149" s="56"/>
      <c r="E149" s="227"/>
      <c r="F149" s="229" t="s">
        <v>232</v>
      </c>
      <c r="G149" s="233">
        <f ca="1">G152/G150</f>
        <v>196.83043045634358</v>
      </c>
      <c r="H149" s="123"/>
      <c r="I149" s="63"/>
      <c r="J149" s="115" t="e">
        <f>#REF!</f>
        <v>#REF!</v>
      </c>
      <c r="K149" s="88" t="e">
        <f>((IF(#REF!=#REF!,#REF!,0))+(IF(#REF!=#REF!,#REF!,0))+(IF(#REF!=#REF!,#REF!,0)))/($K$2+$U$2)</f>
        <v>#REF!</v>
      </c>
      <c r="L149" s="89" t="e">
        <f>K149</f>
        <v>#REF!</v>
      </c>
      <c r="M149" s="111"/>
      <c r="N149" s="111"/>
      <c r="O149" s="111"/>
      <c r="P149" s="157"/>
      <c r="Q149" s="78"/>
      <c r="R149" s="111"/>
      <c r="S149" s="103"/>
      <c r="T149" s="115" t="e">
        <f>#REF!</f>
        <v>#REF!</v>
      </c>
      <c r="U149" s="88" t="e">
        <f>((IF(#REF!=#REF!,#REF!,0))+(IF(#REF!=#REF!,#REF!,0))+(IF(#REF!=#REF!,#REF!,0)))/($K$2+$U$2)</f>
        <v>#REF!</v>
      </c>
      <c r="V149" s="89" t="e">
        <f>U149</f>
        <v>#REF!</v>
      </c>
      <c r="W149" s="11"/>
      <c r="X149" s="11"/>
      <c r="Y149" s="11"/>
      <c r="Z149" s="96"/>
      <c r="AA149" s="42"/>
    </row>
    <row r="150" spans="3:27">
      <c r="C150" s="56"/>
      <c r="E150" s="227"/>
      <c r="F150" s="229" t="s">
        <v>233</v>
      </c>
      <c r="G150" s="230">
        <f>Y6</f>
        <v>14</v>
      </c>
      <c r="H150" s="123"/>
      <c r="I150" s="63"/>
      <c r="J150" s="116" t="e">
        <f>#REF!</f>
        <v>#REF!</v>
      </c>
      <c r="K150" s="19" t="e">
        <f>((IF(#REF!=#REF!,#REF!,0))+(IF(#REF!=#REF!,#REF!,0))+(IF(#REF!=#REF!,#REF!,0)))/($K$2+$U$2)</f>
        <v>#REF!</v>
      </c>
      <c r="L150" s="20" t="e">
        <f t="shared" ref="L150:L157" si="8">K150</f>
        <v>#REF!</v>
      </c>
      <c r="M150" s="111"/>
      <c r="N150" s="111"/>
      <c r="O150" s="111"/>
      <c r="P150" s="157"/>
      <c r="Q150" s="78"/>
      <c r="R150" s="111"/>
      <c r="S150" s="103"/>
      <c r="T150" s="116" t="e">
        <f>#REF!</f>
        <v>#REF!</v>
      </c>
      <c r="U150" s="19" t="e">
        <f>((IF(#REF!=#REF!,#REF!,0))+(IF(#REF!=#REF!,#REF!,0))+(IF(#REF!=#REF!,#REF!,0)))/($K$2+$U$2)</f>
        <v>#REF!</v>
      </c>
      <c r="V150" s="20" t="e">
        <f t="shared" ref="V150:V157" si="9">U150</f>
        <v>#REF!</v>
      </c>
      <c r="W150" s="11"/>
      <c r="X150" s="11"/>
      <c r="Y150" s="11"/>
      <c r="Z150" s="96"/>
      <c r="AA150" s="42"/>
    </row>
    <row r="151" spans="3:27">
      <c r="C151" s="56"/>
      <c r="E151" s="227"/>
      <c r="F151" s="229" t="s">
        <v>140</v>
      </c>
      <c r="G151" s="230">
        <f ca="1">Y9</f>
        <v>2755.6260263888103</v>
      </c>
      <c r="H151" s="123"/>
      <c r="I151" s="63"/>
      <c r="J151" s="116" t="e">
        <f>#REF!</f>
        <v>#REF!</v>
      </c>
      <c r="K151" s="19" t="e">
        <f>((IF(#REF!=#REF!,#REF!,0))+(IF(#REF!=#REF!,#REF!,0))+(IF(#REF!=#REF!,#REF!,0)))/($K$2+$U$2)</f>
        <v>#REF!</v>
      </c>
      <c r="L151" s="20" t="e">
        <f t="shared" si="8"/>
        <v>#REF!</v>
      </c>
      <c r="M151" s="111"/>
      <c r="N151" s="111"/>
      <c r="O151" s="111"/>
      <c r="P151" s="157"/>
      <c r="Q151" s="78"/>
      <c r="R151" s="111"/>
      <c r="S151" s="103"/>
      <c r="T151" s="116" t="e">
        <f>#REF!</f>
        <v>#REF!</v>
      </c>
      <c r="U151" s="19" t="e">
        <f>((IF(#REF!=#REF!,#REF!,0))+(IF(#REF!=#REF!,#REF!,0))+(IF(#REF!=#REF!,#REF!,0)))/($K$2+$U$2)</f>
        <v>#REF!</v>
      </c>
      <c r="V151" s="20" t="e">
        <f t="shared" si="9"/>
        <v>#REF!</v>
      </c>
      <c r="W151" s="11"/>
      <c r="X151" s="11"/>
      <c r="Y151" s="11"/>
      <c r="Z151" s="96"/>
      <c r="AA151" s="42"/>
    </row>
    <row r="152" spans="3:27">
      <c r="C152" s="56"/>
      <c r="E152" s="227"/>
      <c r="F152" s="229" t="s">
        <v>141</v>
      </c>
      <c r="G152" s="230">
        <f ca="1">U32</f>
        <v>2755.6260263888103</v>
      </c>
      <c r="H152" s="56"/>
      <c r="I152" s="63"/>
      <c r="J152" s="116" t="e">
        <f>#REF!</f>
        <v>#REF!</v>
      </c>
      <c r="K152" s="19" t="e">
        <f>((IF(#REF!=#REF!,#REF!,0))+(IF(#REF!=#REF!,#REF!,0))+(IF(#REF!=#REF!,#REF!,0)))/($K$2+$U$2)</f>
        <v>#REF!</v>
      </c>
      <c r="L152" s="20" t="e">
        <f t="shared" si="8"/>
        <v>#REF!</v>
      </c>
      <c r="M152" s="111"/>
      <c r="N152" s="111"/>
      <c r="O152" s="111"/>
      <c r="P152" s="157"/>
      <c r="Q152" s="78"/>
      <c r="R152" s="111"/>
      <c r="S152" s="103"/>
      <c r="T152" s="116" t="e">
        <f>#REF!</f>
        <v>#REF!</v>
      </c>
      <c r="U152" s="19" t="e">
        <f>((IF(#REF!=#REF!,#REF!,0))+(IF(#REF!=#REF!,#REF!,0))+(IF(#REF!=#REF!,#REF!,0)))/($K$2+$U$2)</f>
        <v>#REF!</v>
      </c>
      <c r="V152" s="20" t="e">
        <f t="shared" si="9"/>
        <v>#REF!</v>
      </c>
      <c r="W152" s="11"/>
      <c r="X152" s="11"/>
      <c r="Y152" s="11"/>
      <c r="Z152" s="96"/>
      <c r="AA152" s="42"/>
    </row>
    <row r="153" spans="3:27" ht="16.5" thickBot="1">
      <c r="C153" s="56"/>
      <c r="E153" s="228"/>
      <c r="F153" s="231" t="s">
        <v>231</v>
      </c>
      <c r="G153" s="232">
        <f ca="1">G151-G152</f>
        <v>0</v>
      </c>
      <c r="H153" s="45"/>
      <c r="I153" s="63"/>
      <c r="J153" s="116" t="e">
        <f>#REF!</f>
        <v>#REF!</v>
      </c>
      <c r="K153" s="19" t="e">
        <f>((IF(#REF!=#REF!,#REF!,0))+(IF(#REF!=#REF!,#REF!,0))+(IF(#REF!=#REF!,#REF!,0)))/($K$2+$U$2)</f>
        <v>#REF!</v>
      </c>
      <c r="L153" s="20" t="e">
        <f t="shared" si="8"/>
        <v>#REF!</v>
      </c>
      <c r="M153" s="111"/>
      <c r="N153" s="111"/>
      <c r="O153" s="111"/>
      <c r="P153" s="157"/>
      <c r="Q153" s="78"/>
      <c r="R153" s="111"/>
      <c r="S153" s="103"/>
      <c r="T153" s="116" t="e">
        <f>#REF!</f>
        <v>#REF!</v>
      </c>
      <c r="U153" s="19" t="e">
        <f>((IF(#REF!=#REF!,#REF!,0))+(IF(#REF!=#REF!,#REF!,0))+(IF(#REF!=#REF!,#REF!,0)))/($K$2+$U$2)</f>
        <v>#REF!</v>
      </c>
      <c r="V153" s="20" t="e">
        <f t="shared" si="9"/>
        <v>#REF!</v>
      </c>
      <c r="W153" s="11"/>
      <c r="X153" s="11"/>
      <c r="Y153" s="11"/>
      <c r="Z153" s="96"/>
      <c r="AA153" s="42"/>
    </row>
    <row r="154" spans="3:27">
      <c r="C154" s="56"/>
      <c r="H154" s="48"/>
      <c r="I154" s="63"/>
      <c r="J154" s="116" t="e">
        <f>#REF!</f>
        <v>#REF!</v>
      </c>
      <c r="K154" s="19" t="e">
        <f>((IF(#REF!=#REF!,#REF!,0))+(IF(#REF!=#REF!,#REF!,0))+(IF(#REF!=#REF!,#REF!,0)))/($K$2+$U$2)</f>
        <v>#REF!</v>
      </c>
      <c r="L154" s="20" t="e">
        <f t="shared" si="8"/>
        <v>#REF!</v>
      </c>
      <c r="M154" s="111"/>
      <c r="N154" s="111"/>
      <c r="O154" s="111"/>
      <c r="P154" s="157"/>
      <c r="Q154" s="78"/>
      <c r="R154" s="111"/>
      <c r="S154" s="103"/>
      <c r="T154" s="116" t="e">
        <f>#REF!</f>
        <v>#REF!</v>
      </c>
      <c r="U154" s="19" t="e">
        <f>((IF(#REF!=#REF!,#REF!,0))+(IF(#REF!=#REF!,#REF!,0))+(IF(#REF!=#REF!,#REF!,0)))/($K$2+$U$2)</f>
        <v>#REF!</v>
      </c>
      <c r="V154" s="20" t="e">
        <f t="shared" si="9"/>
        <v>#REF!</v>
      </c>
      <c r="W154" s="11"/>
      <c r="X154" s="11"/>
      <c r="Y154" s="11"/>
      <c r="Z154" s="96"/>
      <c r="AA154" s="42"/>
    </row>
    <row r="155" spans="3:27">
      <c r="C155" s="56"/>
      <c r="H155" s="56"/>
      <c r="I155" s="63"/>
      <c r="J155" s="116" t="e">
        <f>#REF!</f>
        <v>#REF!</v>
      </c>
      <c r="K155" s="19" t="e">
        <f>((IF(#REF!=#REF!,#REF!,0))+(IF(#REF!=#REF!,#REF!,0))+(IF(#REF!=#REF!,#REF!,0)))/($K$2+$U$2)</f>
        <v>#REF!</v>
      </c>
      <c r="L155" s="20" t="e">
        <f t="shared" si="8"/>
        <v>#REF!</v>
      </c>
      <c r="M155" s="111"/>
      <c r="N155" s="111"/>
      <c r="O155" s="111"/>
      <c r="P155" s="157"/>
      <c r="Q155" s="78"/>
      <c r="R155" s="111"/>
      <c r="S155" s="103"/>
      <c r="T155" s="116" t="e">
        <f>#REF!</f>
        <v>#REF!</v>
      </c>
      <c r="U155" s="19" t="e">
        <f>((IF(#REF!=#REF!,#REF!,0))+(IF(#REF!=#REF!,#REF!,0))+(IF(#REF!=#REF!,#REF!,0)))/($K$2+$U$2)</f>
        <v>#REF!</v>
      </c>
      <c r="V155" s="20" t="e">
        <f t="shared" si="9"/>
        <v>#REF!</v>
      </c>
      <c r="W155" s="11"/>
      <c r="X155" s="11"/>
      <c r="Y155" s="11"/>
      <c r="Z155" s="96"/>
      <c r="AA155" s="42"/>
    </row>
    <row r="156" spans="3:27">
      <c r="C156" s="56"/>
      <c r="H156" s="45"/>
      <c r="I156" s="63"/>
      <c r="J156" s="116" t="e">
        <f>#REF!</f>
        <v>#REF!</v>
      </c>
      <c r="K156" s="19" t="e">
        <f>((IF(#REF!=#REF!,#REF!,0))+(IF(#REF!=#REF!,#REF!,0))+(IF(#REF!=#REF!,#REF!,0)))/($K$2+$U$2)</f>
        <v>#REF!</v>
      </c>
      <c r="L156" s="20" t="e">
        <f t="shared" si="8"/>
        <v>#REF!</v>
      </c>
      <c r="M156" s="111"/>
      <c r="N156" s="111"/>
      <c r="O156" s="111"/>
      <c r="P156" s="157"/>
      <c r="Q156" s="78"/>
      <c r="R156" s="111"/>
      <c r="S156" s="103"/>
      <c r="T156" s="116" t="e">
        <f>#REF!</f>
        <v>#REF!</v>
      </c>
      <c r="U156" s="19" t="e">
        <f>((IF(#REF!=#REF!,#REF!,0))+(IF(#REF!=#REF!,#REF!,0))+(IF(#REF!=#REF!,#REF!,0)))/($K$2+$U$2)</f>
        <v>#REF!</v>
      </c>
      <c r="V156" s="20" t="e">
        <f t="shared" si="9"/>
        <v>#REF!</v>
      </c>
      <c r="W156" s="11"/>
      <c r="X156" s="11"/>
      <c r="Y156" s="11"/>
      <c r="Z156" s="96"/>
      <c r="AA156" s="42"/>
    </row>
    <row r="157" spans="3:27" ht="16.5" thickBot="1">
      <c r="C157" s="56"/>
      <c r="H157" s="64"/>
      <c r="I157" s="63"/>
      <c r="J157" s="124" t="e">
        <f>#REF!</f>
        <v>#REF!</v>
      </c>
      <c r="K157" s="100" t="e">
        <f>((IF(#REF!=#REF!,#REF!,0))+(IF(#REF!=#REF!,#REF!,0))+(IF(#REF!=#REF!,#REF!,0)))/($K$2+$U$2)</f>
        <v>#REF!</v>
      </c>
      <c r="L157" s="55" t="e">
        <f t="shared" si="8"/>
        <v>#REF!</v>
      </c>
      <c r="M157" s="111"/>
      <c r="N157" s="111"/>
      <c r="O157" s="111"/>
      <c r="P157" s="157"/>
      <c r="Q157" s="78"/>
      <c r="R157" s="111"/>
      <c r="S157" s="103"/>
      <c r="T157" s="124" t="e">
        <f>#REF!</f>
        <v>#REF!</v>
      </c>
      <c r="U157" s="100" t="e">
        <f>((IF(#REF!=#REF!,#REF!,0))+(IF(#REF!=#REF!,#REF!,0))+(IF(#REF!=#REF!,#REF!,0)))/($K$2+$U$2)</f>
        <v>#REF!</v>
      </c>
      <c r="V157" s="55" t="e">
        <f t="shared" si="9"/>
        <v>#REF!</v>
      </c>
      <c r="W157" s="11"/>
      <c r="X157" s="11"/>
      <c r="Y157" s="11"/>
      <c r="Z157" s="96"/>
      <c r="AA157" s="42"/>
    </row>
    <row r="158" spans="3:27" ht="16.5" thickBot="1">
      <c r="C158" s="56"/>
      <c r="H158" s="64"/>
      <c r="I158" s="63"/>
      <c r="J158" s="73" t="s">
        <v>12</v>
      </c>
      <c r="K158" s="74" t="e">
        <f>SUM(K149:K157)</f>
        <v>#REF!</v>
      </c>
      <c r="L158" s="77" t="e">
        <f>SUM(L149:L157)</f>
        <v>#REF!</v>
      </c>
      <c r="M158" s="111"/>
      <c r="N158" s="111"/>
      <c r="O158" s="111"/>
      <c r="P158" s="157"/>
      <c r="Q158" s="78"/>
      <c r="R158" s="111"/>
      <c r="S158" s="103"/>
      <c r="T158" s="73" t="s">
        <v>12</v>
      </c>
      <c r="U158" s="74" t="e">
        <f>SUM(U149:U157)</f>
        <v>#REF!</v>
      </c>
      <c r="V158" s="77" t="e">
        <f>SUM(V149:V157)</f>
        <v>#REF!</v>
      </c>
      <c r="W158" s="11"/>
      <c r="X158" s="11"/>
      <c r="Y158" s="11"/>
      <c r="Z158" s="96"/>
      <c r="AA158" s="42"/>
    </row>
    <row r="159" spans="3:27">
      <c r="C159" s="56"/>
      <c r="H159" s="64"/>
      <c r="I159" s="63"/>
      <c r="J159" s="110"/>
      <c r="K159" s="111"/>
      <c r="L159" s="111"/>
      <c r="M159" s="111"/>
      <c r="N159" s="111"/>
      <c r="O159" s="111"/>
      <c r="P159" s="157"/>
      <c r="Q159" s="78"/>
      <c r="R159" s="111"/>
      <c r="S159" s="103"/>
      <c r="T159" s="11"/>
      <c r="U159" s="11"/>
      <c r="V159" s="11"/>
      <c r="W159" s="11"/>
      <c r="X159" s="11"/>
      <c r="Y159" s="11"/>
      <c r="Z159" s="96"/>
      <c r="AA159" s="42"/>
    </row>
    <row r="160" spans="3:27" ht="16.5" thickBot="1">
      <c r="C160" s="56"/>
      <c r="H160" s="48"/>
      <c r="I160" s="34"/>
      <c r="J160" s="11"/>
      <c r="K160" s="11"/>
      <c r="L160" s="11"/>
      <c r="M160" s="11"/>
      <c r="N160" s="11"/>
      <c r="O160" s="11"/>
      <c r="P160" s="96"/>
      <c r="Q160" s="42"/>
      <c r="R160" s="111"/>
      <c r="S160" s="103"/>
      <c r="T160" s="11"/>
      <c r="U160" s="11"/>
      <c r="V160" s="11"/>
      <c r="W160" s="11"/>
      <c r="X160" s="11"/>
      <c r="Y160" s="11"/>
      <c r="Z160" s="96"/>
      <c r="AA160" s="42"/>
    </row>
    <row r="161" spans="3:27" ht="16.5" thickBot="1">
      <c r="C161" s="56"/>
      <c r="H161" s="48"/>
      <c r="I161" s="34"/>
      <c r="J161" s="12" t="s">
        <v>179</v>
      </c>
      <c r="K161" s="14" t="s">
        <v>148</v>
      </c>
      <c r="L161" s="11"/>
      <c r="M161" s="11"/>
      <c r="N161" s="11"/>
      <c r="O161" s="11"/>
      <c r="P161" s="96"/>
      <c r="Q161" s="42"/>
      <c r="R161" s="111"/>
      <c r="S161" s="103"/>
      <c r="T161" s="12" t="s">
        <v>179</v>
      </c>
      <c r="U161" s="14" t="s">
        <v>148</v>
      </c>
      <c r="V161" s="11"/>
      <c r="W161" s="11"/>
      <c r="X161" s="11"/>
      <c r="Y161" s="11"/>
      <c r="Z161" s="96"/>
      <c r="AA161" s="42"/>
    </row>
    <row r="162" spans="3:27">
      <c r="C162" s="56"/>
      <c r="I162" s="34"/>
      <c r="J162" s="15" t="e">
        <f>#REF!</f>
        <v>#REF!</v>
      </c>
      <c r="K162" s="17" t="e">
        <f>(#REF!)/($K$2+$U$2)</f>
        <v>#REF!</v>
      </c>
      <c r="L162" s="11"/>
      <c r="M162" s="11"/>
      <c r="N162" s="11"/>
      <c r="O162" s="11"/>
      <c r="P162" s="96"/>
      <c r="Q162" s="42"/>
      <c r="R162" s="11"/>
      <c r="S162" s="103"/>
      <c r="T162" s="15" t="e">
        <f>#REF!</f>
        <v>#REF!</v>
      </c>
      <c r="U162" s="17" t="e">
        <f>#REF!/(K2+U2)</f>
        <v>#REF!</v>
      </c>
      <c r="V162" s="11"/>
      <c r="W162" s="11"/>
      <c r="X162" s="11"/>
      <c r="Y162" s="11"/>
      <c r="Z162" s="96"/>
      <c r="AA162" s="42"/>
    </row>
    <row r="163" spans="3:27">
      <c r="C163" s="56"/>
      <c r="I163" s="34"/>
      <c r="J163" s="18" t="e">
        <f>#REF!</f>
        <v>#REF!</v>
      </c>
      <c r="K163" s="20" t="e">
        <f>#REF!/($K$2+$U$2)</f>
        <v>#REF!</v>
      </c>
      <c r="L163" s="11"/>
      <c r="M163" s="11"/>
      <c r="N163" s="11"/>
      <c r="O163" s="11"/>
      <c r="P163" s="96"/>
      <c r="Q163" s="42"/>
      <c r="R163" s="11"/>
      <c r="S163" s="103"/>
      <c r="T163" s="18" t="e">
        <f>#REF!</f>
        <v>#REF!</v>
      </c>
      <c r="U163" s="20" t="e">
        <f>#REF!/(K2+U2)</f>
        <v>#REF!</v>
      </c>
      <c r="V163" s="11"/>
      <c r="W163" s="11"/>
      <c r="X163" s="11"/>
      <c r="Y163" s="11"/>
      <c r="Z163" s="96"/>
      <c r="AA163" s="42"/>
    </row>
    <row r="164" spans="3:27">
      <c r="C164" s="56"/>
      <c r="I164" s="34"/>
      <c r="J164" s="18" t="e">
        <f>#REF!</f>
        <v>#REF!</v>
      </c>
      <c r="K164" s="20" t="e">
        <f>#REF!/($K$2+$U$2)</f>
        <v>#REF!</v>
      </c>
      <c r="L164" s="11"/>
      <c r="M164" s="11"/>
      <c r="N164" s="11"/>
      <c r="O164" s="11"/>
      <c r="P164" s="96"/>
      <c r="Q164" s="42"/>
      <c r="R164" s="11"/>
      <c r="S164" s="103"/>
      <c r="T164" s="18" t="e">
        <f>#REF!</f>
        <v>#REF!</v>
      </c>
      <c r="U164" s="20" t="e">
        <f>#REF!/(K2+U2)</f>
        <v>#REF!</v>
      </c>
      <c r="V164" s="11"/>
      <c r="W164" s="11"/>
      <c r="X164" s="11"/>
      <c r="Y164" s="11"/>
      <c r="Z164" s="96"/>
      <c r="AA164" s="42"/>
    </row>
    <row r="165" spans="3:27">
      <c r="C165" s="56"/>
      <c r="I165" s="34"/>
      <c r="J165" s="18" t="e">
        <f>#REF!</f>
        <v>#REF!</v>
      </c>
      <c r="K165" s="20" t="e">
        <f>#REF!/($K$2+$U$2)</f>
        <v>#REF!</v>
      </c>
      <c r="L165" s="11"/>
      <c r="M165" s="11"/>
      <c r="N165" s="11"/>
      <c r="O165" s="11"/>
      <c r="P165" s="96"/>
      <c r="Q165" s="42"/>
      <c r="R165" s="11"/>
      <c r="S165" s="103"/>
      <c r="T165" s="18" t="e">
        <f>#REF!</f>
        <v>#REF!</v>
      </c>
      <c r="U165" s="20" t="e">
        <f>#REF!/(K2+U2)</f>
        <v>#REF!</v>
      </c>
      <c r="V165" s="11"/>
      <c r="W165" s="11"/>
      <c r="X165" s="11"/>
      <c r="Y165" s="11"/>
      <c r="Z165" s="96"/>
      <c r="AA165" s="42"/>
    </row>
    <row r="166" spans="3:27">
      <c r="C166" s="56"/>
      <c r="I166" s="34"/>
      <c r="J166" s="18" t="e">
        <f>#REF!</f>
        <v>#REF!</v>
      </c>
      <c r="K166" s="20" t="e">
        <f>#REF!/($K$2+$U$2)</f>
        <v>#REF!</v>
      </c>
      <c r="L166" s="11"/>
      <c r="M166" s="11"/>
      <c r="N166" s="11"/>
      <c r="O166" s="11"/>
      <c r="P166" s="96"/>
      <c r="Q166" s="42"/>
      <c r="R166" s="11"/>
      <c r="S166" s="103"/>
      <c r="T166" s="18" t="e">
        <f>#REF!</f>
        <v>#REF!</v>
      </c>
      <c r="U166" s="20" t="e">
        <f>#REF!/(K2+U2)</f>
        <v>#REF!</v>
      </c>
      <c r="V166" s="11"/>
      <c r="W166" s="11"/>
      <c r="X166" s="11"/>
      <c r="Y166" s="11"/>
      <c r="Z166" s="96"/>
      <c r="AA166" s="42"/>
    </row>
    <row r="167" spans="3:27">
      <c r="C167" s="56"/>
      <c r="I167" s="34"/>
      <c r="J167" s="18" t="e">
        <f>#REF!</f>
        <v>#REF!</v>
      </c>
      <c r="K167" s="20" t="e">
        <f>#REF!/($K$2+$U$2)</f>
        <v>#REF!</v>
      </c>
      <c r="L167" s="11"/>
      <c r="M167" s="11"/>
      <c r="N167" s="11"/>
      <c r="O167" s="11"/>
      <c r="P167" s="96"/>
      <c r="Q167" s="42"/>
      <c r="R167" s="11"/>
      <c r="S167" s="79"/>
      <c r="T167" s="18" t="e">
        <f>#REF!</f>
        <v>#REF!</v>
      </c>
      <c r="U167" s="20" t="e">
        <f>#REF!/(K2+U2)</f>
        <v>#REF!</v>
      </c>
      <c r="V167" s="11"/>
      <c r="W167" s="11"/>
      <c r="X167" s="11"/>
      <c r="Y167" s="11"/>
      <c r="Z167" s="96"/>
      <c r="AA167" s="42"/>
    </row>
    <row r="168" spans="3:27" ht="16.5" thickBot="1">
      <c r="C168" s="56"/>
      <c r="I168" s="34"/>
      <c r="J168" s="69" t="e">
        <f>#REF!</f>
        <v>#REF!</v>
      </c>
      <c r="K168" s="126" t="e">
        <f>#REF!/(K2+U2)</f>
        <v>#REF!</v>
      </c>
      <c r="L168" s="11"/>
      <c r="M168" s="11"/>
      <c r="N168" s="11"/>
      <c r="O168" s="11"/>
      <c r="P168" s="96"/>
      <c r="Q168" s="42"/>
      <c r="R168" s="11"/>
      <c r="S168" s="34"/>
      <c r="T168" s="69" t="e">
        <f>#REF!</f>
        <v>#REF!</v>
      </c>
      <c r="U168" s="126" t="e">
        <f>#REF!/(K2+U2)</f>
        <v>#REF!</v>
      </c>
      <c r="V168" s="11"/>
      <c r="W168" s="11"/>
      <c r="X168" s="11"/>
      <c r="Y168" s="11"/>
      <c r="Z168" s="96"/>
      <c r="AA168" s="42"/>
    </row>
    <row r="169" spans="3:27" ht="16.5" thickBot="1">
      <c r="C169" s="56"/>
      <c r="I169" s="34"/>
      <c r="J169" s="73" t="s">
        <v>12</v>
      </c>
      <c r="K169" s="77" t="e">
        <f>SUM(K162:K168)</f>
        <v>#REF!</v>
      </c>
      <c r="L169" s="11"/>
      <c r="M169" s="11"/>
      <c r="N169" s="11"/>
      <c r="O169" s="11"/>
      <c r="P169" s="96"/>
      <c r="Q169" s="42"/>
      <c r="R169" s="11"/>
      <c r="S169" s="34"/>
      <c r="T169" s="73" t="s">
        <v>12</v>
      </c>
      <c r="U169" s="77" t="e">
        <f>SUM(U162:U168)</f>
        <v>#REF!</v>
      </c>
      <c r="V169" s="11"/>
      <c r="W169" s="11"/>
      <c r="X169" s="11"/>
      <c r="Y169" s="11"/>
      <c r="Z169" s="96"/>
      <c r="AA169" s="42"/>
    </row>
    <row r="170" spans="3:27" ht="16.5" thickBot="1">
      <c r="C170" s="56"/>
      <c r="I170" s="34"/>
      <c r="J170" s="11"/>
      <c r="K170" s="11"/>
      <c r="L170" s="11"/>
      <c r="M170" s="11"/>
      <c r="N170" s="11"/>
      <c r="O170" s="11"/>
      <c r="P170" s="96"/>
      <c r="Q170" s="42"/>
      <c r="R170" s="11"/>
      <c r="S170" s="34"/>
      <c r="T170" s="11"/>
      <c r="U170" s="11"/>
      <c r="V170" s="11"/>
      <c r="W170" s="11"/>
      <c r="X170" s="11"/>
      <c r="Y170" s="11"/>
      <c r="Z170" s="96"/>
      <c r="AA170" s="42"/>
    </row>
    <row r="171" spans="3:27">
      <c r="C171" s="56"/>
      <c r="I171" s="34"/>
      <c r="J171" s="192" t="s">
        <v>180</v>
      </c>
      <c r="K171" s="182" t="e">
        <f ca="1">K32+(O48/K2)+(O145/K2)+K158+(K112/K2)+(O104/K2)</f>
        <v>#REF!</v>
      </c>
      <c r="L171" s="419" t="s">
        <v>181</v>
      </c>
      <c r="M171" s="419"/>
      <c r="N171" s="419"/>
      <c r="O171" s="182" t="e">
        <f ca="1">O32+K169+L158+(N145/K2)</f>
        <v>#REF!</v>
      </c>
      <c r="P171" s="186"/>
      <c r="Q171" s="78"/>
      <c r="R171" s="11"/>
      <c r="S171" s="34"/>
      <c r="T171" s="192" t="s">
        <v>184</v>
      </c>
      <c r="U171" s="193" t="e">
        <f ca="1">U32+(X48/U2)+(Y145/U2)+U158+(U112/U2)+(Y104/U2)</f>
        <v>#REF!</v>
      </c>
      <c r="V171" s="417" t="s">
        <v>183</v>
      </c>
      <c r="W171" s="417"/>
      <c r="X171" s="417"/>
      <c r="Y171" s="193" t="e">
        <f ca="1">Y32+U169+V158+(X145/U2)</f>
        <v>#REF!</v>
      </c>
      <c r="Z171" s="194"/>
      <c r="AA171" s="42"/>
    </row>
    <row r="172" spans="3:27">
      <c r="C172" s="56"/>
      <c r="I172" s="34"/>
      <c r="J172" s="199"/>
      <c r="K172" s="191"/>
      <c r="L172" s="191"/>
      <c r="M172" s="191"/>
      <c r="N172" s="191"/>
      <c r="O172" s="191"/>
      <c r="P172" s="183"/>
      <c r="Q172" s="42"/>
      <c r="R172" s="11"/>
      <c r="S172" s="34"/>
      <c r="T172" s="195"/>
      <c r="U172" s="190"/>
      <c r="V172" s="191"/>
      <c r="W172" s="191"/>
      <c r="X172" s="191"/>
      <c r="Y172" s="191"/>
      <c r="Z172" s="183"/>
      <c r="AA172" s="62"/>
    </row>
    <row r="173" spans="3:27" ht="16.5" thickBot="1">
      <c r="C173" s="56"/>
      <c r="I173" s="34"/>
      <c r="J173" s="196" t="s">
        <v>182</v>
      </c>
      <c r="K173" s="184" t="e">
        <f ca="1">O171-K171</f>
        <v>#REF!</v>
      </c>
      <c r="L173" s="198"/>
      <c r="M173" s="198"/>
      <c r="N173" s="198"/>
      <c r="O173" s="198"/>
      <c r="P173" s="185"/>
      <c r="Q173" s="42"/>
      <c r="R173" s="111"/>
      <c r="S173" s="34"/>
      <c r="T173" s="196" t="s">
        <v>185</v>
      </c>
      <c r="U173" s="197" t="e">
        <f ca="1">Y171-U171</f>
        <v>#REF!</v>
      </c>
      <c r="V173" s="198"/>
      <c r="W173" s="198"/>
      <c r="X173" s="198"/>
      <c r="Y173" s="198"/>
      <c r="Z173" s="185"/>
      <c r="AA173" s="62"/>
    </row>
    <row r="174" spans="3:27" ht="16.5" thickBot="1">
      <c r="C174" s="56"/>
      <c r="I174" s="34"/>
      <c r="J174" s="11"/>
      <c r="K174" s="11"/>
      <c r="L174" s="11"/>
      <c r="M174" s="11"/>
      <c r="N174" s="11"/>
      <c r="O174" s="11"/>
      <c r="P174" s="96"/>
      <c r="Q174" s="42"/>
      <c r="R174" s="11"/>
      <c r="S174" s="137"/>
      <c r="T174" s="138"/>
      <c r="U174" s="140"/>
      <c r="V174" s="138"/>
      <c r="W174" s="138"/>
      <c r="X174" s="138"/>
      <c r="Y174" s="138"/>
      <c r="Z174" s="166"/>
      <c r="AA174" s="139"/>
    </row>
    <row r="175" spans="3:27" ht="17.25" thickTop="1" thickBot="1">
      <c r="I175" s="31"/>
      <c r="J175" s="32"/>
      <c r="K175" s="141"/>
      <c r="L175" s="32"/>
      <c r="M175" s="32"/>
      <c r="N175" s="32"/>
      <c r="O175" s="141"/>
      <c r="P175" s="187"/>
      <c r="Q175" s="142"/>
      <c r="R175" s="11"/>
      <c r="S175" s="31"/>
      <c r="T175" s="32"/>
      <c r="U175" s="141"/>
      <c r="V175" s="32"/>
      <c r="W175" s="32"/>
      <c r="X175" s="32"/>
      <c r="Y175" s="32"/>
      <c r="Z175" s="165"/>
      <c r="AA175" s="142"/>
    </row>
    <row r="176" spans="3:27">
      <c r="I176" s="34"/>
      <c r="J176" s="127" t="s">
        <v>190</v>
      </c>
      <c r="K176" s="128" t="e">
        <f ca="1">K171*K2</f>
        <v>#REF!</v>
      </c>
      <c r="L176" s="420" t="s">
        <v>191</v>
      </c>
      <c r="M176" s="420"/>
      <c r="N176" s="420"/>
      <c r="O176" s="128" t="e">
        <f ca="1">O171*K2</f>
        <v>#REF!</v>
      </c>
      <c r="P176" s="129"/>
      <c r="Q176" s="42"/>
      <c r="R176" s="11"/>
      <c r="S176" s="34"/>
      <c r="T176" s="127" t="s">
        <v>189</v>
      </c>
      <c r="U176" s="128" t="e">
        <f ca="1">U171*U2</f>
        <v>#REF!</v>
      </c>
      <c r="V176" s="418" t="s">
        <v>194</v>
      </c>
      <c r="W176" s="418"/>
      <c r="X176" s="418"/>
      <c r="Y176" s="128" t="e">
        <f ca="1">Y171*U2</f>
        <v>#REF!</v>
      </c>
      <c r="Z176" s="129"/>
      <c r="AA176" s="42"/>
    </row>
    <row r="177" spans="9:27">
      <c r="I177" s="34"/>
      <c r="J177" s="130"/>
      <c r="K177" s="143"/>
      <c r="L177" s="131"/>
      <c r="M177" s="131"/>
      <c r="N177" s="131"/>
      <c r="O177" s="143"/>
      <c r="P177" s="144"/>
      <c r="Q177" s="42"/>
      <c r="R177" s="97"/>
      <c r="S177" s="34"/>
      <c r="T177" s="130"/>
      <c r="U177" s="131"/>
      <c r="V177" s="131"/>
      <c r="W177" s="131"/>
      <c r="X177" s="131"/>
      <c r="Y177" s="131"/>
      <c r="Z177" s="132"/>
      <c r="AA177" s="62"/>
    </row>
    <row r="178" spans="9:27" ht="16.5" thickBot="1">
      <c r="I178" s="34"/>
      <c r="J178" s="133" t="s">
        <v>192</v>
      </c>
      <c r="K178" s="134" t="e">
        <f ca="1">ROUND(O176-K176,2)</f>
        <v>#REF!</v>
      </c>
      <c r="L178" s="135"/>
      <c r="M178" s="135"/>
      <c r="N178" s="135"/>
      <c r="O178" s="200"/>
      <c r="P178" s="146"/>
      <c r="Q178" s="42"/>
      <c r="R178" s="11"/>
      <c r="S178" s="34"/>
      <c r="T178" s="147" t="s">
        <v>193</v>
      </c>
      <c r="U178" s="134" t="e">
        <f ca="1">ROUND(Y176-U176,2)</f>
        <v>#REF!</v>
      </c>
      <c r="V178" s="135"/>
      <c r="W178" s="135"/>
      <c r="X178" s="135"/>
      <c r="Y178" s="135"/>
      <c r="Z178" s="136"/>
      <c r="AA178" s="62"/>
    </row>
    <row r="179" spans="9:27" ht="16.5" thickBot="1">
      <c r="I179" s="137"/>
      <c r="J179" s="138"/>
      <c r="K179" s="140"/>
      <c r="L179" s="138"/>
      <c r="M179" s="138"/>
      <c r="N179" s="138"/>
      <c r="O179" s="140"/>
      <c r="P179" s="188"/>
      <c r="Q179" s="139"/>
      <c r="R179" s="11"/>
      <c r="S179" s="137"/>
      <c r="T179" s="140"/>
      <c r="U179" s="138"/>
      <c r="V179" s="138"/>
      <c r="W179" s="138"/>
      <c r="X179" s="138"/>
      <c r="Y179" s="138"/>
      <c r="Z179" s="166"/>
      <c r="AA179" s="139"/>
    </row>
    <row r="180" spans="9:27" ht="16.5" thickTop="1">
      <c r="I180" s="11"/>
      <c r="K180" s="148"/>
      <c r="M180" s="2"/>
      <c r="N180" s="149"/>
      <c r="O180" s="2"/>
      <c r="P180" s="189"/>
      <c r="R180" s="11"/>
      <c r="AA180" s="32"/>
    </row>
    <row r="181" spans="9:27">
      <c r="I181" s="11"/>
      <c r="J181" s="150"/>
      <c r="K181" s="151"/>
      <c r="R181" s="11"/>
    </row>
    <row r="182" spans="9:27">
      <c r="I182" s="11"/>
      <c r="K182" s="2"/>
      <c r="O182" s="2"/>
    </row>
    <row r="183" spans="9:27">
      <c r="I183" s="11"/>
      <c r="K183" s="2"/>
      <c r="O183" s="2"/>
    </row>
    <row r="184" spans="9:27">
      <c r="I184" s="11"/>
      <c r="K184" s="2"/>
    </row>
    <row r="185" spans="9:27">
      <c r="I185" s="11"/>
      <c r="K185" s="2"/>
    </row>
    <row r="186" spans="9:27">
      <c r="I186" s="11"/>
    </row>
    <row r="187" spans="9:27">
      <c r="I187" s="11"/>
    </row>
    <row r="188" spans="9:27">
      <c r="I188" s="11"/>
    </row>
    <row r="189" spans="9:27">
      <c r="I189" s="11"/>
    </row>
    <row r="190" spans="9:27">
      <c r="I190" s="11"/>
    </row>
    <row r="191" spans="9:27">
      <c r="I191" s="11"/>
    </row>
    <row r="192" spans="9:27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</sheetData>
  <mergeCells count="18">
    <mergeCell ref="V171:X171"/>
    <mergeCell ref="V176:X176"/>
    <mergeCell ref="L171:N171"/>
    <mergeCell ref="L176:N176"/>
    <mergeCell ref="E124:F124"/>
    <mergeCell ref="E127:F127"/>
    <mergeCell ref="A111:B111"/>
    <mergeCell ref="A2:B2"/>
    <mergeCell ref="E2:F2"/>
    <mergeCell ref="A104:B104"/>
    <mergeCell ref="E95:F95"/>
    <mergeCell ref="E101:F101"/>
    <mergeCell ref="E110:F110"/>
    <mergeCell ref="A3:B3"/>
    <mergeCell ref="E3:F3"/>
    <mergeCell ref="E7:F7"/>
    <mergeCell ref="A16:B16"/>
    <mergeCell ref="A33:B33"/>
  </mergeCells>
  <phoneticPr fontId="5" type="noConversion"/>
  <conditionalFormatting sqref="G134">
    <cfRule type="containsText" dxfId="3" priority="1" operator="containsText" text="ERREUR">
      <formula>NOT(ISERROR(SEARCH("ERREUR",G134)))</formula>
    </cfRule>
    <cfRule type="containsText" dxfId="2" priority="2" operator="containsText" text="OK">
      <formula>NOT(ISERROR(SEARCH("OK",G134)))</formula>
    </cfRule>
  </conditionalFormatting>
  <dataValidations count="5">
    <dataValidation type="whole" allowBlank="1" showInputMessage="1" showErrorMessage="1" error="Le nombre de cachet ne peut pas être supérieur au nombre de concerts" sqref="K36:K47">
      <formula1>0</formula1>
      <formula2>K2</formula2>
    </dataValidation>
    <dataValidation type="whole" allowBlank="1" showInputMessage="1" showErrorMessage="1" error="Le nombre de cachet ne peut pas être supérieur au nombre de concerts" sqref="S38:S48">
      <formula1>0</formula1>
      <formula2>M2</formula2>
    </dataValidation>
    <dataValidation type="whole" allowBlank="1" showInputMessage="1" showErrorMessage="1" error="Le nombre de cachet ne peut pas être supérieur au nombre de concerts" sqref="S113">
      <formula1>0</formula1>
      <formula2>M13</formula2>
    </dataValidation>
    <dataValidation type="whole" allowBlank="1" showInputMessage="1" showErrorMessage="1" sqref="Y36:Z47">
      <formula1>0</formula1>
      <formula2>U1048566</formula2>
    </dataValidation>
    <dataValidation type="list" allowBlank="1" showInputMessage="1" showErrorMessage="1" sqref="J36:J47 T36:T47">
      <formula1>#REF!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PADD</vt:lpstr>
      <vt:lpstr>Charges Directes</vt:lpstr>
      <vt:lpstr>Prod P.A.D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Lefevre</dc:creator>
  <cp:lastModifiedBy>mduquesn</cp:lastModifiedBy>
  <cp:lastPrinted>2015-03-02T14:06:21Z</cp:lastPrinted>
  <dcterms:created xsi:type="dcterms:W3CDTF">2011-10-20T12:17:19Z</dcterms:created>
  <dcterms:modified xsi:type="dcterms:W3CDTF">2015-05-04T10:10:04Z</dcterms:modified>
</cp:coreProperties>
</file>