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0" yWindow="885" windowWidth="19395" windowHeight="7155"/>
  </bookViews>
  <sheets>
    <sheet name="Suivi" sheetId="1" r:id="rId1"/>
    <sheet name="Horaires" sheetId="2" r:id="rId2"/>
    <sheet name="Fériés" sheetId="3" r:id="rId3"/>
  </sheets>
  <definedNames>
    <definedName name="Services">Horaires!$A$3:$A$10</definedName>
  </definedNames>
  <calcPr calcId="125725" concurrentCalc="0"/>
</workbook>
</file>

<file path=xl/calcChain.xml><?xml version="1.0" encoding="utf-8"?>
<calcChain xmlns="http://schemas.openxmlformats.org/spreadsheetml/2006/main">
  <c r="R1" i="2"/>
  <c r="U8"/>
  <c r="T8"/>
  <c r="V8"/>
  <c r="W8"/>
  <c r="U7"/>
  <c r="T7"/>
  <c r="V7"/>
  <c r="W7"/>
  <c r="U6"/>
  <c r="T6"/>
  <c r="V6"/>
  <c r="W6"/>
  <c r="U5"/>
  <c r="T5"/>
  <c r="V5"/>
  <c r="W5"/>
  <c r="U4"/>
  <c r="T4"/>
  <c r="V4"/>
  <c r="W4"/>
  <c r="U3"/>
  <c r="T3"/>
  <c r="V3"/>
  <c r="W3"/>
  <c r="U2"/>
  <c r="T2"/>
  <c r="V2"/>
  <c r="W2"/>
  <c r="G10" i="1"/>
  <c r="G9"/>
  <c r="G8"/>
  <c r="G7"/>
  <c r="G6"/>
  <c r="G5"/>
  <c r="G11"/>
  <c r="M10" i="2"/>
  <c r="J10"/>
  <c r="L10"/>
  <c r="M9"/>
  <c r="L9"/>
  <c r="M8"/>
  <c r="L8"/>
  <c r="M7"/>
  <c r="L7"/>
  <c r="M6"/>
  <c r="L6"/>
  <c r="M5"/>
  <c r="L5"/>
  <c r="M4"/>
  <c r="L4"/>
  <c r="M3"/>
  <c r="L3"/>
  <c r="K9"/>
  <c r="J9"/>
  <c r="K8"/>
  <c r="J8"/>
  <c r="K7"/>
  <c r="J7"/>
  <c r="K6"/>
  <c r="J6"/>
  <c r="K5"/>
  <c r="J5"/>
  <c r="K4"/>
  <c r="J4"/>
  <c r="K3"/>
  <c r="J3"/>
  <c r="I10"/>
  <c r="H10"/>
  <c r="I9"/>
  <c r="H9"/>
  <c r="I8"/>
  <c r="H8"/>
  <c r="I7"/>
  <c r="H7"/>
  <c r="I6"/>
  <c r="H6"/>
  <c r="I5"/>
  <c r="H5"/>
  <c r="I4"/>
  <c r="H4"/>
  <c r="I3"/>
  <c r="H3"/>
  <c r="G10"/>
  <c r="F10"/>
  <c r="G9"/>
  <c r="F9"/>
  <c r="G8"/>
  <c r="F8"/>
  <c r="G7"/>
  <c r="F7"/>
  <c r="G6"/>
  <c r="F6"/>
  <c r="G5"/>
  <c r="F5"/>
  <c r="G4"/>
  <c r="F4"/>
  <c r="G3"/>
  <c r="F3"/>
  <c r="C4" i="3"/>
  <c r="C3"/>
  <c r="C2"/>
  <c r="C1"/>
  <c r="G4" i="1"/>
  <c r="B5"/>
</calcChain>
</file>

<file path=xl/sharedStrings.xml><?xml version="1.0" encoding="utf-8"?>
<sst xmlns="http://schemas.openxmlformats.org/spreadsheetml/2006/main" count="69" uniqueCount="45">
  <si>
    <t>Différence</t>
  </si>
  <si>
    <t xml:space="preserve"> </t>
  </si>
  <si>
    <t>EQUIPE</t>
  </si>
  <si>
    <t>SECURITE</t>
  </si>
  <si>
    <t>Début</t>
  </si>
  <si>
    <t>Fin</t>
  </si>
  <si>
    <t>IT</t>
  </si>
  <si>
    <t>FINANCE</t>
  </si>
  <si>
    <t>TELECOM</t>
  </si>
  <si>
    <t>COMPTA</t>
  </si>
  <si>
    <t>RH</t>
  </si>
  <si>
    <t>COM</t>
  </si>
  <si>
    <t>RECOUVREMENT</t>
  </si>
  <si>
    <t>Lundi, 1er septembre 2014</t>
  </si>
  <si>
    <t>Lundi, 13 octobre 2014</t>
  </si>
  <si>
    <t>Jeudi, 25 décembre 2014</t>
  </si>
  <si>
    <t>Vendredi, 26 décembre 2014</t>
  </si>
  <si>
    <t>Calcul du temps travaillé en Minutes excluant les jours fériés, les dimanches et en fonction de la plage horaire de travail de chaque équipe</t>
  </si>
  <si>
    <t>Samedi</t>
  </si>
  <si>
    <t>Dimanche</t>
  </si>
  <si>
    <t>FÊTE DU TRAVAIL</t>
  </si>
  <si>
    <t>JOUR DE L’ACTION DE GRÂCES</t>
  </si>
  <si>
    <t>JOUR DE NOËL</t>
  </si>
  <si>
    <t>LENDEMAIN DE NOËL</t>
  </si>
  <si>
    <t>Services</t>
  </si>
  <si>
    <t>Mercredi</t>
  </si>
  <si>
    <t>Jeudi</t>
  </si>
  <si>
    <t>Vendredi</t>
  </si>
  <si>
    <t>Lundi</t>
  </si>
  <si>
    <t>Mardi</t>
  </si>
  <si>
    <t>WeekDay</t>
  </si>
  <si>
    <t>Delta</t>
  </si>
  <si>
    <t>Semaine</t>
  </si>
  <si>
    <t>Total Temps Travaillé</t>
  </si>
  <si>
    <t>Remarques :</t>
  </si>
  <si>
    <r>
      <t xml:space="preserve">Les cellules qui apparaissent en </t>
    </r>
    <r>
      <rPr>
        <b/>
        <sz val="11"/>
        <color rgb="FF0070C0"/>
        <rFont val="Calibri"/>
        <family val="2"/>
        <scheme val="minor"/>
      </rPr>
      <t>bleu</t>
    </r>
    <r>
      <rPr>
        <sz val="11"/>
        <color theme="1"/>
        <rFont val="Calibri"/>
        <family val="2"/>
        <scheme val="minor"/>
      </rPr>
      <t xml:space="preserve"> sont les cellules où l'on saisit les horaires …</t>
    </r>
  </si>
  <si>
    <r>
      <t xml:space="preserve">Les cellules qui apparaissent en </t>
    </r>
    <r>
      <rPr>
        <b/>
        <sz val="11"/>
        <color theme="1"/>
        <rFont val="Calibri"/>
        <family val="2"/>
        <scheme val="minor"/>
      </rPr>
      <t xml:space="preserve">noir </t>
    </r>
    <r>
      <rPr>
        <sz val="11"/>
        <color theme="1"/>
        <rFont val="Calibri"/>
        <family val="2"/>
        <scheme val="minor"/>
      </rPr>
      <t>sont les cellules qui reprennent les horaires saisis auparavant …</t>
    </r>
  </si>
  <si>
    <t>Les cellules qui apparaissent vides ou avec 00:00 indiquent pas d'horaires … donc pas prises en compte …</t>
  </si>
  <si>
    <t>Le tableau situé dans la plage R1:V18 permet d'ajuster individuellement les jours pour chaque équipe …</t>
  </si>
  <si>
    <t>Dans la feuille Suivi, la cellule B4 permet de choisir parmi toutes les équipes</t>
  </si>
  <si>
    <t xml:space="preserve">Dans la feuille Fériés, la colonne C permet de spécifier les jours fériés … </t>
  </si>
  <si>
    <t>Fériés!C$1:C$10</t>
  </si>
  <si>
    <t>actuellement, dans la formule, la plage qui exclut les jours fériés est</t>
  </si>
  <si>
    <t>à modifier suivant les besoins …</t>
  </si>
  <si>
    <t>Mod</t>
  </si>
</sst>
</file>

<file path=xl/styles.xml><?xml version="1.0" encoding="utf-8"?>
<styleSheet xmlns="http://schemas.openxmlformats.org/spreadsheetml/2006/main">
  <numFmts count="4">
    <numFmt numFmtId="164" formatCode="[$-C0C]mmm\ d\,\ yyyy\ h:mm\ AM/PM"/>
    <numFmt numFmtId="165" formatCode="[mm]"/>
    <numFmt numFmtId="166" formatCode="[hh]:mm"/>
    <numFmt numFmtId="167" formatCode="#,##0.0000"/>
  </numFmts>
  <fonts count="24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4" tint="-0.499984740745262"/>
      <name val="Calibri"/>
      <family val="2"/>
      <scheme val="minor"/>
    </font>
    <font>
      <sz val="24"/>
      <color theme="4" tint="-0.499984740745262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2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/>
    <xf numFmtId="1" fontId="5" fillId="0" borderId="0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2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6" fillId="2" borderId="0" xfId="0" applyFont="1" applyFill="1"/>
    <xf numFmtId="0" fontId="5" fillId="2" borderId="0" xfId="0" applyNumberFormat="1" applyFont="1" applyFill="1" applyBorder="1" applyAlignment="1">
      <alignment horizontal="center"/>
    </xf>
    <xf numFmtId="0" fontId="2" fillId="2" borderId="0" xfId="0" quotePrefix="1" applyFont="1" applyFill="1"/>
    <xf numFmtId="0" fontId="15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14" fontId="18" fillId="0" borderId="0" xfId="0" applyNumberFormat="1" applyFont="1"/>
    <xf numFmtId="0" fontId="13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Continuous" vertical="center"/>
    </xf>
    <xf numFmtId="0" fontId="9" fillId="2" borderId="5" xfId="0" applyFont="1" applyFill="1" applyBorder="1" applyAlignment="1">
      <alignment horizontal="centerContinuous" vertical="center"/>
    </xf>
    <xf numFmtId="0" fontId="13" fillId="0" borderId="5" xfId="0" applyFont="1" applyBorder="1" applyAlignment="1">
      <alignment horizontal="center" vertical="center"/>
    </xf>
    <xf numFmtId="20" fontId="17" fillId="0" borderId="0" xfId="0" applyNumberFormat="1" applyFont="1" applyAlignment="1">
      <alignment horizontal="center" vertical="center"/>
    </xf>
    <xf numFmtId="0" fontId="0" fillId="0" borderId="0" xfId="0" quotePrefix="1"/>
    <xf numFmtId="165" fontId="1" fillId="3" borderId="2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Continuous" vertical="center"/>
    </xf>
    <xf numFmtId="0" fontId="13" fillId="0" borderId="4" xfId="0" applyFont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horizontal="right" vertical="center"/>
    </xf>
    <xf numFmtId="0" fontId="9" fillId="2" borderId="9" xfId="0" applyFont="1" applyFill="1" applyBorder="1" applyAlignment="1">
      <alignment horizontal="left" vertical="center"/>
    </xf>
    <xf numFmtId="165" fontId="5" fillId="0" borderId="3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66" fontId="21" fillId="2" borderId="6" xfId="0" applyNumberFormat="1" applyFont="1" applyFill="1" applyBorder="1" applyAlignment="1">
      <alignment horizontal="center" vertical="center"/>
    </xf>
    <xf numFmtId="166" fontId="21" fillId="2" borderId="5" xfId="0" applyNumberFormat="1" applyFont="1" applyFill="1" applyBorder="1" applyAlignment="1">
      <alignment horizontal="center" vertical="center"/>
    </xf>
    <xf numFmtId="166" fontId="21" fillId="2" borderId="4" xfId="0" applyNumberFormat="1" applyFont="1" applyFill="1" applyBorder="1" applyAlignment="1">
      <alignment horizontal="center" vertical="center"/>
    </xf>
    <xf numFmtId="166" fontId="22" fillId="2" borderId="6" xfId="0" applyNumberFormat="1" applyFont="1" applyFill="1" applyBorder="1" applyAlignment="1">
      <alignment horizontal="center" vertical="center"/>
    </xf>
    <xf numFmtId="166" fontId="22" fillId="2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20" fontId="22" fillId="0" borderId="0" xfId="0" applyNumberFormat="1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0</xdr:colOff>
      <xdr:row>1</xdr:row>
      <xdr:rowOff>285750</xdr:rowOff>
    </xdr:to>
    <xdr:cxnSp macro="">
      <xdr:nvCxnSpPr>
        <xdr:cNvPr id="3" name="Straight Connector 2"/>
        <xdr:cNvCxnSpPr/>
      </xdr:nvCxnSpPr>
      <xdr:spPr>
        <a:xfrm>
          <a:off x="19050" y="19050"/>
          <a:ext cx="1362075" cy="561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"/>
  <sheetViews>
    <sheetView tabSelected="1" workbookViewId="0">
      <selection activeCell="E4" sqref="E4"/>
    </sheetView>
  </sheetViews>
  <sheetFormatPr defaultColWidth="11.42578125" defaultRowHeight="15"/>
  <cols>
    <col min="1" max="2" width="30.7109375" style="1" customWidth="1"/>
    <col min="3" max="3" width="18.7109375" style="1" customWidth="1"/>
    <col min="4" max="4" width="2.7109375" style="1" customWidth="1"/>
    <col min="5" max="6" width="29.140625" style="1" customWidth="1"/>
    <col min="7" max="8" width="19.85546875" style="1" customWidth="1"/>
    <col min="9" max="9" width="13.5703125" style="1" customWidth="1"/>
    <col min="10" max="10" width="29.85546875" style="1" bestFit="1" customWidth="1"/>
    <col min="11" max="16384" width="11.42578125" style="1"/>
  </cols>
  <sheetData>
    <row r="1" spans="1:9" ht="32.25" customHeight="1">
      <c r="A1" s="13" t="s">
        <v>17</v>
      </c>
    </row>
    <row r="2" spans="1:9" s="2" customFormat="1" ht="32.25" customHeight="1">
      <c r="A2" s="7"/>
      <c r="B2" s="7"/>
      <c r="C2" s="7"/>
    </row>
    <row r="3" spans="1:9" ht="25.5" customHeight="1">
      <c r="A3" s="3"/>
      <c r="B3" s="3"/>
      <c r="C3" s="3"/>
      <c r="E3" s="10" t="s">
        <v>4</v>
      </c>
      <c r="F3" s="10" t="s">
        <v>5</v>
      </c>
      <c r="G3" s="10" t="s">
        <v>0</v>
      </c>
      <c r="H3" s="3"/>
    </row>
    <row r="4" spans="1:9" ht="30" customHeight="1">
      <c r="A4" s="16" t="s">
        <v>2</v>
      </c>
      <c r="B4" s="20" t="s">
        <v>12</v>
      </c>
      <c r="C4" s="6"/>
      <c r="E4" s="15">
        <v>42155.000694444447</v>
      </c>
      <c r="F4" s="15">
        <v>42155.31527777778</v>
      </c>
      <c r="G4" s="30">
        <f>IF(OR(E4="",F4=""),"",SUMPRODUCT(INT((WEEKDAY(E4-Horaires!S$2:S$8)+INT(F4)-INT(E4))/7),Horaires!V$2:V$8)-SUMPRODUCT((Fériés!C$1:C$10&gt;E4)*(Fériés!C$1:C$10&lt; F4),LOOKUP(WEEKDAY(Fériés!C$1:C$10),Horaires!S$2:V$8))+LOOKUP(WEEKDAY(E4),Horaires!S$2:T$8)-LOOKUP(WEEKDAY(F4),Horaires!S$2:U$8))+(MOD(F4,1)-MOD(E4,1))*LOOKUP(WEEKDAY(E4),Horaires!S$2:W$8)</f>
        <v>0</v>
      </c>
      <c r="H4" s="18"/>
      <c r="I4" s="19"/>
    </row>
    <row r="5" spans="1:9" ht="30" customHeight="1">
      <c r="A5" s="9" t="s">
        <v>33</v>
      </c>
      <c r="B5" s="36">
        <f>SUM(G4:G11)</f>
        <v>0</v>
      </c>
      <c r="E5" s="15"/>
      <c r="F5" s="15"/>
      <c r="G5" s="30" t="str">
        <f>IF(OR(E5="",F5=""),"",SUMPRODUCT(INT((WEEKDAY(E5-Horaires!S$2:S$8)+INT(F5)-INT(E5))/7),Horaires!V$2:V$8)-SUMPRODUCT((Fériés!C$1:C$10&gt;E5)*(Fériés!C$1:C$10&lt; F5),LOOKUP(WEEKDAY(Fériés!C$1:C$10),Horaires!S$2:V$8))+MOD(F5,1)-MOD(E5,1)+LOOKUP(WEEKDAY(E5),Horaires!S$2:T$8)-LOOKUP(WEEKDAY(F5),Horaires!S$2:U$8))</f>
        <v/>
      </c>
      <c r="H5" s="6"/>
      <c r="I5" s="19"/>
    </row>
    <row r="6" spans="1:9" ht="30" customHeight="1">
      <c r="E6" s="15"/>
      <c r="F6" s="15"/>
      <c r="G6" s="30" t="str">
        <f>IF(OR(E6="",F6=""),"",SUMPRODUCT(INT((WEEKDAY(E6-Horaires!S$2:S$8)+INT(F6)-INT(E6))/7),Horaires!V$2:V$8)-SUMPRODUCT((Fériés!C$1:C$10&gt;E6)*(Fériés!C$1:C$10&lt; F6),LOOKUP(WEEKDAY(Fériés!C$1:C$10),Horaires!S$2:V$8))+MOD(F6,1)-MOD(E6,1)+LOOKUP(WEEKDAY(E6),Horaires!S$2:T$8)-LOOKUP(WEEKDAY(F6),Horaires!S$2:U$8))</f>
        <v/>
      </c>
      <c r="H6" s="6"/>
      <c r="I6" s="19"/>
    </row>
    <row r="7" spans="1:9" ht="30" customHeight="1">
      <c r="A7" s="4"/>
      <c r="B7" s="5"/>
      <c r="C7" s="1" t="s">
        <v>1</v>
      </c>
      <c r="E7" s="15"/>
      <c r="F7" s="15"/>
      <c r="G7" s="30" t="str">
        <f>IF(OR(E7="",F7=""),"",SUMPRODUCT(INT((WEEKDAY(E7-Horaires!S$2:S$8)+INT(F7)-INT(E7))/7),Horaires!V$2:V$8)-SUMPRODUCT((Fériés!C$1:C$10&gt;E7)*(Fériés!C$1:C$10&lt; F7),LOOKUP(WEEKDAY(Fériés!C$1:C$10),Horaires!S$2:V$8))+MOD(F7,1)-MOD(E7,1)+LOOKUP(WEEKDAY(E7),Horaires!S$2:T$8)-LOOKUP(WEEKDAY(F7),Horaires!S$2:U$8))</f>
        <v/>
      </c>
      <c r="H7" s="6"/>
      <c r="I7" s="19"/>
    </row>
    <row r="8" spans="1:9" ht="30" customHeight="1">
      <c r="E8" s="15"/>
      <c r="F8" s="15"/>
      <c r="G8" s="30" t="str">
        <f>IF(OR(E8="",F8=""),"",SUMPRODUCT(INT((WEEKDAY(E8-Horaires!S$2:S$8)+INT(F8)-INT(E8))/7),Horaires!V$2:V$8)-SUMPRODUCT((Fériés!C$1:C$10&gt;E8)*(Fériés!C$1:C$10&lt; F8),LOOKUP(WEEKDAY(Fériés!C$1:C$10),Horaires!S$2:V$8))+MOD(F8,1)-MOD(E8,1)+LOOKUP(WEEKDAY(E8),Horaires!S$2:T$8)-LOOKUP(WEEKDAY(F8),Horaires!S$2:U$8))</f>
        <v/>
      </c>
      <c r="H8" s="6"/>
    </row>
    <row r="9" spans="1:9" ht="30" customHeight="1">
      <c r="E9" s="15"/>
      <c r="F9" s="15"/>
      <c r="G9" s="30" t="str">
        <f>IF(OR(E9="",F9=""),"",SUMPRODUCT(INT((WEEKDAY(E9-Horaires!S$2:S$8)+INT(F9)-INT(E9))/7),Horaires!V$2:V$8)-SUMPRODUCT((Fériés!C$1:C$10&gt;E9)*(Fériés!C$1:C$10&lt; F9),LOOKUP(WEEKDAY(Fériés!C$1:C$10),Horaires!S$2:V$8))+MOD(F9,1)-MOD(E9,1)+LOOKUP(WEEKDAY(E9),Horaires!S$2:T$8)-LOOKUP(WEEKDAY(F9),Horaires!S$2:U$8))</f>
        <v/>
      </c>
      <c r="H9" s="6"/>
    </row>
    <row r="10" spans="1:9" ht="30" customHeight="1">
      <c r="E10" s="15"/>
      <c r="F10" s="15"/>
      <c r="G10" s="30" t="str">
        <f>IF(OR(E10="",F10=""),"",SUMPRODUCT(INT((WEEKDAY(E10-Horaires!S$2:S$8)+INT(F10)-INT(E10))/7),Horaires!V$2:V$8)-SUMPRODUCT((Fériés!C$1:C$10&gt;E10)*(Fériés!C$1:C$10&lt; F10),LOOKUP(WEEKDAY(Fériés!C$1:C$10),Horaires!S$2:V$8))+MOD(F10,1)-MOD(E10,1)+LOOKUP(WEEKDAY(E10),Horaires!S$2:T$8)-LOOKUP(WEEKDAY(F10),Horaires!S$2:U$8))</f>
        <v/>
      </c>
      <c r="H10" s="6"/>
    </row>
    <row r="11" spans="1:9" ht="30" customHeight="1">
      <c r="B11" s="8"/>
      <c r="E11" s="15"/>
      <c r="F11" s="15"/>
      <c r="G11" s="30" t="str">
        <f>IF(OR(E11="",F11=""),"",SUMPRODUCT(INT((WEEKDAY(E11-Horaires!S$2:S$8)+INT(F11)-INT(E11))/7),Horaires!V$2:V$8)-SUMPRODUCT((Fériés!C$1:C$10&gt;E11)*(Fériés!C$1:C$10&lt; F11),LOOKUP(WEEKDAY(Fériés!C$1:C$10),Horaires!S$2:V$8))+MOD(F11,1)-MOD(E11,1)+LOOKUP(WEEKDAY(E11),Horaires!S$2:T$8)-LOOKUP(WEEKDAY(F11),Horaires!S$2:U$8))</f>
        <v/>
      </c>
      <c r="H11" s="6"/>
    </row>
    <row r="12" spans="1:9" ht="15.75">
      <c r="A12" s="17"/>
      <c r="B12" s="17"/>
      <c r="C12" s="17"/>
    </row>
  </sheetData>
  <conditionalFormatting sqref="E5:F11">
    <cfRule type="expression" dxfId="55" priority="127">
      <formula>AND(#REF!=5,#REF!&gt;10080,#REF!&lt;&gt;"Exclu")</formula>
    </cfRule>
    <cfRule type="expression" dxfId="54" priority="128">
      <formula>AND(#REF!=4,#REF!&gt;1440,#REF!&lt;&gt;"Exclu")</formula>
    </cfRule>
    <cfRule type="expression" dxfId="53" priority="129">
      <formula>AND(#REF!=3,#REF!&gt;480,#REF!&lt;&gt;"Exclu")</formula>
    </cfRule>
    <cfRule type="expression" dxfId="52" priority="130">
      <formula>AND(#REF!="3I",#REF!&gt;240,#REF!&lt;&gt;"Exclu")</formula>
    </cfRule>
    <cfRule type="expression" dxfId="51" priority="131">
      <formula>AND(#REF!="3C",#REF!&gt;240,#REF!&lt;&gt;"Exclu")</formula>
    </cfRule>
    <cfRule type="expression" dxfId="50" priority="132">
      <formula>AND(#REF!=2,#REF!&gt;240,#REF!&lt;&gt;"Exclu")</formula>
    </cfRule>
    <cfRule type="expression" dxfId="49" priority="133">
      <formula>AND(#REF!=1,#REF!&gt;120,#REF!&lt;&gt;"Exclu")</formula>
    </cfRule>
  </conditionalFormatting>
  <conditionalFormatting sqref="E4">
    <cfRule type="expression" dxfId="48" priority="43">
      <formula>AND(#REF!=5,#REF!&gt;10080,#REF!&lt;&gt;"Exclu")</formula>
    </cfRule>
    <cfRule type="expression" dxfId="47" priority="44">
      <formula>AND(#REF!=4,#REF!&gt;1440,#REF!&lt;&gt;"Exclu")</formula>
    </cfRule>
    <cfRule type="expression" dxfId="46" priority="45">
      <formula>AND(#REF!=3,#REF!&gt;480,#REF!&lt;&gt;"Exclu")</formula>
    </cfRule>
    <cfRule type="expression" dxfId="45" priority="46">
      <formula>AND(#REF!="3I",#REF!&gt;240,#REF!&lt;&gt;"Exclu")</formula>
    </cfRule>
    <cfRule type="expression" dxfId="44" priority="47">
      <formula>AND(#REF!="3C",#REF!&gt;240,#REF!&lt;&gt;"Exclu")</formula>
    </cfRule>
    <cfRule type="expression" dxfId="43" priority="48">
      <formula>AND(#REF!=2,#REF!&gt;240,#REF!&lt;&gt;"Exclu")</formula>
    </cfRule>
    <cfRule type="expression" dxfId="42" priority="49">
      <formula>AND(#REF!=1,#REF!&gt;120,#REF!&lt;&gt;"Exclu")</formula>
    </cfRule>
  </conditionalFormatting>
  <conditionalFormatting sqref="F4">
    <cfRule type="expression" dxfId="41" priority="36">
      <formula>AND(#REF!=5,#REF!&gt;10080,#REF!&lt;&gt;"Exclu")</formula>
    </cfRule>
    <cfRule type="expression" dxfId="40" priority="37">
      <formula>AND(#REF!=4,#REF!&gt;1440,#REF!&lt;&gt;"Exclu")</formula>
    </cfRule>
    <cfRule type="expression" dxfId="39" priority="38">
      <formula>AND(#REF!=3,#REF!&gt;480,#REF!&lt;&gt;"Exclu")</formula>
    </cfRule>
    <cfRule type="expression" dxfId="38" priority="39">
      <formula>AND(#REF!="3I",#REF!&gt;240,#REF!&lt;&gt;"Exclu")</formula>
    </cfRule>
    <cfRule type="expression" dxfId="37" priority="40">
      <formula>AND(#REF!="3C",#REF!&gt;240,#REF!&lt;&gt;"Exclu")</formula>
    </cfRule>
    <cfRule type="expression" dxfId="36" priority="41">
      <formula>AND(#REF!=2,#REF!&gt;240,#REF!&lt;&gt;"Exclu")</formula>
    </cfRule>
    <cfRule type="expression" dxfId="35" priority="42">
      <formula>AND(#REF!=1,#REF!&gt;120,#REF!&lt;&gt;"Exclu")</formula>
    </cfRule>
  </conditionalFormatting>
  <conditionalFormatting sqref="E4">
    <cfRule type="expression" dxfId="34" priority="29">
      <formula>AND(#REF!=5,#REF!&gt;10080,#REF!&lt;&gt;"Exclu")</formula>
    </cfRule>
    <cfRule type="expression" dxfId="33" priority="30">
      <formula>AND(#REF!=4,#REF!&gt;1440,#REF!&lt;&gt;"Exclu")</formula>
    </cfRule>
    <cfRule type="expression" dxfId="32" priority="31">
      <formula>AND(#REF!=3,#REF!&gt;480,#REF!&lt;&gt;"Exclu")</formula>
    </cfRule>
    <cfRule type="expression" dxfId="31" priority="32">
      <formula>AND(#REF!="3I",#REF!&gt;240,#REF!&lt;&gt;"Exclu")</formula>
    </cfRule>
    <cfRule type="expression" dxfId="30" priority="33">
      <formula>AND(#REF!="3C",#REF!&gt;240,#REF!&lt;&gt;"Exclu")</formula>
    </cfRule>
    <cfRule type="expression" dxfId="29" priority="34">
      <formula>AND(#REF!=2,#REF!&gt;240,#REF!&lt;&gt;"Exclu")</formula>
    </cfRule>
    <cfRule type="expression" dxfId="28" priority="35">
      <formula>AND(#REF!=1,#REF!&gt;120,#REF!&lt;&gt;"Exclu")</formula>
    </cfRule>
  </conditionalFormatting>
  <conditionalFormatting sqref="F4">
    <cfRule type="expression" dxfId="27" priority="22">
      <formula>AND(#REF!=5,#REF!&gt;10080,#REF!&lt;&gt;"Exclu")</formula>
    </cfRule>
    <cfRule type="expression" dxfId="26" priority="23">
      <formula>AND(#REF!=4,#REF!&gt;1440,#REF!&lt;&gt;"Exclu")</formula>
    </cfRule>
    <cfRule type="expression" dxfId="25" priority="24">
      <formula>AND(#REF!=3,#REF!&gt;480,#REF!&lt;&gt;"Exclu")</formula>
    </cfRule>
    <cfRule type="expression" dxfId="24" priority="25">
      <formula>AND(#REF!="3I",#REF!&gt;240,#REF!&lt;&gt;"Exclu")</formula>
    </cfRule>
    <cfRule type="expression" dxfId="23" priority="26">
      <formula>AND(#REF!="3C",#REF!&gt;240,#REF!&lt;&gt;"Exclu")</formula>
    </cfRule>
    <cfRule type="expression" dxfId="22" priority="27">
      <formula>AND(#REF!=2,#REF!&gt;240,#REF!&lt;&gt;"Exclu")</formula>
    </cfRule>
    <cfRule type="expression" dxfId="21" priority="28">
      <formula>AND(#REF!=1,#REF!&gt;120,#REF!&lt;&gt;"Exclu")</formula>
    </cfRule>
  </conditionalFormatting>
  <conditionalFormatting sqref="F4">
    <cfRule type="expression" dxfId="20" priority="15">
      <formula>AND(#REF!=5,#REF!&gt;10080,#REF!&lt;&gt;"Exclu")</formula>
    </cfRule>
    <cfRule type="expression" dxfId="19" priority="16">
      <formula>AND(#REF!=4,#REF!&gt;1440,#REF!&lt;&gt;"Exclu")</formula>
    </cfRule>
    <cfRule type="expression" dxfId="18" priority="17">
      <formula>AND(#REF!=3,#REF!&gt;480,#REF!&lt;&gt;"Exclu")</formula>
    </cfRule>
    <cfRule type="expression" dxfId="17" priority="18">
      <formula>AND(#REF!="3I",#REF!&gt;240,#REF!&lt;&gt;"Exclu")</formula>
    </cfRule>
    <cfRule type="expression" dxfId="16" priority="19">
      <formula>AND(#REF!="3C",#REF!&gt;240,#REF!&lt;&gt;"Exclu")</formula>
    </cfRule>
    <cfRule type="expression" dxfId="15" priority="20">
      <formula>AND(#REF!=2,#REF!&gt;240,#REF!&lt;&gt;"Exclu")</formula>
    </cfRule>
    <cfRule type="expression" dxfId="14" priority="21">
      <formula>AND(#REF!=1,#REF!&gt;120,#REF!&lt;&gt;"Exclu")</formula>
    </cfRule>
  </conditionalFormatting>
  <conditionalFormatting sqref="F4">
    <cfRule type="expression" dxfId="13" priority="8">
      <formula>AND(#REF!=5,#REF!&gt;10080,#REF!&lt;&gt;"Exclu")</formula>
    </cfRule>
    <cfRule type="expression" dxfId="12" priority="9">
      <formula>AND(#REF!=4,#REF!&gt;1440,#REF!&lt;&gt;"Exclu")</formula>
    </cfRule>
    <cfRule type="expression" dxfId="11" priority="10">
      <formula>AND(#REF!=3,#REF!&gt;480,#REF!&lt;&gt;"Exclu")</formula>
    </cfRule>
    <cfRule type="expression" dxfId="10" priority="11">
      <formula>AND(#REF!="3I",#REF!&gt;240,#REF!&lt;&gt;"Exclu")</formula>
    </cfRule>
    <cfRule type="expression" dxfId="9" priority="12">
      <formula>AND(#REF!="3C",#REF!&gt;240,#REF!&lt;&gt;"Exclu")</formula>
    </cfRule>
    <cfRule type="expression" dxfId="8" priority="13">
      <formula>AND(#REF!=2,#REF!&gt;240,#REF!&lt;&gt;"Exclu")</formula>
    </cfRule>
    <cfRule type="expression" dxfId="7" priority="14">
      <formula>AND(#REF!=1,#REF!&gt;120,#REF!&lt;&gt;"Exclu")</formula>
    </cfRule>
  </conditionalFormatting>
  <conditionalFormatting sqref="F4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dataValidations disablePrompts="1" count="1">
    <dataValidation type="list" allowBlank="1" showInputMessage="1" showErrorMessage="1" sqref="B4">
      <formula1>Services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27"/>
  <sheetViews>
    <sheetView topLeftCell="B1" workbookViewId="0"/>
  </sheetViews>
  <sheetFormatPr defaultRowHeight="15"/>
  <cols>
    <col min="1" max="1" width="20.7109375" bestFit="1" customWidth="1"/>
    <col min="2" max="15" width="8.7109375" customWidth="1"/>
    <col min="16" max="17" width="4.7109375" customWidth="1"/>
    <col min="18" max="18" width="23" bestFit="1" customWidth="1"/>
    <col min="19" max="19" width="10.28515625" bestFit="1" customWidth="1"/>
    <col min="20" max="20" width="7" bestFit="1" customWidth="1"/>
    <col min="21" max="21" width="6.140625" bestFit="1" customWidth="1"/>
    <col min="22" max="22" width="7.28515625" bestFit="1" customWidth="1"/>
  </cols>
  <sheetData>
    <row r="1" spans="1:23" ht="23.25">
      <c r="A1" s="34" t="s">
        <v>32</v>
      </c>
      <c r="B1" s="31" t="s">
        <v>19</v>
      </c>
      <c r="C1" s="26"/>
      <c r="D1" s="25" t="s">
        <v>28</v>
      </c>
      <c r="E1" s="26"/>
      <c r="F1" s="25" t="s">
        <v>29</v>
      </c>
      <c r="G1" s="26"/>
      <c r="H1" s="25" t="s">
        <v>25</v>
      </c>
      <c r="I1" s="26"/>
      <c r="J1" s="25" t="s">
        <v>26</v>
      </c>
      <c r="K1" s="26"/>
      <c r="L1" s="25" t="s">
        <v>27</v>
      </c>
      <c r="M1" s="26"/>
      <c r="N1" s="25" t="s">
        <v>18</v>
      </c>
      <c r="O1" s="26"/>
      <c r="R1" s="46" t="str">
        <f>Suivi!B4</f>
        <v>RECOUVREMENT</v>
      </c>
      <c r="S1" s="44" t="s">
        <v>30</v>
      </c>
      <c r="T1" s="44" t="s">
        <v>4</v>
      </c>
      <c r="U1" s="44" t="s">
        <v>5</v>
      </c>
      <c r="V1" s="44" t="s">
        <v>31</v>
      </c>
      <c r="W1" s="44" t="s">
        <v>44</v>
      </c>
    </row>
    <row r="2" spans="1:23" ht="18.75" customHeight="1" thickBot="1">
      <c r="A2" s="35" t="s">
        <v>24</v>
      </c>
      <c r="B2" s="32" t="s">
        <v>4</v>
      </c>
      <c r="C2" s="27" t="s">
        <v>5</v>
      </c>
      <c r="D2" s="24" t="s">
        <v>4</v>
      </c>
      <c r="E2" s="27" t="s">
        <v>5</v>
      </c>
      <c r="F2" s="24" t="s">
        <v>4</v>
      </c>
      <c r="G2" s="27" t="s">
        <v>5</v>
      </c>
      <c r="H2" s="24" t="s">
        <v>4</v>
      </c>
      <c r="I2" s="27" t="s">
        <v>5</v>
      </c>
      <c r="J2" s="24" t="s">
        <v>4</v>
      </c>
      <c r="K2" s="27" t="s">
        <v>5</v>
      </c>
      <c r="L2" s="24" t="s">
        <v>4</v>
      </c>
      <c r="M2" s="27" t="s">
        <v>5</v>
      </c>
      <c r="N2" s="24" t="s">
        <v>4</v>
      </c>
      <c r="O2" s="27" t="s">
        <v>5</v>
      </c>
      <c r="R2" s="44" t="s">
        <v>19</v>
      </c>
      <c r="S2" s="44">
        <v>1</v>
      </c>
      <c r="T2" s="45">
        <f>INDEX($A$1:$O$10,MATCH($R$1,$A$1:$A$10,0),MATCH($R2,$A$1:$O$1,0)+IF(COLUMN()=21,1,0))</f>
        <v>0</v>
      </c>
      <c r="U2" s="45">
        <f>INDEX($A$1:$O$10,MATCH($R$1,$A$1:$A$10,0),MATCH($R2,$A$1:$O$1,0)+IF(COLUMN()=21,1,0))</f>
        <v>0</v>
      </c>
      <c r="V2" s="47">
        <f>U2-T2</f>
        <v>0</v>
      </c>
      <c r="W2" s="48">
        <f>IF(V2=0,0,1)</f>
        <v>0</v>
      </c>
    </row>
    <row r="3" spans="1:23" ht="18.75" customHeight="1">
      <c r="A3" s="33" t="s">
        <v>6</v>
      </c>
      <c r="B3" s="38"/>
      <c r="C3" s="39"/>
      <c r="D3" s="38">
        <v>0.33333333333333331</v>
      </c>
      <c r="E3" s="40">
        <v>0.83333333333333337</v>
      </c>
      <c r="F3" s="41">
        <f>D3</f>
        <v>0.33333333333333331</v>
      </c>
      <c r="G3" s="42">
        <f>E3</f>
        <v>0.83333333333333337</v>
      </c>
      <c r="H3" s="41">
        <f>D3</f>
        <v>0.33333333333333331</v>
      </c>
      <c r="I3" s="42">
        <f>E3</f>
        <v>0.83333333333333337</v>
      </c>
      <c r="J3" s="41">
        <f>D3</f>
        <v>0.33333333333333331</v>
      </c>
      <c r="K3" s="42">
        <f>E3</f>
        <v>0.83333333333333337</v>
      </c>
      <c r="L3" s="41">
        <f>D3</f>
        <v>0.33333333333333331</v>
      </c>
      <c r="M3" s="42">
        <f>E3</f>
        <v>0.83333333333333337</v>
      </c>
      <c r="N3" s="38">
        <v>0.33333333333333331</v>
      </c>
      <c r="O3" s="39">
        <v>0.66666666666666663</v>
      </c>
      <c r="R3" s="44" t="s">
        <v>28</v>
      </c>
      <c r="S3" s="44">
        <v>2</v>
      </c>
      <c r="T3" s="45">
        <f t="shared" ref="T3:U8" si="0">INDEX($A$1:$O$10,MATCH($R$1,$A$1:$A$10,0),MATCH($R3,$A$1:$O$1,0)+IF(COLUMN()=21,1,0))</f>
        <v>0.33333333333333331</v>
      </c>
      <c r="U3" s="45">
        <f t="shared" si="0"/>
        <v>0.75</v>
      </c>
      <c r="V3" s="47">
        <f t="shared" ref="V3:V8" si="1">U3-T3</f>
        <v>0.41666666666666669</v>
      </c>
      <c r="W3" s="48">
        <f t="shared" ref="W3:W8" si="2">IF(V3=0,0,1)</f>
        <v>1</v>
      </c>
    </row>
    <row r="4" spans="1:23" ht="18.75">
      <c r="A4" s="14" t="s">
        <v>7</v>
      </c>
      <c r="B4" s="38"/>
      <c r="C4" s="39"/>
      <c r="D4" s="38">
        <v>0.35416666666666669</v>
      </c>
      <c r="E4" s="40">
        <v>0.6875</v>
      </c>
      <c r="F4" s="41">
        <f t="shared" ref="F4:F10" si="3">D4</f>
        <v>0.35416666666666669</v>
      </c>
      <c r="G4" s="42">
        <f t="shared" ref="G4:G10" si="4">E4</f>
        <v>0.6875</v>
      </c>
      <c r="H4" s="41">
        <f t="shared" ref="H4:H10" si="5">D4</f>
        <v>0.35416666666666669</v>
      </c>
      <c r="I4" s="42">
        <f t="shared" ref="I4:I10" si="6">E4</f>
        <v>0.6875</v>
      </c>
      <c r="J4" s="41">
        <f t="shared" ref="J4:J10" si="7">D4</f>
        <v>0.35416666666666669</v>
      </c>
      <c r="K4" s="42">
        <f t="shared" ref="K4:K9" si="8">E4</f>
        <v>0.6875</v>
      </c>
      <c r="L4" s="41">
        <f t="shared" ref="L4:L9" si="9">D4</f>
        <v>0.35416666666666669</v>
      </c>
      <c r="M4" s="42">
        <f t="shared" ref="M4:M9" si="10">E4</f>
        <v>0.6875</v>
      </c>
      <c r="N4" s="38"/>
      <c r="O4" s="39"/>
      <c r="R4" s="44" t="s">
        <v>29</v>
      </c>
      <c r="S4" s="44">
        <v>3</v>
      </c>
      <c r="T4" s="45">
        <f t="shared" si="0"/>
        <v>0.33333333333333331</v>
      </c>
      <c r="U4" s="45">
        <f t="shared" si="0"/>
        <v>0.75</v>
      </c>
      <c r="V4" s="47">
        <f t="shared" si="1"/>
        <v>0.41666666666666669</v>
      </c>
      <c r="W4" s="48">
        <f t="shared" si="2"/>
        <v>1</v>
      </c>
    </row>
    <row r="5" spans="1:23" ht="18.75">
      <c r="A5" s="14" t="s">
        <v>8</v>
      </c>
      <c r="B5" s="38"/>
      <c r="C5" s="39"/>
      <c r="D5" s="38">
        <v>0.29166666666666669</v>
      </c>
      <c r="E5" s="40">
        <v>0.83333333333333337</v>
      </c>
      <c r="F5" s="41">
        <f t="shared" si="3"/>
        <v>0.29166666666666669</v>
      </c>
      <c r="G5" s="42">
        <f t="shared" si="4"/>
        <v>0.83333333333333337</v>
      </c>
      <c r="H5" s="41">
        <f t="shared" si="5"/>
        <v>0.29166666666666669</v>
      </c>
      <c r="I5" s="42">
        <f t="shared" si="6"/>
        <v>0.83333333333333337</v>
      </c>
      <c r="J5" s="41">
        <f t="shared" si="7"/>
        <v>0.29166666666666669</v>
      </c>
      <c r="K5" s="42">
        <f t="shared" si="8"/>
        <v>0.83333333333333337</v>
      </c>
      <c r="L5" s="41">
        <f t="shared" si="9"/>
        <v>0.29166666666666669</v>
      </c>
      <c r="M5" s="42">
        <f t="shared" si="10"/>
        <v>0.83333333333333337</v>
      </c>
      <c r="N5" s="38">
        <v>0.33333333333333331</v>
      </c>
      <c r="O5" s="39">
        <v>0.70833333333333337</v>
      </c>
      <c r="R5" s="44" t="s">
        <v>25</v>
      </c>
      <c r="S5" s="44">
        <v>4</v>
      </c>
      <c r="T5" s="45">
        <f t="shared" si="0"/>
        <v>0.33333333333333331</v>
      </c>
      <c r="U5" s="45">
        <f t="shared" si="0"/>
        <v>0.75</v>
      </c>
      <c r="V5" s="47">
        <f t="shared" si="1"/>
        <v>0.41666666666666669</v>
      </c>
      <c r="W5" s="48">
        <f t="shared" si="2"/>
        <v>1</v>
      </c>
    </row>
    <row r="6" spans="1:23" ht="18.75">
      <c r="A6" s="14" t="s">
        <v>9</v>
      </c>
      <c r="B6" s="38"/>
      <c r="C6" s="39"/>
      <c r="D6" s="38">
        <v>0.33333333333333331</v>
      </c>
      <c r="E6" s="40">
        <v>0.83333333333333337</v>
      </c>
      <c r="F6" s="41">
        <f t="shared" si="3"/>
        <v>0.33333333333333331</v>
      </c>
      <c r="G6" s="42">
        <f t="shared" si="4"/>
        <v>0.83333333333333337</v>
      </c>
      <c r="H6" s="41">
        <f t="shared" si="5"/>
        <v>0.33333333333333331</v>
      </c>
      <c r="I6" s="42">
        <f t="shared" si="6"/>
        <v>0.83333333333333337</v>
      </c>
      <c r="J6" s="41">
        <f t="shared" si="7"/>
        <v>0.33333333333333331</v>
      </c>
      <c r="K6" s="42">
        <f t="shared" si="8"/>
        <v>0.83333333333333337</v>
      </c>
      <c r="L6" s="41">
        <f t="shared" si="9"/>
        <v>0.33333333333333331</v>
      </c>
      <c r="M6" s="42">
        <f t="shared" si="10"/>
        <v>0.83333333333333337</v>
      </c>
      <c r="N6" s="38">
        <v>0.33333333333333331</v>
      </c>
      <c r="O6" s="39">
        <v>0.66666666666666663</v>
      </c>
      <c r="R6" s="44" t="s">
        <v>26</v>
      </c>
      <c r="S6" s="44">
        <v>5</v>
      </c>
      <c r="T6" s="45">
        <f t="shared" si="0"/>
        <v>0.33333333333333331</v>
      </c>
      <c r="U6" s="45">
        <f t="shared" si="0"/>
        <v>0.83333333333333337</v>
      </c>
      <c r="V6" s="47">
        <f t="shared" si="1"/>
        <v>0.5</v>
      </c>
      <c r="W6" s="48">
        <f t="shared" si="2"/>
        <v>1</v>
      </c>
    </row>
    <row r="7" spans="1:23" ht="18.75">
      <c r="A7" s="14" t="s">
        <v>10</v>
      </c>
      <c r="B7" s="38"/>
      <c r="C7" s="43"/>
      <c r="D7" s="38">
        <v>0.35416666666666669</v>
      </c>
      <c r="E7" s="40">
        <v>0.6875</v>
      </c>
      <c r="F7" s="41">
        <f t="shared" si="3"/>
        <v>0.35416666666666669</v>
      </c>
      <c r="G7" s="42">
        <f t="shared" si="4"/>
        <v>0.6875</v>
      </c>
      <c r="H7" s="41">
        <f t="shared" si="5"/>
        <v>0.35416666666666669</v>
      </c>
      <c r="I7" s="42">
        <f t="shared" si="6"/>
        <v>0.6875</v>
      </c>
      <c r="J7" s="41">
        <f t="shared" si="7"/>
        <v>0.35416666666666669</v>
      </c>
      <c r="K7" s="42">
        <f t="shared" si="8"/>
        <v>0.6875</v>
      </c>
      <c r="L7" s="41">
        <f t="shared" si="9"/>
        <v>0.35416666666666669</v>
      </c>
      <c r="M7" s="42">
        <f t="shared" si="10"/>
        <v>0.6875</v>
      </c>
      <c r="N7" s="38"/>
      <c r="O7" s="43"/>
      <c r="R7" s="44" t="s">
        <v>27</v>
      </c>
      <c r="S7" s="44">
        <v>6</v>
      </c>
      <c r="T7" s="45">
        <f t="shared" si="0"/>
        <v>0.33333333333333331</v>
      </c>
      <c r="U7" s="45">
        <f t="shared" si="0"/>
        <v>0.83333333333333337</v>
      </c>
      <c r="V7" s="47">
        <f t="shared" si="1"/>
        <v>0.5</v>
      </c>
      <c r="W7" s="48">
        <f t="shared" si="2"/>
        <v>1</v>
      </c>
    </row>
    <row r="8" spans="1:23" ht="18.75">
      <c r="A8" s="14" t="s">
        <v>11</v>
      </c>
      <c r="B8" s="38"/>
      <c r="C8" s="43"/>
      <c r="D8" s="38">
        <v>0.33333333333333331</v>
      </c>
      <c r="E8" s="40">
        <v>0.75</v>
      </c>
      <c r="F8" s="41">
        <f t="shared" si="3"/>
        <v>0.33333333333333331</v>
      </c>
      <c r="G8" s="42">
        <f t="shared" si="4"/>
        <v>0.75</v>
      </c>
      <c r="H8" s="41">
        <f t="shared" si="5"/>
        <v>0.33333333333333331</v>
      </c>
      <c r="I8" s="42">
        <f t="shared" si="6"/>
        <v>0.75</v>
      </c>
      <c r="J8" s="41">
        <f t="shared" si="7"/>
        <v>0.33333333333333331</v>
      </c>
      <c r="K8" s="42">
        <f t="shared" si="8"/>
        <v>0.75</v>
      </c>
      <c r="L8" s="41">
        <f t="shared" si="9"/>
        <v>0.33333333333333331</v>
      </c>
      <c r="M8" s="42">
        <f t="shared" si="10"/>
        <v>0.75</v>
      </c>
      <c r="N8" s="38"/>
      <c r="O8" s="43"/>
      <c r="R8" s="44" t="s">
        <v>18</v>
      </c>
      <c r="S8" s="44">
        <v>7</v>
      </c>
      <c r="T8" s="45">
        <f t="shared" si="0"/>
        <v>0</v>
      </c>
      <c r="U8" s="45">
        <f t="shared" si="0"/>
        <v>0</v>
      </c>
      <c r="V8" s="47">
        <f t="shared" si="1"/>
        <v>0</v>
      </c>
      <c r="W8" s="48">
        <f t="shared" si="2"/>
        <v>0</v>
      </c>
    </row>
    <row r="9" spans="1:23" ht="18.75">
      <c r="A9" s="14" t="s">
        <v>3</v>
      </c>
      <c r="B9" s="38"/>
      <c r="C9" s="43"/>
      <c r="D9" s="38">
        <v>0.33333333333333331</v>
      </c>
      <c r="E9" s="40">
        <v>0.70833333333333337</v>
      </c>
      <c r="F9" s="41">
        <f t="shared" si="3"/>
        <v>0.33333333333333331</v>
      </c>
      <c r="G9" s="42">
        <f t="shared" si="4"/>
        <v>0.70833333333333337</v>
      </c>
      <c r="H9" s="41">
        <f t="shared" si="5"/>
        <v>0.33333333333333331</v>
      </c>
      <c r="I9" s="42">
        <f t="shared" si="6"/>
        <v>0.70833333333333337</v>
      </c>
      <c r="J9" s="41">
        <f t="shared" si="7"/>
        <v>0.33333333333333331</v>
      </c>
      <c r="K9" s="42">
        <f t="shared" si="8"/>
        <v>0.70833333333333337</v>
      </c>
      <c r="L9" s="41">
        <f t="shared" si="9"/>
        <v>0.33333333333333331</v>
      </c>
      <c r="M9" s="42">
        <f t="shared" si="10"/>
        <v>0.70833333333333337</v>
      </c>
      <c r="N9" s="38"/>
      <c r="O9" s="43"/>
    </row>
    <row r="10" spans="1:23" ht="18.75">
      <c r="A10" s="14" t="s">
        <v>12</v>
      </c>
      <c r="B10" s="38"/>
      <c r="C10" s="43"/>
      <c r="D10" s="38">
        <v>0.33333333333333331</v>
      </c>
      <c r="E10" s="40">
        <v>0.75</v>
      </c>
      <c r="F10" s="41">
        <f t="shared" si="3"/>
        <v>0.33333333333333331</v>
      </c>
      <c r="G10" s="42">
        <f t="shared" si="4"/>
        <v>0.75</v>
      </c>
      <c r="H10" s="41">
        <f t="shared" si="5"/>
        <v>0.33333333333333331</v>
      </c>
      <c r="I10" s="42">
        <f t="shared" si="6"/>
        <v>0.75</v>
      </c>
      <c r="J10" s="38">
        <f t="shared" si="7"/>
        <v>0.33333333333333331</v>
      </c>
      <c r="K10" s="39">
        <v>0.83333333333333337</v>
      </c>
      <c r="L10" s="41">
        <f>J10</f>
        <v>0.33333333333333331</v>
      </c>
      <c r="M10" s="42">
        <f>K10</f>
        <v>0.83333333333333337</v>
      </c>
      <c r="N10" s="38"/>
      <c r="O10" s="43"/>
    </row>
    <row r="11" spans="1:23">
      <c r="T11" s="21"/>
      <c r="U11" s="21"/>
    </row>
    <row r="13" spans="1:23" ht="15.75">
      <c r="T13" s="28"/>
      <c r="U13" s="28"/>
    </row>
    <row r="14" spans="1:23" ht="15.75">
      <c r="T14" s="28"/>
      <c r="U14" s="28"/>
    </row>
    <row r="15" spans="1:23" ht="15.75">
      <c r="A15" s="37" t="s">
        <v>34</v>
      </c>
      <c r="B15" s="22" t="s">
        <v>35</v>
      </c>
      <c r="T15" s="28"/>
      <c r="U15" s="28"/>
    </row>
    <row r="16" spans="1:23" ht="15.75">
      <c r="T16" s="28"/>
      <c r="U16" s="28"/>
    </row>
    <row r="17" spans="2:21" ht="15.75">
      <c r="B17" s="22" t="s">
        <v>36</v>
      </c>
      <c r="T17" s="28"/>
      <c r="U17" s="28"/>
    </row>
    <row r="18" spans="2:21" ht="15.75">
      <c r="T18" s="28"/>
      <c r="U18" s="28"/>
    </row>
    <row r="19" spans="2:21" ht="15.75">
      <c r="B19" s="22" t="s">
        <v>37</v>
      </c>
      <c r="T19" s="28"/>
      <c r="U19" s="28"/>
    </row>
    <row r="21" spans="2:21">
      <c r="B21" s="22" t="s">
        <v>38</v>
      </c>
    </row>
    <row r="23" spans="2:21">
      <c r="B23" s="22" t="s">
        <v>39</v>
      </c>
    </row>
    <row r="25" spans="2:21">
      <c r="B25" s="22" t="s">
        <v>40</v>
      </c>
    </row>
    <row r="27" spans="2:21">
      <c r="B27" s="22" t="s">
        <v>42</v>
      </c>
      <c r="I27" s="29" t="s">
        <v>41</v>
      </c>
      <c r="K27" s="22" t="s">
        <v>43</v>
      </c>
    </row>
  </sheetData>
  <dataValidations count="1">
    <dataValidation type="list" allowBlank="1" showInputMessage="1" showErrorMessage="1" sqref="R1">
      <formula1>Services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4"/>
  <sheetViews>
    <sheetView workbookViewId="0"/>
  </sheetViews>
  <sheetFormatPr defaultRowHeight="15"/>
  <cols>
    <col min="1" max="1" width="30.7109375" bestFit="1" customWidth="1"/>
    <col min="2" max="2" width="28.140625" bestFit="1" customWidth="1"/>
    <col min="3" max="3" width="10.7109375" bestFit="1" customWidth="1"/>
  </cols>
  <sheetData>
    <row r="1" spans="1:4" ht="15.75">
      <c r="A1" s="11" t="s">
        <v>20</v>
      </c>
      <c r="B1" s="12" t="s">
        <v>13</v>
      </c>
      <c r="C1" s="23">
        <f>DATE(2014,9,1)</f>
        <v>41883</v>
      </c>
      <c r="D1" s="21"/>
    </row>
    <row r="2" spans="1:4" ht="15.75">
      <c r="A2" s="11" t="s">
        <v>21</v>
      </c>
      <c r="B2" s="12" t="s">
        <v>14</v>
      </c>
      <c r="C2" s="23">
        <f>DATE(2014,10,13)</f>
        <v>41925</v>
      </c>
      <c r="D2" s="21"/>
    </row>
    <row r="3" spans="1:4" ht="15.75">
      <c r="A3" s="11" t="s">
        <v>22</v>
      </c>
      <c r="B3" s="12" t="s">
        <v>15</v>
      </c>
      <c r="C3" s="23">
        <f>DATE(2014,12,25)</f>
        <v>41998</v>
      </c>
      <c r="D3" s="21"/>
    </row>
    <row r="4" spans="1:4" ht="15.75">
      <c r="A4" s="11" t="s">
        <v>23</v>
      </c>
      <c r="B4" s="12" t="s">
        <v>16</v>
      </c>
      <c r="C4" s="23">
        <f>DATE(2014,12,26)</f>
        <v>41999</v>
      </c>
      <c r="D4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Suivi</vt:lpstr>
      <vt:lpstr>Horaires</vt:lpstr>
      <vt:lpstr>Fériés</vt:lpstr>
      <vt:lpstr>Services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2014-11-04T23:11:09Z</dcterms:created>
  <dcterms:modified xsi:type="dcterms:W3CDTF">2015-06-12T12:15:24Z</dcterms:modified>
</cp:coreProperties>
</file>