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2210"/>
  </bookViews>
  <sheets>
    <sheet name="Sommaire" sheetId="1" r:id="rId1"/>
    <sheet name="ENGINS + LOGISTIQUE" sheetId="2" state="hidden" r:id="rId2"/>
    <sheet name="GASOIL" sheetId="3" state="hidden" r:id="rId3"/>
    <sheet name="MO" sheetId="4" state="hidden" r:id="rId4"/>
    <sheet name="FRAIS DE CHANTIER" sheetId="5" state="hidden" r:id="rId5"/>
    <sheet name="INSTALLATION ENTREPRISE" sheetId="6" state="hidden" r:id="rId6"/>
    <sheet name="PLAN D'URGENCE" sheetId="7" state="hidden" r:id="rId7"/>
    <sheet name="MATERIAUX" sheetId="8" state="hidden" r:id="rId8"/>
    <sheet name="ENG1" sheetId="9" r:id="rId9"/>
    <sheet name="ENG2" sheetId="10" r:id="rId10"/>
    <sheet name="ENG3" sheetId="11" r:id="rId11"/>
  </sheets>
  <definedNames>
    <definedName name="_xlnm.Print_Area" localSheetId="0">Sommaire!$A$1:$V$32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/>
  <c r="P10" i="2" l="1"/>
  <c r="Y11" l="1"/>
  <c r="Y12"/>
  <c r="Y13"/>
  <c r="Y14"/>
  <c r="Y10"/>
  <c r="D12" i="1" l="1"/>
  <c r="F10"/>
  <c r="R12" i="8"/>
  <c r="Q12"/>
  <c r="P12"/>
  <c r="O12"/>
  <c r="N12"/>
  <c r="M12"/>
  <c r="L12"/>
  <c r="K12"/>
  <c r="J12"/>
  <c r="I12"/>
  <c r="H12"/>
  <c r="G12"/>
  <c r="F12"/>
  <c r="D12"/>
  <c r="D16" i="1" s="1"/>
  <c r="S10" i="8"/>
  <c r="S12" s="1"/>
  <c r="C10"/>
  <c r="C12" s="1"/>
  <c r="R17" i="7"/>
  <c r="Q17"/>
  <c r="P17"/>
  <c r="O17"/>
  <c r="N17"/>
  <c r="M17"/>
  <c r="L17"/>
  <c r="K17"/>
  <c r="J17"/>
  <c r="I17"/>
  <c r="H17"/>
  <c r="G17"/>
  <c r="F17"/>
  <c r="D17"/>
  <c r="S15"/>
  <c r="C15"/>
  <c r="U15" s="1"/>
  <c r="V15" s="1"/>
  <c r="S14"/>
  <c r="C14"/>
  <c r="U14" s="1"/>
  <c r="V14" s="1"/>
  <c r="U13"/>
  <c r="V13" s="1"/>
  <c r="S13"/>
  <c r="C13"/>
  <c r="S12"/>
  <c r="C12"/>
  <c r="U12" s="1"/>
  <c r="V12" s="1"/>
  <c r="S11"/>
  <c r="C11"/>
  <c r="U11" s="1"/>
  <c r="V11" s="1"/>
  <c r="S10"/>
  <c r="C10"/>
  <c r="U10" s="1"/>
  <c r="V10" s="1"/>
  <c r="R15" i="6"/>
  <c r="Q15"/>
  <c r="P15"/>
  <c r="O15"/>
  <c r="N15"/>
  <c r="M15"/>
  <c r="L15"/>
  <c r="K15"/>
  <c r="J15"/>
  <c r="I15"/>
  <c r="H15"/>
  <c r="G15"/>
  <c r="F15"/>
  <c r="D15"/>
  <c r="S13"/>
  <c r="C13"/>
  <c r="U13" s="1"/>
  <c r="V13" s="1"/>
  <c r="S12"/>
  <c r="C12"/>
  <c r="U12" s="1"/>
  <c r="V12" s="1"/>
  <c r="S11"/>
  <c r="C11"/>
  <c r="U11" s="1"/>
  <c r="V11" s="1"/>
  <c r="S10"/>
  <c r="C10"/>
  <c r="U10" s="1"/>
  <c r="R23" i="5"/>
  <c r="Q23"/>
  <c r="P23"/>
  <c r="O23"/>
  <c r="N23"/>
  <c r="M23"/>
  <c r="L23"/>
  <c r="K23"/>
  <c r="J23"/>
  <c r="I23"/>
  <c r="H23"/>
  <c r="G23"/>
  <c r="F23"/>
  <c r="D23"/>
  <c r="D18" i="1" s="1"/>
  <c r="S21" i="5"/>
  <c r="C21"/>
  <c r="U21" s="1"/>
  <c r="V21" s="1"/>
  <c r="S20"/>
  <c r="C20"/>
  <c r="U20" s="1"/>
  <c r="V20" s="1"/>
  <c r="S19"/>
  <c r="C19"/>
  <c r="U19" s="1"/>
  <c r="V19" s="1"/>
  <c r="S18"/>
  <c r="C18"/>
  <c r="U18" s="1"/>
  <c r="V18" s="1"/>
  <c r="S17"/>
  <c r="C17"/>
  <c r="U17" s="1"/>
  <c r="V17" s="1"/>
  <c r="S16"/>
  <c r="C16"/>
  <c r="U16" s="1"/>
  <c r="V16" s="1"/>
  <c r="S15"/>
  <c r="C15"/>
  <c r="U15" s="1"/>
  <c r="V15" s="1"/>
  <c r="S14"/>
  <c r="C14"/>
  <c r="U14" s="1"/>
  <c r="V14" s="1"/>
  <c r="S13"/>
  <c r="C13"/>
  <c r="U13" s="1"/>
  <c r="V13" s="1"/>
  <c r="S12"/>
  <c r="C12"/>
  <c r="U12" s="1"/>
  <c r="V12" s="1"/>
  <c r="S11"/>
  <c r="C11"/>
  <c r="U11" s="1"/>
  <c r="V11" s="1"/>
  <c r="U10"/>
  <c r="V10" s="1"/>
  <c r="S10"/>
  <c r="C10"/>
  <c r="V12" i="4"/>
  <c r="V16"/>
  <c r="V20"/>
  <c r="R22"/>
  <c r="Q22"/>
  <c r="P22"/>
  <c r="O22"/>
  <c r="N22"/>
  <c r="M22"/>
  <c r="L22"/>
  <c r="K22"/>
  <c r="J22"/>
  <c r="I22"/>
  <c r="H22"/>
  <c r="G22"/>
  <c r="F22"/>
  <c r="D22"/>
  <c r="D14" i="1" s="1"/>
  <c r="S20" i="4"/>
  <c r="C20"/>
  <c r="U20" s="1"/>
  <c r="S19"/>
  <c r="C19"/>
  <c r="U19" s="1"/>
  <c r="V19" s="1"/>
  <c r="S18"/>
  <c r="C18"/>
  <c r="U18" s="1"/>
  <c r="V18" s="1"/>
  <c r="S17"/>
  <c r="C17"/>
  <c r="U17" s="1"/>
  <c r="V17" s="1"/>
  <c r="S16"/>
  <c r="C16"/>
  <c r="U16" s="1"/>
  <c r="S15"/>
  <c r="C15"/>
  <c r="U15" s="1"/>
  <c r="V15" s="1"/>
  <c r="S14"/>
  <c r="C14"/>
  <c r="U14" s="1"/>
  <c r="V14" s="1"/>
  <c r="S13"/>
  <c r="C13"/>
  <c r="U13" s="1"/>
  <c r="V13" s="1"/>
  <c r="S12"/>
  <c r="C12"/>
  <c r="U12" s="1"/>
  <c r="S11"/>
  <c r="C11"/>
  <c r="U11" s="1"/>
  <c r="V11" s="1"/>
  <c r="S10"/>
  <c r="S22" s="1"/>
  <c r="C10"/>
  <c r="U10" s="1"/>
  <c r="V10" s="1"/>
  <c r="R24" i="3"/>
  <c r="Q24"/>
  <c r="P24"/>
  <c r="O24"/>
  <c r="N24"/>
  <c r="M24"/>
  <c r="L24"/>
  <c r="K24"/>
  <c r="J24"/>
  <c r="I24"/>
  <c r="H24"/>
  <c r="G24"/>
  <c r="F24"/>
  <c r="D24"/>
  <c r="S22"/>
  <c r="C22"/>
  <c r="U22" s="1"/>
  <c r="V22" s="1"/>
  <c r="S21"/>
  <c r="C21"/>
  <c r="U21" s="1"/>
  <c r="V21" s="1"/>
  <c r="S20"/>
  <c r="C20"/>
  <c r="U20" s="1"/>
  <c r="V20" s="1"/>
  <c r="S19"/>
  <c r="C19"/>
  <c r="U19" s="1"/>
  <c r="V19" s="1"/>
  <c r="S18"/>
  <c r="C18"/>
  <c r="U18" s="1"/>
  <c r="V18" s="1"/>
  <c r="S17"/>
  <c r="C17"/>
  <c r="U17" s="1"/>
  <c r="V17" s="1"/>
  <c r="S16"/>
  <c r="C16"/>
  <c r="U16" s="1"/>
  <c r="V16" s="1"/>
  <c r="S15"/>
  <c r="C15"/>
  <c r="U15" s="1"/>
  <c r="V15" s="1"/>
  <c r="S14"/>
  <c r="C14"/>
  <c r="U14" s="1"/>
  <c r="V14" s="1"/>
  <c r="S13"/>
  <c r="C13"/>
  <c r="U13" s="1"/>
  <c r="V13" s="1"/>
  <c r="S12"/>
  <c r="C12"/>
  <c r="U12" s="1"/>
  <c r="V12" s="1"/>
  <c r="S11"/>
  <c r="C11"/>
  <c r="U11" s="1"/>
  <c r="V11" s="1"/>
  <c r="S10"/>
  <c r="C10"/>
  <c r="G25" i="2"/>
  <c r="G10" i="1" s="1"/>
  <c r="H25" i="2"/>
  <c r="H10" i="1" s="1"/>
  <c r="I25" i="2"/>
  <c r="I10" i="1" s="1"/>
  <c r="J25" i="2"/>
  <c r="J10" i="1" s="1"/>
  <c r="K25" i="2"/>
  <c r="K10" i="1" s="1"/>
  <c r="L25" i="2"/>
  <c r="L10" i="1" s="1"/>
  <c r="M25" i="2"/>
  <c r="M10" i="1" s="1"/>
  <c r="N25" i="2"/>
  <c r="N10" i="1" s="1"/>
  <c r="O25" i="2"/>
  <c r="O10" i="1" s="1"/>
  <c r="P25" i="2"/>
  <c r="Q25"/>
  <c r="Q10" i="1" s="1"/>
  <c r="R25" i="2"/>
  <c r="R10" i="1" s="1"/>
  <c r="F25" i="2"/>
  <c r="S23"/>
  <c r="S11"/>
  <c r="S12"/>
  <c r="S13"/>
  <c r="S14"/>
  <c r="S15"/>
  <c r="S16"/>
  <c r="S17"/>
  <c r="S18"/>
  <c r="S19"/>
  <c r="S20"/>
  <c r="S21"/>
  <c r="S22"/>
  <c r="S10"/>
  <c r="D25"/>
  <c r="D10" i="1" s="1"/>
  <c r="S10" l="1"/>
  <c r="U10" i="8"/>
  <c r="V10" s="1"/>
  <c r="S17" i="7"/>
  <c r="U12" i="8"/>
  <c r="V12" s="1"/>
  <c r="C17" i="7"/>
  <c r="U17" s="1"/>
  <c r="V17" s="1"/>
  <c r="V10" i="6"/>
  <c r="S15"/>
  <c r="C15"/>
  <c r="U15" s="1"/>
  <c r="V15" s="1"/>
  <c r="S23" i="5"/>
  <c r="C23"/>
  <c r="U23" s="1"/>
  <c r="V23" s="1"/>
  <c r="C22" i="4"/>
  <c r="U22" s="1"/>
  <c r="V22" s="1"/>
  <c r="S24" i="3"/>
  <c r="C24"/>
  <c r="U24" s="1"/>
  <c r="V24" s="1"/>
  <c r="U10"/>
  <c r="V10" s="1"/>
  <c r="S25" i="2"/>
  <c r="C18" l="1"/>
  <c r="U18" s="1"/>
  <c r="V18" s="1"/>
  <c r="C19"/>
  <c r="U19" s="1"/>
  <c r="V19" s="1"/>
  <c r="C20"/>
  <c r="U20" s="1"/>
  <c r="V20" s="1"/>
  <c r="C21"/>
  <c r="U21" s="1"/>
  <c r="V21" s="1"/>
  <c r="C22"/>
  <c r="U22" s="1"/>
  <c r="V22" s="1"/>
  <c r="C23"/>
  <c r="U23" s="1"/>
  <c r="V23" s="1"/>
  <c r="C12"/>
  <c r="C13"/>
  <c r="U13" s="1"/>
  <c r="V13" s="1"/>
  <c r="C14"/>
  <c r="U14" s="1"/>
  <c r="V14" s="1"/>
  <c r="C15"/>
  <c r="U15" s="1"/>
  <c r="V15" s="1"/>
  <c r="C16"/>
  <c r="U16" s="1"/>
  <c r="V16" s="1"/>
  <c r="C17"/>
  <c r="U17" s="1"/>
  <c r="V17" s="1"/>
  <c r="C11"/>
  <c r="U11" s="1"/>
  <c r="V11" s="1"/>
  <c r="C10"/>
  <c r="U10" s="1"/>
  <c r="V10" s="1"/>
  <c r="C25" l="1"/>
  <c r="U25" s="1"/>
  <c r="V25" s="1"/>
  <c r="U12"/>
  <c r="V12" s="1"/>
  <c r="F29" i="1"/>
  <c r="F24"/>
  <c r="R29"/>
  <c r="Q29"/>
  <c r="P29"/>
  <c r="O29"/>
  <c r="N29"/>
  <c r="M29"/>
  <c r="L29"/>
  <c r="K29"/>
  <c r="J29"/>
  <c r="I29"/>
  <c r="H29"/>
  <c r="G29"/>
  <c r="R24"/>
  <c r="Q24"/>
  <c r="P24"/>
  <c r="P31" s="1"/>
  <c r="O24"/>
  <c r="O31" s="1"/>
  <c r="N24"/>
  <c r="N31" s="1"/>
  <c r="M24"/>
  <c r="L24"/>
  <c r="L31" s="1"/>
  <c r="K24"/>
  <c r="K31" s="1"/>
  <c r="J24"/>
  <c r="I24"/>
  <c r="H24"/>
  <c r="H31" s="1"/>
  <c r="G24"/>
  <c r="G31" s="1"/>
  <c r="D24"/>
  <c r="F31" l="1"/>
  <c r="S24"/>
  <c r="Q31"/>
  <c r="I31"/>
  <c r="M31"/>
  <c r="J31"/>
  <c r="R31"/>
  <c r="S29"/>
  <c r="S31" l="1"/>
  <c r="U28"/>
  <c r="U27"/>
  <c r="U26"/>
  <c r="D29" l="1"/>
  <c r="C10"/>
  <c r="C12"/>
  <c r="U12" s="1"/>
  <c r="V12" s="1"/>
  <c r="C14"/>
  <c r="U14" s="1"/>
  <c r="V14" s="1"/>
  <c r="C16"/>
  <c r="U16" s="1"/>
  <c r="V16" s="1"/>
  <c r="C18"/>
  <c r="U18" s="1"/>
  <c r="V18" s="1"/>
  <c r="C20"/>
  <c r="U20" s="1"/>
  <c r="V20" s="1"/>
  <c r="C22"/>
  <c r="U22" s="1"/>
  <c r="V22" s="1"/>
  <c r="C29"/>
  <c r="U30"/>
  <c r="V26"/>
  <c r="V28"/>
  <c r="V30"/>
  <c r="V27"/>
  <c r="V29" l="1"/>
  <c r="D31"/>
  <c r="U10"/>
  <c r="V10" s="1"/>
  <c r="C24"/>
  <c r="U29"/>
  <c r="U24" l="1"/>
  <c r="V24" s="1"/>
  <c r="C31"/>
  <c r="U31" s="1"/>
  <c r="V31" s="1"/>
</calcChain>
</file>

<file path=xl/sharedStrings.xml><?xml version="1.0" encoding="utf-8"?>
<sst xmlns="http://schemas.openxmlformats.org/spreadsheetml/2006/main" count="169" uniqueCount="86">
  <si>
    <t>LIBELLE</t>
  </si>
  <si>
    <t>MENSUEL</t>
  </si>
  <si>
    <t>GASOIL</t>
  </si>
  <si>
    <t>PERSONNEL</t>
  </si>
  <si>
    <t>FRAIS DE CHANTIER</t>
  </si>
  <si>
    <t>INSTALLATION</t>
  </si>
  <si>
    <t>PLAN D'URGENCE</t>
  </si>
  <si>
    <t>TOTAL</t>
  </si>
  <si>
    <t>MATERIAUX</t>
  </si>
  <si>
    <t>FRAIS DE DIRECTION</t>
  </si>
  <si>
    <t>INTERETS BANCAIRES</t>
  </si>
  <si>
    <t>TAXES</t>
  </si>
  <si>
    <t>TOTAL GENERAL</t>
  </si>
  <si>
    <t>BUDGET (FCFA)</t>
  </si>
  <si>
    <t>DEPENSES (FCFA)</t>
  </si>
  <si>
    <t>DIFFERENCE   (+/-)</t>
  </si>
  <si>
    <t>BUDGET vs. DEPENSES                (FCFA)</t>
  </si>
  <si>
    <t>%</t>
  </si>
  <si>
    <t>TOTAL COUTS DIRECTS</t>
  </si>
  <si>
    <t>TOTAL COUTS INDIRECTS</t>
  </si>
  <si>
    <t>ENGINS + LOGISTIQUE</t>
  </si>
  <si>
    <t>Periode    :    Du 1-Nov-2017          au</t>
  </si>
  <si>
    <t>BULL D7</t>
  </si>
  <si>
    <t>DESIGNATION</t>
  </si>
  <si>
    <t>COMPACTEUR TAMPING 825(LAME ET PICOT)</t>
  </si>
  <si>
    <t>GRADER</t>
  </si>
  <si>
    <t>PELLE 320</t>
  </si>
  <si>
    <t>COMPACTEUR VBRANT</t>
  </si>
  <si>
    <t>CAMION BENNE 15 M3/ 25 T</t>
  </si>
  <si>
    <t>TRANSPORT PERSONNEL</t>
  </si>
  <si>
    <t>ECLAIRAGE SITE</t>
  </si>
  <si>
    <t>PAJERO</t>
  </si>
  <si>
    <t>PICK-UP DOUBLE CABINE</t>
  </si>
  <si>
    <t>CITERNE A GASOIL 15.000L</t>
  </si>
  <si>
    <t xml:space="preserve"> </t>
  </si>
  <si>
    <t>CITERNE A EAU 10.000L</t>
  </si>
  <si>
    <t>EAU</t>
  </si>
  <si>
    <t>TOTAL ENGINS+LOGISTIQUE</t>
  </si>
  <si>
    <t>CHARGEUR 950 H</t>
  </si>
  <si>
    <t>TOTAL GASOIL</t>
  </si>
  <si>
    <t>CUMUL 3 MOIS</t>
  </si>
  <si>
    <t>CHEF DE PROJET</t>
  </si>
  <si>
    <t>SUPERVISEUR SITE(CC)</t>
  </si>
  <si>
    <t>MECANICIEN / ENTRETIEN</t>
  </si>
  <si>
    <t>CONTROLEURS PONT BASCULE (COMMIS)</t>
  </si>
  <si>
    <t>CONDUCTEURS ENGINS</t>
  </si>
  <si>
    <t>GARDES</t>
  </si>
  <si>
    <t>INGENIEURS HSE</t>
  </si>
  <si>
    <t>CONTROLEURS ZONE DE DECHARGEMENT(CE)</t>
  </si>
  <si>
    <t>INFIRMIER</t>
  </si>
  <si>
    <t>EMPLOYE DE PROPRETE</t>
  </si>
  <si>
    <t>CHAUFFEURS DE VEHICULES</t>
  </si>
  <si>
    <t>POSTE DE SECOURS</t>
  </si>
  <si>
    <t>BUREAU SUPERVISION</t>
  </si>
  <si>
    <t>IT</t>
  </si>
  <si>
    <t>BUDGET CREDIT TELEPHONE+ BOX 4G</t>
  </si>
  <si>
    <t>CANTINE</t>
  </si>
  <si>
    <t>REPAS</t>
  </si>
  <si>
    <t>SANITAIRE CHANTIER</t>
  </si>
  <si>
    <t>EQUIPEMENT DE SECURITE PERSONNEL</t>
  </si>
  <si>
    <t>CAMPAGNE DE VACCINATION</t>
  </si>
  <si>
    <t>ZONE LAVAGE VEHICULE</t>
  </si>
  <si>
    <t>CONTAINER 20' POUR ABRI OUVRIER</t>
  </si>
  <si>
    <t>PROVISION 10%</t>
  </si>
  <si>
    <t>TOTALMO</t>
  </si>
  <si>
    <t>TOTAL FRAIS DE CHANTIER</t>
  </si>
  <si>
    <t>TOTALINSTALLATION ENTREPRISE</t>
  </si>
  <si>
    <t>BRANCHEMENT EP + ELECTRIQUE</t>
  </si>
  <si>
    <t>PLATEFORME LOGISTIQUE</t>
  </si>
  <si>
    <t>AMENEE MATERIEL + REPLI(PORTE CHAR)</t>
  </si>
  <si>
    <t>AMENEE MATERIEL + REPLI(PLATEAU)</t>
  </si>
  <si>
    <t>REFECTION BUREAU ANASSUR</t>
  </si>
  <si>
    <t>LOCAL ENTREPRISE TRANSPORTS</t>
  </si>
  <si>
    <t>REFECTION ROUTE ACCES DECHARGE</t>
  </si>
  <si>
    <t>AJOUT BENNE A DECHETS</t>
  </si>
  <si>
    <t>NETTOYAGE CANIVEAU URGENT</t>
  </si>
  <si>
    <t>SIGNALISATION</t>
  </si>
  <si>
    <t>TOTAL PLAN D'URGENCE</t>
  </si>
  <si>
    <t>LATERITE POUR PLATEFORME DECHARGEMENT</t>
  </si>
  <si>
    <t>N°COMPTE</t>
  </si>
  <si>
    <t>MONTANT CPTA</t>
  </si>
  <si>
    <t>MONTANTS</t>
  </si>
  <si>
    <t>COMPTA</t>
  </si>
  <si>
    <t>DEPENSES</t>
  </si>
  <si>
    <t>DEPENSES MOIS N°1</t>
  </si>
  <si>
    <t>168R - XXXXXXXX  - BUDGET vs. DEPENSES 2017</t>
  </si>
</sst>
</file>

<file path=xl/styles.xml><?xml version="1.0" encoding="utf-8"?>
<styleSheet xmlns="http://schemas.openxmlformats.org/spreadsheetml/2006/main">
  <numFmts count="3">
    <numFmt numFmtId="164" formatCode="_-* #,##0\ _€_-;\-* #,##0\ _€_-;_-* &quot;-&quot;\ _€_-;_-@_-"/>
    <numFmt numFmtId="165" formatCode="_-* #,##0.00\ _€_-;\-* #,##0.00\ _€_-;_-* &quot;-&quot;??\ _€_-;_-@_-"/>
    <numFmt numFmtId="166" formatCode="[$-409]d\-mmm\-yyyy;@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16"/>
      <color theme="1"/>
      <name val="Calibri"/>
      <family val="2"/>
      <scheme val="minor"/>
    </font>
    <font>
      <sz val="11"/>
      <name val="Arial"/>
      <family val="2"/>
    </font>
    <font>
      <b/>
      <sz val="10"/>
      <color rgb="FF0033CC"/>
      <name val="Arial Narrow"/>
      <family val="2"/>
    </font>
    <font>
      <sz val="10"/>
      <color rgb="FF0033CC"/>
      <name val="Calibri"/>
      <family val="2"/>
      <scheme val="minor"/>
    </font>
    <font>
      <b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165" fontId="0" fillId="0" borderId="0" xfId="1" applyFont="1"/>
    <xf numFmtId="0" fontId="4" fillId="0" borderId="1" xfId="0" applyFont="1" applyBorder="1"/>
    <xf numFmtId="164" fontId="3" fillId="0" borderId="1" xfId="0" applyNumberFormat="1" applyFont="1" applyBorder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/>
    <xf numFmtId="0" fontId="0" fillId="0" borderId="0" xfId="0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4" fontId="0" fillId="0" borderId="1" xfId="0" applyNumberFormat="1" applyBorder="1"/>
    <xf numFmtId="17" fontId="5" fillId="0" borderId="1" xfId="0" applyNumberFormat="1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64" fontId="4" fillId="4" borderId="1" xfId="0" applyNumberFormat="1" applyFont="1" applyFill="1" applyBorder="1"/>
    <xf numFmtId="0" fontId="4" fillId="4" borderId="1" xfId="0" applyFont="1" applyFill="1" applyBorder="1"/>
    <xf numFmtId="164" fontId="3" fillId="0" borderId="2" xfId="0" applyNumberFormat="1" applyFont="1" applyBorder="1"/>
    <xf numFmtId="0" fontId="4" fillId="0" borderId="8" xfId="0" applyFont="1" applyBorder="1"/>
    <xf numFmtId="164" fontId="6" fillId="0" borderId="8" xfId="0" applyNumberFormat="1" applyFont="1" applyBorder="1"/>
    <xf numFmtId="0" fontId="0" fillId="0" borderId="2" xfId="0" applyBorder="1"/>
    <xf numFmtId="164" fontId="2" fillId="3" borderId="2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/>
    <xf numFmtId="0" fontId="4" fillId="4" borderId="2" xfId="0" applyFont="1" applyFill="1" applyBorder="1"/>
    <xf numFmtId="164" fontId="4" fillId="4" borderId="8" xfId="0" applyNumberFormat="1" applyFont="1" applyFill="1" applyBorder="1"/>
    <xf numFmtId="0" fontId="4" fillId="0" borderId="2" xfId="0" applyFont="1" applyBorder="1"/>
    <xf numFmtId="0" fontId="4" fillId="0" borderId="3" xfId="0" applyFont="1" applyBorder="1"/>
    <xf numFmtId="0" fontId="4" fillId="0" borderId="9" xfId="0" applyFont="1" applyBorder="1"/>
    <xf numFmtId="164" fontId="5" fillId="0" borderId="2" xfId="0" applyNumberFormat="1" applyFont="1" applyBorder="1"/>
    <xf numFmtId="164" fontId="4" fillId="0" borderId="2" xfId="0" applyNumberFormat="1" applyFont="1" applyBorder="1"/>
    <xf numFmtId="164" fontId="3" fillId="0" borderId="3" xfId="0" applyNumberFormat="1" applyFont="1" applyBorder="1"/>
    <xf numFmtId="164" fontId="6" fillId="0" borderId="10" xfId="0" applyNumberFormat="1" applyFont="1" applyBorder="1"/>
    <xf numFmtId="164" fontId="6" fillId="0" borderId="11" xfId="0" applyNumberFormat="1" applyFont="1" applyBorder="1"/>
    <xf numFmtId="0" fontId="0" fillId="0" borderId="3" xfId="0" applyBorder="1"/>
    <xf numFmtId="164" fontId="2" fillId="3" borderId="3" xfId="0" applyNumberFormat="1" applyFont="1" applyFill="1" applyBorder="1" applyAlignment="1">
      <alignment horizontal="center" vertical="center"/>
    </xf>
    <xf numFmtId="0" fontId="0" fillId="0" borderId="12" xfId="0" applyBorder="1"/>
    <xf numFmtId="164" fontId="2" fillId="3" borderId="11" xfId="0" applyNumberFormat="1" applyFont="1" applyFill="1" applyBorder="1" applyAlignment="1">
      <alignment horizontal="center" vertical="center"/>
    </xf>
    <xf numFmtId="164" fontId="4" fillId="4" borderId="3" xfId="0" applyNumberFormat="1" applyFont="1" applyFill="1" applyBorder="1"/>
    <xf numFmtId="0" fontId="4" fillId="4" borderId="3" xfId="0" applyFont="1" applyFill="1" applyBorder="1"/>
    <xf numFmtId="164" fontId="4" fillId="4" borderId="10" xfId="0" applyNumberFormat="1" applyFont="1" applyFill="1" applyBorder="1"/>
    <xf numFmtId="0" fontId="4" fillId="4" borderId="11" xfId="0" applyFont="1" applyFill="1" applyBorder="1"/>
    <xf numFmtId="0" fontId="3" fillId="0" borderId="7" xfId="0" applyFont="1" applyBorder="1"/>
    <xf numFmtId="164" fontId="3" fillId="0" borderId="7" xfId="0" applyNumberFormat="1" applyFont="1" applyBorder="1"/>
    <xf numFmtId="0" fontId="0" fillId="0" borderId="7" xfId="0" applyBorder="1"/>
    <xf numFmtId="164" fontId="2" fillId="3" borderId="7" xfId="0" applyNumberFormat="1" applyFont="1" applyFill="1" applyBorder="1" applyAlignment="1">
      <alignment horizontal="center" vertical="center"/>
    </xf>
    <xf numFmtId="164" fontId="4" fillId="4" borderId="7" xfId="0" applyNumberFormat="1" applyFont="1" applyFill="1" applyBorder="1"/>
    <xf numFmtId="0" fontId="4" fillId="4" borderId="7" xfId="0" applyFont="1" applyFill="1" applyBorder="1"/>
    <xf numFmtId="0" fontId="0" fillId="0" borderId="10" xfId="0" applyBorder="1"/>
    <xf numFmtId="164" fontId="0" fillId="5" borderId="1" xfId="0" applyNumberFormat="1" applyFill="1" applyBorder="1"/>
    <xf numFmtId="0" fontId="0" fillId="5" borderId="1" xfId="0" applyFill="1" applyBorder="1"/>
    <xf numFmtId="0" fontId="0" fillId="5" borderId="2" xfId="0" applyFill="1" applyBorder="1"/>
    <xf numFmtId="10" fontId="4" fillId="4" borderId="11" xfId="2" applyNumberFormat="1" applyFont="1" applyFill="1" applyBorder="1"/>
    <xf numFmtId="0" fontId="7" fillId="0" borderId="0" xfId="0" applyFont="1" applyAlignment="1">
      <alignment horizontal="center" vertical="center"/>
    </xf>
    <xf numFmtId="164" fontId="9" fillId="0" borderId="1" xfId="0" applyNumberFormat="1" applyFont="1" applyBorder="1"/>
    <xf numFmtId="164" fontId="10" fillId="0" borderId="1" xfId="0" applyNumberFormat="1" applyFont="1" applyBorder="1"/>
    <xf numFmtId="164" fontId="10" fillId="0" borderId="2" xfId="0" applyNumberFormat="1" applyFont="1" applyBorder="1"/>
    <xf numFmtId="166" fontId="8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13" xfId="0" applyBorder="1"/>
    <xf numFmtId="0" fontId="2" fillId="0" borderId="12" xfId="0" applyFont="1" applyBorder="1"/>
    <xf numFmtId="0" fontId="2" fillId="0" borderId="0" xfId="0" applyFont="1"/>
    <xf numFmtId="0" fontId="2" fillId="0" borderId="8" xfId="0" applyFont="1" applyBorder="1"/>
    <xf numFmtId="164" fontId="5" fillId="4" borderId="1" xfId="0" applyNumberFormat="1" applyFont="1" applyFill="1" applyBorder="1"/>
    <xf numFmtId="10" fontId="5" fillId="4" borderId="1" xfId="2" applyNumberFormat="1" applyFont="1" applyFill="1" applyBorder="1"/>
    <xf numFmtId="0" fontId="5" fillId="4" borderId="1" xfId="0" applyFont="1" applyFill="1" applyBorder="1"/>
    <xf numFmtId="10" fontId="4" fillId="4" borderId="8" xfId="2" applyNumberFormat="1" applyFont="1" applyFill="1" applyBorder="1"/>
    <xf numFmtId="164" fontId="2" fillId="0" borderId="10" xfId="0" applyNumberFormat="1" applyFont="1" applyBorder="1"/>
    <xf numFmtId="164" fontId="2" fillId="0" borderId="8" xfId="0" applyNumberFormat="1" applyFont="1" applyBorder="1"/>
    <xf numFmtId="164" fontId="4" fillId="0" borderId="1" xfId="0" applyNumberFormat="1" applyFont="1" applyBorder="1"/>
    <xf numFmtId="164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/>
    <xf numFmtId="164" fontId="5" fillId="1" borderId="1" xfId="0" applyNumberFormat="1" applyFont="1" applyFill="1" applyBorder="1"/>
    <xf numFmtId="164" fontId="9" fillId="1" borderId="1" xfId="0" applyNumberFormat="1" applyFont="1" applyFill="1" applyBorder="1"/>
    <xf numFmtId="0" fontId="4" fillId="0" borderId="6" xfId="0" applyFont="1" applyBorder="1"/>
    <xf numFmtId="164" fontId="5" fillId="0" borderId="6" xfId="0" applyNumberFormat="1" applyFont="1" applyBorder="1"/>
    <xf numFmtId="164" fontId="9" fillId="0" borderId="6" xfId="0" applyNumberFormat="1" applyFont="1" applyBorder="1"/>
    <xf numFmtId="164" fontId="4" fillId="1" borderId="1" xfId="0" applyNumberFormat="1" applyFont="1" applyFill="1" applyBorder="1"/>
    <xf numFmtId="10" fontId="4" fillId="4" borderId="1" xfId="2" applyNumberFormat="1" applyFont="1" applyFill="1" applyBorder="1"/>
    <xf numFmtId="164" fontId="11" fillId="0" borderId="1" xfId="0" applyNumberFormat="1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6" fontId="8" fillId="0" borderId="0" xfId="0" applyNumberFormat="1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6" borderId="1" xfId="0" applyNumberFormat="1" applyFill="1" applyBorder="1" applyAlignment="1">
      <alignment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V32"/>
  <sheetViews>
    <sheetView showGridLines="0" tabSelected="1" topLeftCell="B1" zoomScaleNormal="100" workbookViewId="0">
      <selection activeCell="P10" sqref="P10"/>
    </sheetView>
  </sheetViews>
  <sheetFormatPr defaultColWidth="11.42578125" defaultRowHeight="15" outlineLevelCol="1"/>
  <cols>
    <col min="1" max="1" width="36.28515625" customWidth="1"/>
    <col min="2" max="2" width="1" customWidth="1"/>
    <col min="3" max="3" width="15.42578125" bestFit="1" customWidth="1"/>
    <col min="4" max="4" width="18.140625" bestFit="1" customWidth="1"/>
    <col min="5" max="5" width="1" customWidth="1"/>
    <col min="6" max="13" width="11.42578125" hidden="1" customWidth="1" outlineLevel="1"/>
    <col min="14" max="14" width="11.42578125" collapsed="1"/>
    <col min="16" max="16" width="12.7109375" bestFit="1" customWidth="1"/>
    <col min="19" max="19" width="16.28515625" bestFit="1" customWidth="1"/>
    <col min="20" max="20" width="1" customWidth="1"/>
    <col min="21" max="21" width="13.7109375" bestFit="1" customWidth="1"/>
    <col min="22" max="22" width="13.7109375" customWidth="1"/>
    <col min="23" max="23" width="1.5703125" customWidth="1"/>
    <col min="24" max="24" width="13.140625" customWidth="1"/>
    <col min="25" max="25" width="17.85546875" customWidth="1"/>
    <col min="26" max="26" width="2.140625" customWidth="1"/>
    <col min="28" max="28" width="16.28515625" customWidth="1"/>
    <col min="29" max="29" width="2.42578125" customWidth="1"/>
    <col min="31" max="31" width="16.28515625" customWidth="1"/>
  </cols>
  <sheetData>
    <row r="1" spans="1:22">
      <c r="A1" s="86"/>
      <c r="B1" s="3"/>
      <c r="C1" s="97" t="s">
        <v>85</v>
      </c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</row>
    <row r="2" spans="1:22">
      <c r="A2" s="86"/>
      <c r="B2" s="3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</row>
    <row r="3" spans="1:22">
      <c r="A3" s="86"/>
      <c r="B3" s="3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</row>
    <row r="4" spans="1:22" ht="15.75" thickBot="1">
      <c r="A4" s="87"/>
      <c r="B4" s="62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</row>
    <row r="5" spans="1:22" ht="21.75" thickTop="1">
      <c r="A5" s="60" t="s">
        <v>21</v>
      </c>
      <c r="B5" s="61"/>
      <c r="C5" s="99">
        <v>43069</v>
      </c>
      <c r="D5" s="99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</row>
    <row r="6" spans="1:22" ht="21">
      <c r="A6" s="10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2">
      <c r="A7" s="1"/>
      <c r="D7" s="4"/>
    </row>
    <row r="8" spans="1:22" ht="43.5" customHeight="1">
      <c r="A8" s="90" t="s">
        <v>0</v>
      </c>
      <c r="B8" s="12"/>
      <c r="C8" s="88" t="s">
        <v>13</v>
      </c>
      <c r="D8" s="89"/>
      <c r="E8" s="11"/>
      <c r="F8" s="92" t="s">
        <v>14</v>
      </c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4"/>
      <c r="T8" s="12"/>
      <c r="U8" s="95" t="s">
        <v>16</v>
      </c>
      <c r="V8" s="96"/>
    </row>
    <row r="9" spans="1:22" ht="25.5">
      <c r="A9" s="91"/>
      <c r="B9" s="7"/>
      <c r="C9" s="8" t="s">
        <v>40</v>
      </c>
      <c r="D9" s="8" t="s">
        <v>1</v>
      </c>
      <c r="E9" s="7"/>
      <c r="F9" s="14">
        <v>42736</v>
      </c>
      <c r="G9" s="14">
        <v>42767</v>
      </c>
      <c r="H9" s="14">
        <v>42795</v>
      </c>
      <c r="I9" s="14">
        <v>42826</v>
      </c>
      <c r="J9" s="14">
        <v>42856</v>
      </c>
      <c r="K9" s="14">
        <v>42887</v>
      </c>
      <c r="L9" s="14">
        <v>42917</v>
      </c>
      <c r="M9" s="14">
        <v>42948</v>
      </c>
      <c r="N9" s="14">
        <v>42979</v>
      </c>
      <c r="O9" s="14">
        <v>43009</v>
      </c>
      <c r="P9" s="14">
        <v>43040</v>
      </c>
      <c r="Q9" s="14">
        <v>43070</v>
      </c>
      <c r="R9" s="14">
        <v>43101</v>
      </c>
      <c r="S9" s="15" t="s">
        <v>7</v>
      </c>
      <c r="T9" s="7"/>
      <c r="U9" s="17" t="s">
        <v>15</v>
      </c>
      <c r="V9" s="17" t="s">
        <v>17</v>
      </c>
    </row>
    <row r="10" spans="1:22" ht="21.75" customHeight="1">
      <c r="A10" s="5" t="s">
        <v>20</v>
      </c>
      <c r="C10" s="9">
        <f>+D10*3</f>
        <v>559091601</v>
      </c>
      <c r="D10" s="82">
        <f>+'ENGINS + LOGISTIQUE'!D25</f>
        <v>186363867</v>
      </c>
      <c r="F10" s="52">
        <f>+'ENGINS + LOGISTIQUE'!F25</f>
        <v>0</v>
      </c>
      <c r="G10" s="52">
        <f>+'ENGINS + LOGISTIQUE'!G25</f>
        <v>0</v>
      </c>
      <c r="H10" s="52">
        <f>+'ENGINS + LOGISTIQUE'!H25</f>
        <v>0</v>
      </c>
      <c r="I10" s="52">
        <f>+'ENGINS + LOGISTIQUE'!I25</f>
        <v>0</v>
      </c>
      <c r="J10" s="52">
        <f>+'ENGINS + LOGISTIQUE'!J25</f>
        <v>0</v>
      </c>
      <c r="K10" s="52">
        <f>+'ENGINS + LOGISTIQUE'!K25</f>
        <v>0</v>
      </c>
      <c r="L10" s="52">
        <f>+'ENGINS + LOGISTIQUE'!L25</f>
        <v>0</v>
      </c>
      <c r="M10" s="52">
        <f>+'ENGINS + LOGISTIQUE'!M25</f>
        <v>0</v>
      </c>
      <c r="N10" s="52">
        <f>+'ENGINS + LOGISTIQUE'!N25</f>
        <v>0</v>
      </c>
      <c r="O10" s="52">
        <f>+'ENGINS + LOGISTIQUE'!O25</f>
        <v>0</v>
      </c>
      <c r="P10" s="103">
        <f>SUMPRODUCT(--(LEFT('ENG1'!A2:A15,2)="64")*('ENG1'!B2:B15))+SUMPRODUCT(--(LEFT('ENG1'!A2:A15,2)="66")*('ENG1'!B2:B15))</f>
        <v>10000000</v>
      </c>
      <c r="Q10" s="13">
        <f>+'ENGINS + LOGISTIQUE'!Q25</f>
        <v>0</v>
      </c>
      <c r="R10" s="13">
        <f>+'ENGINS + LOGISTIQUE'!R25</f>
        <v>0</v>
      </c>
      <c r="S10" s="16">
        <f>+SUM(F10:R10)</f>
        <v>10000000</v>
      </c>
      <c r="U10" s="66">
        <f t="shared" ref="U10:U22" si="0">+IFERROR(C10-SUM(O10:R10),"")</f>
        <v>549091601</v>
      </c>
      <c r="V10" s="67">
        <f>(U10/C10)-1</f>
        <v>-1.7886156726579006E-2</v>
      </c>
    </row>
    <row r="11" spans="1:22" ht="21.75" customHeight="1">
      <c r="A11" s="5"/>
      <c r="C11" s="9"/>
      <c r="D11" s="57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02"/>
      <c r="Q11" s="13"/>
      <c r="R11" s="13"/>
      <c r="S11" s="16"/>
      <c r="U11" s="66"/>
      <c r="V11" s="68"/>
    </row>
    <row r="12" spans="1:22" ht="21.75" customHeight="1">
      <c r="A12" s="5" t="s">
        <v>2</v>
      </c>
      <c r="C12" s="9">
        <f t="shared" ref="C12:C22" si="1">+D12*3</f>
        <v>195286608</v>
      </c>
      <c r="D12" s="57">
        <f>+GASOIL!D24</f>
        <v>65095536</v>
      </c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13"/>
      <c r="Q12" s="2"/>
      <c r="R12" s="2"/>
      <c r="S12" s="16"/>
      <c r="U12" s="66">
        <f t="shared" si="0"/>
        <v>195286608</v>
      </c>
      <c r="V12" s="67">
        <f>(U12/C12)-1</f>
        <v>0</v>
      </c>
    </row>
    <row r="13" spans="1:22" ht="21.75" customHeight="1">
      <c r="A13" s="5"/>
      <c r="C13" s="9"/>
      <c r="D13" s="57"/>
      <c r="F13" s="2"/>
      <c r="G13" s="2"/>
      <c r="H13" s="2"/>
      <c r="I13" s="2"/>
      <c r="J13" s="2"/>
      <c r="K13" s="2"/>
      <c r="L13" s="2"/>
      <c r="M13" s="2"/>
      <c r="N13" s="2"/>
      <c r="O13" s="2"/>
      <c r="P13" s="13"/>
      <c r="Q13" s="2"/>
      <c r="R13" s="2"/>
      <c r="S13" s="16"/>
      <c r="U13" s="66"/>
      <c r="V13" s="68"/>
    </row>
    <row r="14" spans="1:22" ht="21.75" customHeight="1">
      <c r="A14" s="5" t="s">
        <v>3</v>
      </c>
      <c r="C14" s="9">
        <f t="shared" si="1"/>
        <v>47130000</v>
      </c>
      <c r="D14" s="57">
        <f>+MO!D22</f>
        <v>15710000</v>
      </c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13"/>
      <c r="Q14" s="2"/>
      <c r="R14" s="2"/>
      <c r="S14" s="16"/>
      <c r="U14" s="66">
        <f t="shared" si="0"/>
        <v>47130000</v>
      </c>
      <c r="V14" s="67">
        <f>(U14/C14)-1</f>
        <v>0</v>
      </c>
    </row>
    <row r="15" spans="1:22" ht="21.75" customHeight="1">
      <c r="A15" s="5"/>
      <c r="C15" s="9"/>
      <c r="D15" s="57"/>
      <c r="F15" s="2"/>
      <c r="G15" s="2"/>
      <c r="H15" s="2"/>
      <c r="I15" s="2"/>
      <c r="J15" s="2"/>
      <c r="K15" s="2"/>
      <c r="L15" s="2"/>
      <c r="M15" s="2"/>
      <c r="N15" s="2"/>
      <c r="O15" s="2"/>
      <c r="P15" s="13"/>
      <c r="Q15" s="2"/>
      <c r="R15" s="2"/>
      <c r="S15" s="16"/>
      <c r="U15" s="66"/>
      <c r="V15" s="68"/>
    </row>
    <row r="16" spans="1:22" ht="21.75" customHeight="1">
      <c r="A16" s="5" t="s">
        <v>8</v>
      </c>
      <c r="C16" s="9">
        <f t="shared" si="1"/>
        <v>42768000</v>
      </c>
      <c r="D16" s="57">
        <f>+MATERIAUX!D12</f>
        <v>14256000</v>
      </c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13"/>
      <c r="Q16" s="2"/>
      <c r="R16" s="2"/>
      <c r="S16" s="16"/>
      <c r="U16" s="66">
        <f t="shared" si="0"/>
        <v>42768000</v>
      </c>
      <c r="V16" s="67">
        <f>(U16/C16)-1</f>
        <v>0</v>
      </c>
    </row>
    <row r="17" spans="1:22" ht="21.75" customHeight="1">
      <c r="A17" s="5"/>
      <c r="C17" s="9"/>
      <c r="D17" s="57"/>
      <c r="F17" s="2"/>
      <c r="G17" s="2"/>
      <c r="H17" s="2"/>
      <c r="I17" s="2"/>
      <c r="J17" s="2"/>
      <c r="K17" s="2"/>
      <c r="L17" s="2"/>
      <c r="M17" s="2"/>
      <c r="N17" s="2"/>
      <c r="O17" s="2"/>
      <c r="P17" s="13"/>
      <c r="Q17" s="2"/>
      <c r="R17" s="2"/>
      <c r="S17" s="16"/>
      <c r="U17" s="66"/>
      <c r="V17" s="68"/>
    </row>
    <row r="18" spans="1:22" ht="21.75" customHeight="1">
      <c r="A18" s="5" t="s">
        <v>4</v>
      </c>
      <c r="C18" s="9">
        <f t="shared" si="1"/>
        <v>52276620</v>
      </c>
      <c r="D18" s="57">
        <f>+'FRAIS DE CHANTIER'!D23</f>
        <v>17425540</v>
      </c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13"/>
      <c r="Q18" s="2"/>
      <c r="R18" s="2"/>
      <c r="S18" s="16"/>
      <c r="U18" s="66">
        <f t="shared" si="0"/>
        <v>52276620</v>
      </c>
      <c r="V18" s="67">
        <f>(U18/C18)-1</f>
        <v>0</v>
      </c>
    </row>
    <row r="19" spans="1:22" ht="21.75" customHeight="1">
      <c r="A19" s="5"/>
      <c r="C19" s="9"/>
      <c r="D19" s="57"/>
      <c r="F19" s="2"/>
      <c r="G19" s="2"/>
      <c r="H19" s="2"/>
      <c r="I19" s="2"/>
      <c r="J19" s="2"/>
      <c r="K19" s="2"/>
      <c r="L19" s="2"/>
      <c r="M19" s="2"/>
      <c r="N19" s="2"/>
      <c r="O19" s="2"/>
      <c r="P19" s="13"/>
      <c r="Q19" s="2"/>
      <c r="R19" s="2"/>
      <c r="S19" s="16"/>
      <c r="U19" s="66"/>
      <c r="V19" s="68"/>
    </row>
    <row r="20" spans="1:22" ht="21.75" customHeight="1">
      <c r="A20" s="5" t="s">
        <v>5</v>
      </c>
      <c r="C20" s="9">
        <f t="shared" si="1"/>
        <v>5499999.9900000002</v>
      </c>
      <c r="D20" s="57">
        <v>1833333.33</v>
      </c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13"/>
      <c r="Q20" s="2"/>
      <c r="R20" s="2"/>
      <c r="S20" s="16"/>
      <c r="U20" s="66">
        <f t="shared" si="0"/>
        <v>5499999.9900000002</v>
      </c>
      <c r="V20" s="67">
        <f>(U20/C20)-1</f>
        <v>0</v>
      </c>
    </row>
    <row r="21" spans="1:22" ht="21.75" customHeight="1">
      <c r="A21" s="5"/>
      <c r="C21" s="9"/>
      <c r="D21" s="57"/>
      <c r="F21" s="2"/>
      <c r="G21" s="2"/>
      <c r="H21" s="2"/>
      <c r="I21" s="2"/>
      <c r="J21" s="2"/>
      <c r="K21" s="2"/>
      <c r="L21" s="2"/>
      <c r="M21" s="2"/>
      <c r="N21" s="2"/>
      <c r="O21" s="2"/>
      <c r="P21" s="13"/>
      <c r="Q21" s="2"/>
      <c r="R21" s="2"/>
      <c r="S21" s="16"/>
      <c r="U21" s="66"/>
      <c r="V21" s="68"/>
    </row>
    <row r="22" spans="1:22" ht="21.75" customHeight="1">
      <c r="A22" s="5" t="s">
        <v>6</v>
      </c>
      <c r="C22" s="9">
        <f t="shared" si="1"/>
        <v>161835000</v>
      </c>
      <c r="D22" s="57">
        <v>53945000</v>
      </c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13"/>
      <c r="Q22" s="2"/>
      <c r="R22" s="2"/>
      <c r="S22" s="16"/>
      <c r="U22" s="66">
        <f t="shared" si="0"/>
        <v>161835000</v>
      </c>
      <c r="V22" s="67">
        <f>(U22/C22)-1</f>
        <v>0</v>
      </c>
    </row>
    <row r="23" spans="1:22" ht="21.75" customHeight="1" thickBot="1">
      <c r="A23" s="29"/>
      <c r="C23" s="32"/>
      <c r="D23" s="3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13"/>
      <c r="Q23" s="23"/>
      <c r="R23" s="23"/>
      <c r="S23" s="24"/>
      <c r="U23" s="26"/>
      <c r="V23" s="27"/>
    </row>
    <row r="24" spans="1:22" ht="21.75" customHeight="1" thickBot="1">
      <c r="A24" s="31" t="s">
        <v>18</v>
      </c>
      <c r="C24" s="35">
        <f>+SUM(C10:C22)</f>
        <v>1063887828.99</v>
      </c>
      <c r="D24" s="36">
        <f>+SUM(D10:D22)</f>
        <v>354629276.32999998</v>
      </c>
      <c r="F24" s="70">
        <f>+SUM(F10:F22)</f>
        <v>0</v>
      </c>
      <c r="G24" s="63">
        <f t="shared" ref="G24:R24" si="2">+SUM(G10:G22)</f>
        <v>0</v>
      </c>
      <c r="H24" s="63">
        <f t="shared" si="2"/>
        <v>0</v>
      </c>
      <c r="I24" s="63">
        <f t="shared" si="2"/>
        <v>0</v>
      </c>
      <c r="J24" s="63">
        <f t="shared" si="2"/>
        <v>0</v>
      </c>
      <c r="K24" s="63">
        <f t="shared" si="2"/>
        <v>0</v>
      </c>
      <c r="L24" s="63">
        <f t="shared" si="2"/>
        <v>0</v>
      </c>
      <c r="M24" s="63">
        <f t="shared" si="2"/>
        <v>0</v>
      </c>
      <c r="N24" s="63">
        <f t="shared" si="2"/>
        <v>0</v>
      </c>
      <c r="O24" s="63">
        <f t="shared" si="2"/>
        <v>0</v>
      </c>
      <c r="P24" s="63">
        <f t="shared" si="2"/>
        <v>10000000</v>
      </c>
      <c r="Q24" s="63">
        <f t="shared" si="2"/>
        <v>0</v>
      </c>
      <c r="R24" s="63">
        <f t="shared" si="2"/>
        <v>0</v>
      </c>
      <c r="S24" s="40">
        <f>SUM(F24:R24)</f>
        <v>10000000</v>
      </c>
      <c r="T24" s="64"/>
      <c r="U24" s="43">
        <f>+IFERROR(C24-S24,"")</f>
        <v>1053887828.99</v>
      </c>
      <c r="V24" s="55">
        <f>(U24/C24)-1</f>
        <v>-9.3994871710239014E-3</v>
      </c>
    </row>
    <row r="25" spans="1:22" ht="21.75" customHeight="1">
      <c r="A25" s="30"/>
      <c r="C25" s="34"/>
      <c r="D25" s="34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8"/>
      <c r="U25" s="41"/>
      <c r="V25" s="42"/>
    </row>
    <row r="26" spans="1:22" ht="21.75" customHeight="1">
      <c r="A26" s="5" t="s">
        <v>9</v>
      </c>
      <c r="C26" s="6"/>
      <c r="D26" s="58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2"/>
      <c r="Q26" s="2"/>
      <c r="R26" s="2"/>
      <c r="S26" s="16"/>
      <c r="U26" s="18">
        <f t="shared" ref="U26:U28" si="3">+IFERROR(C26-SUM(O26:R26),"")</f>
        <v>0</v>
      </c>
      <c r="V26" s="19" t="str">
        <f t="shared" ref="V26:V30" si="4">+IFERROR(D26/S26-1,"")</f>
        <v/>
      </c>
    </row>
    <row r="27" spans="1:22" ht="21.75" customHeight="1">
      <c r="A27" s="5" t="s">
        <v>10</v>
      </c>
      <c r="C27" s="6"/>
      <c r="D27" s="58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2"/>
      <c r="Q27" s="2"/>
      <c r="R27" s="2"/>
      <c r="S27" s="16"/>
      <c r="U27" s="18">
        <f t="shared" si="3"/>
        <v>0</v>
      </c>
      <c r="V27" s="19" t="str">
        <f t="shared" si="4"/>
        <v/>
      </c>
    </row>
    <row r="28" spans="1:22" ht="21.75" customHeight="1" thickBot="1">
      <c r="A28" s="29" t="s">
        <v>11</v>
      </c>
      <c r="C28" s="20"/>
      <c r="D28" s="59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23"/>
      <c r="Q28" s="23"/>
      <c r="R28" s="23"/>
      <c r="S28" s="24"/>
      <c r="U28" s="26">
        <f t="shared" si="3"/>
        <v>0</v>
      </c>
      <c r="V28" s="27" t="str">
        <f t="shared" si="4"/>
        <v/>
      </c>
    </row>
    <row r="29" spans="1:22" ht="21.75" customHeight="1" thickBot="1">
      <c r="A29" s="31" t="s">
        <v>19</v>
      </c>
      <c r="C29" s="35">
        <f>+SUM(C26:C28)</f>
        <v>0</v>
      </c>
      <c r="D29" s="36">
        <f>+SUM(D26:D28)</f>
        <v>0</v>
      </c>
      <c r="F29" s="51">
        <f>+SUM(F26:F28)</f>
        <v>0</v>
      </c>
      <c r="G29" s="39">
        <f t="shared" ref="G29:R29" si="5">+SUM(G26:G28)</f>
        <v>0</v>
      </c>
      <c r="H29" s="39">
        <f t="shared" si="5"/>
        <v>0</v>
      </c>
      <c r="I29" s="39">
        <f t="shared" si="5"/>
        <v>0</v>
      </c>
      <c r="J29" s="39">
        <f t="shared" si="5"/>
        <v>0</v>
      </c>
      <c r="K29" s="39">
        <f t="shared" si="5"/>
        <v>0</v>
      </c>
      <c r="L29" s="39">
        <f t="shared" si="5"/>
        <v>0</v>
      </c>
      <c r="M29" s="39">
        <f t="shared" si="5"/>
        <v>0</v>
      </c>
      <c r="N29" s="39">
        <f t="shared" si="5"/>
        <v>0</v>
      </c>
      <c r="O29" s="39">
        <f t="shared" si="5"/>
        <v>0</v>
      </c>
      <c r="P29" s="39">
        <f t="shared" si="5"/>
        <v>0</v>
      </c>
      <c r="Q29" s="39">
        <f t="shared" si="5"/>
        <v>0</v>
      </c>
      <c r="R29" s="39">
        <f t="shared" si="5"/>
        <v>0</v>
      </c>
      <c r="S29" s="40">
        <f>SUM(F29:R29)</f>
        <v>0</v>
      </c>
      <c r="U29" s="43">
        <f t="shared" ref="U29:U30" si="6">+IFERROR(D29-S29,"")</f>
        <v>0</v>
      </c>
      <c r="V29" s="44" t="str">
        <f t="shared" si="4"/>
        <v/>
      </c>
    </row>
    <row r="30" spans="1:22" ht="21.75" customHeight="1" thickBot="1">
      <c r="A30" s="45"/>
      <c r="C30" s="46"/>
      <c r="D30" s="46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8"/>
      <c r="U30" s="49">
        <f t="shared" si="6"/>
        <v>0</v>
      </c>
      <c r="V30" s="50" t="str">
        <f t="shared" si="4"/>
        <v/>
      </c>
    </row>
    <row r="31" spans="1:22" ht="21.75" customHeight="1" thickTop="1" thickBot="1">
      <c r="A31" s="21" t="s">
        <v>12</v>
      </c>
      <c r="C31" s="22">
        <f>+C24+C29</f>
        <v>1063887828.99</v>
      </c>
      <c r="D31" s="22">
        <f>+D24+D29</f>
        <v>354629276.32999998</v>
      </c>
      <c r="F31" s="71">
        <f>+F24+F29</f>
        <v>0</v>
      </c>
      <c r="G31" s="65">
        <f t="shared" ref="G31:R31" si="7">+G24+G29</f>
        <v>0</v>
      </c>
      <c r="H31" s="65">
        <f t="shared" si="7"/>
        <v>0</v>
      </c>
      <c r="I31" s="65">
        <f t="shared" si="7"/>
        <v>0</v>
      </c>
      <c r="J31" s="65">
        <f t="shared" si="7"/>
        <v>0</v>
      </c>
      <c r="K31" s="65">
        <f t="shared" si="7"/>
        <v>0</v>
      </c>
      <c r="L31" s="65">
        <f t="shared" si="7"/>
        <v>0</v>
      </c>
      <c r="M31" s="65">
        <f t="shared" si="7"/>
        <v>0</v>
      </c>
      <c r="N31" s="65">
        <f t="shared" si="7"/>
        <v>0</v>
      </c>
      <c r="O31" s="65">
        <f t="shared" si="7"/>
        <v>0</v>
      </c>
      <c r="P31" s="65">
        <f t="shared" si="7"/>
        <v>10000000</v>
      </c>
      <c r="Q31" s="65">
        <f t="shared" si="7"/>
        <v>0</v>
      </c>
      <c r="R31" s="65">
        <f t="shared" si="7"/>
        <v>0</v>
      </c>
      <c r="S31" s="25">
        <f>SUM(F31:R31)</f>
        <v>10000000</v>
      </c>
      <c r="T31" s="64"/>
      <c r="U31" s="28">
        <f>+IFERROR(C31-S31,"")</f>
        <v>1053887828.99</v>
      </c>
      <c r="V31" s="69">
        <f>(U31/C31)-1</f>
        <v>-9.3994871710239014E-3</v>
      </c>
    </row>
    <row r="32" spans="1:22" ht="15.75" thickTop="1"/>
  </sheetData>
  <mergeCells count="7">
    <mergeCell ref="A1:A4"/>
    <mergeCell ref="C8:D8"/>
    <mergeCell ref="A8:A9"/>
    <mergeCell ref="F8:S8"/>
    <mergeCell ref="U8:V8"/>
    <mergeCell ref="C1:V4"/>
    <mergeCell ref="C5:D5"/>
  </mergeCells>
  <pageMargins left="0.19685039370078741" right="0.19685039370078741" top="0.74803149606299213" bottom="0.74803149606299213" header="0.31496062992125984" footer="0.31496062992125984"/>
  <pageSetup paperSize="9" scale="73" orientation="landscape" r:id="rId1"/>
  <headerFooter>
    <oddFooter>&amp;LPreparé et validé par : BCC Service
&amp;D</oddFooter>
  </headerFooter>
  <ignoredErrors>
    <ignoredError sqref="G24:R24 U1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8:AA25"/>
  <sheetViews>
    <sheetView workbookViewId="0">
      <selection activeCell="P10" sqref="P10"/>
    </sheetView>
  </sheetViews>
  <sheetFormatPr defaultColWidth="11.42578125" defaultRowHeight="15" outlineLevelCol="1"/>
  <cols>
    <col min="1" max="1" width="46.28515625" customWidth="1"/>
    <col min="2" max="2" width="1.85546875" customWidth="1"/>
    <col min="3" max="3" width="15.28515625" customWidth="1"/>
    <col min="4" max="4" width="16.85546875" customWidth="1"/>
    <col min="5" max="5" width="2.140625" customWidth="1"/>
    <col min="6" max="13" width="11.42578125" hidden="1" customWidth="1" outlineLevel="1"/>
    <col min="14" max="14" width="11.42578125" customWidth="1" collapsed="1"/>
    <col min="15" max="18" width="11.42578125" customWidth="1"/>
    <col min="20" max="20" width="2" customWidth="1"/>
    <col min="21" max="21" width="18.140625" customWidth="1"/>
    <col min="23" max="23" width="3.28515625" customWidth="1"/>
    <col min="24" max="24" width="10.42578125" customWidth="1"/>
    <col min="25" max="25" width="17.5703125" customWidth="1"/>
    <col min="26" max="26" width="17.42578125" customWidth="1"/>
  </cols>
  <sheetData>
    <row r="8" spans="1:27" ht="42.75" customHeight="1">
      <c r="A8" s="90" t="s">
        <v>23</v>
      </c>
      <c r="C8" s="88" t="s">
        <v>13</v>
      </c>
      <c r="D8" s="89"/>
      <c r="F8" s="92" t="s">
        <v>14</v>
      </c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4"/>
      <c r="U8" s="95" t="s">
        <v>16</v>
      </c>
      <c r="V8" s="96"/>
      <c r="X8" s="90" t="s">
        <v>79</v>
      </c>
      <c r="Y8" s="100" t="s">
        <v>81</v>
      </c>
      <c r="Z8" s="101"/>
      <c r="AA8" s="84"/>
    </row>
    <row r="9" spans="1:27" ht="24" customHeight="1">
      <c r="A9" s="91"/>
      <c r="C9" s="8" t="s">
        <v>40</v>
      </c>
      <c r="D9" s="8" t="s">
        <v>1</v>
      </c>
      <c r="F9" s="14">
        <v>42736</v>
      </c>
      <c r="G9" s="14">
        <v>42767</v>
      </c>
      <c r="H9" s="14">
        <v>42795</v>
      </c>
      <c r="I9" s="14">
        <v>42826</v>
      </c>
      <c r="J9" s="14">
        <v>42856</v>
      </c>
      <c r="K9" s="14">
        <v>42887</v>
      </c>
      <c r="L9" s="14">
        <v>42917</v>
      </c>
      <c r="M9" s="14">
        <v>42948</v>
      </c>
      <c r="N9" s="14">
        <v>42979</v>
      </c>
      <c r="O9" s="14">
        <v>43009</v>
      </c>
      <c r="P9" s="14">
        <v>43040</v>
      </c>
      <c r="Q9" s="14">
        <v>43070</v>
      </c>
      <c r="R9" s="14">
        <v>43101</v>
      </c>
      <c r="S9" s="15" t="s">
        <v>7</v>
      </c>
      <c r="U9" s="17" t="s">
        <v>15</v>
      </c>
      <c r="V9" s="17" t="s">
        <v>17</v>
      </c>
      <c r="X9" s="91"/>
      <c r="Y9" s="83" t="s">
        <v>82</v>
      </c>
      <c r="Z9" s="83" t="s">
        <v>83</v>
      </c>
    </row>
    <row r="10" spans="1:27">
      <c r="A10" s="5" t="s">
        <v>38</v>
      </c>
      <c r="C10" s="9">
        <f>+D10*3</f>
        <v>59520000</v>
      </c>
      <c r="D10" s="57">
        <v>19840000</v>
      </c>
      <c r="F10" s="75">
        <v>0</v>
      </c>
      <c r="G10" s="75">
        <v>0</v>
      </c>
      <c r="H10" s="75">
        <v>0</v>
      </c>
      <c r="I10" s="75">
        <v>0</v>
      </c>
      <c r="J10" s="75">
        <v>0</v>
      </c>
      <c r="K10" s="75">
        <v>0</v>
      </c>
      <c r="L10" s="75">
        <v>0</v>
      </c>
      <c r="M10" s="75">
        <v>0</v>
      </c>
      <c r="N10" s="76">
        <v>0</v>
      </c>
      <c r="O10" s="76">
        <v>0</v>
      </c>
      <c r="P10" s="57">
        <f>+COUNTIFS('ENG1'!$A:$A,"*66",'ENG1'!A:A,"*64")</f>
        <v>0</v>
      </c>
      <c r="Q10" s="57">
        <v>0</v>
      </c>
      <c r="R10" s="57">
        <v>0</v>
      </c>
      <c r="S10" s="73">
        <f>+SUM(F10:R10)</f>
        <v>0</v>
      </c>
      <c r="U10" s="66">
        <f>+IFERROR(C10-SUM(O10:R10),"")</f>
        <v>59520000</v>
      </c>
      <c r="V10" s="67">
        <f>(U10/C10)-1</f>
        <v>0</v>
      </c>
      <c r="X10" s="85">
        <v>622001</v>
      </c>
      <c r="Y10" s="2">
        <f>+SUMIF('ENG1'!$A:$A,'ENG1'!A2,'ENG1'!B:B)</f>
        <v>1500000</v>
      </c>
      <c r="Z10" s="2"/>
    </row>
    <row r="11" spans="1:27">
      <c r="A11" s="5" t="s">
        <v>22</v>
      </c>
      <c r="C11" s="9">
        <f>+D11*3</f>
        <v>167400000</v>
      </c>
      <c r="D11" s="57">
        <v>55800000</v>
      </c>
      <c r="F11" s="75"/>
      <c r="G11" s="75"/>
      <c r="H11" s="75"/>
      <c r="I11" s="75"/>
      <c r="J11" s="75"/>
      <c r="K11" s="75"/>
      <c r="L11" s="75"/>
      <c r="M11" s="75"/>
      <c r="N11" s="76"/>
      <c r="O11" s="76"/>
      <c r="P11" s="57"/>
      <c r="Q11" s="57"/>
      <c r="R11" s="57"/>
      <c r="S11" s="73">
        <f t="shared" ref="S11:S22" si="0">+SUM(F11:R11)</f>
        <v>0</v>
      </c>
      <c r="U11" s="66">
        <f t="shared" ref="U11:U25" si="1">+IFERROR(C11-SUM(O11:R11),"")</f>
        <v>167400000</v>
      </c>
      <c r="V11" s="67">
        <f t="shared" ref="V11:V25" si="2">(U11/C11)-1</f>
        <v>0</v>
      </c>
      <c r="X11" s="85">
        <v>622300</v>
      </c>
      <c r="Y11" s="2">
        <f>+SUMIF('ENG1'!$A:$A,'ENG1'!A3,'ENG1'!B:B)</f>
        <v>0</v>
      </c>
      <c r="Z11" s="2"/>
    </row>
    <row r="12" spans="1:27">
      <c r="A12" s="5" t="s">
        <v>24</v>
      </c>
      <c r="C12" s="9">
        <f t="shared" ref="C12:C23" si="3">+D12*3</f>
        <v>111600000</v>
      </c>
      <c r="D12" s="57">
        <v>37200000</v>
      </c>
      <c r="F12" s="75"/>
      <c r="G12" s="75"/>
      <c r="H12" s="75"/>
      <c r="I12" s="75"/>
      <c r="J12" s="75"/>
      <c r="K12" s="75"/>
      <c r="L12" s="75"/>
      <c r="M12" s="75"/>
      <c r="N12" s="76"/>
      <c r="O12" s="76"/>
      <c r="P12" s="57"/>
      <c r="Q12" s="57"/>
      <c r="R12" s="57"/>
      <c r="S12" s="73">
        <f t="shared" si="0"/>
        <v>0</v>
      </c>
      <c r="U12" s="66">
        <f t="shared" si="1"/>
        <v>111600000</v>
      </c>
      <c r="V12" s="67">
        <f t="shared" si="2"/>
        <v>0</v>
      </c>
      <c r="X12" s="85">
        <v>622301</v>
      </c>
      <c r="Y12" s="2">
        <f>+SUMIF('ENG1'!$A:$A,'ENG1'!A4,'ENG1'!B:B)</f>
        <v>15000000</v>
      </c>
      <c r="Z12" s="2"/>
    </row>
    <row r="13" spans="1:27">
      <c r="A13" s="5" t="s">
        <v>25</v>
      </c>
      <c r="C13" s="9">
        <f t="shared" si="3"/>
        <v>19530000</v>
      </c>
      <c r="D13" s="57">
        <v>6510000</v>
      </c>
      <c r="F13" s="75"/>
      <c r="G13" s="75"/>
      <c r="H13" s="75"/>
      <c r="I13" s="75"/>
      <c r="J13" s="75"/>
      <c r="K13" s="75"/>
      <c r="L13" s="75"/>
      <c r="M13" s="75"/>
      <c r="N13" s="76"/>
      <c r="O13" s="76"/>
      <c r="P13" s="57"/>
      <c r="Q13" s="57"/>
      <c r="R13" s="57"/>
      <c r="S13" s="73">
        <f t="shared" si="0"/>
        <v>0</v>
      </c>
      <c r="U13" s="66">
        <f t="shared" si="1"/>
        <v>19530000</v>
      </c>
      <c r="V13" s="67">
        <f t="shared" si="2"/>
        <v>0</v>
      </c>
      <c r="X13" s="85">
        <v>622302</v>
      </c>
      <c r="Y13" s="2">
        <f>+SUMIF('ENG1'!$A:$A,'ENG1'!A5,'ENG1'!B:B)</f>
        <v>0</v>
      </c>
      <c r="Z13" s="2"/>
    </row>
    <row r="14" spans="1:27">
      <c r="A14" s="5" t="s">
        <v>26</v>
      </c>
      <c r="C14" s="9">
        <f t="shared" si="3"/>
        <v>19530000</v>
      </c>
      <c r="D14" s="57">
        <v>6510000</v>
      </c>
      <c r="F14" s="75"/>
      <c r="G14" s="75"/>
      <c r="H14" s="75"/>
      <c r="I14" s="75"/>
      <c r="J14" s="75"/>
      <c r="K14" s="75"/>
      <c r="L14" s="75"/>
      <c r="M14" s="75"/>
      <c r="N14" s="76"/>
      <c r="O14" s="76"/>
      <c r="P14" s="57"/>
      <c r="Q14" s="57"/>
      <c r="R14" s="57"/>
      <c r="S14" s="73">
        <f t="shared" si="0"/>
        <v>0</v>
      </c>
      <c r="U14" s="66">
        <f t="shared" si="1"/>
        <v>19530000</v>
      </c>
      <c r="V14" s="67">
        <f t="shared" si="2"/>
        <v>0</v>
      </c>
      <c r="X14" s="85">
        <v>622399</v>
      </c>
      <c r="Y14" s="2">
        <f>+SUMIF('ENG1'!$A:$A,'ENG1'!A6,'ENG1'!B:B)</f>
        <v>0</v>
      </c>
      <c r="Z14" s="2"/>
    </row>
    <row r="15" spans="1:27">
      <c r="A15" s="5" t="s">
        <v>27</v>
      </c>
      <c r="C15" s="9">
        <f t="shared" si="3"/>
        <v>14880000</v>
      </c>
      <c r="D15" s="57">
        <v>4960000</v>
      </c>
      <c r="F15" s="75"/>
      <c r="G15" s="75"/>
      <c r="H15" s="75"/>
      <c r="I15" s="75"/>
      <c r="J15" s="75"/>
      <c r="K15" s="75"/>
      <c r="L15" s="75"/>
      <c r="M15" s="75"/>
      <c r="N15" s="76"/>
      <c r="O15" s="76"/>
      <c r="P15" s="57"/>
      <c r="Q15" s="57"/>
      <c r="R15" s="57"/>
      <c r="S15" s="73">
        <f t="shared" si="0"/>
        <v>0</v>
      </c>
      <c r="U15" s="66">
        <f t="shared" si="1"/>
        <v>14880000</v>
      </c>
      <c r="V15" s="67">
        <f t="shared" si="2"/>
        <v>0</v>
      </c>
    </row>
    <row r="16" spans="1:27">
      <c r="A16" s="5" t="s">
        <v>28</v>
      </c>
      <c r="C16" s="9">
        <f t="shared" si="3"/>
        <v>37665000</v>
      </c>
      <c r="D16" s="57">
        <v>12555000</v>
      </c>
      <c r="F16" s="75"/>
      <c r="G16" s="75"/>
      <c r="H16" s="75"/>
      <c r="I16" s="75"/>
      <c r="J16" s="75"/>
      <c r="K16" s="75"/>
      <c r="L16" s="75"/>
      <c r="M16" s="75"/>
      <c r="N16" s="76"/>
      <c r="O16" s="76"/>
      <c r="P16" s="57"/>
      <c r="Q16" s="57"/>
      <c r="R16" s="57"/>
      <c r="S16" s="73">
        <f t="shared" si="0"/>
        <v>0</v>
      </c>
      <c r="U16" s="66">
        <f t="shared" si="1"/>
        <v>37665000</v>
      </c>
      <c r="V16" s="67">
        <f t="shared" si="2"/>
        <v>0</v>
      </c>
    </row>
    <row r="17" spans="1:22">
      <c r="A17" s="5" t="s">
        <v>29</v>
      </c>
      <c r="C17" s="9">
        <f t="shared" si="3"/>
        <v>9300000</v>
      </c>
      <c r="D17" s="57">
        <v>3100000</v>
      </c>
      <c r="F17" s="75"/>
      <c r="G17" s="75"/>
      <c r="H17" s="75"/>
      <c r="I17" s="75"/>
      <c r="J17" s="75"/>
      <c r="K17" s="75"/>
      <c r="L17" s="75"/>
      <c r="M17" s="75"/>
      <c r="N17" s="76"/>
      <c r="O17" s="76"/>
      <c r="P17" s="57"/>
      <c r="Q17" s="57"/>
      <c r="R17" s="57"/>
      <c r="S17" s="73">
        <f t="shared" si="0"/>
        <v>0</v>
      </c>
      <c r="U17" s="66">
        <f t="shared" si="1"/>
        <v>9300000</v>
      </c>
      <c r="V17" s="67">
        <f t="shared" si="2"/>
        <v>0</v>
      </c>
    </row>
    <row r="18" spans="1:22">
      <c r="A18" s="5" t="s">
        <v>30</v>
      </c>
      <c r="C18" s="9">
        <f t="shared" si="3"/>
        <v>80240001</v>
      </c>
      <c r="D18" s="57">
        <v>26746667</v>
      </c>
      <c r="F18" s="75"/>
      <c r="G18" s="75"/>
      <c r="H18" s="75"/>
      <c r="I18" s="75"/>
      <c r="J18" s="75"/>
      <c r="K18" s="75"/>
      <c r="L18" s="75"/>
      <c r="M18" s="75"/>
      <c r="N18" s="76"/>
      <c r="O18" s="76"/>
      <c r="P18" s="57"/>
      <c r="Q18" s="57"/>
      <c r="R18" s="57"/>
      <c r="S18" s="73">
        <f t="shared" si="0"/>
        <v>0</v>
      </c>
      <c r="U18" s="66">
        <f t="shared" si="1"/>
        <v>80240001</v>
      </c>
      <c r="V18" s="67">
        <f t="shared" si="2"/>
        <v>0</v>
      </c>
    </row>
    <row r="19" spans="1:22">
      <c r="A19" s="5" t="s">
        <v>31</v>
      </c>
      <c r="C19" s="9">
        <f t="shared" si="3"/>
        <v>4800000</v>
      </c>
      <c r="D19" s="57">
        <v>1600000</v>
      </c>
      <c r="F19" s="75"/>
      <c r="G19" s="75"/>
      <c r="H19" s="75"/>
      <c r="I19" s="75"/>
      <c r="J19" s="75"/>
      <c r="K19" s="75"/>
      <c r="L19" s="75"/>
      <c r="M19" s="75"/>
      <c r="N19" s="76"/>
      <c r="O19" s="76"/>
      <c r="P19" s="57"/>
      <c r="Q19" s="57"/>
      <c r="R19" s="57"/>
      <c r="S19" s="73">
        <f t="shared" si="0"/>
        <v>0</v>
      </c>
      <c r="U19" s="66">
        <f t="shared" si="1"/>
        <v>4800000</v>
      </c>
      <c r="V19" s="67">
        <f t="shared" si="2"/>
        <v>0</v>
      </c>
    </row>
    <row r="20" spans="1:22">
      <c r="A20" s="5" t="s">
        <v>32</v>
      </c>
      <c r="C20" s="9">
        <f t="shared" si="3"/>
        <v>10800000</v>
      </c>
      <c r="D20" s="57">
        <v>3600000</v>
      </c>
      <c r="F20" s="75"/>
      <c r="G20" s="75"/>
      <c r="H20" s="75"/>
      <c r="I20" s="75"/>
      <c r="J20" s="75"/>
      <c r="K20" s="75"/>
      <c r="L20" s="75"/>
      <c r="M20" s="75"/>
      <c r="N20" s="76"/>
      <c r="O20" s="76"/>
      <c r="P20" s="57"/>
      <c r="Q20" s="57"/>
      <c r="R20" s="57"/>
      <c r="S20" s="73">
        <f t="shared" si="0"/>
        <v>0</v>
      </c>
      <c r="U20" s="66">
        <f t="shared" si="1"/>
        <v>10800000</v>
      </c>
      <c r="V20" s="67">
        <f t="shared" si="2"/>
        <v>0</v>
      </c>
    </row>
    <row r="21" spans="1:22">
      <c r="A21" s="5" t="s">
        <v>33</v>
      </c>
      <c r="C21" s="9">
        <f t="shared" si="3"/>
        <v>8370000</v>
      </c>
      <c r="D21" s="57">
        <v>2790000</v>
      </c>
      <c r="F21" s="75"/>
      <c r="G21" s="75"/>
      <c r="H21" s="75"/>
      <c r="I21" s="75"/>
      <c r="J21" s="75"/>
      <c r="K21" s="75"/>
      <c r="L21" s="75"/>
      <c r="M21" s="75"/>
      <c r="N21" s="76"/>
      <c r="O21" s="76"/>
      <c r="P21" s="57"/>
      <c r="Q21" s="57"/>
      <c r="R21" s="57"/>
      <c r="S21" s="73">
        <f t="shared" si="0"/>
        <v>0</v>
      </c>
      <c r="U21" s="66">
        <f t="shared" si="1"/>
        <v>8370000</v>
      </c>
      <c r="V21" s="67">
        <f t="shared" si="2"/>
        <v>0</v>
      </c>
    </row>
    <row r="22" spans="1:22">
      <c r="A22" s="5" t="s">
        <v>35</v>
      </c>
      <c r="B22" t="s">
        <v>34</v>
      </c>
      <c r="C22" s="9">
        <f t="shared" si="3"/>
        <v>14880000</v>
      </c>
      <c r="D22" s="57">
        <v>4960000</v>
      </c>
      <c r="F22" s="75"/>
      <c r="G22" s="75"/>
      <c r="H22" s="75"/>
      <c r="I22" s="75"/>
      <c r="J22" s="75"/>
      <c r="K22" s="75"/>
      <c r="L22" s="75"/>
      <c r="M22" s="75"/>
      <c r="N22" s="76"/>
      <c r="O22" s="76"/>
      <c r="P22" s="57"/>
      <c r="Q22" s="57"/>
      <c r="R22" s="57"/>
      <c r="S22" s="73">
        <f t="shared" si="0"/>
        <v>0</v>
      </c>
      <c r="U22" s="66">
        <f t="shared" si="1"/>
        <v>14880000</v>
      </c>
      <c r="V22" s="67">
        <f t="shared" si="2"/>
        <v>0</v>
      </c>
    </row>
    <row r="23" spans="1:22">
      <c r="A23" s="5" t="s">
        <v>36</v>
      </c>
      <c r="C23" s="9">
        <f t="shared" si="3"/>
        <v>576600</v>
      </c>
      <c r="D23" s="57">
        <v>192200</v>
      </c>
      <c r="F23" s="75"/>
      <c r="G23" s="75"/>
      <c r="H23" s="75"/>
      <c r="I23" s="75"/>
      <c r="J23" s="75"/>
      <c r="K23" s="75"/>
      <c r="L23" s="75"/>
      <c r="M23" s="75"/>
      <c r="N23" s="76"/>
      <c r="O23" s="76"/>
      <c r="P23" s="57"/>
      <c r="Q23" s="57"/>
      <c r="R23" s="57"/>
      <c r="S23" s="73">
        <f>+SUM(F23:R23)</f>
        <v>0</v>
      </c>
      <c r="U23" s="66">
        <f t="shared" si="1"/>
        <v>576600</v>
      </c>
      <c r="V23" s="67">
        <f t="shared" si="2"/>
        <v>0</v>
      </c>
    </row>
    <row r="24" spans="1:22">
      <c r="A24" s="77"/>
      <c r="C24" s="78"/>
      <c r="D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U24" s="79"/>
      <c r="V24" s="79"/>
    </row>
    <row r="25" spans="1:22">
      <c r="A25" s="5" t="s">
        <v>37</v>
      </c>
      <c r="C25" s="72">
        <f>SUM(C10:C23)</f>
        <v>559091601</v>
      </c>
      <c r="D25" s="72">
        <f>SUM(D10:D23)</f>
        <v>186363867</v>
      </c>
      <c r="F25" s="75">
        <f>SUM(F10:F23)</f>
        <v>0</v>
      </c>
      <c r="G25" s="75">
        <f t="shared" ref="G25:R25" si="4">SUM(G10:G23)</f>
        <v>0</v>
      </c>
      <c r="H25" s="75">
        <f t="shared" si="4"/>
        <v>0</v>
      </c>
      <c r="I25" s="75">
        <f t="shared" si="4"/>
        <v>0</v>
      </c>
      <c r="J25" s="75">
        <f t="shared" si="4"/>
        <v>0</v>
      </c>
      <c r="K25" s="75">
        <f t="shared" si="4"/>
        <v>0</v>
      </c>
      <c r="L25" s="75">
        <f t="shared" si="4"/>
        <v>0</v>
      </c>
      <c r="M25" s="75">
        <f t="shared" si="4"/>
        <v>0</v>
      </c>
      <c r="N25" s="80">
        <f t="shared" si="4"/>
        <v>0</v>
      </c>
      <c r="O25" s="80">
        <f t="shared" si="4"/>
        <v>0</v>
      </c>
      <c r="P25" s="72">
        <f t="shared" si="4"/>
        <v>0</v>
      </c>
      <c r="Q25" s="72">
        <f t="shared" si="4"/>
        <v>0</v>
      </c>
      <c r="R25" s="72">
        <f t="shared" si="4"/>
        <v>0</v>
      </c>
      <c r="S25" s="73">
        <f>SUM(S10:S23)</f>
        <v>0</v>
      </c>
      <c r="U25" s="18">
        <f t="shared" si="1"/>
        <v>559091601</v>
      </c>
      <c r="V25" s="81">
        <f t="shared" si="2"/>
        <v>0</v>
      </c>
    </row>
  </sheetData>
  <mergeCells count="6">
    <mergeCell ref="Y8:Z8"/>
    <mergeCell ref="A8:A9"/>
    <mergeCell ref="C8:D8"/>
    <mergeCell ref="F8:S8"/>
    <mergeCell ref="U8:V8"/>
    <mergeCell ref="X8:X9"/>
  </mergeCells>
  <pageMargins left="0.7" right="0.7" top="0.75" bottom="0.75" header="0.3" footer="0.3"/>
  <pageSetup paperSize="9" orientation="portrait" r:id="rId1"/>
  <ignoredErrors>
    <ignoredError sqref="F25:R25 U10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8:V24"/>
  <sheetViews>
    <sheetView workbookViewId="0">
      <selection activeCell="A8" sqref="A8:V24"/>
    </sheetView>
  </sheetViews>
  <sheetFormatPr defaultColWidth="11.42578125" defaultRowHeight="15" outlineLevelCol="1"/>
  <cols>
    <col min="1" max="1" width="38.85546875" customWidth="1"/>
    <col min="2" max="2" width="2.28515625" customWidth="1"/>
    <col min="3" max="3" width="15.42578125" customWidth="1"/>
    <col min="4" max="4" width="13.140625" customWidth="1"/>
    <col min="5" max="5" width="2.5703125" customWidth="1"/>
    <col min="6" max="13" width="11.42578125" hidden="1" customWidth="1" outlineLevel="1"/>
    <col min="14" max="14" width="11.42578125" collapsed="1"/>
    <col min="20" max="20" width="2.5703125" customWidth="1"/>
    <col min="21" max="21" width="13.140625" customWidth="1"/>
  </cols>
  <sheetData>
    <row r="8" spans="1:22" ht="39.75" customHeight="1">
      <c r="A8" s="90" t="s">
        <v>23</v>
      </c>
      <c r="C8" s="88" t="s">
        <v>13</v>
      </c>
      <c r="D8" s="89"/>
      <c r="F8" s="92" t="s">
        <v>14</v>
      </c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4"/>
      <c r="U8" s="95" t="s">
        <v>16</v>
      </c>
      <c r="V8" s="96"/>
    </row>
    <row r="9" spans="1:22" ht="25.5">
      <c r="A9" s="91"/>
      <c r="C9" s="8" t="s">
        <v>40</v>
      </c>
      <c r="D9" s="8" t="s">
        <v>1</v>
      </c>
      <c r="F9" s="14">
        <v>42736</v>
      </c>
      <c r="G9" s="14">
        <v>42767</v>
      </c>
      <c r="H9" s="14">
        <v>42795</v>
      </c>
      <c r="I9" s="14">
        <v>42826</v>
      </c>
      <c r="J9" s="14">
        <v>42856</v>
      </c>
      <c r="K9" s="14">
        <v>42887</v>
      </c>
      <c r="L9" s="14">
        <v>42917</v>
      </c>
      <c r="M9" s="14">
        <v>42948</v>
      </c>
      <c r="N9" s="14">
        <v>42979</v>
      </c>
      <c r="O9" s="14">
        <v>43009</v>
      </c>
      <c r="P9" s="14">
        <v>43040</v>
      </c>
      <c r="Q9" s="14">
        <v>43070</v>
      </c>
      <c r="R9" s="14">
        <v>43101</v>
      </c>
      <c r="S9" s="15" t="s">
        <v>7</v>
      </c>
      <c r="U9" s="17" t="s">
        <v>15</v>
      </c>
      <c r="V9" s="17" t="s">
        <v>17</v>
      </c>
    </row>
    <row r="10" spans="1:22">
      <c r="A10" s="5" t="s">
        <v>38</v>
      </c>
      <c r="C10" s="9">
        <f>+D10*3</f>
        <v>29283840</v>
      </c>
      <c r="D10" s="57">
        <v>9761280</v>
      </c>
      <c r="F10" s="75">
        <v>0</v>
      </c>
      <c r="G10" s="75">
        <v>0</v>
      </c>
      <c r="H10" s="75">
        <v>0</v>
      </c>
      <c r="I10" s="75">
        <v>0</v>
      </c>
      <c r="J10" s="75">
        <v>0</v>
      </c>
      <c r="K10" s="75">
        <v>0</v>
      </c>
      <c r="L10" s="75">
        <v>0</v>
      </c>
      <c r="M10" s="75">
        <v>0</v>
      </c>
      <c r="N10" s="76">
        <v>0</v>
      </c>
      <c r="O10" s="76">
        <v>0</v>
      </c>
      <c r="P10" s="57">
        <v>0</v>
      </c>
      <c r="Q10" s="57">
        <v>0</v>
      </c>
      <c r="R10" s="57">
        <v>0</v>
      </c>
      <c r="S10" s="73">
        <f>+SUM(F10:R10)</f>
        <v>0</v>
      </c>
      <c r="U10" s="66">
        <f>+IFERROR(C10-SUM(O10:R10),"")</f>
        <v>29283840</v>
      </c>
      <c r="V10" s="67">
        <f>(U10/C10)-1</f>
        <v>0</v>
      </c>
    </row>
    <row r="11" spans="1:22">
      <c r="A11" s="5" t="s">
        <v>22</v>
      </c>
      <c r="C11" s="9">
        <f>+D11*3</f>
        <v>76870080</v>
      </c>
      <c r="D11" s="57">
        <v>25623360</v>
      </c>
      <c r="F11" s="75"/>
      <c r="G11" s="75"/>
      <c r="H11" s="75"/>
      <c r="I11" s="75"/>
      <c r="J11" s="75"/>
      <c r="K11" s="75"/>
      <c r="L11" s="75"/>
      <c r="M11" s="75"/>
      <c r="N11" s="76"/>
      <c r="O11" s="76"/>
      <c r="P11" s="57"/>
      <c r="Q11" s="57"/>
      <c r="R11" s="57"/>
      <c r="S11" s="73">
        <f t="shared" ref="S11:S22" si="0">+SUM(F11:R11)</f>
        <v>0</v>
      </c>
      <c r="U11" s="66">
        <f t="shared" ref="U11:U24" si="1">+IFERROR(C11-SUM(O11:R11),"")</f>
        <v>76870080</v>
      </c>
      <c r="V11" s="67">
        <f t="shared" ref="V11:V24" si="2">(U11/C11)-1</f>
        <v>0</v>
      </c>
    </row>
    <row r="12" spans="1:22">
      <c r="A12" s="5" t="s">
        <v>24</v>
      </c>
      <c r="C12" s="9">
        <f t="shared" ref="C12:C22" si="3">+D12*3</f>
        <v>43925760</v>
      </c>
      <c r="D12" s="57">
        <v>14641920</v>
      </c>
      <c r="F12" s="75"/>
      <c r="G12" s="75"/>
      <c r="H12" s="75"/>
      <c r="I12" s="75"/>
      <c r="J12" s="75"/>
      <c r="K12" s="75"/>
      <c r="L12" s="75"/>
      <c r="M12" s="75"/>
      <c r="N12" s="76"/>
      <c r="O12" s="76"/>
      <c r="P12" s="57"/>
      <c r="Q12" s="57"/>
      <c r="R12" s="57"/>
      <c r="S12" s="73">
        <f t="shared" si="0"/>
        <v>0</v>
      </c>
      <c r="U12" s="66">
        <f t="shared" si="1"/>
        <v>43925760</v>
      </c>
      <c r="V12" s="67">
        <f t="shared" si="2"/>
        <v>0</v>
      </c>
    </row>
    <row r="13" spans="1:22">
      <c r="A13" s="5" t="s">
        <v>25</v>
      </c>
      <c r="C13" s="9">
        <f t="shared" si="3"/>
        <v>3660480</v>
      </c>
      <c r="D13" s="57">
        <v>1220160</v>
      </c>
      <c r="F13" s="75"/>
      <c r="G13" s="75"/>
      <c r="H13" s="75"/>
      <c r="I13" s="75"/>
      <c r="J13" s="75"/>
      <c r="K13" s="75"/>
      <c r="L13" s="75"/>
      <c r="M13" s="75"/>
      <c r="N13" s="76"/>
      <c r="O13" s="76"/>
      <c r="P13" s="57"/>
      <c r="Q13" s="57"/>
      <c r="R13" s="57"/>
      <c r="S13" s="73">
        <f t="shared" si="0"/>
        <v>0</v>
      </c>
      <c r="U13" s="66">
        <f t="shared" si="1"/>
        <v>3660480</v>
      </c>
      <c r="V13" s="67">
        <f t="shared" si="2"/>
        <v>0</v>
      </c>
    </row>
    <row r="14" spans="1:22">
      <c r="A14" s="5" t="s">
        <v>26</v>
      </c>
      <c r="C14" s="9">
        <f t="shared" si="3"/>
        <v>4026528</v>
      </c>
      <c r="D14" s="57">
        <v>1342176</v>
      </c>
      <c r="F14" s="75"/>
      <c r="G14" s="75"/>
      <c r="H14" s="75"/>
      <c r="I14" s="75"/>
      <c r="J14" s="75"/>
      <c r="K14" s="75"/>
      <c r="L14" s="75"/>
      <c r="M14" s="75"/>
      <c r="N14" s="76"/>
      <c r="O14" s="76"/>
      <c r="P14" s="57"/>
      <c r="Q14" s="57"/>
      <c r="R14" s="57"/>
      <c r="S14" s="73">
        <f t="shared" si="0"/>
        <v>0</v>
      </c>
      <c r="U14" s="66">
        <f t="shared" si="1"/>
        <v>4026528</v>
      </c>
      <c r="V14" s="67">
        <f t="shared" si="2"/>
        <v>0</v>
      </c>
    </row>
    <row r="15" spans="1:22">
      <c r="A15" s="5" t="s">
        <v>27</v>
      </c>
      <c r="C15" s="9">
        <f t="shared" si="3"/>
        <v>2745360</v>
      </c>
      <c r="D15" s="57">
        <v>915120</v>
      </c>
      <c r="F15" s="75"/>
      <c r="G15" s="75"/>
      <c r="H15" s="75"/>
      <c r="I15" s="75"/>
      <c r="J15" s="75"/>
      <c r="K15" s="75"/>
      <c r="L15" s="75"/>
      <c r="M15" s="75"/>
      <c r="N15" s="76"/>
      <c r="O15" s="76"/>
      <c r="P15" s="57"/>
      <c r="Q15" s="57"/>
      <c r="R15" s="57"/>
      <c r="S15" s="73">
        <f t="shared" si="0"/>
        <v>0</v>
      </c>
      <c r="U15" s="66">
        <f t="shared" si="1"/>
        <v>2745360</v>
      </c>
      <c r="V15" s="67">
        <f t="shared" si="2"/>
        <v>0</v>
      </c>
    </row>
    <row r="16" spans="1:22">
      <c r="A16" s="5" t="s">
        <v>28</v>
      </c>
      <c r="C16" s="9">
        <f t="shared" si="3"/>
        <v>10981440</v>
      </c>
      <c r="D16" s="57">
        <v>3660480</v>
      </c>
      <c r="F16" s="75"/>
      <c r="G16" s="75"/>
      <c r="H16" s="75"/>
      <c r="I16" s="75"/>
      <c r="J16" s="75"/>
      <c r="K16" s="75"/>
      <c r="L16" s="75"/>
      <c r="M16" s="75"/>
      <c r="N16" s="76"/>
      <c r="O16" s="76"/>
      <c r="P16" s="57"/>
      <c r="Q16" s="57"/>
      <c r="R16" s="57"/>
      <c r="S16" s="73">
        <f t="shared" si="0"/>
        <v>0</v>
      </c>
      <c r="U16" s="66">
        <f t="shared" si="1"/>
        <v>10981440</v>
      </c>
      <c r="V16" s="67">
        <f t="shared" si="2"/>
        <v>0</v>
      </c>
    </row>
    <row r="17" spans="1:22">
      <c r="A17" s="5" t="s">
        <v>29</v>
      </c>
      <c r="C17" s="9">
        <f t="shared" si="3"/>
        <v>5490720</v>
      </c>
      <c r="D17" s="57">
        <v>1830240</v>
      </c>
      <c r="F17" s="75"/>
      <c r="G17" s="75"/>
      <c r="H17" s="75"/>
      <c r="I17" s="75"/>
      <c r="J17" s="75"/>
      <c r="K17" s="75"/>
      <c r="L17" s="75"/>
      <c r="M17" s="75"/>
      <c r="N17" s="76"/>
      <c r="O17" s="76"/>
      <c r="P17" s="57"/>
      <c r="Q17" s="57"/>
      <c r="R17" s="57"/>
      <c r="S17" s="73">
        <f t="shared" si="0"/>
        <v>0</v>
      </c>
      <c r="U17" s="66">
        <f t="shared" si="1"/>
        <v>5490720</v>
      </c>
      <c r="V17" s="67">
        <f t="shared" si="2"/>
        <v>0</v>
      </c>
    </row>
    <row r="18" spans="1:22">
      <c r="A18" s="5" t="s">
        <v>30</v>
      </c>
      <c r="C18" s="9">
        <f t="shared" si="3"/>
        <v>7320960</v>
      </c>
      <c r="D18" s="57">
        <v>2440320</v>
      </c>
      <c r="F18" s="75"/>
      <c r="G18" s="75"/>
      <c r="H18" s="75"/>
      <c r="I18" s="75"/>
      <c r="J18" s="75"/>
      <c r="K18" s="75"/>
      <c r="L18" s="75"/>
      <c r="M18" s="75"/>
      <c r="N18" s="76"/>
      <c r="O18" s="76"/>
      <c r="P18" s="57"/>
      <c r="Q18" s="57"/>
      <c r="R18" s="57"/>
      <c r="S18" s="73">
        <f t="shared" si="0"/>
        <v>0</v>
      </c>
      <c r="U18" s="66">
        <f t="shared" si="1"/>
        <v>7320960</v>
      </c>
      <c r="V18" s="67">
        <f t="shared" si="2"/>
        <v>0</v>
      </c>
    </row>
    <row r="19" spans="1:22">
      <c r="A19" s="5" t="s">
        <v>31</v>
      </c>
      <c r="C19" s="9">
        <f t="shared" si="3"/>
        <v>915120</v>
      </c>
      <c r="D19" s="57">
        <v>305040</v>
      </c>
      <c r="F19" s="75"/>
      <c r="G19" s="75"/>
      <c r="H19" s="75"/>
      <c r="I19" s="75"/>
      <c r="J19" s="75"/>
      <c r="K19" s="75"/>
      <c r="L19" s="75"/>
      <c r="M19" s="75"/>
      <c r="N19" s="76"/>
      <c r="O19" s="76"/>
      <c r="P19" s="57"/>
      <c r="Q19" s="57"/>
      <c r="R19" s="57"/>
      <c r="S19" s="73">
        <f t="shared" si="0"/>
        <v>0</v>
      </c>
      <c r="U19" s="66">
        <f t="shared" si="1"/>
        <v>915120</v>
      </c>
      <c r="V19" s="67">
        <f t="shared" si="2"/>
        <v>0</v>
      </c>
    </row>
    <row r="20" spans="1:22">
      <c r="A20" s="5" t="s">
        <v>32</v>
      </c>
      <c r="C20" s="9">
        <f t="shared" si="3"/>
        <v>2745360</v>
      </c>
      <c r="D20" s="57">
        <v>915120</v>
      </c>
      <c r="F20" s="75"/>
      <c r="G20" s="75"/>
      <c r="H20" s="75"/>
      <c r="I20" s="75"/>
      <c r="J20" s="75"/>
      <c r="K20" s="75"/>
      <c r="L20" s="75"/>
      <c r="M20" s="75"/>
      <c r="N20" s="76"/>
      <c r="O20" s="76"/>
      <c r="P20" s="57"/>
      <c r="Q20" s="57"/>
      <c r="R20" s="57"/>
      <c r="S20" s="73">
        <f t="shared" si="0"/>
        <v>0</v>
      </c>
      <c r="U20" s="66">
        <f t="shared" si="1"/>
        <v>2745360</v>
      </c>
      <c r="V20" s="67">
        <f t="shared" si="2"/>
        <v>0</v>
      </c>
    </row>
    <row r="21" spans="1:22">
      <c r="A21" s="5" t="s">
        <v>33</v>
      </c>
      <c r="C21" s="9">
        <f t="shared" si="3"/>
        <v>3660480</v>
      </c>
      <c r="D21" s="57">
        <v>1220160</v>
      </c>
      <c r="F21" s="75"/>
      <c r="G21" s="75"/>
      <c r="H21" s="75"/>
      <c r="I21" s="75"/>
      <c r="J21" s="75"/>
      <c r="K21" s="75"/>
      <c r="L21" s="75"/>
      <c r="M21" s="75"/>
      <c r="N21" s="76"/>
      <c r="O21" s="76"/>
      <c r="P21" s="57"/>
      <c r="Q21" s="57"/>
      <c r="R21" s="57"/>
      <c r="S21" s="73">
        <f t="shared" si="0"/>
        <v>0</v>
      </c>
      <c r="U21" s="66">
        <f t="shared" si="1"/>
        <v>3660480</v>
      </c>
      <c r="V21" s="67">
        <f t="shared" si="2"/>
        <v>0</v>
      </c>
    </row>
    <row r="22" spans="1:22">
      <c r="A22" s="5" t="s">
        <v>35</v>
      </c>
      <c r="B22" t="s">
        <v>34</v>
      </c>
      <c r="C22" s="9">
        <f t="shared" si="3"/>
        <v>3660480</v>
      </c>
      <c r="D22" s="57">
        <v>1220160</v>
      </c>
      <c r="F22" s="75"/>
      <c r="G22" s="75"/>
      <c r="H22" s="75"/>
      <c r="I22" s="75"/>
      <c r="J22" s="75"/>
      <c r="K22" s="75"/>
      <c r="L22" s="75"/>
      <c r="M22" s="75"/>
      <c r="N22" s="76"/>
      <c r="O22" s="76"/>
      <c r="P22" s="57"/>
      <c r="Q22" s="57"/>
      <c r="R22" s="57"/>
      <c r="S22" s="73">
        <f t="shared" si="0"/>
        <v>0</v>
      </c>
      <c r="U22" s="66">
        <f t="shared" si="1"/>
        <v>3660480</v>
      </c>
      <c r="V22" s="67">
        <f t="shared" si="2"/>
        <v>0</v>
      </c>
    </row>
    <row r="23" spans="1:22">
      <c r="A23" s="77"/>
      <c r="C23" s="78"/>
      <c r="D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U23" s="79"/>
      <c r="V23" s="79"/>
    </row>
    <row r="24" spans="1:22">
      <c r="A24" s="5" t="s">
        <v>39</v>
      </c>
      <c r="C24" s="72">
        <f>SUM(C10:C22)</f>
        <v>195286608</v>
      </c>
      <c r="D24" s="72">
        <f>SUM(D10:D22)</f>
        <v>65095536</v>
      </c>
      <c r="F24" s="75">
        <f t="shared" ref="F24:S24" si="4">SUM(F10:F22)</f>
        <v>0</v>
      </c>
      <c r="G24" s="75">
        <f t="shared" si="4"/>
        <v>0</v>
      </c>
      <c r="H24" s="75">
        <f t="shared" si="4"/>
        <v>0</v>
      </c>
      <c r="I24" s="75">
        <f t="shared" si="4"/>
        <v>0</v>
      </c>
      <c r="J24" s="75">
        <f t="shared" si="4"/>
        <v>0</v>
      </c>
      <c r="K24" s="75">
        <f t="shared" si="4"/>
        <v>0</v>
      </c>
      <c r="L24" s="75">
        <f t="shared" si="4"/>
        <v>0</v>
      </c>
      <c r="M24" s="75">
        <f t="shared" si="4"/>
        <v>0</v>
      </c>
      <c r="N24" s="80">
        <f t="shared" si="4"/>
        <v>0</v>
      </c>
      <c r="O24" s="80">
        <f t="shared" si="4"/>
        <v>0</v>
      </c>
      <c r="P24" s="72">
        <f t="shared" si="4"/>
        <v>0</v>
      </c>
      <c r="Q24" s="72">
        <f t="shared" si="4"/>
        <v>0</v>
      </c>
      <c r="R24" s="72">
        <f t="shared" si="4"/>
        <v>0</v>
      </c>
      <c r="S24" s="73">
        <f t="shared" si="4"/>
        <v>0</v>
      </c>
      <c r="U24" s="18">
        <f t="shared" si="1"/>
        <v>195286608</v>
      </c>
      <c r="V24" s="81">
        <f t="shared" si="2"/>
        <v>0</v>
      </c>
    </row>
  </sheetData>
  <mergeCells count="4">
    <mergeCell ref="U8:V8"/>
    <mergeCell ref="A8:A9"/>
    <mergeCell ref="C8:D8"/>
    <mergeCell ref="F8:S8"/>
  </mergeCells>
  <pageMargins left="0.7" right="0.7" top="0.75" bottom="0.75" header="0.3" footer="0.3"/>
  <pageSetup paperSize="9" orientation="portrait" r:id="rId1"/>
  <ignoredErrors>
    <ignoredError sqref="U10 F24:R24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8:V22"/>
  <sheetViews>
    <sheetView workbookViewId="0">
      <selection activeCell="A22" sqref="A22"/>
    </sheetView>
  </sheetViews>
  <sheetFormatPr defaultColWidth="11.42578125" defaultRowHeight="15" outlineLevelCol="1"/>
  <cols>
    <col min="1" max="1" width="38.5703125" customWidth="1"/>
    <col min="2" max="2" width="2.5703125" customWidth="1"/>
    <col min="3" max="3" width="17" customWidth="1"/>
    <col min="5" max="5" width="2.7109375" customWidth="1"/>
    <col min="6" max="13" width="11.42578125" hidden="1" customWidth="1" outlineLevel="1"/>
    <col min="14" max="14" width="11.42578125" collapsed="1"/>
    <col min="20" max="20" width="2.5703125" customWidth="1"/>
    <col min="21" max="21" width="15.140625" customWidth="1"/>
  </cols>
  <sheetData>
    <row r="8" spans="1:22" ht="35.25" customHeight="1">
      <c r="A8" s="90" t="s">
        <v>23</v>
      </c>
      <c r="C8" s="88" t="s">
        <v>13</v>
      </c>
      <c r="D8" s="89"/>
      <c r="F8" s="92" t="s">
        <v>14</v>
      </c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4"/>
      <c r="U8" s="95" t="s">
        <v>16</v>
      </c>
      <c r="V8" s="96"/>
    </row>
    <row r="9" spans="1:22" ht="25.5">
      <c r="A9" s="91"/>
      <c r="C9" s="8" t="s">
        <v>40</v>
      </c>
      <c r="D9" s="8" t="s">
        <v>1</v>
      </c>
      <c r="F9" s="14">
        <v>42736</v>
      </c>
      <c r="G9" s="14">
        <v>42767</v>
      </c>
      <c r="H9" s="14">
        <v>42795</v>
      </c>
      <c r="I9" s="14">
        <v>42826</v>
      </c>
      <c r="J9" s="14">
        <v>42856</v>
      </c>
      <c r="K9" s="14">
        <v>42887</v>
      </c>
      <c r="L9" s="14">
        <v>42917</v>
      </c>
      <c r="M9" s="14">
        <v>42948</v>
      </c>
      <c r="N9" s="14">
        <v>42979</v>
      </c>
      <c r="O9" s="14">
        <v>43009</v>
      </c>
      <c r="P9" s="14">
        <v>43040</v>
      </c>
      <c r="Q9" s="14">
        <v>43070</v>
      </c>
      <c r="R9" s="14">
        <v>43101</v>
      </c>
      <c r="S9" s="15" t="s">
        <v>7</v>
      </c>
      <c r="U9" s="17" t="s">
        <v>15</v>
      </c>
      <c r="V9" s="17" t="s">
        <v>17</v>
      </c>
    </row>
    <row r="10" spans="1:22">
      <c r="A10" s="5" t="s">
        <v>41</v>
      </c>
      <c r="C10" s="9">
        <f>+D10*3</f>
        <v>0</v>
      </c>
      <c r="D10" s="57">
        <v>0</v>
      </c>
      <c r="F10" s="75">
        <v>0</v>
      </c>
      <c r="G10" s="75">
        <v>0</v>
      </c>
      <c r="H10" s="75">
        <v>0</v>
      </c>
      <c r="I10" s="75">
        <v>0</v>
      </c>
      <c r="J10" s="75">
        <v>0</v>
      </c>
      <c r="K10" s="75">
        <v>0</v>
      </c>
      <c r="L10" s="75">
        <v>0</v>
      </c>
      <c r="M10" s="75">
        <v>0</v>
      </c>
      <c r="N10" s="76">
        <v>0</v>
      </c>
      <c r="O10" s="76">
        <v>0</v>
      </c>
      <c r="P10" s="57">
        <v>0</v>
      </c>
      <c r="Q10" s="57">
        <v>0</v>
      </c>
      <c r="R10" s="57">
        <v>0</v>
      </c>
      <c r="S10" s="73">
        <f>+SUM(F10:R10)</f>
        <v>0</v>
      </c>
      <c r="U10" s="66">
        <f>+IFERROR(C10-SUM(O10:R10),"")</f>
        <v>0</v>
      </c>
      <c r="V10" s="67">
        <f>IFERROR((U10/C10)-1,0)</f>
        <v>0</v>
      </c>
    </row>
    <row r="11" spans="1:22">
      <c r="A11" s="5" t="s">
        <v>42</v>
      </c>
      <c r="C11" s="9">
        <f>+D11*3</f>
        <v>17640000</v>
      </c>
      <c r="D11" s="57">
        <v>5880000</v>
      </c>
      <c r="F11" s="75"/>
      <c r="G11" s="75"/>
      <c r="H11" s="75"/>
      <c r="I11" s="75"/>
      <c r="J11" s="75"/>
      <c r="K11" s="75"/>
      <c r="L11" s="75"/>
      <c r="M11" s="75"/>
      <c r="N11" s="76"/>
      <c r="O11" s="76"/>
      <c r="P11" s="57"/>
      <c r="Q11" s="57"/>
      <c r="R11" s="57"/>
      <c r="S11" s="73">
        <f t="shared" ref="S11:S20" si="0">+SUM(F11:R11)</f>
        <v>0</v>
      </c>
      <c r="U11" s="66">
        <f t="shared" ref="U11:U22" si="1">+IFERROR(C11-SUM(O11:R11),"")</f>
        <v>17640000</v>
      </c>
      <c r="V11" s="67">
        <f t="shared" ref="V11:V20" si="2">IFERROR((U11/C11)-1,0)</f>
        <v>0</v>
      </c>
    </row>
    <row r="12" spans="1:22">
      <c r="A12" s="5" t="s">
        <v>43</v>
      </c>
      <c r="C12" s="9">
        <f t="shared" ref="C12:C20" si="3">+D12*3</f>
        <v>5040000</v>
      </c>
      <c r="D12" s="57">
        <v>1680000</v>
      </c>
      <c r="F12" s="75"/>
      <c r="G12" s="75"/>
      <c r="H12" s="75"/>
      <c r="I12" s="75"/>
      <c r="J12" s="75"/>
      <c r="K12" s="75"/>
      <c r="L12" s="75"/>
      <c r="M12" s="75"/>
      <c r="N12" s="76"/>
      <c r="O12" s="76"/>
      <c r="P12" s="57"/>
      <c r="Q12" s="57"/>
      <c r="R12" s="57"/>
      <c r="S12" s="73">
        <f t="shared" si="0"/>
        <v>0</v>
      </c>
      <c r="U12" s="66">
        <f t="shared" si="1"/>
        <v>5040000</v>
      </c>
      <c r="V12" s="67">
        <f t="shared" si="2"/>
        <v>0</v>
      </c>
    </row>
    <row r="13" spans="1:22">
      <c r="A13" s="5" t="s">
        <v>44</v>
      </c>
      <c r="C13" s="9">
        <f t="shared" si="3"/>
        <v>5040000</v>
      </c>
      <c r="D13" s="57">
        <v>1680000</v>
      </c>
      <c r="F13" s="75"/>
      <c r="G13" s="75"/>
      <c r="H13" s="75"/>
      <c r="I13" s="75"/>
      <c r="J13" s="75"/>
      <c r="K13" s="75"/>
      <c r="L13" s="75"/>
      <c r="M13" s="75"/>
      <c r="N13" s="76"/>
      <c r="O13" s="76"/>
      <c r="P13" s="57"/>
      <c r="Q13" s="57"/>
      <c r="R13" s="57"/>
      <c r="S13" s="73">
        <f t="shared" si="0"/>
        <v>0</v>
      </c>
      <c r="U13" s="66">
        <f t="shared" si="1"/>
        <v>5040000</v>
      </c>
      <c r="V13" s="67">
        <f t="shared" si="2"/>
        <v>0</v>
      </c>
    </row>
    <row r="14" spans="1:22">
      <c r="A14" s="5" t="s">
        <v>45</v>
      </c>
      <c r="C14" s="9">
        <f t="shared" si="3"/>
        <v>0</v>
      </c>
      <c r="D14" s="57">
        <v>0</v>
      </c>
      <c r="F14" s="75"/>
      <c r="G14" s="75"/>
      <c r="H14" s="75"/>
      <c r="I14" s="75"/>
      <c r="J14" s="75"/>
      <c r="K14" s="75"/>
      <c r="L14" s="75"/>
      <c r="M14" s="75"/>
      <c r="N14" s="76"/>
      <c r="O14" s="76"/>
      <c r="P14" s="57"/>
      <c r="Q14" s="57"/>
      <c r="R14" s="57"/>
      <c r="S14" s="73">
        <f t="shared" si="0"/>
        <v>0</v>
      </c>
      <c r="U14" s="66">
        <f t="shared" si="1"/>
        <v>0</v>
      </c>
      <c r="V14" s="67">
        <f t="shared" si="2"/>
        <v>0</v>
      </c>
    </row>
    <row r="15" spans="1:22">
      <c r="A15" s="5" t="s">
        <v>46</v>
      </c>
      <c r="C15" s="9">
        <f t="shared" si="3"/>
        <v>2970000</v>
      </c>
      <c r="D15" s="57">
        <v>990000</v>
      </c>
      <c r="F15" s="75"/>
      <c r="G15" s="75"/>
      <c r="H15" s="75"/>
      <c r="I15" s="75"/>
      <c r="J15" s="75"/>
      <c r="K15" s="75"/>
      <c r="L15" s="75"/>
      <c r="M15" s="75"/>
      <c r="N15" s="76"/>
      <c r="O15" s="76"/>
      <c r="P15" s="57"/>
      <c r="Q15" s="57"/>
      <c r="R15" s="57"/>
      <c r="S15" s="73">
        <f t="shared" si="0"/>
        <v>0</v>
      </c>
      <c r="U15" s="66">
        <f t="shared" si="1"/>
        <v>2970000</v>
      </c>
      <c r="V15" s="67">
        <f t="shared" si="2"/>
        <v>0</v>
      </c>
    </row>
    <row r="16" spans="1:22">
      <c r="A16" s="5" t="s">
        <v>47</v>
      </c>
      <c r="C16" s="9">
        <f t="shared" si="3"/>
        <v>4500000</v>
      </c>
      <c r="D16" s="57">
        <v>1500000</v>
      </c>
      <c r="F16" s="75"/>
      <c r="G16" s="75"/>
      <c r="H16" s="75"/>
      <c r="I16" s="75"/>
      <c r="J16" s="75"/>
      <c r="K16" s="75"/>
      <c r="L16" s="75"/>
      <c r="M16" s="75"/>
      <c r="N16" s="76"/>
      <c r="O16" s="76"/>
      <c r="P16" s="57"/>
      <c r="Q16" s="57"/>
      <c r="R16" s="57"/>
      <c r="S16" s="73">
        <f t="shared" si="0"/>
        <v>0</v>
      </c>
      <c r="U16" s="66">
        <f t="shared" si="1"/>
        <v>4500000</v>
      </c>
      <c r="V16" s="67">
        <f t="shared" si="2"/>
        <v>0</v>
      </c>
    </row>
    <row r="17" spans="1:22">
      <c r="A17" s="5" t="s">
        <v>48</v>
      </c>
      <c r="C17" s="9">
        <f t="shared" si="3"/>
        <v>5040000</v>
      </c>
      <c r="D17" s="57">
        <v>1680000</v>
      </c>
      <c r="F17" s="75"/>
      <c r="G17" s="75"/>
      <c r="H17" s="75"/>
      <c r="I17" s="75"/>
      <c r="J17" s="75"/>
      <c r="K17" s="75"/>
      <c r="L17" s="75"/>
      <c r="M17" s="75"/>
      <c r="N17" s="76"/>
      <c r="O17" s="76"/>
      <c r="P17" s="57"/>
      <c r="Q17" s="57"/>
      <c r="R17" s="57"/>
      <c r="S17" s="73">
        <f t="shared" si="0"/>
        <v>0</v>
      </c>
      <c r="U17" s="66">
        <f t="shared" si="1"/>
        <v>5040000</v>
      </c>
      <c r="V17" s="67">
        <f t="shared" si="2"/>
        <v>0</v>
      </c>
    </row>
    <row r="18" spans="1:22">
      <c r="A18" s="5" t="s">
        <v>49</v>
      </c>
      <c r="C18" s="9">
        <f t="shared" si="3"/>
        <v>3000000</v>
      </c>
      <c r="D18" s="57">
        <v>1000000</v>
      </c>
      <c r="F18" s="75"/>
      <c r="G18" s="75"/>
      <c r="H18" s="75"/>
      <c r="I18" s="75"/>
      <c r="J18" s="75"/>
      <c r="K18" s="75"/>
      <c r="L18" s="75"/>
      <c r="M18" s="75"/>
      <c r="N18" s="76"/>
      <c r="O18" s="76"/>
      <c r="P18" s="57"/>
      <c r="Q18" s="57"/>
      <c r="R18" s="57"/>
      <c r="S18" s="73">
        <f t="shared" si="0"/>
        <v>0</v>
      </c>
      <c r="U18" s="66">
        <f t="shared" si="1"/>
        <v>3000000</v>
      </c>
      <c r="V18" s="67">
        <f t="shared" si="2"/>
        <v>0</v>
      </c>
    </row>
    <row r="19" spans="1:22">
      <c r="A19" s="5" t="s">
        <v>50</v>
      </c>
      <c r="C19" s="9">
        <f t="shared" si="3"/>
        <v>1800000</v>
      </c>
      <c r="D19" s="57">
        <v>600000</v>
      </c>
      <c r="F19" s="75"/>
      <c r="G19" s="75"/>
      <c r="H19" s="75"/>
      <c r="I19" s="75"/>
      <c r="J19" s="75"/>
      <c r="K19" s="75"/>
      <c r="L19" s="75"/>
      <c r="M19" s="75"/>
      <c r="N19" s="76"/>
      <c r="O19" s="76"/>
      <c r="P19" s="57"/>
      <c r="Q19" s="57"/>
      <c r="R19" s="57"/>
      <c r="S19" s="73">
        <f t="shared" si="0"/>
        <v>0</v>
      </c>
      <c r="U19" s="66">
        <f t="shared" si="1"/>
        <v>1800000</v>
      </c>
      <c r="V19" s="67">
        <f t="shared" si="2"/>
        <v>0</v>
      </c>
    </row>
    <row r="20" spans="1:22">
      <c r="A20" s="5" t="s">
        <v>51</v>
      </c>
      <c r="C20" s="9">
        <f t="shared" si="3"/>
        <v>2100000</v>
      </c>
      <c r="D20" s="57">
        <v>700000</v>
      </c>
      <c r="F20" s="75"/>
      <c r="G20" s="75"/>
      <c r="H20" s="75"/>
      <c r="I20" s="75"/>
      <c r="J20" s="75"/>
      <c r="K20" s="75"/>
      <c r="L20" s="75"/>
      <c r="M20" s="75"/>
      <c r="N20" s="76"/>
      <c r="O20" s="76"/>
      <c r="P20" s="57"/>
      <c r="Q20" s="57"/>
      <c r="R20" s="57"/>
      <c r="S20" s="73">
        <f t="shared" si="0"/>
        <v>0</v>
      </c>
      <c r="U20" s="66">
        <f t="shared" si="1"/>
        <v>2100000</v>
      </c>
      <c r="V20" s="67">
        <f t="shared" si="2"/>
        <v>0</v>
      </c>
    </row>
    <row r="21" spans="1:22">
      <c r="A21" s="77"/>
      <c r="C21" s="78"/>
      <c r="D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U21" s="79"/>
      <c r="V21" s="79"/>
    </row>
    <row r="22" spans="1:22">
      <c r="A22" s="5" t="s">
        <v>64</v>
      </c>
      <c r="C22" s="72">
        <f>SUM(C10:C20)</f>
        <v>47130000</v>
      </c>
      <c r="D22" s="72">
        <f>SUM(D10:D20)</f>
        <v>15710000</v>
      </c>
      <c r="F22" s="75">
        <f t="shared" ref="F22:S22" si="4">SUM(F10:F20)</f>
        <v>0</v>
      </c>
      <c r="G22" s="75">
        <f t="shared" si="4"/>
        <v>0</v>
      </c>
      <c r="H22" s="75">
        <f t="shared" si="4"/>
        <v>0</v>
      </c>
      <c r="I22" s="75">
        <f t="shared" si="4"/>
        <v>0</v>
      </c>
      <c r="J22" s="75">
        <f t="shared" si="4"/>
        <v>0</v>
      </c>
      <c r="K22" s="75">
        <f t="shared" si="4"/>
        <v>0</v>
      </c>
      <c r="L22" s="75">
        <f t="shared" si="4"/>
        <v>0</v>
      </c>
      <c r="M22" s="75">
        <f t="shared" si="4"/>
        <v>0</v>
      </c>
      <c r="N22" s="80">
        <f t="shared" si="4"/>
        <v>0</v>
      </c>
      <c r="O22" s="80">
        <f t="shared" si="4"/>
        <v>0</v>
      </c>
      <c r="P22" s="72">
        <f t="shared" si="4"/>
        <v>0</v>
      </c>
      <c r="Q22" s="72">
        <f t="shared" si="4"/>
        <v>0</v>
      </c>
      <c r="R22" s="72">
        <f t="shared" si="4"/>
        <v>0</v>
      </c>
      <c r="S22" s="73">
        <f t="shared" si="4"/>
        <v>0</v>
      </c>
      <c r="U22" s="18">
        <f t="shared" si="1"/>
        <v>47130000</v>
      </c>
      <c r="V22" s="81">
        <f t="shared" ref="V22" si="5">(U22/C22)-1</f>
        <v>0</v>
      </c>
    </row>
  </sheetData>
  <mergeCells count="4">
    <mergeCell ref="A8:A9"/>
    <mergeCell ref="C8:D8"/>
    <mergeCell ref="F8:S8"/>
    <mergeCell ref="U8:V8"/>
  </mergeCells>
  <pageMargins left="0.7" right="0.7" top="0.75" bottom="0.75" header="0.3" footer="0.3"/>
  <ignoredErrors>
    <ignoredError sqref="F22:R22 U10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8:V23"/>
  <sheetViews>
    <sheetView workbookViewId="0">
      <selection activeCell="A23" sqref="A23"/>
    </sheetView>
  </sheetViews>
  <sheetFormatPr defaultColWidth="11.42578125" defaultRowHeight="15" outlineLevelCol="1"/>
  <cols>
    <col min="1" max="1" width="38" customWidth="1"/>
    <col min="2" max="2" width="3" customWidth="1"/>
    <col min="3" max="3" width="14.7109375" customWidth="1"/>
    <col min="5" max="5" width="2.42578125" customWidth="1"/>
    <col min="6" max="13" width="11.42578125" hidden="1" customWidth="1" outlineLevel="1"/>
    <col min="14" max="14" width="11.42578125" collapsed="1"/>
    <col min="20" max="20" width="2.7109375" customWidth="1"/>
    <col min="21" max="21" width="13.140625" customWidth="1"/>
  </cols>
  <sheetData>
    <row r="8" spans="1:22" ht="44.25" customHeight="1">
      <c r="A8" s="90" t="s">
        <v>23</v>
      </c>
      <c r="C8" s="88" t="s">
        <v>13</v>
      </c>
      <c r="D8" s="89"/>
      <c r="F8" s="92" t="s">
        <v>14</v>
      </c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4"/>
      <c r="U8" s="95" t="s">
        <v>16</v>
      </c>
      <c r="V8" s="96"/>
    </row>
    <row r="9" spans="1:22" ht="25.5">
      <c r="A9" s="91"/>
      <c r="C9" s="8" t="s">
        <v>40</v>
      </c>
      <c r="D9" s="8" t="s">
        <v>1</v>
      </c>
      <c r="F9" s="14">
        <v>42736</v>
      </c>
      <c r="G9" s="14">
        <v>42767</v>
      </c>
      <c r="H9" s="14">
        <v>42795</v>
      </c>
      <c r="I9" s="14">
        <v>42826</v>
      </c>
      <c r="J9" s="14">
        <v>42856</v>
      </c>
      <c r="K9" s="14">
        <v>42887</v>
      </c>
      <c r="L9" s="14">
        <v>42917</v>
      </c>
      <c r="M9" s="14">
        <v>42948</v>
      </c>
      <c r="N9" s="14">
        <v>42979</v>
      </c>
      <c r="O9" s="14">
        <v>43009</v>
      </c>
      <c r="P9" s="14">
        <v>43040</v>
      </c>
      <c r="Q9" s="14">
        <v>43070</v>
      </c>
      <c r="R9" s="14">
        <v>43101</v>
      </c>
      <c r="S9" s="15" t="s">
        <v>7</v>
      </c>
      <c r="U9" s="17" t="s">
        <v>15</v>
      </c>
      <c r="V9" s="17" t="s">
        <v>17</v>
      </c>
    </row>
    <row r="10" spans="1:22">
      <c r="A10" s="5" t="s">
        <v>52</v>
      </c>
      <c r="C10" s="9">
        <f>+D10*3</f>
        <v>5940000</v>
      </c>
      <c r="D10" s="57">
        <v>1980000</v>
      </c>
      <c r="F10" s="75">
        <v>0</v>
      </c>
      <c r="G10" s="75">
        <v>0</v>
      </c>
      <c r="H10" s="75">
        <v>0</v>
      </c>
      <c r="I10" s="75">
        <v>0</v>
      </c>
      <c r="J10" s="75">
        <v>0</v>
      </c>
      <c r="K10" s="75">
        <v>0</v>
      </c>
      <c r="L10" s="75">
        <v>0</v>
      </c>
      <c r="M10" s="75">
        <v>0</v>
      </c>
      <c r="N10" s="76">
        <v>0</v>
      </c>
      <c r="O10" s="76">
        <v>0</v>
      </c>
      <c r="P10" s="57">
        <v>0</v>
      </c>
      <c r="Q10" s="57">
        <v>0</v>
      </c>
      <c r="R10" s="57">
        <v>0</v>
      </c>
      <c r="S10" s="73">
        <f>+SUM(F10:R10)</f>
        <v>0</v>
      </c>
      <c r="U10" s="66">
        <f>+IFERROR(C10-SUM(O10:R10),"")</f>
        <v>5940000</v>
      </c>
      <c r="V10" s="67">
        <f>(U10/C10)-1</f>
        <v>0</v>
      </c>
    </row>
    <row r="11" spans="1:22">
      <c r="A11" s="5" t="s">
        <v>53</v>
      </c>
      <c r="C11" s="9">
        <f>+D11*3</f>
        <v>4950000</v>
      </c>
      <c r="D11" s="57">
        <v>1650000</v>
      </c>
      <c r="F11" s="75"/>
      <c r="G11" s="75"/>
      <c r="H11" s="75"/>
      <c r="I11" s="75"/>
      <c r="J11" s="75"/>
      <c r="K11" s="75"/>
      <c r="L11" s="75"/>
      <c r="M11" s="75"/>
      <c r="N11" s="76"/>
      <c r="O11" s="76"/>
      <c r="P11" s="57"/>
      <c r="Q11" s="57"/>
      <c r="R11" s="57"/>
      <c r="S11" s="73">
        <f t="shared" ref="S11:S21" si="0">+SUM(F11:R11)</f>
        <v>0</v>
      </c>
      <c r="U11" s="66">
        <f t="shared" ref="U11:U23" si="1">+IFERROR(C11-SUM(O11:R11),"")</f>
        <v>4950000</v>
      </c>
      <c r="V11" s="67">
        <f t="shared" ref="V11:V23" si="2">(U11/C11)-1</f>
        <v>0</v>
      </c>
    </row>
    <row r="12" spans="1:22">
      <c r="A12" s="5" t="s">
        <v>54</v>
      </c>
      <c r="C12" s="9">
        <f t="shared" ref="C12:C21" si="3">+D12*3</f>
        <v>1683000</v>
      </c>
      <c r="D12" s="57">
        <v>561000</v>
      </c>
      <c r="F12" s="75"/>
      <c r="G12" s="75"/>
      <c r="H12" s="75"/>
      <c r="I12" s="75"/>
      <c r="J12" s="75"/>
      <c r="K12" s="75"/>
      <c r="L12" s="75"/>
      <c r="M12" s="75"/>
      <c r="N12" s="76"/>
      <c r="O12" s="76"/>
      <c r="P12" s="57"/>
      <c r="Q12" s="57"/>
      <c r="R12" s="57"/>
      <c r="S12" s="73">
        <f t="shared" si="0"/>
        <v>0</v>
      </c>
      <c r="U12" s="66">
        <f t="shared" si="1"/>
        <v>1683000</v>
      </c>
      <c r="V12" s="67">
        <f t="shared" si="2"/>
        <v>0</v>
      </c>
    </row>
    <row r="13" spans="1:22">
      <c r="A13" s="5" t="s">
        <v>55</v>
      </c>
      <c r="C13" s="9">
        <f t="shared" si="3"/>
        <v>1861200</v>
      </c>
      <c r="D13" s="57">
        <v>620400</v>
      </c>
      <c r="F13" s="75"/>
      <c r="G13" s="75"/>
      <c r="H13" s="75"/>
      <c r="I13" s="75"/>
      <c r="J13" s="75"/>
      <c r="K13" s="75"/>
      <c r="L13" s="75"/>
      <c r="M13" s="75"/>
      <c r="N13" s="76"/>
      <c r="O13" s="76"/>
      <c r="P13" s="57"/>
      <c r="Q13" s="57"/>
      <c r="R13" s="57"/>
      <c r="S13" s="73">
        <f t="shared" si="0"/>
        <v>0</v>
      </c>
      <c r="U13" s="66">
        <f t="shared" si="1"/>
        <v>1861200</v>
      </c>
      <c r="V13" s="67">
        <f t="shared" si="2"/>
        <v>0</v>
      </c>
    </row>
    <row r="14" spans="1:22">
      <c r="A14" s="5" t="s">
        <v>56</v>
      </c>
      <c r="C14" s="9">
        <f t="shared" si="3"/>
        <v>4950000</v>
      </c>
      <c r="D14" s="57">
        <v>1650000</v>
      </c>
      <c r="F14" s="75"/>
      <c r="G14" s="75"/>
      <c r="H14" s="75"/>
      <c r="I14" s="75"/>
      <c r="J14" s="75"/>
      <c r="K14" s="75"/>
      <c r="L14" s="75"/>
      <c r="M14" s="75"/>
      <c r="N14" s="76"/>
      <c r="O14" s="76"/>
      <c r="P14" s="57"/>
      <c r="Q14" s="57"/>
      <c r="R14" s="57"/>
      <c r="S14" s="73">
        <f t="shared" si="0"/>
        <v>0</v>
      </c>
      <c r="U14" s="66">
        <f t="shared" si="1"/>
        <v>4950000</v>
      </c>
      <c r="V14" s="67">
        <f t="shared" si="2"/>
        <v>0</v>
      </c>
    </row>
    <row r="15" spans="1:22">
      <c r="A15" s="5" t="s">
        <v>57</v>
      </c>
      <c r="C15" s="9">
        <f t="shared" si="3"/>
        <v>3906000</v>
      </c>
      <c r="D15" s="57">
        <v>1302000</v>
      </c>
      <c r="F15" s="75"/>
      <c r="G15" s="75"/>
      <c r="H15" s="75"/>
      <c r="I15" s="75"/>
      <c r="J15" s="75"/>
      <c r="K15" s="75"/>
      <c r="L15" s="75"/>
      <c r="M15" s="75"/>
      <c r="N15" s="76"/>
      <c r="O15" s="76"/>
      <c r="P15" s="57"/>
      <c r="Q15" s="57"/>
      <c r="R15" s="57"/>
      <c r="S15" s="73">
        <f t="shared" si="0"/>
        <v>0</v>
      </c>
      <c r="U15" s="66">
        <f t="shared" si="1"/>
        <v>3906000</v>
      </c>
      <c r="V15" s="67">
        <f t="shared" si="2"/>
        <v>0</v>
      </c>
    </row>
    <row r="16" spans="1:22">
      <c r="A16" s="5" t="s">
        <v>58</v>
      </c>
      <c r="C16" s="9">
        <f t="shared" si="3"/>
        <v>4554000</v>
      </c>
      <c r="D16" s="57">
        <v>1518000</v>
      </c>
      <c r="F16" s="75"/>
      <c r="G16" s="75"/>
      <c r="H16" s="75"/>
      <c r="I16" s="75"/>
      <c r="J16" s="75"/>
      <c r="K16" s="75"/>
      <c r="L16" s="75"/>
      <c r="M16" s="75"/>
      <c r="N16" s="76"/>
      <c r="O16" s="76"/>
      <c r="P16" s="57"/>
      <c r="Q16" s="57"/>
      <c r="R16" s="57"/>
      <c r="S16" s="73">
        <f t="shared" si="0"/>
        <v>0</v>
      </c>
      <c r="U16" s="66">
        <f t="shared" si="1"/>
        <v>4554000</v>
      </c>
      <c r="V16" s="67">
        <f t="shared" si="2"/>
        <v>0</v>
      </c>
    </row>
    <row r="17" spans="1:22">
      <c r="A17" s="5" t="s">
        <v>59</v>
      </c>
      <c r="C17" s="9">
        <f t="shared" si="3"/>
        <v>12000000</v>
      </c>
      <c r="D17" s="57">
        <v>4000000</v>
      </c>
      <c r="F17" s="75"/>
      <c r="G17" s="75"/>
      <c r="H17" s="75"/>
      <c r="I17" s="75"/>
      <c r="J17" s="75"/>
      <c r="K17" s="75"/>
      <c r="L17" s="75"/>
      <c r="M17" s="75"/>
      <c r="N17" s="76"/>
      <c r="O17" s="76"/>
      <c r="P17" s="57"/>
      <c r="Q17" s="57"/>
      <c r="R17" s="57"/>
      <c r="S17" s="73">
        <f t="shared" si="0"/>
        <v>0</v>
      </c>
      <c r="U17" s="66">
        <f t="shared" si="1"/>
        <v>12000000</v>
      </c>
      <c r="V17" s="67">
        <f t="shared" si="2"/>
        <v>0</v>
      </c>
    </row>
    <row r="18" spans="1:22">
      <c r="A18" s="5" t="s">
        <v>60</v>
      </c>
      <c r="C18" s="9">
        <f t="shared" si="3"/>
        <v>480000</v>
      </c>
      <c r="D18" s="57">
        <v>160000</v>
      </c>
      <c r="F18" s="75"/>
      <c r="G18" s="75"/>
      <c r="H18" s="75"/>
      <c r="I18" s="75"/>
      <c r="J18" s="75"/>
      <c r="K18" s="75"/>
      <c r="L18" s="75"/>
      <c r="M18" s="75"/>
      <c r="N18" s="76"/>
      <c r="O18" s="76"/>
      <c r="P18" s="57"/>
      <c r="Q18" s="57"/>
      <c r="R18" s="57"/>
      <c r="S18" s="73">
        <f t="shared" si="0"/>
        <v>0</v>
      </c>
      <c r="U18" s="66">
        <f t="shared" si="1"/>
        <v>480000</v>
      </c>
      <c r="V18" s="67">
        <f t="shared" si="2"/>
        <v>0</v>
      </c>
    </row>
    <row r="19" spans="1:22">
      <c r="A19" s="5" t="s">
        <v>61</v>
      </c>
      <c r="C19" s="9">
        <f t="shared" si="3"/>
        <v>0</v>
      </c>
      <c r="D19" s="57">
        <v>0</v>
      </c>
      <c r="F19" s="75"/>
      <c r="G19" s="75"/>
      <c r="H19" s="75"/>
      <c r="I19" s="75"/>
      <c r="J19" s="75"/>
      <c r="K19" s="75"/>
      <c r="L19" s="75"/>
      <c r="M19" s="75"/>
      <c r="N19" s="76"/>
      <c r="O19" s="76"/>
      <c r="P19" s="57"/>
      <c r="Q19" s="57"/>
      <c r="R19" s="57"/>
      <c r="S19" s="73">
        <f t="shared" si="0"/>
        <v>0</v>
      </c>
      <c r="U19" s="66">
        <f t="shared" si="1"/>
        <v>0</v>
      </c>
      <c r="V19" s="67" t="e">
        <f t="shared" si="2"/>
        <v>#DIV/0!</v>
      </c>
    </row>
    <row r="20" spans="1:22">
      <c r="A20" s="5" t="s">
        <v>62</v>
      </c>
      <c r="C20" s="9">
        <f t="shared" si="3"/>
        <v>7200000</v>
      </c>
      <c r="D20" s="57">
        <v>2400000</v>
      </c>
      <c r="F20" s="75"/>
      <c r="G20" s="75"/>
      <c r="H20" s="75"/>
      <c r="I20" s="75"/>
      <c r="J20" s="75"/>
      <c r="K20" s="75"/>
      <c r="L20" s="75"/>
      <c r="M20" s="75"/>
      <c r="N20" s="76"/>
      <c r="O20" s="76"/>
      <c r="P20" s="57"/>
      <c r="Q20" s="57"/>
      <c r="R20" s="57"/>
      <c r="S20" s="73">
        <f t="shared" si="0"/>
        <v>0</v>
      </c>
      <c r="U20" s="66">
        <f t="shared" si="1"/>
        <v>7200000</v>
      </c>
      <c r="V20" s="67">
        <f t="shared" si="2"/>
        <v>0</v>
      </c>
    </row>
    <row r="21" spans="1:22">
      <c r="A21" s="5" t="s">
        <v>63</v>
      </c>
      <c r="C21" s="9">
        <f t="shared" si="3"/>
        <v>4752420</v>
      </c>
      <c r="D21" s="57">
        <v>1584140</v>
      </c>
      <c r="F21" s="75"/>
      <c r="G21" s="75"/>
      <c r="H21" s="75"/>
      <c r="I21" s="75"/>
      <c r="J21" s="75"/>
      <c r="K21" s="75"/>
      <c r="L21" s="75"/>
      <c r="M21" s="75"/>
      <c r="N21" s="76"/>
      <c r="O21" s="76"/>
      <c r="P21" s="57"/>
      <c r="Q21" s="57"/>
      <c r="R21" s="57"/>
      <c r="S21" s="73">
        <f t="shared" si="0"/>
        <v>0</v>
      </c>
      <c r="U21" s="66">
        <f t="shared" si="1"/>
        <v>4752420</v>
      </c>
      <c r="V21" s="67">
        <f t="shared" si="2"/>
        <v>0</v>
      </c>
    </row>
    <row r="22" spans="1:22" ht="11.25" customHeight="1">
      <c r="A22" s="77"/>
      <c r="C22" s="78"/>
      <c r="D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U22" s="79"/>
      <c r="V22" s="79"/>
    </row>
    <row r="23" spans="1:22">
      <c r="A23" s="5" t="s">
        <v>65</v>
      </c>
      <c r="C23" s="72">
        <f>SUM(C10:C21)</f>
        <v>52276620</v>
      </c>
      <c r="D23" s="72">
        <f>SUM(D10:D21)</f>
        <v>17425540</v>
      </c>
      <c r="F23" s="75">
        <f t="shared" ref="F23:S23" si="4">SUM(F10:F21)</f>
        <v>0</v>
      </c>
      <c r="G23" s="75">
        <f t="shared" si="4"/>
        <v>0</v>
      </c>
      <c r="H23" s="75">
        <f t="shared" si="4"/>
        <v>0</v>
      </c>
      <c r="I23" s="75">
        <f t="shared" si="4"/>
        <v>0</v>
      </c>
      <c r="J23" s="75">
        <f t="shared" si="4"/>
        <v>0</v>
      </c>
      <c r="K23" s="75">
        <f t="shared" si="4"/>
        <v>0</v>
      </c>
      <c r="L23" s="75">
        <f t="shared" si="4"/>
        <v>0</v>
      </c>
      <c r="M23" s="75">
        <f t="shared" si="4"/>
        <v>0</v>
      </c>
      <c r="N23" s="80">
        <f t="shared" si="4"/>
        <v>0</v>
      </c>
      <c r="O23" s="80">
        <f t="shared" si="4"/>
        <v>0</v>
      </c>
      <c r="P23" s="72">
        <f t="shared" si="4"/>
        <v>0</v>
      </c>
      <c r="Q23" s="72">
        <f t="shared" si="4"/>
        <v>0</v>
      </c>
      <c r="R23" s="72">
        <f t="shared" si="4"/>
        <v>0</v>
      </c>
      <c r="S23" s="73">
        <f t="shared" si="4"/>
        <v>0</v>
      </c>
      <c r="U23" s="18">
        <f t="shared" si="1"/>
        <v>52276620</v>
      </c>
      <c r="V23" s="81">
        <f t="shared" si="2"/>
        <v>0</v>
      </c>
    </row>
  </sheetData>
  <mergeCells count="4">
    <mergeCell ref="A8:A9"/>
    <mergeCell ref="C8:D8"/>
    <mergeCell ref="F8:S8"/>
    <mergeCell ref="U8:V8"/>
  </mergeCells>
  <pageMargins left="0.7" right="0.7" top="0.75" bottom="0.75" header="0.3" footer="0.3"/>
  <ignoredErrors>
    <ignoredError sqref="U10 F23:R23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8:V15"/>
  <sheetViews>
    <sheetView workbookViewId="0">
      <selection activeCell="D13" sqref="D13"/>
    </sheetView>
  </sheetViews>
  <sheetFormatPr defaultColWidth="11.42578125" defaultRowHeight="15" outlineLevelCol="1"/>
  <cols>
    <col min="1" max="1" width="43.85546875" customWidth="1"/>
    <col min="2" max="2" width="2" customWidth="1"/>
    <col min="3" max="3" width="17.5703125" customWidth="1"/>
    <col min="5" max="5" width="2" customWidth="1"/>
    <col min="6" max="13" width="11.42578125" hidden="1" customWidth="1" outlineLevel="1"/>
    <col min="14" max="14" width="11.42578125" collapsed="1"/>
    <col min="20" max="20" width="1.42578125" customWidth="1"/>
  </cols>
  <sheetData>
    <row r="8" spans="1:22" ht="30.75" customHeight="1">
      <c r="A8" s="90" t="s">
        <v>23</v>
      </c>
      <c r="C8" s="88" t="s">
        <v>13</v>
      </c>
      <c r="D8" s="89"/>
      <c r="F8" s="92" t="s">
        <v>14</v>
      </c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4"/>
      <c r="U8" s="95" t="s">
        <v>16</v>
      </c>
      <c r="V8" s="96"/>
    </row>
    <row r="9" spans="1:22" ht="25.5">
      <c r="A9" s="91"/>
      <c r="C9" s="8" t="s">
        <v>40</v>
      </c>
      <c r="D9" s="8" t="s">
        <v>1</v>
      </c>
      <c r="F9" s="14">
        <v>42736</v>
      </c>
      <c r="G9" s="14">
        <v>42767</v>
      </c>
      <c r="H9" s="14">
        <v>42795</v>
      </c>
      <c r="I9" s="14">
        <v>42826</v>
      </c>
      <c r="J9" s="14">
        <v>42856</v>
      </c>
      <c r="K9" s="14">
        <v>42887</v>
      </c>
      <c r="L9" s="14">
        <v>42917</v>
      </c>
      <c r="M9" s="14">
        <v>42948</v>
      </c>
      <c r="N9" s="14">
        <v>42979</v>
      </c>
      <c r="O9" s="14">
        <v>43009</v>
      </c>
      <c r="P9" s="14">
        <v>43040</v>
      </c>
      <c r="Q9" s="14">
        <v>43070</v>
      </c>
      <c r="R9" s="14">
        <v>43101</v>
      </c>
      <c r="S9" s="15" t="s">
        <v>7</v>
      </c>
      <c r="U9" s="17" t="s">
        <v>15</v>
      </c>
      <c r="V9" s="17" t="s">
        <v>17</v>
      </c>
    </row>
    <row r="10" spans="1:22">
      <c r="A10" s="5" t="s">
        <v>69</v>
      </c>
      <c r="C10" s="9">
        <f>+D10*3</f>
        <v>3999999</v>
      </c>
      <c r="D10" s="57">
        <v>1333333</v>
      </c>
      <c r="F10" s="75">
        <v>0</v>
      </c>
      <c r="G10" s="75">
        <v>0</v>
      </c>
      <c r="H10" s="75">
        <v>0</v>
      </c>
      <c r="I10" s="75">
        <v>0</v>
      </c>
      <c r="J10" s="75">
        <v>0</v>
      </c>
      <c r="K10" s="75">
        <v>0</v>
      </c>
      <c r="L10" s="75">
        <v>0</v>
      </c>
      <c r="M10" s="75">
        <v>0</v>
      </c>
      <c r="N10" s="76">
        <v>0</v>
      </c>
      <c r="O10" s="76">
        <v>0</v>
      </c>
      <c r="P10" s="57">
        <v>0</v>
      </c>
      <c r="Q10" s="57">
        <v>0</v>
      </c>
      <c r="R10" s="57">
        <v>0</v>
      </c>
      <c r="S10" s="73">
        <f>+SUM(F10:R10)</f>
        <v>0</v>
      </c>
      <c r="U10" s="66">
        <f>+IFERROR(C10-SUM(O10:R10),"")</f>
        <v>3999999</v>
      </c>
      <c r="V10" s="67">
        <f>(U10/C10)-1</f>
        <v>0</v>
      </c>
    </row>
    <row r="11" spans="1:22">
      <c r="A11" s="5" t="s">
        <v>70</v>
      </c>
      <c r="C11" s="9">
        <f>+D11*3</f>
        <v>1500000</v>
      </c>
      <c r="D11" s="57">
        <v>500000</v>
      </c>
      <c r="F11" s="75"/>
      <c r="G11" s="75"/>
      <c r="H11" s="75"/>
      <c r="I11" s="75"/>
      <c r="J11" s="75"/>
      <c r="K11" s="75"/>
      <c r="L11" s="75"/>
      <c r="M11" s="75"/>
      <c r="N11" s="76"/>
      <c r="O11" s="76"/>
      <c r="P11" s="57"/>
      <c r="Q11" s="57"/>
      <c r="R11" s="57"/>
      <c r="S11" s="73">
        <f t="shared" ref="S11:S13" si="0">+SUM(F11:R11)</f>
        <v>0</v>
      </c>
      <c r="U11" s="66">
        <f t="shared" ref="U11:U15" si="1">+IFERROR(C11-SUM(O11:R11),"")</f>
        <v>1500000</v>
      </c>
      <c r="V11" s="67">
        <f t="shared" ref="V11:V15" si="2">(U11/C11)-1</f>
        <v>0</v>
      </c>
    </row>
    <row r="12" spans="1:22">
      <c r="A12" s="5" t="s">
        <v>67</v>
      </c>
      <c r="C12" s="9">
        <f t="shared" ref="C12:C13" si="3">+D12*3</f>
        <v>99999</v>
      </c>
      <c r="D12" s="57">
        <v>33333</v>
      </c>
      <c r="F12" s="75"/>
      <c r="G12" s="75"/>
      <c r="H12" s="75"/>
      <c r="I12" s="75"/>
      <c r="J12" s="75"/>
      <c r="K12" s="75"/>
      <c r="L12" s="75"/>
      <c r="M12" s="75"/>
      <c r="N12" s="76"/>
      <c r="O12" s="76"/>
      <c r="P12" s="57"/>
      <c r="Q12" s="57"/>
      <c r="R12" s="57"/>
      <c r="S12" s="73">
        <f t="shared" si="0"/>
        <v>0</v>
      </c>
      <c r="U12" s="66">
        <f t="shared" si="1"/>
        <v>99999</v>
      </c>
      <c r="V12" s="67">
        <f t="shared" si="2"/>
        <v>0</v>
      </c>
    </row>
    <row r="13" spans="1:22">
      <c r="A13" s="5" t="s">
        <v>68</v>
      </c>
      <c r="C13" s="9">
        <f t="shared" si="3"/>
        <v>2160000</v>
      </c>
      <c r="D13" s="57">
        <v>720000</v>
      </c>
      <c r="F13" s="75"/>
      <c r="G13" s="75"/>
      <c r="H13" s="75"/>
      <c r="I13" s="75"/>
      <c r="J13" s="75"/>
      <c r="K13" s="75"/>
      <c r="L13" s="75"/>
      <c r="M13" s="75"/>
      <c r="N13" s="76"/>
      <c r="O13" s="76"/>
      <c r="P13" s="57"/>
      <c r="Q13" s="57"/>
      <c r="R13" s="57"/>
      <c r="S13" s="73">
        <f t="shared" si="0"/>
        <v>0</v>
      </c>
      <c r="U13" s="66">
        <f t="shared" si="1"/>
        <v>2160000</v>
      </c>
      <c r="V13" s="67">
        <f t="shared" si="2"/>
        <v>0</v>
      </c>
    </row>
    <row r="14" spans="1:22">
      <c r="A14" s="77"/>
      <c r="C14" s="78"/>
      <c r="D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U14" s="79"/>
      <c r="V14" s="79"/>
    </row>
    <row r="15" spans="1:22">
      <c r="A15" s="5" t="s">
        <v>66</v>
      </c>
      <c r="C15" s="72">
        <f>SUM(C10:C13)</f>
        <v>7759998</v>
      </c>
      <c r="D15" s="72">
        <f>SUM(D10:D13)</f>
        <v>2586666</v>
      </c>
      <c r="F15" s="75">
        <f t="shared" ref="F15:S15" si="4">SUM(F10:F13)</f>
        <v>0</v>
      </c>
      <c r="G15" s="75">
        <f t="shared" si="4"/>
        <v>0</v>
      </c>
      <c r="H15" s="75">
        <f t="shared" si="4"/>
        <v>0</v>
      </c>
      <c r="I15" s="75">
        <f t="shared" si="4"/>
        <v>0</v>
      </c>
      <c r="J15" s="75">
        <f t="shared" si="4"/>
        <v>0</v>
      </c>
      <c r="K15" s="75">
        <f t="shared" si="4"/>
        <v>0</v>
      </c>
      <c r="L15" s="75">
        <f t="shared" si="4"/>
        <v>0</v>
      </c>
      <c r="M15" s="75">
        <f t="shared" si="4"/>
        <v>0</v>
      </c>
      <c r="N15" s="80">
        <f t="shared" si="4"/>
        <v>0</v>
      </c>
      <c r="O15" s="80">
        <f t="shared" si="4"/>
        <v>0</v>
      </c>
      <c r="P15" s="72">
        <f t="shared" si="4"/>
        <v>0</v>
      </c>
      <c r="Q15" s="72">
        <f t="shared" si="4"/>
        <v>0</v>
      </c>
      <c r="R15" s="72">
        <f t="shared" si="4"/>
        <v>0</v>
      </c>
      <c r="S15" s="73">
        <f t="shared" si="4"/>
        <v>0</v>
      </c>
      <c r="U15" s="18">
        <f t="shared" si="1"/>
        <v>7759998</v>
      </c>
      <c r="V15" s="81">
        <f t="shared" si="2"/>
        <v>0</v>
      </c>
    </row>
  </sheetData>
  <mergeCells count="4">
    <mergeCell ref="A8:A9"/>
    <mergeCell ref="C8:D8"/>
    <mergeCell ref="F8:S8"/>
    <mergeCell ref="U8:V8"/>
  </mergeCells>
  <pageMargins left="0.7" right="0.7" top="0.75" bottom="0.75" header="0.3" footer="0.3"/>
  <ignoredErrors>
    <ignoredError sqref="F15:R15 U10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8:V17"/>
  <sheetViews>
    <sheetView workbookViewId="0">
      <selection activeCell="A26" sqref="A26"/>
    </sheetView>
  </sheetViews>
  <sheetFormatPr defaultColWidth="11.42578125" defaultRowHeight="15" outlineLevelCol="1"/>
  <cols>
    <col min="1" max="1" width="43.140625" customWidth="1"/>
    <col min="2" max="2" width="2.7109375" customWidth="1"/>
    <col min="3" max="3" width="13" customWidth="1"/>
    <col min="5" max="5" width="2" customWidth="1"/>
    <col min="6" max="13" width="11.42578125" hidden="1" customWidth="1" outlineLevel="1"/>
    <col min="14" max="14" width="11.42578125" collapsed="1"/>
    <col min="20" max="20" width="2.28515625" customWidth="1"/>
    <col min="21" max="21" width="15.7109375" customWidth="1"/>
  </cols>
  <sheetData>
    <row r="8" spans="1:22" ht="38.25" customHeight="1">
      <c r="A8" s="90" t="s">
        <v>23</v>
      </c>
      <c r="C8" s="88" t="s">
        <v>13</v>
      </c>
      <c r="D8" s="89"/>
      <c r="F8" s="92" t="s">
        <v>14</v>
      </c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4"/>
      <c r="U8" s="95" t="s">
        <v>16</v>
      </c>
      <c r="V8" s="96"/>
    </row>
    <row r="9" spans="1:22">
      <c r="A9" s="91"/>
      <c r="C9" s="8" t="s">
        <v>40</v>
      </c>
      <c r="D9" s="8" t="s">
        <v>1</v>
      </c>
      <c r="F9" s="14">
        <v>42736</v>
      </c>
      <c r="G9" s="14">
        <v>42767</v>
      </c>
      <c r="H9" s="14">
        <v>42795</v>
      </c>
      <c r="I9" s="14">
        <v>42826</v>
      </c>
      <c r="J9" s="14">
        <v>42856</v>
      </c>
      <c r="K9" s="14">
        <v>42887</v>
      </c>
      <c r="L9" s="14">
        <v>42917</v>
      </c>
      <c r="M9" s="14">
        <v>42948</v>
      </c>
      <c r="N9" s="14">
        <v>42979</v>
      </c>
      <c r="O9" s="14">
        <v>43009</v>
      </c>
      <c r="P9" s="14">
        <v>43040</v>
      </c>
      <c r="Q9" s="14">
        <v>43070</v>
      </c>
      <c r="R9" s="14">
        <v>43101</v>
      </c>
      <c r="S9" s="15" t="s">
        <v>7</v>
      </c>
      <c r="U9" s="17" t="s">
        <v>15</v>
      </c>
      <c r="V9" s="17" t="s">
        <v>17</v>
      </c>
    </row>
    <row r="10" spans="1:22">
      <c r="A10" s="5" t="s">
        <v>71</v>
      </c>
      <c r="C10" s="9">
        <f>+D10*3</f>
        <v>3435000</v>
      </c>
      <c r="D10" s="57">
        <v>1145000</v>
      </c>
      <c r="F10" s="75">
        <v>0</v>
      </c>
      <c r="G10" s="75">
        <v>0</v>
      </c>
      <c r="H10" s="75">
        <v>0</v>
      </c>
      <c r="I10" s="75">
        <v>0</v>
      </c>
      <c r="J10" s="75">
        <v>0</v>
      </c>
      <c r="K10" s="75">
        <v>0</v>
      </c>
      <c r="L10" s="75">
        <v>0</v>
      </c>
      <c r="M10" s="75">
        <v>0</v>
      </c>
      <c r="N10" s="76">
        <v>0</v>
      </c>
      <c r="O10" s="76">
        <v>0</v>
      </c>
      <c r="P10" s="57">
        <v>0</v>
      </c>
      <c r="Q10" s="57">
        <v>0</v>
      </c>
      <c r="R10" s="57">
        <v>0</v>
      </c>
      <c r="S10" s="73">
        <f>+SUM(F10:R10)</f>
        <v>0</v>
      </c>
      <c r="U10" s="66">
        <f>+IFERROR(C10-SUM(O10:R10),"")</f>
        <v>3435000</v>
      </c>
      <c r="V10" s="67">
        <f>(U10/C10)-1</f>
        <v>0</v>
      </c>
    </row>
    <row r="11" spans="1:22">
      <c r="A11" s="5" t="s">
        <v>72</v>
      </c>
      <c r="C11" s="9">
        <f>+D11*3</f>
        <v>30000000</v>
      </c>
      <c r="D11" s="57">
        <v>10000000</v>
      </c>
      <c r="F11" s="75"/>
      <c r="G11" s="75"/>
      <c r="H11" s="75"/>
      <c r="I11" s="75"/>
      <c r="J11" s="75"/>
      <c r="K11" s="75"/>
      <c r="L11" s="75"/>
      <c r="M11" s="75"/>
      <c r="N11" s="76"/>
      <c r="O11" s="76"/>
      <c r="P11" s="57"/>
      <c r="Q11" s="57"/>
      <c r="R11" s="57"/>
      <c r="S11" s="73">
        <f t="shared" ref="S11:S15" si="0">+SUM(F11:R11)</f>
        <v>0</v>
      </c>
      <c r="U11" s="66">
        <f t="shared" ref="U11:U17" si="1">+IFERROR(C11-SUM(O11:R11),"")</f>
        <v>30000000</v>
      </c>
      <c r="V11" s="67">
        <f t="shared" ref="V11:V17" si="2">(U11/C11)-1</f>
        <v>0</v>
      </c>
    </row>
    <row r="12" spans="1:22">
      <c r="A12" s="5" t="s">
        <v>73</v>
      </c>
      <c r="C12" s="9">
        <f t="shared" ref="C12:C15" si="3">+D12*3</f>
        <v>118500000</v>
      </c>
      <c r="D12" s="57">
        <v>39500000</v>
      </c>
      <c r="F12" s="75"/>
      <c r="G12" s="75"/>
      <c r="H12" s="75"/>
      <c r="I12" s="75"/>
      <c r="J12" s="75"/>
      <c r="K12" s="75"/>
      <c r="L12" s="75"/>
      <c r="M12" s="75"/>
      <c r="N12" s="76"/>
      <c r="O12" s="76"/>
      <c r="P12" s="57"/>
      <c r="Q12" s="57"/>
      <c r="R12" s="57"/>
      <c r="S12" s="73">
        <f t="shared" si="0"/>
        <v>0</v>
      </c>
      <c r="U12" s="66">
        <f t="shared" si="1"/>
        <v>118500000</v>
      </c>
      <c r="V12" s="67">
        <f t="shared" si="2"/>
        <v>0</v>
      </c>
    </row>
    <row r="13" spans="1:22">
      <c r="A13" s="5" t="s">
        <v>74</v>
      </c>
      <c r="C13" s="9">
        <f t="shared" si="3"/>
        <v>2700000</v>
      </c>
      <c r="D13" s="57">
        <v>900000</v>
      </c>
      <c r="F13" s="75"/>
      <c r="G13" s="75"/>
      <c r="H13" s="75"/>
      <c r="I13" s="75"/>
      <c r="J13" s="75"/>
      <c r="K13" s="75"/>
      <c r="L13" s="75"/>
      <c r="M13" s="75"/>
      <c r="N13" s="76"/>
      <c r="O13" s="76"/>
      <c r="P13" s="57"/>
      <c r="Q13" s="57"/>
      <c r="R13" s="57"/>
      <c r="S13" s="73">
        <f t="shared" si="0"/>
        <v>0</v>
      </c>
      <c r="U13" s="66">
        <f t="shared" si="1"/>
        <v>2700000</v>
      </c>
      <c r="V13" s="67">
        <f t="shared" si="2"/>
        <v>0</v>
      </c>
    </row>
    <row r="14" spans="1:22">
      <c r="A14" s="5" t="s">
        <v>75</v>
      </c>
      <c r="C14" s="9">
        <f t="shared" si="3"/>
        <v>7200000</v>
      </c>
      <c r="D14" s="57">
        <v>2400000</v>
      </c>
      <c r="F14" s="75"/>
      <c r="G14" s="75"/>
      <c r="H14" s="75"/>
      <c r="I14" s="75"/>
      <c r="J14" s="75"/>
      <c r="K14" s="75"/>
      <c r="L14" s="75"/>
      <c r="M14" s="75"/>
      <c r="N14" s="76"/>
      <c r="O14" s="76"/>
      <c r="P14" s="57"/>
      <c r="Q14" s="57"/>
      <c r="R14" s="57"/>
      <c r="S14" s="73">
        <f t="shared" si="0"/>
        <v>0</v>
      </c>
      <c r="U14" s="66">
        <f t="shared" si="1"/>
        <v>7200000</v>
      </c>
      <c r="V14" s="67">
        <f t="shared" si="2"/>
        <v>0</v>
      </c>
    </row>
    <row r="15" spans="1:22">
      <c r="A15" s="5" t="s">
        <v>76</v>
      </c>
      <c r="C15" s="9">
        <f t="shared" si="3"/>
        <v>1500000</v>
      </c>
      <c r="D15" s="57">
        <v>500000</v>
      </c>
      <c r="F15" s="75"/>
      <c r="G15" s="75"/>
      <c r="H15" s="75"/>
      <c r="I15" s="75"/>
      <c r="J15" s="75"/>
      <c r="K15" s="75"/>
      <c r="L15" s="75"/>
      <c r="M15" s="75"/>
      <c r="N15" s="76"/>
      <c r="O15" s="76"/>
      <c r="P15" s="57"/>
      <c r="Q15" s="57"/>
      <c r="R15" s="57"/>
      <c r="S15" s="73">
        <f t="shared" si="0"/>
        <v>0</v>
      </c>
      <c r="U15" s="66">
        <f t="shared" si="1"/>
        <v>1500000</v>
      </c>
      <c r="V15" s="67">
        <f t="shared" si="2"/>
        <v>0</v>
      </c>
    </row>
    <row r="16" spans="1:22">
      <c r="A16" s="77"/>
      <c r="C16" s="78"/>
      <c r="D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U16" s="79"/>
      <c r="V16" s="79"/>
    </row>
    <row r="17" spans="1:22">
      <c r="A17" s="5" t="s">
        <v>77</v>
      </c>
      <c r="C17" s="72">
        <f>SUM(C10:C15)</f>
        <v>163335000</v>
      </c>
      <c r="D17" s="72">
        <f>SUM(D10:D15)</f>
        <v>54445000</v>
      </c>
      <c r="F17" s="75">
        <f t="shared" ref="F17:S17" si="4">SUM(F10:F15)</f>
        <v>0</v>
      </c>
      <c r="G17" s="75">
        <f t="shared" si="4"/>
        <v>0</v>
      </c>
      <c r="H17" s="75">
        <f t="shared" si="4"/>
        <v>0</v>
      </c>
      <c r="I17" s="75">
        <f t="shared" si="4"/>
        <v>0</v>
      </c>
      <c r="J17" s="75">
        <f t="shared" si="4"/>
        <v>0</v>
      </c>
      <c r="K17" s="75">
        <f t="shared" si="4"/>
        <v>0</v>
      </c>
      <c r="L17" s="75">
        <f t="shared" si="4"/>
        <v>0</v>
      </c>
      <c r="M17" s="75">
        <f t="shared" si="4"/>
        <v>0</v>
      </c>
      <c r="N17" s="80">
        <f t="shared" si="4"/>
        <v>0</v>
      </c>
      <c r="O17" s="80">
        <f t="shared" si="4"/>
        <v>0</v>
      </c>
      <c r="P17" s="72">
        <f t="shared" si="4"/>
        <v>0</v>
      </c>
      <c r="Q17" s="72">
        <f t="shared" si="4"/>
        <v>0</v>
      </c>
      <c r="R17" s="72">
        <f t="shared" si="4"/>
        <v>0</v>
      </c>
      <c r="S17" s="73">
        <f t="shared" si="4"/>
        <v>0</v>
      </c>
      <c r="U17" s="18">
        <f t="shared" si="1"/>
        <v>163335000</v>
      </c>
      <c r="V17" s="81">
        <f t="shared" si="2"/>
        <v>0</v>
      </c>
    </row>
  </sheetData>
  <mergeCells count="4">
    <mergeCell ref="A8:A9"/>
    <mergeCell ref="C8:D8"/>
    <mergeCell ref="F8:S8"/>
    <mergeCell ref="U8:V8"/>
  </mergeCells>
  <pageMargins left="0.7" right="0.7" top="0.75" bottom="0.75" header="0.3" footer="0.3"/>
  <ignoredErrors>
    <ignoredError sqref="U10 F17:R17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8:V12"/>
  <sheetViews>
    <sheetView workbookViewId="0">
      <selection activeCell="R23" sqref="R23"/>
    </sheetView>
  </sheetViews>
  <sheetFormatPr defaultColWidth="11.42578125" defaultRowHeight="15" outlineLevelCol="1"/>
  <cols>
    <col min="1" max="1" width="49.28515625" customWidth="1"/>
    <col min="2" max="2" width="2.85546875" customWidth="1"/>
    <col min="5" max="5" width="2.42578125" customWidth="1"/>
    <col min="6" max="13" width="0" hidden="1" customWidth="1" outlineLevel="1"/>
    <col min="14" max="14" width="11.42578125" collapsed="1"/>
    <col min="20" max="20" width="2.42578125" customWidth="1"/>
  </cols>
  <sheetData>
    <row r="8" spans="1:22" ht="37.5" customHeight="1">
      <c r="A8" s="90" t="s">
        <v>23</v>
      </c>
      <c r="C8" s="88" t="s">
        <v>13</v>
      </c>
      <c r="D8" s="89"/>
      <c r="F8" s="92" t="s">
        <v>14</v>
      </c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4"/>
      <c r="U8" s="95" t="s">
        <v>16</v>
      </c>
      <c r="V8" s="96"/>
    </row>
    <row r="9" spans="1:22" ht="25.5">
      <c r="A9" s="91"/>
      <c r="C9" s="8" t="s">
        <v>40</v>
      </c>
      <c r="D9" s="8" t="s">
        <v>1</v>
      </c>
      <c r="F9" s="14">
        <v>42736</v>
      </c>
      <c r="G9" s="14">
        <v>42767</v>
      </c>
      <c r="H9" s="14">
        <v>42795</v>
      </c>
      <c r="I9" s="14">
        <v>42826</v>
      </c>
      <c r="J9" s="14">
        <v>42856</v>
      </c>
      <c r="K9" s="14">
        <v>42887</v>
      </c>
      <c r="L9" s="14">
        <v>42917</v>
      </c>
      <c r="M9" s="14">
        <v>42948</v>
      </c>
      <c r="N9" s="14">
        <v>42979</v>
      </c>
      <c r="O9" s="14">
        <v>43009</v>
      </c>
      <c r="P9" s="14">
        <v>43040</v>
      </c>
      <c r="Q9" s="14">
        <v>43070</v>
      </c>
      <c r="R9" s="14">
        <v>43101</v>
      </c>
      <c r="S9" s="15" t="s">
        <v>7</v>
      </c>
      <c r="U9" s="17" t="s">
        <v>15</v>
      </c>
      <c r="V9" s="17" t="s">
        <v>17</v>
      </c>
    </row>
    <row r="10" spans="1:22">
      <c r="A10" s="5" t="s">
        <v>78</v>
      </c>
      <c r="C10" s="9">
        <f>+D10*3</f>
        <v>42768000</v>
      </c>
      <c r="D10" s="57">
        <v>14256000</v>
      </c>
      <c r="F10" s="75">
        <v>0</v>
      </c>
      <c r="G10" s="75">
        <v>0</v>
      </c>
      <c r="H10" s="75">
        <v>0</v>
      </c>
      <c r="I10" s="75">
        <v>0</v>
      </c>
      <c r="J10" s="75">
        <v>0</v>
      </c>
      <c r="K10" s="75">
        <v>0</v>
      </c>
      <c r="L10" s="75">
        <v>0</v>
      </c>
      <c r="M10" s="75">
        <v>0</v>
      </c>
      <c r="N10" s="76">
        <v>0</v>
      </c>
      <c r="O10" s="76">
        <v>0</v>
      </c>
      <c r="P10" s="57">
        <v>0</v>
      </c>
      <c r="Q10" s="57">
        <v>0</v>
      </c>
      <c r="R10" s="57">
        <v>0</v>
      </c>
      <c r="S10" s="73">
        <f>+SUM(F10:R10)</f>
        <v>0</v>
      </c>
      <c r="U10" s="66">
        <f>+IFERROR(C10-SUM(O10:R10),"")</f>
        <v>42768000</v>
      </c>
      <c r="V10" s="67">
        <f>(U10/C10)-1</f>
        <v>0</v>
      </c>
    </row>
    <row r="11" spans="1:22">
      <c r="A11" s="77"/>
      <c r="C11" s="78"/>
      <c r="D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U11" s="79"/>
      <c r="V11" s="79"/>
    </row>
    <row r="12" spans="1:22">
      <c r="A12" s="5" t="s">
        <v>39</v>
      </c>
      <c r="C12" s="72">
        <f>SUM(C10:C10)</f>
        <v>42768000</v>
      </c>
      <c r="D12" s="72">
        <f>SUM(D10:D10)</f>
        <v>14256000</v>
      </c>
      <c r="F12" s="75">
        <f t="shared" ref="F12:S12" si="0">SUM(F10:F10)</f>
        <v>0</v>
      </c>
      <c r="G12" s="75">
        <f t="shared" si="0"/>
        <v>0</v>
      </c>
      <c r="H12" s="75">
        <f t="shared" si="0"/>
        <v>0</v>
      </c>
      <c r="I12" s="75">
        <f t="shared" si="0"/>
        <v>0</v>
      </c>
      <c r="J12" s="75">
        <f t="shared" si="0"/>
        <v>0</v>
      </c>
      <c r="K12" s="75">
        <f t="shared" si="0"/>
        <v>0</v>
      </c>
      <c r="L12" s="75">
        <f t="shared" si="0"/>
        <v>0</v>
      </c>
      <c r="M12" s="75">
        <f t="shared" si="0"/>
        <v>0</v>
      </c>
      <c r="N12" s="80">
        <f t="shared" si="0"/>
        <v>0</v>
      </c>
      <c r="O12" s="80">
        <f t="shared" si="0"/>
        <v>0</v>
      </c>
      <c r="P12" s="72">
        <f t="shared" si="0"/>
        <v>0</v>
      </c>
      <c r="Q12" s="72">
        <f t="shared" si="0"/>
        <v>0</v>
      </c>
      <c r="R12" s="72">
        <f t="shared" si="0"/>
        <v>0</v>
      </c>
      <c r="S12" s="73">
        <f t="shared" si="0"/>
        <v>0</v>
      </c>
      <c r="U12" s="18">
        <f t="shared" ref="U12" si="1">+IFERROR(C12-SUM(O12:R12),"")</f>
        <v>42768000</v>
      </c>
      <c r="V12" s="81">
        <f t="shared" ref="V12" si="2">(U12/C12)-1</f>
        <v>0</v>
      </c>
    </row>
  </sheetData>
  <mergeCells count="4">
    <mergeCell ref="A8:A9"/>
    <mergeCell ref="C8:D8"/>
    <mergeCell ref="F8:S8"/>
    <mergeCell ref="U8:V8"/>
  </mergeCells>
  <pageMargins left="0.7" right="0.7" top="0.75" bottom="0.75" header="0.3" footer="0.3"/>
  <ignoredErrors>
    <ignoredError sqref="U10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B15"/>
  <sheetViews>
    <sheetView workbookViewId="0">
      <selection activeCell="E2" sqref="E2"/>
    </sheetView>
  </sheetViews>
  <sheetFormatPr defaultColWidth="11.42578125" defaultRowHeight="15"/>
  <cols>
    <col min="1" max="1" width="14.5703125" customWidth="1"/>
    <col min="2" max="2" width="17.7109375" customWidth="1"/>
    <col min="5" max="5" width="12.7109375" bestFit="1" customWidth="1"/>
  </cols>
  <sheetData>
    <row r="1" spans="1:2" ht="27" customHeight="1">
      <c r="A1" s="83" t="s">
        <v>79</v>
      </c>
      <c r="B1" s="83" t="s">
        <v>80</v>
      </c>
    </row>
    <row r="2" spans="1:2">
      <c r="A2" s="85">
        <v>605301</v>
      </c>
      <c r="B2" s="9">
        <v>1500000</v>
      </c>
    </row>
    <row r="3" spans="1:2">
      <c r="A3" s="85">
        <v>605304</v>
      </c>
      <c r="B3" s="9"/>
    </row>
    <row r="4" spans="1:2">
      <c r="A4" s="85">
        <v>622001</v>
      </c>
      <c r="B4" s="9">
        <v>15000000</v>
      </c>
    </row>
    <row r="5" spans="1:2">
      <c r="A5" s="85">
        <v>622300</v>
      </c>
      <c r="B5" s="9"/>
    </row>
    <row r="6" spans="1:2">
      <c r="A6" s="85">
        <v>622301</v>
      </c>
      <c r="B6" s="9">
        <v>0</v>
      </c>
    </row>
    <row r="7" spans="1:2">
      <c r="A7" s="85">
        <v>622302</v>
      </c>
      <c r="B7" s="9"/>
    </row>
    <row r="8" spans="1:2">
      <c r="A8" s="85">
        <v>622399</v>
      </c>
      <c r="B8" s="9"/>
    </row>
    <row r="9" spans="1:2">
      <c r="A9" s="85">
        <v>641300</v>
      </c>
      <c r="B9" s="9"/>
    </row>
    <row r="10" spans="1:2">
      <c r="A10" s="85">
        <v>641301</v>
      </c>
      <c r="B10" s="9"/>
    </row>
    <row r="11" spans="1:2">
      <c r="A11" s="85">
        <v>641302</v>
      </c>
      <c r="B11" s="9">
        <v>10000000</v>
      </c>
    </row>
    <row r="12" spans="1:2">
      <c r="A12" s="85">
        <v>651900</v>
      </c>
      <c r="B12" s="9"/>
    </row>
    <row r="13" spans="1:2">
      <c r="A13" s="85">
        <v>661101</v>
      </c>
      <c r="B13" s="9"/>
    </row>
    <row r="14" spans="1:2">
      <c r="A14" s="85">
        <v>662101</v>
      </c>
      <c r="B14" s="9"/>
    </row>
    <row r="15" spans="1:2">
      <c r="A15" s="85">
        <v>662102</v>
      </c>
      <c r="B15" s="9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B16"/>
  <sheetViews>
    <sheetView workbookViewId="0">
      <selection sqref="A1:B1"/>
    </sheetView>
  </sheetViews>
  <sheetFormatPr defaultColWidth="11.42578125" defaultRowHeight="15"/>
  <cols>
    <col min="2" max="2" width="15" customWidth="1"/>
  </cols>
  <sheetData>
    <row r="1" spans="1:2" ht="41.25" customHeight="1">
      <c r="A1" s="100" t="s">
        <v>84</v>
      </c>
      <c r="B1" s="101"/>
    </row>
    <row r="2" spans="1:2">
      <c r="A2" s="83" t="s">
        <v>79</v>
      </c>
      <c r="B2" s="83" t="s">
        <v>80</v>
      </c>
    </row>
    <row r="3" spans="1:2">
      <c r="A3" s="85">
        <v>605301</v>
      </c>
      <c r="B3" s="74">
        <v>1500000</v>
      </c>
    </row>
    <row r="4" spans="1:2">
      <c r="A4" s="85">
        <v>605304</v>
      </c>
      <c r="B4" s="74"/>
    </row>
    <row r="5" spans="1:2">
      <c r="A5" s="85">
        <v>622001</v>
      </c>
      <c r="B5" s="74"/>
    </row>
    <row r="6" spans="1:2">
      <c r="A6" s="85">
        <v>622300</v>
      </c>
      <c r="B6" s="74"/>
    </row>
    <row r="7" spans="1:2">
      <c r="A7" s="85">
        <v>622301</v>
      </c>
      <c r="B7" s="74">
        <v>0</v>
      </c>
    </row>
    <row r="8" spans="1:2">
      <c r="A8" s="85">
        <v>622302</v>
      </c>
      <c r="B8" s="74"/>
    </row>
    <row r="9" spans="1:2">
      <c r="A9" s="85">
        <v>622399</v>
      </c>
      <c r="B9" s="74"/>
    </row>
    <row r="10" spans="1:2">
      <c r="A10" s="85">
        <v>641300</v>
      </c>
      <c r="B10" s="74"/>
    </row>
    <row r="11" spans="1:2">
      <c r="A11" s="85">
        <v>641301</v>
      </c>
      <c r="B11" s="74"/>
    </row>
    <row r="12" spans="1:2">
      <c r="A12" s="85">
        <v>641302</v>
      </c>
      <c r="B12" s="74"/>
    </row>
    <row r="13" spans="1:2">
      <c r="A13" s="85">
        <v>651900</v>
      </c>
      <c r="B13" s="74"/>
    </row>
    <row r="14" spans="1:2">
      <c r="A14" s="85">
        <v>661101</v>
      </c>
      <c r="B14" s="74"/>
    </row>
    <row r="15" spans="1:2">
      <c r="A15" s="85">
        <v>662101</v>
      </c>
      <c r="B15" s="74"/>
    </row>
    <row r="16" spans="1:2">
      <c r="A16" s="85">
        <v>662102</v>
      </c>
      <c r="B16" s="74"/>
    </row>
  </sheetData>
  <mergeCells count="1">
    <mergeCell ref="A1:B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B16"/>
  <sheetViews>
    <sheetView workbookViewId="0">
      <selection activeCell="A3" sqref="A3"/>
    </sheetView>
  </sheetViews>
  <sheetFormatPr defaultColWidth="11.42578125" defaultRowHeight="15"/>
  <cols>
    <col min="2" max="2" width="17.28515625" customWidth="1"/>
  </cols>
  <sheetData>
    <row r="1" spans="1:2" ht="48" customHeight="1">
      <c r="A1" s="100" t="s">
        <v>84</v>
      </c>
      <c r="B1" s="101"/>
    </row>
    <row r="2" spans="1:2">
      <c r="A2" s="83" t="s">
        <v>79</v>
      </c>
      <c r="B2" s="83" t="s">
        <v>80</v>
      </c>
    </row>
    <row r="3" spans="1:2">
      <c r="A3" s="85">
        <v>605301</v>
      </c>
      <c r="B3" s="74">
        <v>1500000</v>
      </c>
    </row>
    <row r="4" spans="1:2">
      <c r="A4" s="85">
        <v>605304</v>
      </c>
      <c r="B4" s="74"/>
    </row>
    <row r="5" spans="1:2">
      <c r="A5" s="85">
        <v>622001</v>
      </c>
      <c r="B5" s="74"/>
    </row>
    <row r="6" spans="1:2">
      <c r="A6" s="85">
        <v>622300</v>
      </c>
      <c r="B6" s="74"/>
    </row>
    <row r="7" spans="1:2">
      <c r="A7" s="85">
        <v>622301</v>
      </c>
      <c r="B7" s="74">
        <v>0</v>
      </c>
    </row>
    <row r="8" spans="1:2">
      <c r="A8" s="85">
        <v>622302</v>
      </c>
      <c r="B8" s="74"/>
    </row>
    <row r="9" spans="1:2">
      <c r="A9" s="85">
        <v>622399</v>
      </c>
      <c r="B9" s="74"/>
    </row>
    <row r="10" spans="1:2">
      <c r="A10" s="85">
        <v>641300</v>
      </c>
      <c r="B10" s="74"/>
    </row>
    <row r="11" spans="1:2">
      <c r="A11" s="85">
        <v>641301</v>
      </c>
      <c r="B11" s="74"/>
    </row>
    <row r="12" spans="1:2">
      <c r="A12" s="85">
        <v>641302</v>
      </c>
      <c r="B12" s="74"/>
    </row>
    <row r="13" spans="1:2">
      <c r="A13" s="85">
        <v>651900</v>
      </c>
      <c r="B13" s="74"/>
    </row>
    <row r="14" spans="1:2">
      <c r="A14" s="85">
        <v>661101</v>
      </c>
      <c r="B14" s="74"/>
    </row>
    <row r="15" spans="1:2">
      <c r="A15" s="85">
        <v>662101</v>
      </c>
      <c r="B15" s="74"/>
    </row>
    <row r="16" spans="1:2">
      <c r="A16" s="85">
        <v>662102</v>
      </c>
      <c r="B16" s="74"/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Sommaire</vt:lpstr>
      <vt:lpstr>ENGINS + LOGISTIQUE</vt:lpstr>
      <vt:lpstr>GASOIL</vt:lpstr>
      <vt:lpstr>MO</vt:lpstr>
      <vt:lpstr>FRAIS DE CHANTIER</vt:lpstr>
      <vt:lpstr>INSTALLATION ENTREPRISE</vt:lpstr>
      <vt:lpstr>PLAN D'URGENCE</vt:lpstr>
      <vt:lpstr>MATERIAUX</vt:lpstr>
      <vt:lpstr>ENG1</vt:lpstr>
      <vt:lpstr>ENG2</vt:lpstr>
      <vt:lpstr>ENG3</vt:lpstr>
      <vt:lpstr>Sommaire!Print_Area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 GOGO</dc:creator>
  <cp:lastModifiedBy>Carim</cp:lastModifiedBy>
  <cp:lastPrinted>2017-11-03T11:16:02Z</cp:lastPrinted>
  <dcterms:created xsi:type="dcterms:W3CDTF">2017-10-24T09:37:59Z</dcterms:created>
  <dcterms:modified xsi:type="dcterms:W3CDTF">2017-11-08T11:22:46Z</dcterms:modified>
</cp:coreProperties>
</file>