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autoCompressPictures="0"/>
  <bookViews>
    <workbookView xWindow="0" yWindow="0" windowWidth="19200" windowHeight="6645" firstSheet="1" activeTab="1"/>
  </bookViews>
  <sheets>
    <sheet name="Mois de gestion" sheetId="7" state="hidden" r:id="rId1"/>
    <sheet name="Récaptitulatif Loyer Paris" sheetId="6" r:id="rId2"/>
    <sheet name="Récaptitulatif Resa PARIS 2018" sheetId="8" r:id="rId3"/>
    <sheet name="Comptabilité PARIS 2018" sheetId="10" r:id="rId4"/>
    <sheet name="Analyse Global PARIS " sheetId="11" r:id="rId5"/>
  </sheets>
  <externalReferences>
    <externalReference r:id="rId6"/>
  </externalReferences>
  <definedNames>
    <definedName name="_xlnm._FilterDatabase" localSheetId="1" hidden="1">'Récaptitulatif Loyer Paris'!$A$1:$Y$56</definedName>
    <definedName name="_xlnm._FilterDatabase" localSheetId="2" hidden="1">'Récaptitulatif Resa PARIS 2018'!$A$1:$I$1</definedName>
    <definedName name="Param1">[1]Param!$A$3:$A$11</definedName>
    <definedName name="Param2">[1]Param!$A$14:$A$40</definedName>
  </definedNames>
  <calcPr calcId="125725"/>
  <fileRecoveryPr autoRecover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2" i="10"/>
  <c r="I3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Y38" i="6"/>
  <c r="Y27"/>
  <c r="Y26"/>
  <c r="Y24"/>
  <c r="Y21"/>
  <c r="Y20"/>
  <c r="Y12"/>
  <c r="Y6"/>
  <c r="J119" i="10"/>
  <c r="K119" l="1"/>
  <c r="L119" s="1"/>
  <c r="J118"/>
  <c r="K118" l="1"/>
  <c r="L118" s="1"/>
  <c r="H119"/>
  <c r="E119"/>
  <c r="H118"/>
  <c r="E118"/>
  <c r="H117"/>
  <c r="J117" s="1"/>
  <c r="E117"/>
  <c r="H116"/>
  <c r="J116" s="1"/>
  <c r="E116"/>
  <c r="H115"/>
  <c r="J115" s="1"/>
  <c r="E115"/>
  <c r="H114"/>
  <c r="J114" s="1"/>
  <c r="E114"/>
  <c r="H113"/>
  <c r="J113" s="1"/>
  <c r="E113"/>
  <c r="H112"/>
  <c r="J112" s="1"/>
  <c r="E112"/>
  <c r="H111"/>
  <c r="J111" s="1"/>
  <c r="E111"/>
  <c r="H110"/>
  <c r="J110" s="1"/>
  <c r="E110"/>
  <c r="H109"/>
  <c r="J109" s="1"/>
  <c r="E109"/>
  <c r="H108"/>
  <c r="J108" s="1"/>
  <c r="E108"/>
  <c r="H107"/>
  <c r="J107" s="1"/>
  <c r="E107"/>
  <c r="H106"/>
  <c r="J106" s="1"/>
  <c r="E106"/>
  <c r="H105"/>
  <c r="J105" s="1"/>
  <c r="E105"/>
  <c r="H104"/>
  <c r="J104" s="1"/>
  <c r="E104"/>
  <c r="H103"/>
  <c r="J103" s="1"/>
  <c r="E103"/>
  <c r="H102"/>
  <c r="J102" s="1"/>
  <c r="E102"/>
  <c r="H101"/>
  <c r="J101" s="1"/>
  <c r="E101"/>
  <c r="H100"/>
  <c r="J100" s="1"/>
  <c r="E100"/>
  <c r="H99"/>
  <c r="J99" s="1"/>
  <c r="E99"/>
  <c r="H98"/>
  <c r="J98" s="1"/>
  <c r="E98"/>
  <c r="H97"/>
  <c r="J97" s="1"/>
  <c r="E97"/>
  <c r="H96"/>
  <c r="J96" s="1"/>
  <c r="E96"/>
  <c r="H95"/>
  <c r="J95" s="1"/>
  <c r="E95"/>
  <c r="H94"/>
  <c r="J94" s="1"/>
  <c r="E94"/>
  <c r="H93"/>
  <c r="J93" s="1"/>
  <c r="E93"/>
  <c r="H92"/>
  <c r="J92" s="1"/>
  <c r="E92"/>
  <c r="H91"/>
  <c r="J91" s="1"/>
  <c r="E91"/>
  <c r="H90"/>
  <c r="J90" s="1"/>
  <c r="E90"/>
  <c r="H89"/>
  <c r="J89" s="1"/>
  <c r="E89"/>
  <c r="H88"/>
  <c r="J88" s="1"/>
  <c r="E88"/>
  <c r="H87"/>
  <c r="J87" s="1"/>
  <c r="E87"/>
  <c r="H86"/>
  <c r="J86" s="1"/>
  <c r="E86"/>
  <c r="H85"/>
  <c r="J85" s="1"/>
  <c r="E85"/>
  <c r="H84"/>
  <c r="J84" s="1"/>
  <c r="E84"/>
  <c r="H83"/>
  <c r="J83" s="1"/>
  <c r="E83"/>
  <c r="H82"/>
  <c r="J82" s="1"/>
  <c r="E82"/>
  <c r="H81"/>
  <c r="J81" s="1"/>
  <c r="E81"/>
  <c r="H80"/>
  <c r="J80" s="1"/>
  <c r="E80"/>
  <c r="H79"/>
  <c r="J79" s="1"/>
  <c r="E79"/>
  <c r="H78"/>
  <c r="J78" s="1"/>
  <c r="E78"/>
  <c r="H77"/>
  <c r="J77" s="1"/>
  <c r="E77"/>
  <c r="H76"/>
  <c r="J76" s="1"/>
  <c r="E76"/>
  <c r="H75"/>
  <c r="J75" s="1"/>
  <c r="E75"/>
  <c r="H74"/>
  <c r="J74" s="1"/>
  <c r="E74"/>
  <c r="H73"/>
  <c r="J73" s="1"/>
  <c r="E73"/>
  <c r="H72"/>
  <c r="J72" s="1"/>
  <c r="E72"/>
  <c r="H71"/>
  <c r="J71" s="1"/>
  <c r="E71"/>
  <c r="H70"/>
  <c r="J70" s="1"/>
  <c r="E70"/>
  <c r="H69"/>
  <c r="J69" s="1"/>
  <c r="E69"/>
  <c r="H68"/>
  <c r="J68" s="1"/>
  <c r="E68"/>
  <c r="H67"/>
  <c r="J67" s="1"/>
  <c r="E67"/>
  <c r="H66"/>
  <c r="J66" s="1"/>
  <c r="E66"/>
  <c r="H65"/>
  <c r="J65" s="1"/>
  <c r="E65"/>
  <c r="H64"/>
  <c r="J64" s="1"/>
  <c r="E64"/>
  <c r="H63"/>
  <c r="J63" s="1"/>
  <c r="E63"/>
  <c r="H62"/>
  <c r="J62" s="1"/>
  <c r="E62"/>
  <c r="H61"/>
  <c r="J61" s="1"/>
  <c r="E61"/>
  <c r="H60"/>
  <c r="J60" s="1"/>
  <c r="E60"/>
  <c r="H59"/>
  <c r="J59" s="1"/>
  <c r="E59"/>
  <c r="H58"/>
  <c r="J58" s="1"/>
  <c r="E58"/>
  <c r="H57"/>
  <c r="J57" s="1"/>
  <c r="E57"/>
  <c r="H56"/>
  <c r="J56" s="1"/>
  <c r="E56"/>
  <c r="H55"/>
  <c r="J55" s="1"/>
  <c r="E55"/>
  <c r="H54"/>
  <c r="J54" s="1"/>
  <c r="E54"/>
  <c r="H53"/>
  <c r="J53" s="1"/>
  <c r="E53"/>
  <c r="H52"/>
  <c r="J52" s="1"/>
  <c r="E52"/>
  <c r="H51"/>
  <c r="J51" s="1"/>
  <c r="E51"/>
  <c r="H50"/>
  <c r="J50" s="1"/>
  <c r="E50"/>
  <c r="H49"/>
  <c r="J49" s="1"/>
  <c r="E49"/>
  <c r="H48"/>
  <c r="J48" s="1"/>
  <c r="E48"/>
  <c r="H47"/>
  <c r="J47" s="1"/>
  <c r="E47"/>
  <c r="H46"/>
  <c r="J46" s="1"/>
  <c r="E46"/>
  <c r="H45"/>
  <c r="J45" s="1"/>
  <c r="E45"/>
  <c r="H44"/>
  <c r="J44" s="1"/>
  <c r="E44"/>
  <c r="H43"/>
  <c r="J43" s="1"/>
  <c r="E43"/>
  <c r="H42"/>
  <c r="J42" s="1"/>
  <c r="E42"/>
  <c r="H41"/>
  <c r="J41" s="1"/>
  <c r="E41"/>
  <c r="H40"/>
  <c r="J40" s="1"/>
  <c r="E40"/>
  <c r="H39"/>
  <c r="J39" s="1"/>
  <c r="E39"/>
  <c r="H38"/>
  <c r="J38" s="1"/>
  <c r="E38"/>
  <c r="H37"/>
  <c r="J37" s="1"/>
  <c r="E37"/>
  <c r="H36"/>
  <c r="J36" s="1"/>
  <c r="E36"/>
  <c r="H35"/>
  <c r="J35" s="1"/>
  <c r="E35"/>
  <c r="H34"/>
  <c r="J34" s="1"/>
  <c r="E34"/>
  <c r="H33"/>
  <c r="J33" s="1"/>
  <c r="E33"/>
  <c r="H32"/>
  <c r="J32" s="1"/>
  <c r="E32"/>
  <c r="H31"/>
  <c r="J31" s="1"/>
  <c r="E31"/>
  <c r="H30"/>
  <c r="J30" s="1"/>
  <c r="E30"/>
  <c r="H29"/>
  <c r="J29" s="1"/>
  <c r="E29"/>
  <c r="H28"/>
  <c r="J28" s="1"/>
  <c r="E28"/>
  <c r="H27"/>
  <c r="J27" s="1"/>
  <c r="E27"/>
  <c r="H26"/>
  <c r="J26" s="1"/>
  <c r="E26"/>
  <c r="H25"/>
  <c r="J25" s="1"/>
  <c r="E25"/>
  <c r="H24"/>
  <c r="J24" s="1"/>
  <c r="E24"/>
  <c r="H23"/>
  <c r="J23" s="1"/>
  <c r="E23"/>
  <c r="H22"/>
  <c r="J22" s="1"/>
  <c r="E22"/>
  <c r="H21"/>
  <c r="J21" s="1"/>
  <c r="E21"/>
  <c r="H20"/>
  <c r="J20" s="1"/>
  <c r="E20"/>
  <c r="H19"/>
  <c r="J19" s="1"/>
  <c r="E19"/>
  <c r="H18"/>
  <c r="J18" s="1"/>
  <c r="E18"/>
  <c r="J3"/>
  <c r="J4"/>
  <c r="J5"/>
  <c r="J6"/>
  <c r="J7"/>
  <c r="J8"/>
  <c r="J9"/>
  <c r="J10"/>
  <c r="J11"/>
  <c r="J12"/>
  <c r="J13"/>
  <c r="J14"/>
  <c r="J15"/>
  <c r="J16"/>
  <c r="J17"/>
  <c r="K18" l="1"/>
  <c r="L18" s="1"/>
  <c r="K22"/>
  <c r="L22" s="1"/>
  <c r="K24"/>
  <c r="L24" s="1"/>
  <c r="K29"/>
  <c r="L29" s="1"/>
  <c r="K34"/>
  <c r="L34" s="1"/>
  <c r="K36"/>
  <c r="L36" s="1"/>
  <c r="K20"/>
  <c r="L20" s="1"/>
  <c r="K27"/>
  <c r="L27" s="1"/>
  <c r="K32"/>
  <c r="L32" s="1"/>
  <c r="K19"/>
  <c r="L19" s="1"/>
  <c r="K23"/>
  <c r="L23" s="1"/>
  <c r="K25"/>
  <c r="L25" s="1"/>
  <c r="K28"/>
  <c r="L28" s="1"/>
  <c r="K31"/>
  <c r="L31" s="1"/>
  <c r="K35"/>
  <c r="L35" s="1"/>
  <c r="K38"/>
  <c r="L38" s="1"/>
  <c r="K41"/>
  <c r="L41" s="1"/>
  <c r="K44"/>
  <c r="L44" s="1"/>
  <c r="K49"/>
  <c r="L49" s="1"/>
  <c r="K51"/>
  <c r="L51" s="1"/>
  <c r="K58"/>
  <c r="L58" s="1"/>
  <c r="K62"/>
  <c r="L62" s="1"/>
  <c r="K66"/>
  <c r="L66" s="1"/>
  <c r="K70"/>
  <c r="L70" s="1"/>
  <c r="K72"/>
  <c r="L72" s="1"/>
  <c r="K77"/>
  <c r="L77" s="1"/>
  <c r="K81"/>
  <c r="L81" s="1"/>
  <c r="K83"/>
  <c r="L83" s="1"/>
  <c r="K87"/>
  <c r="L87" s="1"/>
  <c r="K93"/>
  <c r="L93" s="1"/>
  <c r="K97"/>
  <c r="L97" s="1"/>
  <c r="K101"/>
  <c r="L101" s="1"/>
  <c r="K105"/>
  <c r="L105" s="1"/>
  <c r="K109"/>
  <c r="L109" s="1"/>
  <c r="K111"/>
  <c r="L111" s="1"/>
  <c r="K112"/>
  <c r="L112" s="1"/>
  <c r="K115"/>
  <c r="L115" s="1"/>
  <c r="K117"/>
  <c r="L117" s="1"/>
  <c r="K21"/>
  <c r="L21" s="1"/>
  <c r="K26"/>
  <c r="L26" s="1"/>
  <c r="K30"/>
  <c r="L30" s="1"/>
  <c r="K33"/>
  <c r="L33" s="1"/>
  <c r="K37"/>
  <c r="L37" s="1"/>
  <c r="K39"/>
  <c r="L39" s="1"/>
  <c r="K43"/>
  <c r="L43" s="1"/>
  <c r="K46"/>
  <c r="L46" s="1"/>
  <c r="K52"/>
  <c r="L52" s="1"/>
  <c r="K60"/>
  <c r="L60" s="1"/>
  <c r="K64"/>
  <c r="L64" s="1"/>
  <c r="K68"/>
  <c r="L68" s="1"/>
  <c r="K74"/>
  <c r="L74" s="1"/>
  <c r="K76"/>
  <c r="L76" s="1"/>
  <c r="K79"/>
  <c r="L79" s="1"/>
  <c r="K85"/>
  <c r="L85" s="1"/>
  <c r="K91"/>
  <c r="L91" s="1"/>
  <c r="K96"/>
  <c r="L96" s="1"/>
  <c r="K99"/>
  <c r="L99" s="1"/>
  <c r="K103"/>
  <c r="L103" s="1"/>
  <c r="K107"/>
  <c r="L107" s="1"/>
  <c r="K110"/>
  <c r="L110" s="1"/>
  <c r="K113"/>
  <c r="L113" s="1"/>
  <c r="K114"/>
  <c r="L114" s="1"/>
  <c r="K116"/>
  <c r="L116" s="1"/>
  <c r="K45"/>
  <c r="L45" s="1"/>
  <c r="K47"/>
  <c r="L47" s="1"/>
  <c r="K50"/>
  <c r="L50" s="1"/>
  <c r="K53"/>
  <c r="L53" s="1"/>
  <c r="K55"/>
  <c r="L55" s="1"/>
  <c r="K57"/>
  <c r="L57" s="1"/>
  <c r="K61"/>
  <c r="L61" s="1"/>
  <c r="K63"/>
  <c r="L63" s="1"/>
  <c r="K65"/>
  <c r="L65" s="1"/>
  <c r="K69"/>
  <c r="L69" s="1"/>
  <c r="K73"/>
  <c r="L73" s="1"/>
  <c r="K80"/>
  <c r="L80" s="1"/>
  <c r="K84"/>
  <c r="L84" s="1"/>
  <c r="K88"/>
  <c r="L88" s="1"/>
  <c r="K90"/>
  <c r="L90" s="1"/>
  <c r="K92"/>
  <c r="L92" s="1"/>
  <c r="K95"/>
  <c r="L95" s="1"/>
  <c r="K102"/>
  <c r="L102" s="1"/>
  <c r="K106"/>
  <c r="L106" s="1"/>
  <c r="K40"/>
  <c r="L40" s="1"/>
  <c r="K42"/>
  <c r="L42" s="1"/>
  <c r="K48"/>
  <c r="L48" s="1"/>
  <c r="K54"/>
  <c r="L54" s="1"/>
  <c r="K56"/>
  <c r="L56" s="1"/>
  <c r="K59"/>
  <c r="L59" s="1"/>
  <c r="K67"/>
  <c r="L67" s="1"/>
  <c r="K71"/>
  <c r="L71" s="1"/>
  <c r="K75"/>
  <c r="L75" s="1"/>
  <c r="K78"/>
  <c r="L78" s="1"/>
  <c r="K82"/>
  <c r="L82" s="1"/>
  <c r="K86"/>
  <c r="L86" s="1"/>
  <c r="K89"/>
  <c r="L89" s="1"/>
  <c r="K94"/>
  <c r="L94" s="1"/>
  <c r="K98"/>
  <c r="L98" s="1"/>
  <c r="K100"/>
  <c r="L100" s="1"/>
  <c r="K104"/>
  <c r="L104" s="1"/>
  <c r="K108"/>
  <c r="L108" s="1"/>
  <c r="K17"/>
  <c r="K16"/>
  <c r="K15"/>
  <c r="K14"/>
  <c r="K13"/>
  <c r="K12"/>
  <c r="K11"/>
  <c r="K10"/>
  <c r="K9"/>
  <c r="K8"/>
  <c r="K7"/>
  <c r="K6"/>
  <c r="K5"/>
  <c r="K4"/>
  <c r="K3"/>
  <c r="H17"/>
  <c r="E17"/>
  <c r="H16"/>
  <c r="E16"/>
  <c r="H15"/>
  <c r="E15"/>
  <c r="H14"/>
  <c r="E14"/>
  <c r="H13"/>
  <c r="E13"/>
  <c r="H12"/>
  <c r="E12"/>
  <c r="H11"/>
  <c r="E11"/>
  <c r="H10"/>
  <c r="E10"/>
  <c r="H9"/>
  <c r="E9"/>
  <c r="H8"/>
  <c r="E8"/>
  <c r="H7"/>
  <c r="E7"/>
  <c r="H6"/>
  <c r="E6"/>
  <c r="H5"/>
  <c r="E5"/>
  <c r="H4"/>
  <c r="E4"/>
  <c r="H3"/>
  <c r="E3"/>
  <c r="H2"/>
  <c r="J2" s="1"/>
  <c r="E2"/>
  <c r="H2" i="8"/>
  <c r="H3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E2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L4" i="10" l="1"/>
  <c r="L10"/>
  <c r="L14"/>
  <c r="L9"/>
  <c r="L13"/>
  <c r="K2"/>
  <c r="L2" s="1"/>
  <c r="L6"/>
  <c r="L8"/>
  <c r="L12"/>
  <c r="L16"/>
  <c r="L3"/>
  <c r="L5"/>
  <c r="L7"/>
  <c r="L11"/>
  <c r="L15"/>
  <c r="L17"/>
  <c r="D3" i="6"/>
  <c r="F3"/>
  <c r="H3"/>
  <c r="J3"/>
  <c r="F7" i="11" s="1"/>
  <c r="L3" i="6"/>
  <c r="N3"/>
  <c r="P3"/>
  <c r="R3"/>
  <c r="T3"/>
  <c r="V3"/>
  <c r="X3"/>
  <c r="C7" i="11"/>
  <c r="D7"/>
  <c r="E7"/>
  <c r="G7"/>
  <c r="H7"/>
  <c r="I7"/>
  <c r="J7"/>
  <c r="K7"/>
  <c r="L7"/>
  <c r="M7"/>
  <c r="C2" l="1"/>
  <c r="G2"/>
  <c r="K2"/>
  <c r="D3"/>
  <c r="H3"/>
  <c r="L3"/>
  <c r="E4"/>
  <c r="I4"/>
  <c r="M4"/>
  <c r="F5"/>
  <c r="J5"/>
  <c r="B3"/>
  <c r="D2"/>
  <c r="H2"/>
  <c r="L2"/>
  <c r="E3"/>
  <c r="I3"/>
  <c r="M3"/>
  <c r="F4"/>
  <c r="J4"/>
  <c r="C5"/>
  <c r="G5"/>
  <c r="K5"/>
  <c r="B4"/>
  <c r="E2"/>
  <c r="I2"/>
  <c r="M2"/>
  <c r="F3"/>
  <c r="J3"/>
  <c r="C4"/>
  <c r="G4"/>
  <c r="K4"/>
  <c r="D5"/>
  <c r="H5"/>
  <c r="L5"/>
  <c r="B5"/>
  <c r="F2"/>
  <c r="F6" s="1"/>
  <c r="F8" s="1"/>
  <c r="F9" s="1"/>
  <c r="J2"/>
  <c r="C3"/>
  <c r="G3"/>
  <c r="K3"/>
  <c r="D4"/>
  <c r="H4"/>
  <c r="L4"/>
  <c r="L6" s="1"/>
  <c r="L8" s="1"/>
  <c r="L9" s="1"/>
  <c r="E5"/>
  <c r="E6" s="1"/>
  <c r="E8" s="1"/>
  <c r="E9" s="1"/>
  <c r="I5"/>
  <c r="I6" s="1"/>
  <c r="I8" s="1"/>
  <c r="I9" s="1"/>
  <c r="M5"/>
  <c r="M6" s="1"/>
  <c r="M8" s="1"/>
  <c r="M9" s="1"/>
  <c r="B2"/>
  <c r="B6" s="1"/>
  <c r="J6"/>
  <c r="J8" s="1"/>
  <c r="J9" s="1"/>
  <c r="H6"/>
  <c r="H8" s="1"/>
  <c r="H9" s="1"/>
  <c r="D6"/>
  <c r="D8" s="1"/>
  <c r="D9" s="1"/>
  <c r="C6"/>
  <c r="C8" s="1"/>
  <c r="C9" s="1"/>
  <c r="N5" l="1"/>
  <c r="N3"/>
  <c r="K6"/>
  <c r="K8" s="1"/>
  <c r="K9" s="1"/>
  <c r="N4"/>
  <c r="N2"/>
  <c r="G6"/>
  <c r="G8" s="1"/>
  <c r="G9" s="1"/>
  <c r="N6" l="1"/>
  <c r="C38" i="6"/>
  <c r="C27" l="1"/>
  <c r="C20" l="1"/>
  <c r="C12"/>
  <c r="C26"/>
  <c r="C24"/>
  <c r="C21"/>
  <c r="C6"/>
  <c r="B3" l="1"/>
  <c r="B7" i="11" s="1"/>
  <c r="L28" i="7"/>
  <c r="L26"/>
  <c r="I22"/>
  <c r="I20"/>
  <c r="I19"/>
  <c r="G18"/>
  <c r="I16"/>
  <c r="I15"/>
  <c r="I3" s="1"/>
  <c r="K12"/>
  <c r="K3"/>
  <c r="G12"/>
  <c r="G3" s="1"/>
  <c r="E10"/>
  <c r="E4"/>
  <c r="E3"/>
  <c r="F8"/>
  <c r="M3"/>
  <c r="J3"/>
  <c r="H3"/>
  <c r="F3"/>
  <c r="D3"/>
  <c r="C3"/>
  <c r="B3"/>
  <c r="L3"/>
  <c r="B8" i="11" l="1"/>
  <c r="B9" s="1"/>
  <c r="N7"/>
  <c r="N8" s="1"/>
  <c r="N9" s="1"/>
</calcChain>
</file>

<file path=xl/comments1.xml><?xml version="1.0" encoding="utf-8"?>
<comments xmlns="http://schemas.openxmlformats.org/spreadsheetml/2006/main">
  <authors>
    <author>Smartrenting</author>
    <author>Romain Bernard</author>
  </authors>
  <commentList>
    <comment ref="C7" authorId="0">
      <text>
        <r>
          <rPr>
            <b/>
            <sz val="9"/>
            <color indexed="81"/>
            <rFont val="Tahoma"/>
            <family val="2"/>
          </rPr>
          <t>Smartrenting:</t>
        </r>
        <r>
          <rPr>
            <sz val="9"/>
            <color indexed="81"/>
            <rFont val="Tahoma"/>
            <family val="2"/>
          </rPr>
          <t xml:space="preserve">
Soustraire 25 nuits payées en trop</t>
        </r>
      </text>
    </comment>
    <comment ref="Y7" authorId="0">
      <text>
        <r>
          <rPr>
            <b/>
            <sz val="9"/>
            <color indexed="81"/>
            <rFont val="Tahoma"/>
            <family val="2"/>
          </rPr>
          <t>Smartrenting:</t>
        </r>
        <r>
          <rPr>
            <sz val="9"/>
            <color indexed="81"/>
            <rFont val="Tahoma"/>
            <family val="2"/>
          </rPr>
          <t xml:space="preserve">
Soustraire 25 nuits payées en trop</t>
        </r>
      </text>
    </comment>
    <comment ref="C16" authorId="0">
      <text>
        <r>
          <rPr>
            <b/>
            <sz val="9"/>
            <color indexed="81"/>
            <rFont val="Tahoma"/>
            <family val="2"/>
          </rPr>
          <t>Smartrenting:</t>
        </r>
        <r>
          <rPr>
            <sz val="9"/>
            <color indexed="81"/>
            <rFont val="Tahoma"/>
            <family val="2"/>
          </rPr>
          <t xml:space="preserve">
Retirer 226,99€ (changement mitigeur cuisine)</t>
        </r>
      </text>
    </comment>
    <comment ref="Y16" authorId="0">
      <text>
        <r>
          <rPr>
            <b/>
            <sz val="9"/>
            <color indexed="81"/>
            <rFont val="Tahoma"/>
            <family val="2"/>
          </rPr>
          <t>Smartrenting:</t>
        </r>
        <r>
          <rPr>
            <sz val="9"/>
            <color indexed="81"/>
            <rFont val="Tahoma"/>
            <family val="2"/>
          </rPr>
          <t xml:space="preserve">
Retirer 226,99€ (changement mitigeur cuisine)</t>
        </r>
      </text>
    </comment>
    <comment ref="C25" authorId="1">
      <text>
        <r>
          <rPr>
            <b/>
            <sz val="9"/>
            <color indexed="81"/>
            <rFont val="Tahoma"/>
            <family val="2"/>
          </rPr>
          <t>Romain Bernard:</t>
        </r>
        <r>
          <rPr>
            <sz val="9"/>
            <color indexed="81"/>
            <rFont val="Tahoma"/>
            <family val="2"/>
          </rPr>
          <t xml:space="preserve">
773,86€ à verser (prorata de décembre + prorata de janvier car elle revient 4 jours)</t>
        </r>
      </text>
    </comment>
    <comment ref="Y25" authorId="1">
      <text>
        <r>
          <rPr>
            <b/>
            <sz val="9"/>
            <color indexed="81"/>
            <rFont val="Tahoma"/>
            <family val="2"/>
          </rPr>
          <t>Romain Bernard:</t>
        </r>
        <r>
          <rPr>
            <sz val="9"/>
            <color indexed="81"/>
            <rFont val="Tahoma"/>
            <family val="2"/>
          </rPr>
          <t xml:space="preserve">
773,86€ à verser (prorata de décembre + prorata de janvier car elle revient 4 jours)</t>
        </r>
      </text>
    </comment>
    <comment ref="C26" authorId="0">
      <text>
        <r>
          <rPr>
            <b/>
            <sz val="9"/>
            <color indexed="81"/>
            <rFont val="Tahoma"/>
            <family val="2"/>
          </rPr>
          <t>Smartrenting:</t>
        </r>
        <r>
          <rPr>
            <sz val="9"/>
            <color indexed="81"/>
            <rFont val="Tahoma"/>
            <family val="2"/>
          </rPr>
          <t xml:space="preserve">
Retirer 140€ + 590€ serrure</t>
        </r>
      </text>
    </comment>
    <comment ref="Y26" authorId="0">
      <text>
        <r>
          <rPr>
            <b/>
            <sz val="9"/>
            <color indexed="81"/>
            <rFont val="Tahoma"/>
            <family val="2"/>
          </rPr>
          <t>Smartrenting:</t>
        </r>
        <r>
          <rPr>
            <sz val="9"/>
            <color indexed="81"/>
            <rFont val="Tahoma"/>
            <family val="2"/>
          </rPr>
          <t xml:space="preserve">
Retirer 140€ + 590€ serrure</t>
        </r>
      </text>
    </comment>
  </commentList>
</comments>
</file>

<file path=xl/sharedStrings.xml><?xml version="1.0" encoding="utf-8"?>
<sst xmlns="http://schemas.openxmlformats.org/spreadsheetml/2006/main" count="1173" uniqueCount="249">
  <si>
    <t>CONSTANCE</t>
  </si>
  <si>
    <t>ALESIA</t>
  </si>
  <si>
    <t>TEMPLE</t>
  </si>
  <si>
    <t>POISSONNIERE</t>
  </si>
  <si>
    <t>NERVIL</t>
  </si>
  <si>
    <t>CHAMP DE MARS</t>
  </si>
  <si>
    <t>CANAL ST MARTIN</t>
  </si>
  <si>
    <t>RICHARD LENOIR</t>
  </si>
  <si>
    <t>ARSENAL GUY</t>
  </si>
  <si>
    <t>NICOLE</t>
  </si>
  <si>
    <t>TOUR EIFFEL</t>
  </si>
  <si>
    <t>ROOFTOP</t>
  </si>
  <si>
    <t>SAINT LOUIS</t>
  </si>
  <si>
    <t>BEAUMARCHAIS</t>
  </si>
  <si>
    <t>BATIGNOLLES</t>
  </si>
  <si>
    <t>MONTMARTRE</t>
  </si>
  <si>
    <t>ECOLES</t>
  </si>
  <si>
    <t>ORSAY</t>
  </si>
  <si>
    <t>PYRAMIDE 2</t>
  </si>
  <si>
    <t>PYRAMIDE</t>
  </si>
  <si>
    <t>DECEMBRE</t>
  </si>
  <si>
    <t>NOVEMBRE</t>
  </si>
  <si>
    <t>OCTOBRE</t>
  </si>
  <si>
    <t>SEPTEMBRE</t>
  </si>
  <si>
    <t>AOUT</t>
  </si>
  <si>
    <t>JUILLET</t>
  </si>
  <si>
    <t>JUIN</t>
  </si>
  <si>
    <t>MAI</t>
  </si>
  <si>
    <t>AVRIL</t>
  </si>
  <si>
    <t>MARS</t>
  </si>
  <si>
    <t>FEVRIER</t>
  </si>
  <si>
    <t>JANVIER</t>
  </si>
  <si>
    <t>CODE APPARTEMENT</t>
  </si>
  <si>
    <t>MONTMARTRE 2</t>
  </si>
  <si>
    <t>MARIQUE</t>
  </si>
  <si>
    <t>ODEON</t>
  </si>
  <si>
    <t>BRUNEL</t>
  </si>
  <si>
    <t>COLISEE</t>
  </si>
  <si>
    <t>LABORDE</t>
  </si>
  <si>
    <t>EVA</t>
  </si>
  <si>
    <t>VOLTAIRE</t>
  </si>
  <si>
    <t>THURIES</t>
  </si>
  <si>
    <t>Total par mois</t>
  </si>
  <si>
    <t>VAUGIRARD</t>
  </si>
  <si>
    <t>Code appartement</t>
  </si>
  <si>
    <t>TOTAL</t>
  </si>
  <si>
    <t>PORTE D'ORLEANS</t>
  </si>
  <si>
    <t>LEDRU ROLLIN</t>
  </si>
  <si>
    <t>Loyer</t>
  </si>
  <si>
    <t>SULTAN</t>
  </si>
  <si>
    <t>INVALIDES</t>
  </si>
  <si>
    <t>SAINT SAUVEUR</t>
  </si>
  <si>
    <t>FRIEDLAND</t>
  </si>
  <si>
    <t>POINCARE</t>
  </si>
  <si>
    <t>QUENU</t>
  </si>
  <si>
    <t>VICTOR LETALLE</t>
  </si>
  <si>
    <t>CHABANAIS</t>
  </si>
  <si>
    <t>LEPIC</t>
  </si>
  <si>
    <t>BEAUBOURG</t>
  </si>
  <si>
    <t>MONCEAU</t>
  </si>
  <si>
    <t>JUGE</t>
  </si>
  <si>
    <t>LAFAYETTE</t>
  </si>
  <si>
    <t>LABROUSTE</t>
  </si>
  <si>
    <t>ASILE</t>
  </si>
  <si>
    <t>BATIGNOLLES 2</t>
  </si>
  <si>
    <t>CHARENTON</t>
  </si>
  <si>
    <t>BECCARIA</t>
  </si>
  <si>
    <t>AMSTERDAM</t>
  </si>
  <si>
    <t>SUFFREN</t>
  </si>
  <si>
    <t>BERNARDINS</t>
  </si>
  <si>
    <t>MOUFFETARD</t>
  </si>
  <si>
    <t>NAVARIN</t>
  </si>
  <si>
    <t>CARDINAL LEMOINE</t>
  </si>
  <si>
    <t>ORFILA</t>
  </si>
  <si>
    <t>CONVENTION</t>
  </si>
  <si>
    <t>MOREAU</t>
  </si>
  <si>
    <t>D'ORSEL</t>
  </si>
  <si>
    <t>RUHMKORFF</t>
  </si>
  <si>
    <t>DAMES</t>
  </si>
  <si>
    <t>LOBLIGEOIS</t>
  </si>
  <si>
    <t>VICTOR HUGO 2</t>
  </si>
  <si>
    <t>FELICITE</t>
  </si>
  <si>
    <t>BOILEAU</t>
  </si>
  <si>
    <t>Ordener(2)</t>
  </si>
  <si>
    <t>CHAMPIONNET</t>
  </si>
  <si>
    <t>D'ORSEL 2</t>
  </si>
  <si>
    <t>BRUNE</t>
  </si>
  <si>
    <t>DUNOIS</t>
  </si>
  <si>
    <t>Quai de la marne</t>
  </si>
  <si>
    <t>DESMOULINS</t>
  </si>
  <si>
    <t>MAINE</t>
  </si>
  <si>
    <t>Providence</t>
  </si>
  <si>
    <t>ASSAS</t>
  </si>
  <si>
    <t>LERICHE 2</t>
  </si>
  <si>
    <t>Villafranca</t>
  </si>
  <si>
    <t>Anjou</t>
  </si>
  <si>
    <t>Pascal</t>
  </si>
  <si>
    <t>Rue des écoles</t>
  </si>
  <si>
    <t>Garibaldi</t>
  </si>
  <si>
    <t>Date d'arrivée</t>
  </si>
  <si>
    <t>Date de départ</t>
  </si>
  <si>
    <t>Nombre de nuits</t>
  </si>
  <si>
    <t>Prestations de services</t>
  </si>
  <si>
    <t>Alex Annesley</t>
  </si>
  <si>
    <t>Arnaud Forest</t>
  </si>
  <si>
    <t>Renaud Vincent</t>
  </si>
  <si>
    <t>Pablo Fonseca</t>
  </si>
  <si>
    <t>Yuan Xu</t>
  </si>
  <si>
    <t>Romain Huck</t>
  </si>
  <si>
    <t>Plateforme</t>
  </si>
  <si>
    <t>Réservation</t>
  </si>
  <si>
    <t>Caution</t>
  </si>
  <si>
    <t>Annulation</t>
  </si>
  <si>
    <t>Type</t>
  </si>
  <si>
    <t>Nom Touriste</t>
  </si>
  <si>
    <t>Loyer / nuit</t>
  </si>
  <si>
    <t xml:space="preserve">Prix / nuit </t>
  </si>
  <si>
    <t>Coût / nuit</t>
  </si>
  <si>
    <t>Prestations services</t>
  </si>
  <si>
    <t>Mois</t>
  </si>
  <si>
    <t>Montant de la réservation net</t>
  </si>
  <si>
    <t>CA TOTAL</t>
  </si>
  <si>
    <t>MARGE OPERATIONNELLE</t>
  </si>
  <si>
    <t>Taux de marge</t>
  </si>
  <si>
    <t>Nuit</t>
  </si>
  <si>
    <t>CHRISTIANI</t>
  </si>
  <si>
    <t>NAZARETH</t>
  </si>
  <si>
    <t>LETALLE</t>
  </si>
  <si>
    <t>BROCHANT</t>
  </si>
  <si>
    <t>LEVIS</t>
  </si>
  <si>
    <t>REAUMUR</t>
  </si>
  <si>
    <t>PETITS CARREAUX</t>
  </si>
  <si>
    <t>GRAVILLIERS</t>
  </si>
  <si>
    <t>MALESHERBES</t>
  </si>
  <si>
    <t>LORD BYRON</t>
  </si>
  <si>
    <t xml:space="preserve">Luxembourg </t>
  </si>
  <si>
    <t>COURRIER</t>
  </si>
  <si>
    <t>LERICHE</t>
  </si>
  <si>
    <t>Aziz Fatehi</t>
  </si>
  <si>
    <t>Francki Burger</t>
  </si>
  <si>
    <t>Tiago Mota</t>
  </si>
  <si>
    <t>Kinahe Diarra</t>
  </si>
  <si>
    <t>Martin Gaston-Dreyfus</t>
  </si>
  <si>
    <t>Alice Ross</t>
  </si>
  <si>
    <t>Caroline Collier</t>
  </si>
  <si>
    <t>Eric Lavat</t>
  </si>
  <si>
    <t>Hugo Lambert</t>
  </si>
  <si>
    <t>Medea Lianza</t>
  </si>
  <si>
    <t>Deniz Babucoglu</t>
  </si>
  <si>
    <t>Joke Degreef</t>
  </si>
  <si>
    <t>Yannick Fondeur</t>
  </si>
  <si>
    <t>Julia Cho</t>
  </si>
  <si>
    <t>Anthony Thiollier</t>
  </si>
  <si>
    <t>Jake Haynes</t>
  </si>
  <si>
    <t>熙 吴</t>
  </si>
  <si>
    <t>Lunar Nana</t>
  </si>
  <si>
    <t>Eric De BECDELIEVRE</t>
  </si>
  <si>
    <t>Freddie Sedgwick</t>
  </si>
  <si>
    <t>Kingsley Luu Kim</t>
  </si>
  <si>
    <t>王 蝶灵</t>
  </si>
  <si>
    <t>Samuel Odic</t>
  </si>
  <si>
    <t>Roberta Assis</t>
  </si>
  <si>
    <t>Shirley Zhang</t>
  </si>
  <si>
    <t>Barbel Finkenstadt Rand</t>
  </si>
  <si>
    <t>Sergio Gutierrez</t>
  </si>
  <si>
    <t>Eloïse Palacios</t>
  </si>
  <si>
    <t>Lama Nassar</t>
  </si>
  <si>
    <t>Bryce McDougall</t>
  </si>
  <si>
    <t>Christopher Leach</t>
  </si>
  <si>
    <t>Marion Mbuetani</t>
  </si>
  <si>
    <t>Filipe Iack</t>
  </si>
  <si>
    <t>Albin Pathouot</t>
  </si>
  <si>
    <t>Jeroen Verhanneman</t>
  </si>
  <si>
    <t>Nancy Thompson</t>
  </si>
  <si>
    <t>Rebecca Mulcahy</t>
  </si>
  <si>
    <t>Andrew Veclotch</t>
  </si>
  <si>
    <t>Karine Battini</t>
  </si>
  <si>
    <t>Yitzhak Nissenboim</t>
  </si>
  <si>
    <t>Maria Cristina Porto</t>
  </si>
  <si>
    <t>Aurora García González</t>
  </si>
  <si>
    <t>Marie Morchain</t>
  </si>
  <si>
    <t>Moriah Abrams</t>
  </si>
  <si>
    <t>Audrey Colanero</t>
  </si>
  <si>
    <t>Jan Reneteau</t>
  </si>
  <si>
    <t>Ge Yan</t>
  </si>
  <si>
    <t>Stephane Chotart</t>
  </si>
  <si>
    <t>Ghaith Sabouni</t>
  </si>
  <si>
    <t>Astrid Mundt</t>
  </si>
  <si>
    <t>Nicolas Houlot</t>
  </si>
  <si>
    <t>Olivia Paumelin</t>
  </si>
  <si>
    <t>Mathieu Duchêne</t>
  </si>
  <si>
    <t>Felix Galdos Castillejo</t>
  </si>
  <si>
    <t>Jane Williams</t>
  </si>
  <si>
    <t>Jessica Chandler</t>
  </si>
  <si>
    <t>Mariana Schmitz</t>
  </si>
  <si>
    <t>Davide Mengoli</t>
  </si>
  <si>
    <t>Loïc WAQUIEr</t>
  </si>
  <si>
    <t>Yves Chatelard</t>
  </si>
  <si>
    <t>Caroline Myers</t>
  </si>
  <si>
    <t>Anne Le Floc’H</t>
  </si>
  <si>
    <t>Alex Purcaru</t>
  </si>
  <si>
    <t>Yu Che Chiu</t>
  </si>
  <si>
    <t>Emily DaFoe</t>
  </si>
  <si>
    <t>Julian Cadar</t>
  </si>
  <si>
    <t>Marcello Faraggi</t>
  </si>
  <si>
    <t>Paolo Boccanelli</t>
  </si>
  <si>
    <t>Philipp Osswald</t>
  </si>
  <si>
    <t>Grégory Houllier</t>
  </si>
  <si>
    <t>Isabelle De JUST</t>
  </si>
  <si>
    <t>Annie H</t>
  </si>
  <si>
    <t>P.Y. Laligand</t>
  </si>
  <si>
    <t>Lola Arenas</t>
  </si>
  <si>
    <t>Hervé Gallet</t>
  </si>
  <si>
    <t>Rafael Lopez Moreno</t>
  </si>
  <si>
    <t>Luisa Del Carmen Magallanes Femerling</t>
  </si>
  <si>
    <t>Yann Derumeaux</t>
  </si>
  <si>
    <t>Rachida Azmi</t>
  </si>
  <si>
    <t>Sandie Vrel</t>
  </si>
  <si>
    <t>Joelle Dalmasso</t>
  </si>
  <si>
    <t>Manel Rodríguez Pujol</t>
  </si>
  <si>
    <t>Marion Barbet-Massin</t>
  </si>
  <si>
    <t>Stephen Yoon</t>
  </si>
  <si>
    <t>KuBrick Lo</t>
  </si>
  <si>
    <t>Maryse Belanger</t>
  </si>
  <si>
    <t>Chuck Winfree</t>
  </si>
  <si>
    <t>Santiago Del Hoyo</t>
  </si>
  <si>
    <t>Jessica Dorsey</t>
  </si>
  <si>
    <t>Chantal Mesquida</t>
  </si>
  <si>
    <t>タナカ トモヒロ</t>
  </si>
  <si>
    <t>Michele Ambrogi</t>
  </si>
  <si>
    <t>Vitalii Butenko</t>
  </si>
  <si>
    <t>Pieter Terblanche</t>
  </si>
  <si>
    <t>Laurent Venet</t>
  </si>
  <si>
    <t>Chloe Voller</t>
  </si>
  <si>
    <t>Jacques Charest</t>
  </si>
  <si>
    <t>Valerie Bardon</t>
  </si>
  <si>
    <t>Hyeondo Im</t>
  </si>
  <si>
    <t>Bram Tamasoleng</t>
  </si>
  <si>
    <t>Shaleen Agarwal</t>
  </si>
  <si>
    <t>Hunter Abrams</t>
  </si>
  <si>
    <t>Carlos Alexandre Marques</t>
  </si>
  <si>
    <t>Luly James</t>
  </si>
  <si>
    <t>Rachel Laiserin</t>
  </si>
  <si>
    <t>Mieko Tsubaki</t>
  </si>
  <si>
    <t>Heidy Velarde</t>
  </si>
  <si>
    <t>Saad Al-Mohannadi</t>
  </si>
  <si>
    <t>Airbnb</t>
  </si>
  <si>
    <t>ü</t>
  </si>
  <si>
    <t>A</t>
  </si>
</sst>
</file>

<file path=xl/styles.xml><?xml version="1.0" encoding="utf-8"?>
<styleSheet xmlns="http://schemas.openxmlformats.org/spreadsheetml/2006/main">
  <numFmts count="5"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_-* #,##0\ _€_-;\-* #,##0\ _€_-;_-* &quot;-&quot;??\ _€_-;_-@_-"/>
    <numFmt numFmtId="167" formatCode="_-* #,##0\ &quot;€&quot;_-;\-* #,##0\ &quot;€&quot;_-;_-* &quot;-&quot;??\ &quot;€&quot;_-;_-@_-"/>
    <numFmt numFmtId="168" formatCode="#,##0\ &quot;€&quot;"/>
  </numFmts>
  <fonts count="1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Verdana"/>
      <family val="2"/>
    </font>
    <font>
      <sz val="8"/>
      <color theme="1"/>
      <name val="Verdana"/>
      <family val="2"/>
    </font>
    <font>
      <b/>
      <sz val="10"/>
      <color rgb="FFFFFF00"/>
      <name val="Verdana"/>
      <family val="2"/>
    </font>
    <font>
      <sz val="10"/>
      <color theme="1"/>
      <name val="Wingdings"/>
      <charset val="2"/>
    </font>
    <font>
      <sz val="11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darkUp"/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04664"/>
        <bgColor indexed="64"/>
      </patternFill>
    </fill>
    <fill>
      <patternFill patternType="solid">
        <fgColor rgb="FF1F497D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</fills>
  <borders count="20">
    <border>
      <left/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</borders>
  <cellStyleXfs count="4">
    <xf numFmtId="0" fontId="0" fillId="0" borderId="0"/>
    <xf numFmtId="165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9" fontId="6" fillId="0" borderId="0" applyFont="0" applyFill="0" applyBorder="0" applyAlignment="0" applyProtection="0"/>
  </cellStyleXfs>
  <cellXfs count="80">
    <xf numFmtId="0" fontId="0" fillId="0" borderId="0" xfId="0"/>
    <xf numFmtId="0" fontId="0" fillId="0" borderId="0" xfId="0" applyFont="1"/>
    <xf numFmtId="0" fontId="0" fillId="0" borderId="1" xfId="0" applyFont="1" applyBorder="1"/>
    <xf numFmtId="0" fontId="0" fillId="0" borderId="0" xfId="0" applyFont="1" applyBorder="1"/>
    <xf numFmtId="0" fontId="0" fillId="0" borderId="2" xfId="0" applyFont="1" applyBorder="1"/>
    <xf numFmtId="0" fontId="0" fillId="2" borderId="0" xfId="0" applyFont="1" applyFill="1"/>
    <xf numFmtId="0" fontId="0" fillId="0" borderId="0" xfId="0" applyFill="1" applyBorder="1" applyAlignment="1">
      <alignment vertical="center" wrapText="1"/>
    </xf>
    <xf numFmtId="0" fontId="0" fillId="0" borderId="0" xfId="0" applyFont="1" applyFill="1" applyBorder="1"/>
    <xf numFmtId="0" fontId="0" fillId="0" borderId="0" xfId="0" applyBorder="1" applyAlignment="1">
      <alignment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0" fillId="0" borderId="0" xfId="0" applyFont="1" applyFill="1"/>
    <xf numFmtId="0" fontId="3" fillId="0" borderId="0" xfId="0" applyFont="1" applyFill="1"/>
    <xf numFmtId="0" fontId="2" fillId="3" borderId="0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4" borderId="0" xfId="0" applyFont="1" applyFill="1" applyBorder="1" applyAlignment="1">
      <alignment horizontal="center" vertical="center" wrapText="1"/>
    </xf>
    <xf numFmtId="166" fontId="1" fillId="3" borderId="0" xfId="1" applyNumberFormat="1" applyFont="1" applyFill="1" applyBorder="1" applyAlignment="1">
      <alignment horizontal="center" vertical="center" wrapText="1"/>
    </xf>
    <xf numFmtId="0" fontId="9" fillId="0" borderId="0" xfId="0" applyFont="1"/>
    <xf numFmtId="0" fontId="10" fillId="0" borderId="0" xfId="0" applyFont="1" applyFill="1" applyAlignment="1">
      <alignment horizontal="center" vertical="center" wrapText="1"/>
    </xf>
    <xf numFmtId="0" fontId="9" fillId="0" borderId="9" xfId="0" applyFont="1" applyBorder="1"/>
    <xf numFmtId="0" fontId="9" fillId="0" borderId="10" xfId="0" applyFont="1" applyBorder="1"/>
    <xf numFmtId="167" fontId="9" fillId="2" borderId="11" xfId="0" applyNumberFormat="1" applyFont="1" applyFill="1" applyBorder="1"/>
    <xf numFmtId="0" fontId="9" fillId="0" borderId="12" xfId="0" applyFont="1" applyBorder="1"/>
    <xf numFmtId="0" fontId="9" fillId="0" borderId="0" xfId="0" applyFont="1" applyBorder="1"/>
    <xf numFmtId="0" fontId="11" fillId="7" borderId="13" xfId="0" applyFont="1" applyFill="1" applyBorder="1" applyAlignment="1">
      <alignment horizontal="center" vertical="center" wrapText="1"/>
    </xf>
    <xf numFmtId="164" fontId="11" fillId="7" borderId="13" xfId="2" applyFont="1" applyFill="1" applyBorder="1" applyAlignment="1">
      <alignment horizontal="center" vertical="center" wrapText="1"/>
    </xf>
    <xf numFmtId="0" fontId="12" fillId="0" borderId="13" xfId="0" applyFont="1" applyBorder="1" applyAlignment="1">
      <alignment horizontal="center" vertical="center"/>
    </xf>
    <xf numFmtId="0" fontId="12" fillId="0" borderId="13" xfId="0" applyFont="1" applyBorder="1" applyAlignment="1">
      <alignment horizontal="center"/>
    </xf>
    <xf numFmtId="14" fontId="12" fillId="0" borderId="13" xfId="0" applyNumberFormat="1" applyFont="1" applyBorder="1" applyAlignment="1">
      <alignment horizontal="center" vertical="center"/>
    </xf>
    <xf numFmtId="164" fontId="12" fillId="0" borderId="13" xfId="2" applyFont="1" applyBorder="1" applyAlignment="1">
      <alignment horizontal="center" vertical="center"/>
    </xf>
    <xf numFmtId="164" fontId="11" fillId="8" borderId="13" xfId="2" applyFont="1" applyFill="1" applyBorder="1" applyAlignment="1">
      <alignment horizontal="center" vertical="center" wrapText="1"/>
    </xf>
    <xf numFmtId="0" fontId="11" fillId="8" borderId="13" xfId="0" applyFont="1" applyFill="1" applyBorder="1" applyAlignment="1">
      <alignment horizontal="center" vertical="center" wrapText="1"/>
    </xf>
    <xf numFmtId="14" fontId="11" fillId="8" borderId="13" xfId="0" applyNumberFormat="1" applyFont="1" applyFill="1" applyBorder="1" applyAlignment="1">
      <alignment horizontal="center" vertical="center" wrapText="1"/>
    </xf>
    <xf numFmtId="164" fontId="11" fillId="7" borderId="13" xfId="2" applyFont="1" applyFill="1" applyBorder="1" applyAlignment="1">
      <alignment horizontal="center" vertical="center"/>
    </xf>
    <xf numFmtId="0" fontId="13" fillId="7" borderId="13" xfId="0" applyFont="1" applyFill="1" applyBorder="1" applyAlignment="1">
      <alignment horizontal="center" vertical="center"/>
    </xf>
    <xf numFmtId="0" fontId="14" fillId="0" borderId="0" xfId="0" applyFont="1" applyAlignment="1">
      <alignment horizontal="center"/>
    </xf>
    <xf numFmtId="0" fontId="11" fillId="7" borderId="13" xfId="0" applyFont="1" applyFill="1" applyBorder="1" applyAlignment="1">
      <alignment horizontal="center" vertical="center"/>
    </xf>
    <xf numFmtId="0" fontId="11" fillId="8" borderId="13" xfId="0" applyFont="1" applyFill="1" applyBorder="1" applyAlignment="1">
      <alignment horizontal="center" vertical="center"/>
    </xf>
    <xf numFmtId="14" fontId="11" fillId="8" borderId="13" xfId="0" applyNumberFormat="1" applyFont="1" applyFill="1" applyBorder="1" applyAlignment="1">
      <alignment horizontal="center" vertical="center"/>
    </xf>
    <xf numFmtId="0" fontId="1" fillId="0" borderId="0" xfId="0" applyFont="1"/>
    <xf numFmtId="0" fontId="15" fillId="7" borderId="13" xfId="0" applyFont="1" applyFill="1" applyBorder="1" applyAlignment="1">
      <alignment horizontal="center" vertical="center"/>
    </xf>
    <xf numFmtId="0" fontId="15" fillId="7" borderId="13" xfId="0" applyFont="1" applyFill="1" applyBorder="1" applyAlignment="1">
      <alignment horizontal="center" vertical="center" wrapText="1"/>
    </xf>
    <xf numFmtId="167" fontId="15" fillId="7" borderId="13" xfId="0" applyNumberFormat="1" applyFont="1" applyFill="1" applyBorder="1" applyAlignment="1">
      <alignment horizontal="center" vertical="center" wrapText="1"/>
    </xf>
    <xf numFmtId="0" fontId="9" fillId="0" borderId="0" xfId="0" applyFont="1" applyFill="1" applyBorder="1"/>
    <xf numFmtId="0" fontId="5" fillId="9" borderId="0" xfId="0" applyFont="1" applyFill="1" applyBorder="1" applyAlignment="1">
      <alignment horizontal="center" vertical="center"/>
    </xf>
    <xf numFmtId="0" fontId="4" fillId="6" borderId="0" xfId="0" applyFont="1" applyFill="1" applyBorder="1" applyAlignment="1">
      <alignment horizontal="center" vertical="center" wrapText="1"/>
    </xf>
    <xf numFmtId="0" fontId="15" fillId="6" borderId="17" xfId="0" applyFont="1" applyFill="1" applyBorder="1" applyAlignment="1">
      <alignment horizontal="left" vertical="center" wrapText="1"/>
    </xf>
    <xf numFmtId="0" fontId="9" fillId="0" borderId="17" xfId="0" applyFont="1" applyFill="1" applyBorder="1"/>
    <xf numFmtId="167" fontId="9" fillId="0" borderId="17" xfId="2" applyNumberFormat="1" applyFont="1" applyFill="1" applyBorder="1"/>
    <xf numFmtId="0" fontId="15" fillId="6" borderId="18" xfId="0" applyFont="1" applyFill="1" applyBorder="1" applyAlignment="1">
      <alignment horizontal="left" vertical="center" wrapText="1"/>
    </xf>
    <xf numFmtId="0" fontId="9" fillId="0" borderId="18" xfId="0" applyFont="1" applyFill="1" applyBorder="1"/>
    <xf numFmtId="167" fontId="9" fillId="0" borderId="18" xfId="2" applyNumberFormat="1" applyFont="1" applyFill="1" applyBorder="1"/>
    <xf numFmtId="167" fontId="0" fillId="0" borderId="18" xfId="2" applyNumberFormat="1" applyFont="1" applyFill="1" applyBorder="1"/>
    <xf numFmtId="0" fontId="0" fillId="0" borderId="18" xfId="0" applyFont="1" applyFill="1" applyBorder="1"/>
    <xf numFmtId="0" fontId="15" fillId="6" borderId="19" xfId="0" applyFont="1" applyFill="1" applyBorder="1" applyAlignment="1">
      <alignment horizontal="left" vertical="center" wrapText="1"/>
    </xf>
    <xf numFmtId="0" fontId="0" fillId="0" borderId="19" xfId="0" applyFont="1" applyFill="1" applyBorder="1"/>
    <xf numFmtId="167" fontId="0" fillId="0" borderId="19" xfId="2" applyNumberFormat="1" applyFont="1" applyFill="1" applyBorder="1"/>
    <xf numFmtId="0" fontId="9" fillId="0" borderId="19" xfId="0" applyFont="1" applyFill="1" applyBorder="1"/>
    <xf numFmtId="167" fontId="9" fillId="0" borderId="19" xfId="2" applyNumberFormat="1" applyFont="1" applyFill="1" applyBorder="1"/>
    <xf numFmtId="0" fontId="15" fillId="8" borderId="13" xfId="0" applyFont="1" applyFill="1" applyBorder="1" applyAlignment="1">
      <alignment horizontal="center" vertical="center" wrapText="1"/>
    </xf>
    <xf numFmtId="167" fontId="15" fillId="8" borderId="13" xfId="0" applyNumberFormat="1" applyFont="1" applyFill="1" applyBorder="1" applyAlignment="1">
      <alignment horizontal="left" vertical="center" wrapText="1"/>
    </xf>
    <xf numFmtId="167" fontId="0" fillId="0" borderId="14" xfId="0" applyNumberFormat="1" applyFont="1" applyBorder="1" applyAlignment="1">
      <alignment vertical="center"/>
    </xf>
    <xf numFmtId="167" fontId="0" fillId="0" borderId="15" xfId="0" applyNumberFormat="1" applyFont="1" applyBorder="1" applyAlignment="1">
      <alignment vertical="center"/>
    </xf>
    <xf numFmtId="0" fontId="10" fillId="0" borderId="0" xfId="0" applyFont="1" applyFill="1" applyBorder="1" applyAlignment="1">
      <alignment horizontal="center" vertical="center" wrapText="1"/>
    </xf>
    <xf numFmtId="9" fontId="0" fillId="0" borderId="13" xfId="3" applyFont="1" applyBorder="1" applyAlignment="1">
      <alignment horizontal="center" vertical="center"/>
    </xf>
    <xf numFmtId="9" fontId="0" fillId="0" borderId="16" xfId="3" applyFont="1" applyBorder="1" applyAlignment="1">
      <alignment horizontal="center" vertical="center"/>
    </xf>
    <xf numFmtId="9" fontId="15" fillId="8" borderId="13" xfId="3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0" fillId="5" borderId="5" xfId="0" applyFont="1" applyFill="1" applyBorder="1" applyAlignment="1">
      <alignment horizontal="center"/>
    </xf>
    <xf numFmtId="0" fontId="0" fillId="5" borderId="3" xfId="0" applyFont="1" applyFill="1" applyBorder="1" applyAlignment="1">
      <alignment horizontal="center"/>
    </xf>
    <xf numFmtId="0" fontId="0" fillId="5" borderId="4" xfId="0" applyFont="1" applyFill="1" applyBorder="1" applyAlignment="1">
      <alignment horizontal="center"/>
    </xf>
    <xf numFmtId="0" fontId="0" fillId="4" borderId="6" xfId="0" applyFont="1" applyFill="1" applyBorder="1" applyAlignment="1">
      <alignment horizontal="center"/>
    </xf>
    <xf numFmtId="0" fontId="5" fillId="6" borderId="0" xfId="0" applyFont="1" applyFill="1" applyAlignment="1">
      <alignment horizontal="center" vertical="center"/>
    </xf>
    <xf numFmtId="168" fontId="4" fillId="9" borderId="0" xfId="0" applyNumberFormat="1" applyFont="1" applyFill="1" applyBorder="1" applyAlignment="1">
      <alignment horizontal="center" vertical="center" wrapText="1"/>
    </xf>
    <xf numFmtId="0" fontId="5" fillId="6" borderId="8" xfId="0" applyFont="1" applyFill="1" applyBorder="1" applyAlignment="1">
      <alignment horizontal="center" vertical="center"/>
    </xf>
    <xf numFmtId="0" fontId="5" fillId="6" borderId="0" xfId="0" applyFont="1" applyFill="1" applyBorder="1" applyAlignment="1">
      <alignment horizontal="center" vertical="center"/>
    </xf>
  </cellXfs>
  <cellStyles count="4">
    <cellStyle name="Comma" xfId="1" builtinId="3"/>
    <cellStyle name="Currency" xfId="2" builtinId="4"/>
    <cellStyle name="Normal" xfId="0" builtinId="0"/>
    <cellStyle name="Percent" xfId="3" builtinId="5"/>
  </cellStyles>
  <dxfs count="0"/>
  <tableStyles count="0" defaultTableStyle="TableStyleMedium2" defaultPivotStyle="PivotStyleLight16"/>
  <colors>
    <mruColors>
      <color rgb="FFF0466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martrenting/Dropbox/Smartrenting/Smartrenting/Prospection%20et%20Partenariats/Romane/C:/Users/Smartrenting/Documents/C:/Users/vassoux/Dropbox/Smartrenting/Smartrenting/Pilotage/Tableau%20de%20bord/5_charges%20et%20tr&#233;soreri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ram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2.v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2"/>
  <dimension ref="A1:Y34"/>
  <sheetViews>
    <sheetView workbookViewId="0">
      <pane xSplit="1" ySplit="2" topLeftCell="B3" activePane="bottomRight" state="frozen"/>
      <selection pane="topRight" activeCell="C1" sqref="C1"/>
      <selection pane="bottomLeft" activeCell="A2" sqref="A2"/>
      <selection pane="bottomRight" sqref="A1:A2"/>
    </sheetView>
  </sheetViews>
  <sheetFormatPr defaultColWidth="11.42578125" defaultRowHeight="15"/>
  <cols>
    <col min="1" max="1" width="22.140625" customWidth="1"/>
    <col min="2" max="6" width="13.42578125" customWidth="1"/>
    <col min="7" max="7" width="11.42578125" style="4"/>
    <col min="8" max="9" width="11.42578125" style="3"/>
    <col min="10" max="10" width="14.42578125" style="3" customWidth="1"/>
    <col min="11" max="12" width="11.42578125" style="3"/>
    <col min="13" max="13" width="11.42578125" style="2"/>
    <col min="14" max="25" width="11.42578125" style="1"/>
  </cols>
  <sheetData>
    <row r="1" spans="1:25" ht="19.5" thickBot="1">
      <c r="A1" s="70" t="s">
        <v>32</v>
      </c>
      <c r="B1" s="16"/>
      <c r="C1" s="16"/>
      <c r="D1" s="16"/>
      <c r="E1" s="16"/>
      <c r="F1" s="16"/>
      <c r="G1" s="72">
        <v>2016</v>
      </c>
      <c r="H1" s="73"/>
      <c r="I1" s="73"/>
      <c r="J1" s="73"/>
      <c r="K1" s="73"/>
      <c r="L1" s="73"/>
      <c r="M1" s="74"/>
      <c r="N1" s="75">
        <v>2017</v>
      </c>
      <c r="O1" s="75"/>
      <c r="P1" s="75"/>
      <c r="Q1" s="75"/>
      <c r="R1" s="75"/>
      <c r="S1" s="75"/>
      <c r="T1" s="75"/>
      <c r="U1" s="75"/>
      <c r="V1" s="75"/>
      <c r="W1" s="75"/>
      <c r="X1" s="75"/>
      <c r="Y1" s="75"/>
    </row>
    <row r="2" spans="1:25" s="9" customFormat="1" ht="50.25" customHeight="1" thickBot="1">
      <c r="A2" s="71"/>
      <c r="B2" s="11" t="s">
        <v>31</v>
      </c>
      <c r="C2" s="11" t="s">
        <v>30</v>
      </c>
      <c r="D2" s="11" t="s">
        <v>29</v>
      </c>
      <c r="E2" s="11" t="s">
        <v>28</v>
      </c>
      <c r="F2" s="11" t="s">
        <v>27</v>
      </c>
      <c r="G2" s="11" t="s">
        <v>26</v>
      </c>
      <c r="H2" s="17" t="s">
        <v>25</v>
      </c>
      <c r="I2" s="17" t="s">
        <v>24</v>
      </c>
      <c r="J2" s="17" t="s">
        <v>23</v>
      </c>
      <c r="K2" s="17" t="s">
        <v>22</v>
      </c>
      <c r="L2" s="17" t="s">
        <v>21</v>
      </c>
      <c r="M2" s="10" t="s">
        <v>20</v>
      </c>
      <c r="N2" s="15" t="s">
        <v>31</v>
      </c>
      <c r="O2" s="15" t="s">
        <v>30</v>
      </c>
      <c r="P2" s="15" t="s">
        <v>29</v>
      </c>
      <c r="Q2" s="15" t="s">
        <v>28</v>
      </c>
      <c r="R2" s="15" t="s">
        <v>27</v>
      </c>
      <c r="S2" s="15" t="s">
        <v>26</v>
      </c>
      <c r="T2" s="15" t="s">
        <v>25</v>
      </c>
      <c r="U2" s="15" t="s">
        <v>24</v>
      </c>
      <c r="V2" s="15" t="s">
        <v>23</v>
      </c>
      <c r="W2" s="15" t="s">
        <v>22</v>
      </c>
      <c r="X2" s="15" t="s">
        <v>21</v>
      </c>
      <c r="Y2" s="15" t="s">
        <v>20</v>
      </c>
    </row>
    <row r="3" spans="1:25" s="14" customFormat="1" ht="50.25" customHeight="1">
      <c r="A3" s="14" t="s">
        <v>42</v>
      </c>
      <c r="B3" s="19">
        <f>SUM(B4:B68)</f>
        <v>1350</v>
      </c>
      <c r="C3" s="19">
        <f t="shared" ref="C3:M3" si="0">SUM(C4:C68)</f>
        <v>0</v>
      </c>
      <c r="D3" s="19">
        <f t="shared" si="0"/>
        <v>1283</v>
      </c>
      <c r="E3" s="19">
        <f t="shared" si="0"/>
        <v>3845</v>
      </c>
      <c r="F3" s="19">
        <f t="shared" si="0"/>
        <v>10196</v>
      </c>
      <c r="G3" s="19">
        <f t="shared" si="0"/>
        <v>14064.4</v>
      </c>
      <c r="H3" s="19">
        <f t="shared" si="0"/>
        <v>13842</v>
      </c>
      <c r="I3" s="19">
        <f t="shared" si="0"/>
        <v>18596.09</v>
      </c>
      <c r="J3" s="19">
        <f t="shared" si="0"/>
        <v>17344</v>
      </c>
      <c r="K3" s="19">
        <f t="shared" si="0"/>
        <v>18527</v>
      </c>
      <c r="L3" s="19">
        <f t="shared" si="0"/>
        <v>19211</v>
      </c>
      <c r="M3" s="19">
        <f t="shared" si="0"/>
        <v>25515</v>
      </c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</row>
    <row r="4" spans="1:25">
      <c r="A4" s="8" t="s">
        <v>19</v>
      </c>
      <c r="B4" s="5"/>
      <c r="C4" s="5"/>
      <c r="D4" s="5"/>
      <c r="E4">
        <f>0.63*900</f>
        <v>567</v>
      </c>
      <c r="F4">
        <v>900</v>
      </c>
      <c r="G4" s="4">
        <v>900</v>
      </c>
      <c r="H4" s="3">
        <v>900</v>
      </c>
      <c r="I4" s="7">
        <v>900</v>
      </c>
      <c r="J4" s="7">
        <v>900</v>
      </c>
      <c r="K4" s="7">
        <v>900</v>
      </c>
      <c r="L4" s="7">
        <v>900</v>
      </c>
      <c r="M4" s="2">
        <v>900</v>
      </c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</row>
    <row r="5" spans="1:25">
      <c r="A5" s="8" t="s">
        <v>18</v>
      </c>
      <c r="B5" s="5"/>
      <c r="C5" s="5"/>
      <c r="D5" s="5"/>
      <c r="E5" s="5"/>
      <c r="F5" s="5"/>
      <c r="G5" s="5"/>
      <c r="H5" s="5"/>
      <c r="I5" s="3">
        <v>900</v>
      </c>
      <c r="J5" s="7">
        <v>850</v>
      </c>
      <c r="K5" s="7">
        <v>1100</v>
      </c>
      <c r="L5" s="7">
        <v>850</v>
      </c>
      <c r="M5" s="7">
        <v>800</v>
      </c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</row>
    <row r="6" spans="1:25">
      <c r="A6" s="8" t="s">
        <v>17</v>
      </c>
      <c r="B6" s="5"/>
      <c r="C6" s="5"/>
      <c r="D6" s="5"/>
      <c r="E6" s="5"/>
      <c r="F6">
        <v>407</v>
      </c>
      <c r="G6" s="4">
        <v>407</v>
      </c>
      <c r="H6" s="3">
        <v>407</v>
      </c>
      <c r="I6" s="7">
        <v>407</v>
      </c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</row>
    <row r="7" spans="1:25">
      <c r="A7" s="8" t="s">
        <v>16</v>
      </c>
      <c r="B7" s="5"/>
      <c r="C7" s="5"/>
      <c r="D7" s="5"/>
      <c r="E7">
        <v>1500</v>
      </c>
      <c r="F7">
        <v>1500</v>
      </c>
      <c r="G7" s="4">
        <v>1500</v>
      </c>
      <c r="H7" s="3">
        <v>1500</v>
      </c>
      <c r="I7" s="7">
        <v>1500</v>
      </c>
      <c r="J7" s="7">
        <v>1800</v>
      </c>
      <c r="K7" s="7">
        <v>900</v>
      </c>
      <c r="L7" s="5"/>
      <c r="M7" s="2">
        <v>1800</v>
      </c>
      <c r="Y7" s="5"/>
    </row>
    <row r="8" spans="1:25">
      <c r="A8" s="8" t="s">
        <v>15</v>
      </c>
      <c r="B8" s="5"/>
      <c r="C8" s="5"/>
      <c r="D8" s="5"/>
      <c r="E8" s="5"/>
      <c r="F8">
        <f>0.67*1800</f>
        <v>1206</v>
      </c>
      <c r="G8" s="4">
        <v>1800</v>
      </c>
      <c r="H8" s="3">
        <v>1800</v>
      </c>
      <c r="I8" s="7">
        <v>1800</v>
      </c>
      <c r="J8" s="7">
        <v>1800</v>
      </c>
      <c r="K8" s="7">
        <v>1800</v>
      </c>
      <c r="L8" s="7">
        <v>1800</v>
      </c>
      <c r="M8" s="7">
        <v>1800</v>
      </c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</row>
    <row r="9" spans="1:25">
      <c r="A9" s="8" t="s">
        <v>14</v>
      </c>
      <c r="B9" s="5"/>
      <c r="C9" s="5"/>
      <c r="D9" s="5"/>
      <c r="E9" s="5"/>
      <c r="F9" s="5"/>
      <c r="G9" s="4">
        <v>950</v>
      </c>
      <c r="H9" s="3">
        <v>950</v>
      </c>
      <c r="I9" s="7">
        <v>950</v>
      </c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</row>
    <row r="10" spans="1:25">
      <c r="A10" s="8" t="s">
        <v>13</v>
      </c>
      <c r="B10" s="5"/>
      <c r="C10" s="5"/>
      <c r="D10" s="5"/>
      <c r="E10">
        <f>0.33*1500</f>
        <v>495</v>
      </c>
      <c r="F10">
        <v>1500</v>
      </c>
      <c r="G10" s="4">
        <v>1500</v>
      </c>
      <c r="H10" s="7">
        <v>1500</v>
      </c>
      <c r="I10" s="7">
        <v>1500</v>
      </c>
      <c r="J10" s="7">
        <v>1500</v>
      </c>
      <c r="K10" s="3">
        <v>1500</v>
      </c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</row>
    <row r="11" spans="1:25">
      <c r="A11" s="8" t="s">
        <v>12</v>
      </c>
      <c r="B11" s="5"/>
      <c r="C11" s="5"/>
      <c r="D11" s="5"/>
      <c r="E11" s="5"/>
      <c r="F11">
        <v>1400</v>
      </c>
      <c r="G11" s="4">
        <v>1400</v>
      </c>
      <c r="H11" s="3">
        <v>1400</v>
      </c>
      <c r="I11" s="7">
        <v>1400</v>
      </c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</row>
    <row r="12" spans="1:25">
      <c r="A12" s="8" t="s">
        <v>11</v>
      </c>
      <c r="B12" s="5"/>
      <c r="C12" s="5"/>
      <c r="D12" s="5"/>
      <c r="G12" s="4">
        <f>0.8*800</f>
        <v>640</v>
      </c>
      <c r="H12" s="7">
        <v>800</v>
      </c>
      <c r="I12" s="7">
        <v>800</v>
      </c>
      <c r="J12" s="7">
        <v>800</v>
      </c>
      <c r="K12" s="7">
        <f>0.2*800</f>
        <v>160</v>
      </c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</row>
    <row r="13" spans="1:25">
      <c r="A13" s="8" t="s">
        <v>10</v>
      </c>
      <c r="B13" s="5"/>
      <c r="C13" s="5"/>
      <c r="D13" s="5"/>
      <c r="E13" s="5"/>
      <c r="F13" s="5"/>
      <c r="G13" s="4">
        <v>900</v>
      </c>
      <c r="H13" s="3">
        <v>900</v>
      </c>
      <c r="I13" s="7">
        <v>900</v>
      </c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</row>
    <row r="14" spans="1:25">
      <c r="A14" s="8" t="s">
        <v>9</v>
      </c>
      <c r="B14" s="5"/>
      <c r="C14" s="5"/>
      <c r="D14" s="5"/>
      <c r="E14" s="5"/>
      <c r="F14">
        <v>2000</v>
      </c>
      <c r="G14" s="4">
        <v>2000</v>
      </c>
      <c r="H14" s="7">
        <v>2000</v>
      </c>
      <c r="I14" s="7">
        <v>2000</v>
      </c>
      <c r="J14" s="7">
        <v>1800</v>
      </c>
      <c r="K14" s="12">
        <v>1800</v>
      </c>
      <c r="L14" s="13">
        <v>1800</v>
      </c>
      <c r="M14" s="12">
        <v>1800</v>
      </c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</row>
    <row r="15" spans="1:25">
      <c r="A15" s="8" t="s">
        <v>8</v>
      </c>
      <c r="B15" s="5"/>
      <c r="C15" s="5"/>
      <c r="D15" s="5"/>
      <c r="E15" s="5"/>
      <c r="F15" s="5"/>
      <c r="G15" s="5"/>
      <c r="H15" s="5"/>
      <c r="I15" s="7">
        <f>0.67*960</f>
        <v>643.20000000000005</v>
      </c>
      <c r="J15" s="3">
        <v>960</v>
      </c>
      <c r="K15" s="3">
        <v>960</v>
      </c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</row>
    <row r="16" spans="1:25">
      <c r="A16" s="8" t="s">
        <v>7</v>
      </c>
      <c r="B16" s="5"/>
      <c r="C16" s="5"/>
      <c r="D16" s="5"/>
      <c r="E16" s="5"/>
      <c r="F16" s="5"/>
      <c r="G16" s="5"/>
      <c r="H16" s="5"/>
      <c r="I16" s="7">
        <f>0.67*987</f>
        <v>661.29000000000008</v>
      </c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</row>
    <row r="17" spans="1:25">
      <c r="A17" s="8" t="s">
        <v>6</v>
      </c>
      <c r="B17" s="5"/>
      <c r="C17" s="5"/>
      <c r="D17" s="5"/>
      <c r="E17" s="5"/>
      <c r="F17" s="5"/>
      <c r="G17" s="5"/>
      <c r="H17" s="7">
        <v>625</v>
      </c>
      <c r="I17" s="3">
        <v>625</v>
      </c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</row>
    <row r="18" spans="1:25">
      <c r="A18" s="8" t="s">
        <v>5</v>
      </c>
      <c r="B18" s="5"/>
      <c r="C18" s="5"/>
      <c r="D18" s="5"/>
      <c r="E18" s="5"/>
      <c r="F18" s="5"/>
      <c r="G18" s="4">
        <f>0.74*1060</f>
        <v>784.4</v>
      </c>
      <c r="H18" s="3">
        <v>1060</v>
      </c>
      <c r="I18" s="7">
        <v>1060</v>
      </c>
      <c r="J18" s="7">
        <v>1060</v>
      </c>
      <c r="K18" s="3">
        <v>1060</v>
      </c>
      <c r="L18" s="7">
        <v>1060</v>
      </c>
      <c r="M18" s="2">
        <v>1060</v>
      </c>
      <c r="T18" s="5"/>
      <c r="U18" s="5"/>
      <c r="V18" s="5"/>
      <c r="W18" s="5"/>
      <c r="X18" s="5"/>
      <c r="Y18" s="5"/>
    </row>
    <row r="19" spans="1:25">
      <c r="A19" s="6" t="s">
        <v>4</v>
      </c>
      <c r="B19" s="5"/>
      <c r="C19" s="5"/>
      <c r="D19" s="5"/>
      <c r="E19" s="5"/>
      <c r="F19" s="5"/>
      <c r="G19" s="5"/>
      <c r="H19" s="5"/>
      <c r="I19" s="7">
        <f>0.3*1500</f>
        <v>450</v>
      </c>
      <c r="J19" s="7">
        <v>1500</v>
      </c>
      <c r="K19" s="7">
        <v>1500</v>
      </c>
      <c r="L19" s="7">
        <v>1500</v>
      </c>
      <c r="M19" s="2">
        <v>1500</v>
      </c>
    </row>
    <row r="20" spans="1:25">
      <c r="A20" s="6" t="s">
        <v>3</v>
      </c>
      <c r="B20" s="5"/>
      <c r="C20" s="5"/>
      <c r="D20" s="5"/>
      <c r="E20" s="5"/>
      <c r="F20" s="5"/>
      <c r="G20" s="5"/>
      <c r="H20" s="5"/>
      <c r="I20" s="3">
        <f>0.67*1380</f>
        <v>924.6</v>
      </c>
      <c r="J20" s="7">
        <v>1380</v>
      </c>
      <c r="K20" s="3">
        <v>1380</v>
      </c>
      <c r="L20" s="7">
        <v>1380</v>
      </c>
      <c r="M20" s="2">
        <v>1380</v>
      </c>
    </row>
    <row r="21" spans="1:25">
      <c r="A21" s="6" t="s">
        <v>2</v>
      </c>
      <c r="B21" s="5"/>
      <c r="C21" s="5"/>
      <c r="D21" s="5"/>
      <c r="E21" s="5"/>
      <c r="F21" s="5"/>
      <c r="G21" s="5"/>
      <c r="H21" s="5"/>
      <c r="I21" s="7">
        <v>967</v>
      </c>
      <c r="J21" s="7">
        <v>967</v>
      </c>
      <c r="K21" s="7">
        <v>967</v>
      </c>
      <c r="L21" s="7">
        <v>967</v>
      </c>
      <c r="M21" s="2">
        <v>967</v>
      </c>
    </row>
    <row r="22" spans="1:25">
      <c r="A22" s="6" t="s">
        <v>1</v>
      </c>
      <c r="B22" s="5"/>
      <c r="C22" s="5"/>
      <c r="D22" s="5"/>
      <c r="E22" s="5"/>
      <c r="F22" s="5"/>
      <c r="G22" s="5"/>
      <c r="H22" s="5"/>
      <c r="I22" s="7">
        <f>0.26*800</f>
        <v>208</v>
      </c>
      <c r="J22" s="7">
        <v>800</v>
      </c>
      <c r="K22" s="7">
        <v>800</v>
      </c>
      <c r="L22" s="7">
        <v>800</v>
      </c>
      <c r="M22" s="2">
        <v>800</v>
      </c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</row>
    <row r="23" spans="1:25">
      <c r="A23" s="6" t="s">
        <v>0</v>
      </c>
      <c r="B23" s="5"/>
      <c r="C23" s="5"/>
      <c r="D23" s="5"/>
      <c r="E23" s="5"/>
      <c r="F23" s="5"/>
      <c r="G23" s="5"/>
      <c r="H23" s="5"/>
      <c r="I23" s="5"/>
      <c r="J23" s="7">
        <v>627</v>
      </c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</row>
    <row r="24" spans="1:25">
      <c r="A24" s="6" t="s">
        <v>33</v>
      </c>
      <c r="B24" s="5"/>
      <c r="C24" s="5"/>
      <c r="D24" s="5"/>
      <c r="E24" s="5"/>
      <c r="F24" s="5"/>
      <c r="G24" s="5"/>
      <c r="H24" s="5"/>
      <c r="I24" s="5"/>
      <c r="J24" s="7">
        <v>600</v>
      </c>
      <c r="K24" s="7">
        <v>1200</v>
      </c>
      <c r="L24" s="7">
        <v>1200</v>
      </c>
      <c r="M24" s="2">
        <v>1200</v>
      </c>
    </row>
    <row r="25" spans="1:25">
      <c r="A25" s="6" t="s">
        <v>34</v>
      </c>
      <c r="B25" s="5"/>
      <c r="C25" s="5"/>
      <c r="D25" s="5"/>
      <c r="E25" s="5"/>
      <c r="F25" s="5"/>
      <c r="G25" s="5"/>
      <c r="H25" s="5"/>
      <c r="I25" s="5"/>
      <c r="J25" s="5"/>
      <c r="K25" s="7">
        <v>900</v>
      </c>
      <c r="L25" s="7">
        <v>900</v>
      </c>
      <c r="M25" s="2">
        <v>900</v>
      </c>
      <c r="O25" s="5"/>
      <c r="P25" s="5"/>
      <c r="Q25" s="5"/>
    </row>
    <row r="26" spans="1:25">
      <c r="A26" s="6" t="s">
        <v>35</v>
      </c>
      <c r="B26" s="5"/>
      <c r="C26" s="5"/>
      <c r="D26" s="5"/>
      <c r="E26" s="5"/>
      <c r="F26" s="5"/>
      <c r="G26" s="5"/>
      <c r="H26" s="5"/>
      <c r="I26" s="5"/>
      <c r="J26" s="5"/>
      <c r="K26" s="7">
        <v>1600</v>
      </c>
      <c r="L26" s="7">
        <f>0.67*1400</f>
        <v>938</v>
      </c>
      <c r="M26" s="2">
        <v>613</v>
      </c>
      <c r="O26" s="5"/>
      <c r="P26" s="5"/>
      <c r="Q26" s="5"/>
    </row>
    <row r="27" spans="1:25">
      <c r="A27" s="6" t="s">
        <v>36</v>
      </c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</row>
    <row r="28" spans="1:25">
      <c r="A28" s="6" t="s">
        <v>37</v>
      </c>
      <c r="B28" s="5"/>
      <c r="C28" s="5"/>
      <c r="D28" s="5"/>
      <c r="E28" s="5"/>
      <c r="F28" s="5"/>
      <c r="G28" s="5"/>
      <c r="H28" s="5"/>
      <c r="I28" s="5"/>
      <c r="J28" s="5"/>
      <c r="K28" s="5"/>
      <c r="L28" s="3">
        <f>0.67*4800</f>
        <v>3216</v>
      </c>
      <c r="M28" s="2">
        <v>4800</v>
      </c>
    </row>
    <row r="29" spans="1:25">
      <c r="A29" s="6" t="s">
        <v>38</v>
      </c>
      <c r="B29" s="5"/>
      <c r="C29" s="5"/>
      <c r="D29" s="5"/>
      <c r="E29" s="5"/>
      <c r="F29" s="5"/>
      <c r="G29" s="5"/>
      <c r="H29" s="5"/>
      <c r="I29" s="5"/>
      <c r="J29" s="5"/>
      <c r="K29" s="5"/>
      <c r="L29" s="7">
        <v>1900</v>
      </c>
      <c r="M29" s="2">
        <v>3800</v>
      </c>
      <c r="N29" s="5"/>
    </row>
    <row r="30" spans="1:25">
      <c r="A30" s="6" t="s">
        <v>39</v>
      </c>
      <c r="B30">
        <v>1350</v>
      </c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</row>
    <row r="31" spans="1:25">
      <c r="A31" s="6" t="s">
        <v>40</v>
      </c>
      <c r="B31" s="5"/>
      <c r="C31" s="5"/>
      <c r="D31">
        <v>765</v>
      </c>
      <c r="E31">
        <v>765</v>
      </c>
      <c r="F31">
        <v>765</v>
      </c>
      <c r="G31" s="4">
        <v>765</v>
      </c>
      <c r="H31" s="5"/>
      <c r="I31" s="5"/>
      <c r="J31" s="5"/>
      <c r="K31" s="5"/>
      <c r="L31" s="5"/>
      <c r="M31" s="5"/>
      <c r="N31" s="5"/>
    </row>
    <row r="32" spans="1:25">
      <c r="A32" s="6" t="s">
        <v>41</v>
      </c>
      <c r="B32" s="5"/>
      <c r="C32" s="5"/>
      <c r="D32">
        <v>518</v>
      </c>
      <c r="E32">
        <v>518</v>
      </c>
      <c r="F32">
        <v>518</v>
      </c>
      <c r="G32" s="4">
        <v>518</v>
      </c>
      <c r="H32" s="5"/>
      <c r="I32" s="5"/>
      <c r="J32" s="5"/>
      <c r="K32" s="5"/>
      <c r="L32" s="5"/>
      <c r="M32" s="5"/>
      <c r="N32" s="5"/>
    </row>
    <row r="33" spans="1:19">
      <c r="A33" s="6" t="s">
        <v>43</v>
      </c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2">
        <v>1195</v>
      </c>
      <c r="N33" s="1">
        <v>956</v>
      </c>
    </row>
    <row r="34" spans="1:19">
      <c r="A34" s="6" t="s">
        <v>46</v>
      </c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2">
        <v>200</v>
      </c>
      <c r="O34" s="5"/>
      <c r="P34" s="5"/>
      <c r="Q34" s="5"/>
      <c r="R34" s="5"/>
      <c r="S34" s="5"/>
    </row>
  </sheetData>
  <mergeCells count="3">
    <mergeCell ref="A1:A2"/>
    <mergeCell ref="G1:M1"/>
    <mergeCell ref="N1:Y1"/>
  </mergeCells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3"/>
  <dimension ref="A1:WZR56"/>
  <sheetViews>
    <sheetView showGridLines="0" tabSelected="1" zoomScale="90" zoomScaleNormal="90" zoomScalePageLayoutView="80" workbookViewId="0">
      <pane xSplit="1" ySplit="2" topLeftCell="B3" activePane="bottomRight" state="frozen"/>
      <selection pane="topRight" activeCell="D1" sqref="D1"/>
      <selection pane="bottomLeft" activeCell="A4" sqref="A4"/>
      <selection pane="bottomRight" sqref="A1:A2"/>
    </sheetView>
  </sheetViews>
  <sheetFormatPr defaultColWidth="11.42578125" defaultRowHeight="15"/>
  <cols>
    <col min="1" max="1" width="20.28515625" style="20" customWidth="1"/>
    <col min="2" max="25" width="11.42578125" style="20"/>
    <col min="26" max="38" width="11.42578125" style="26"/>
    <col min="39" max="16384" width="11.42578125" style="20"/>
  </cols>
  <sheetData>
    <row r="1" spans="1:38 16242:16242" ht="18.75" customHeight="1">
      <c r="A1" s="78" t="s">
        <v>44</v>
      </c>
      <c r="B1" s="76" t="s">
        <v>31</v>
      </c>
      <c r="C1" s="76"/>
      <c r="D1" s="76" t="s">
        <v>30</v>
      </c>
      <c r="E1" s="76"/>
      <c r="F1" s="76" t="s">
        <v>29</v>
      </c>
      <c r="G1" s="76"/>
      <c r="H1" s="76" t="s">
        <v>28</v>
      </c>
      <c r="I1" s="76"/>
      <c r="J1" s="76" t="s">
        <v>27</v>
      </c>
      <c r="K1" s="76"/>
      <c r="L1" s="76" t="s">
        <v>26</v>
      </c>
      <c r="M1" s="76"/>
      <c r="N1" s="76" t="s">
        <v>25</v>
      </c>
      <c r="O1" s="76"/>
      <c r="P1" s="76" t="s">
        <v>24</v>
      </c>
      <c r="Q1" s="76"/>
      <c r="R1" s="76" t="s">
        <v>23</v>
      </c>
      <c r="S1" s="76"/>
      <c r="T1" s="76" t="s">
        <v>22</v>
      </c>
      <c r="U1" s="76"/>
      <c r="V1" s="76" t="s">
        <v>21</v>
      </c>
      <c r="W1" s="76"/>
      <c r="X1" s="76" t="s">
        <v>20</v>
      </c>
      <c r="Y1" s="76"/>
    </row>
    <row r="2" spans="1:38 16242:16242" s="21" customFormat="1">
      <c r="A2" s="79"/>
      <c r="B2" s="48" t="s">
        <v>124</v>
      </c>
      <c r="C2" s="48" t="s">
        <v>48</v>
      </c>
      <c r="D2" s="48" t="s">
        <v>124</v>
      </c>
      <c r="E2" s="48" t="s">
        <v>48</v>
      </c>
      <c r="F2" s="48" t="s">
        <v>124</v>
      </c>
      <c r="G2" s="48" t="s">
        <v>48</v>
      </c>
      <c r="H2" s="48" t="s">
        <v>124</v>
      </c>
      <c r="I2" s="48" t="s">
        <v>48</v>
      </c>
      <c r="J2" s="48" t="s">
        <v>124</v>
      </c>
      <c r="K2" s="48" t="s">
        <v>48</v>
      </c>
      <c r="L2" s="48" t="s">
        <v>124</v>
      </c>
      <c r="M2" s="48" t="s">
        <v>48</v>
      </c>
      <c r="N2" s="48" t="s">
        <v>124</v>
      </c>
      <c r="O2" s="48" t="s">
        <v>48</v>
      </c>
      <c r="P2" s="48" t="s">
        <v>124</v>
      </c>
      <c r="Q2" s="48" t="s">
        <v>48</v>
      </c>
      <c r="R2" s="48" t="s">
        <v>124</v>
      </c>
      <c r="S2" s="48" t="s">
        <v>48</v>
      </c>
      <c r="T2" s="48" t="s">
        <v>124</v>
      </c>
      <c r="U2" s="48" t="s">
        <v>48</v>
      </c>
      <c r="V2" s="48" t="s">
        <v>124</v>
      </c>
      <c r="W2" s="48" t="s">
        <v>48</v>
      </c>
      <c r="X2" s="48" t="s">
        <v>124</v>
      </c>
      <c r="Y2" s="48" t="s">
        <v>48</v>
      </c>
      <c r="Z2" s="66"/>
      <c r="AA2" s="66"/>
      <c r="AB2" s="66"/>
      <c r="AC2" s="66"/>
      <c r="AD2" s="66"/>
      <c r="AE2" s="66"/>
      <c r="AF2" s="66"/>
      <c r="AG2" s="66"/>
      <c r="AH2" s="66"/>
      <c r="AI2" s="66"/>
      <c r="AJ2" s="66"/>
      <c r="AK2" s="66"/>
      <c r="AL2" s="66"/>
    </row>
    <row r="3" spans="1:38 16242:16242" s="21" customFormat="1" ht="26.1" customHeight="1" thickBot="1">
      <c r="A3" s="47" t="s">
        <v>45</v>
      </c>
      <c r="B3" s="77">
        <f>SUM(C3:C56)</f>
        <v>34514.356774193548</v>
      </c>
      <c r="C3" s="77"/>
      <c r="D3" s="77">
        <f t="shared" ref="D3" si="0">SUM(E3:E56)</f>
        <v>0</v>
      </c>
      <c r="E3" s="77"/>
      <c r="F3" s="77">
        <f t="shared" ref="F3" si="1">SUM(G3:G56)</f>
        <v>0</v>
      </c>
      <c r="G3" s="77"/>
      <c r="H3" s="77">
        <f t="shared" ref="H3" si="2">SUM(I3:I56)</f>
        <v>0</v>
      </c>
      <c r="I3" s="77"/>
      <c r="J3" s="77">
        <f t="shared" ref="J3" si="3">SUM(K3:K56)</f>
        <v>0</v>
      </c>
      <c r="K3" s="77"/>
      <c r="L3" s="77">
        <f t="shared" ref="L3" si="4">SUM(M3:M56)</f>
        <v>0</v>
      </c>
      <c r="M3" s="77"/>
      <c r="N3" s="77">
        <f t="shared" ref="N3" si="5">SUM(O3:O56)</f>
        <v>0</v>
      </c>
      <c r="O3" s="77"/>
      <c r="P3" s="77">
        <f t="shared" ref="P3" si="6">SUM(Q3:Q56)</f>
        <v>0</v>
      </c>
      <c r="Q3" s="77"/>
      <c r="R3" s="77">
        <f t="shared" ref="R3" si="7">SUM(S3:S56)</f>
        <v>0</v>
      </c>
      <c r="S3" s="77"/>
      <c r="T3" s="77">
        <f t="shared" ref="T3" si="8">SUM(U3:U56)</f>
        <v>0</v>
      </c>
      <c r="U3" s="77"/>
      <c r="V3" s="77">
        <f t="shared" ref="V3" si="9">SUM(W3:W56)</f>
        <v>0</v>
      </c>
      <c r="W3" s="77"/>
      <c r="X3" s="77">
        <f t="shared" ref="X3" si="10">SUM(Y3:Y56)</f>
        <v>34514.356774193548</v>
      </c>
      <c r="Y3" s="77"/>
      <c r="Z3" s="66"/>
      <c r="AA3" s="66"/>
      <c r="AB3" s="66"/>
      <c r="AC3" s="66"/>
      <c r="AD3" s="66"/>
      <c r="AE3" s="66"/>
      <c r="AF3" s="66"/>
      <c r="AG3" s="66"/>
      <c r="AH3" s="66"/>
      <c r="AI3" s="66"/>
      <c r="AJ3" s="66"/>
      <c r="AK3" s="66"/>
      <c r="AL3" s="66"/>
    </row>
    <row r="4" spans="1:38 16242:16242" s="23" customFormat="1" ht="17.25" customHeight="1">
      <c r="A4" s="49" t="s">
        <v>73</v>
      </c>
      <c r="B4" s="50">
        <v>31</v>
      </c>
      <c r="C4" s="51">
        <v>1250</v>
      </c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50"/>
      <c r="V4" s="50"/>
      <c r="W4" s="50"/>
      <c r="X4" s="50">
        <v>31</v>
      </c>
      <c r="Y4" s="51">
        <v>1250</v>
      </c>
      <c r="Z4" s="26"/>
      <c r="AA4" s="26"/>
      <c r="AB4" s="26"/>
      <c r="AC4" s="26"/>
      <c r="AD4" s="26"/>
      <c r="AE4" s="26"/>
      <c r="AF4" s="26"/>
      <c r="AG4" s="26"/>
      <c r="AH4" s="26"/>
      <c r="AI4" s="26"/>
      <c r="AJ4" s="26"/>
      <c r="AK4" s="26"/>
      <c r="AL4" s="26"/>
    </row>
    <row r="5" spans="1:38 16242:16242" s="23" customFormat="1" ht="17.25" customHeight="1">
      <c r="A5" s="52" t="s">
        <v>74</v>
      </c>
      <c r="B5" s="53">
        <v>31</v>
      </c>
      <c r="C5" s="54">
        <v>1600</v>
      </c>
      <c r="D5" s="53"/>
      <c r="E5" s="53"/>
      <c r="F5" s="53"/>
      <c r="G5" s="53"/>
      <c r="H5" s="53"/>
      <c r="I5" s="53"/>
      <c r="J5" s="53"/>
      <c r="K5" s="53"/>
      <c r="L5" s="53"/>
      <c r="M5" s="53"/>
      <c r="N5" s="53"/>
      <c r="O5" s="53"/>
      <c r="P5" s="53"/>
      <c r="Q5" s="53"/>
      <c r="R5" s="53"/>
      <c r="S5" s="53"/>
      <c r="T5" s="53"/>
      <c r="U5" s="53"/>
      <c r="V5" s="53"/>
      <c r="W5" s="53"/>
      <c r="X5" s="53">
        <v>31</v>
      </c>
      <c r="Y5" s="54">
        <v>1600</v>
      </c>
      <c r="Z5" s="26"/>
      <c r="AA5" s="26"/>
      <c r="AB5" s="26"/>
      <c r="AC5" s="26"/>
      <c r="AD5" s="26"/>
      <c r="AE5" s="26"/>
      <c r="AF5" s="26"/>
      <c r="AG5" s="26"/>
      <c r="AH5" s="26"/>
      <c r="AI5" s="26"/>
      <c r="AJ5" s="26"/>
      <c r="AK5" s="26"/>
      <c r="AL5" s="26"/>
    </row>
    <row r="6" spans="1:38 16242:16242" s="23" customFormat="1" ht="17.25" customHeight="1">
      <c r="A6" s="52" t="s">
        <v>76</v>
      </c>
      <c r="B6" s="53">
        <v>27</v>
      </c>
      <c r="C6" s="54">
        <f>1350*27/31</f>
        <v>1175.8064516129032</v>
      </c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>
        <v>27</v>
      </c>
      <c r="Y6" s="54">
        <f>1350*27/31</f>
        <v>1175.8064516129032</v>
      </c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</row>
    <row r="7" spans="1:38 16242:16242" s="22" customFormat="1" ht="17.25" customHeight="1">
      <c r="A7" s="52" t="s">
        <v>78</v>
      </c>
      <c r="B7" s="53">
        <v>6</v>
      </c>
      <c r="C7" s="55">
        <v>287.42</v>
      </c>
      <c r="D7" s="53"/>
      <c r="E7" s="53"/>
      <c r="F7" s="53"/>
      <c r="G7" s="53"/>
      <c r="H7" s="53"/>
      <c r="I7" s="53"/>
      <c r="J7" s="53"/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X7" s="53">
        <v>6</v>
      </c>
      <c r="Y7" s="55">
        <v>287.42</v>
      </c>
      <c r="Z7" s="26"/>
      <c r="AA7" s="26"/>
      <c r="AB7" s="26"/>
      <c r="AC7" s="26"/>
      <c r="AD7" s="26"/>
      <c r="AE7" s="26"/>
      <c r="AF7" s="26"/>
      <c r="AG7" s="26"/>
      <c r="AH7" s="26"/>
      <c r="AI7" s="26"/>
      <c r="AJ7" s="26"/>
      <c r="AK7" s="26"/>
      <c r="AL7" s="26"/>
    </row>
    <row r="8" spans="1:38 16242:16242" s="23" customFormat="1" ht="17.25" customHeight="1">
      <c r="A8" s="52" t="s">
        <v>81</v>
      </c>
      <c r="B8" s="53">
        <v>31</v>
      </c>
      <c r="C8" s="54">
        <v>1031.99</v>
      </c>
      <c r="D8" s="53"/>
      <c r="E8" s="53"/>
      <c r="F8" s="53"/>
      <c r="G8" s="53"/>
      <c r="H8" s="53"/>
      <c r="I8" s="53"/>
      <c r="J8" s="53"/>
      <c r="K8" s="53"/>
      <c r="L8" s="53"/>
      <c r="M8" s="53"/>
      <c r="N8" s="53"/>
      <c r="O8" s="53"/>
      <c r="P8" s="53"/>
      <c r="Q8" s="53"/>
      <c r="R8" s="53"/>
      <c r="S8" s="53"/>
      <c r="T8" s="53"/>
      <c r="U8" s="53"/>
      <c r="V8" s="53"/>
      <c r="W8" s="53"/>
      <c r="X8" s="53">
        <v>31</v>
      </c>
      <c r="Y8" s="54">
        <v>1031.99</v>
      </c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  <c r="AL8" s="26"/>
    </row>
    <row r="9" spans="1:38 16242:16242" s="23" customFormat="1" ht="17.25" customHeight="1">
      <c r="A9" s="52" t="s">
        <v>82</v>
      </c>
      <c r="B9" s="56">
        <v>23</v>
      </c>
      <c r="C9" s="54">
        <v>864.36</v>
      </c>
      <c r="D9" s="56"/>
      <c r="E9" s="53"/>
      <c r="F9" s="53"/>
      <c r="G9" s="53"/>
      <c r="H9" s="53"/>
      <c r="I9" s="53"/>
      <c r="J9" s="53"/>
      <c r="K9" s="53"/>
      <c r="L9" s="53"/>
      <c r="M9" s="53"/>
      <c r="N9" s="53"/>
      <c r="O9" s="53"/>
      <c r="P9" s="53"/>
      <c r="Q9" s="53"/>
      <c r="R9" s="53"/>
      <c r="S9" s="53"/>
      <c r="T9" s="53"/>
      <c r="U9" s="53"/>
      <c r="V9" s="53"/>
      <c r="W9" s="53"/>
      <c r="X9" s="56">
        <v>23</v>
      </c>
      <c r="Y9" s="54">
        <v>864.36</v>
      </c>
      <c r="Z9" s="26"/>
      <c r="AA9" s="26"/>
      <c r="AB9" s="26"/>
      <c r="AC9" s="26"/>
      <c r="AD9" s="26"/>
      <c r="AE9" s="26"/>
      <c r="AF9" s="26"/>
      <c r="AG9" s="26"/>
      <c r="AH9" s="26"/>
      <c r="AI9" s="26"/>
      <c r="AJ9" s="26"/>
      <c r="AK9" s="26"/>
      <c r="AL9" s="26"/>
    </row>
    <row r="10" spans="1:38 16242:16242" s="23" customFormat="1" ht="17.25" customHeight="1">
      <c r="A10" s="52" t="s">
        <v>86</v>
      </c>
      <c r="B10" s="53">
        <v>0</v>
      </c>
      <c r="C10" s="54"/>
      <c r="D10" s="53"/>
      <c r="E10" s="53"/>
      <c r="F10" s="53"/>
      <c r="G10" s="53"/>
      <c r="H10" s="53"/>
      <c r="I10" s="53"/>
      <c r="J10" s="53"/>
      <c r="K10" s="53"/>
      <c r="L10" s="53"/>
      <c r="M10" s="53"/>
      <c r="N10" s="53"/>
      <c r="O10" s="53"/>
      <c r="P10" s="53"/>
      <c r="Q10" s="53"/>
      <c r="R10" s="53"/>
      <c r="S10" s="53"/>
      <c r="T10" s="53"/>
      <c r="U10" s="53"/>
      <c r="V10" s="53"/>
      <c r="W10" s="53"/>
      <c r="X10" s="53">
        <v>0</v>
      </c>
      <c r="Y10" s="54"/>
      <c r="Z10" s="26"/>
      <c r="AA10" s="26"/>
      <c r="AB10" s="26"/>
      <c r="AC10" s="26"/>
      <c r="AD10" s="26"/>
      <c r="AE10" s="26"/>
      <c r="AF10" s="26"/>
      <c r="AG10" s="26"/>
      <c r="AH10" s="26"/>
      <c r="AI10" s="26"/>
      <c r="AJ10" s="26"/>
      <c r="AK10" s="26"/>
      <c r="AL10" s="26"/>
    </row>
    <row r="11" spans="1:38 16242:16242" s="23" customFormat="1" ht="17.25" customHeight="1">
      <c r="A11" s="52" t="s">
        <v>87</v>
      </c>
      <c r="B11" s="53">
        <v>0</v>
      </c>
      <c r="C11" s="54"/>
      <c r="D11" s="53"/>
      <c r="E11" s="53"/>
      <c r="F11" s="53"/>
      <c r="G11" s="53"/>
      <c r="H11" s="53"/>
      <c r="I11" s="53"/>
      <c r="J11" s="53"/>
      <c r="K11" s="53"/>
      <c r="L11" s="53"/>
      <c r="M11" s="53"/>
      <c r="N11" s="53"/>
      <c r="O11" s="53"/>
      <c r="P11" s="53"/>
      <c r="Q11" s="53"/>
      <c r="R11" s="53"/>
      <c r="S11" s="53"/>
      <c r="T11" s="53"/>
      <c r="U11" s="53"/>
      <c r="V11" s="53"/>
      <c r="W11" s="53"/>
      <c r="X11" s="53">
        <v>0</v>
      </c>
      <c r="Y11" s="54"/>
      <c r="Z11" s="26"/>
      <c r="AA11" s="26"/>
      <c r="AB11" s="26"/>
      <c r="AC11" s="26"/>
      <c r="AD11" s="26"/>
      <c r="AE11" s="26"/>
      <c r="AF11" s="26"/>
      <c r="AG11" s="26"/>
      <c r="AH11" s="26"/>
      <c r="AI11" s="26"/>
      <c r="AJ11" s="26"/>
      <c r="AK11" s="26"/>
      <c r="AL11" s="26"/>
    </row>
    <row r="12" spans="1:38 16242:16242" s="23" customFormat="1" ht="17.25" customHeight="1">
      <c r="A12" s="52" t="s">
        <v>88</v>
      </c>
      <c r="B12" s="53">
        <v>23</v>
      </c>
      <c r="C12" s="54">
        <f>1150*23/31</f>
        <v>853.22580645161293</v>
      </c>
      <c r="D12" s="56"/>
      <c r="E12" s="53"/>
      <c r="F12" s="53"/>
      <c r="G12" s="53"/>
      <c r="H12" s="53"/>
      <c r="I12" s="53"/>
      <c r="J12" s="53"/>
      <c r="K12" s="53"/>
      <c r="L12" s="53"/>
      <c r="M12" s="53"/>
      <c r="N12" s="53"/>
      <c r="O12" s="53"/>
      <c r="P12" s="53"/>
      <c r="Q12" s="53"/>
      <c r="R12" s="53"/>
      <c r="S12" s="53"/>
      <c r="T12" s="53"/>
      <c r="U12" s="53"/>
      <c r="V12" s="53"/>
      <c r="W12" s="53"/>
      <c r="X12" s="53">
        <v>23</v>
      </c>
      <c r="Y12" s="54">
        <f>1150*23/31</f>
        <v>853.22580645161293</v>
      </c>
      <c r="Z12" s="26"/>
      <c r="AA12" s="26"/>
      <c r="AB12" s="26"/>
      <c r="AC12" s="26"/>
      <c r="AD12" s="26"/>
      <c r="AE12" s="26"/>
      <c r="AF12" s="26"/>
      <c r="AG12" s="26"/>
      <c r="AH12" s="26"/>
      <c r="AI12" s="26"/>
      <c r="AJ12" s="26"/>
      <c r="AK12" s="26"/>
      <c r="AL12" s="26"/>
      <c r="WZR12" s="24"/>
    </row>
    <row r="13" spans="1:38 16242:16242" s="23" customFormat="1" ht="17.25" customHeight="1">
      <c r="A13" s="52" t="s">
        <v>83</v>
      </c>
      <c r="B13" s="53">
        <v>23</v>
      </c>
      <c r="C13" s="54">
        <v>630.65</v>
      </c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3"/>
      <c r="P13" s="53"/>
      <c r="Q13" s="53"/>
      <c r="R13" s="53"/>
      <c r="S13" s="53"/>
      <c r="T13" s="53"/>
      <c r="U13" s="53"/>
      <c r="V13" s="53"/>
      <c r="W13" s="53"/>
      <c r="X13" s="53">
        <v>23</v>
      </c>
      <c r="Y13" s="54">
        <v>630.65</v>
      </c>
      <c r="Z13" s="26"/>
      <c r="AA13" s="26"/>
      <c r="AB13" s="26"/>
      <c r="AC13" s="26"/>
      <c r="AD13" s="26"/>
      <c r="AE13" s="26"/>
      <c r="AF13" s="26"/>
      <c r="AG13" s="26"/>
      <c r="AH13" s="26"/>
      <c r="AI13" s="26"/>
      <c r="AJ13" s="26"/>
      <c r="AK13" s="26"/>
      <c r="AL13" s="26"/>
    </row>
    <row r="14" spans="1:38 16242:16242" s="23" customFormat="1" ht="17.25" customHeight="1">
      <c r="A14" s="52" t="s">
        <v>85</v>
      </c>
      <c r="B14" s="53">
        <v>31</v>
      </c>
      <c r="C14" s="54">
        <v>1294</v>
      </c>
      <c r="D14" s="53"/>
      <c r="E14" s="53"/>
      <c r="F14" s="53"/>
      <c r="G14" s="53"/>
      <c r="H14" s="53"/>
      <c r="I14" s="53"/>
      <c r="J14" s="53"/>
      <c r="K14" s="53"/>
      <c r="L14" s="53"/>
      <c r="M14" s="53"/>
      <c r="N14" s="53"/>
      <c r="O14" s="53"/>
      <c r="P14" s="53"/>
      <c r="Q14" s="53"/>
      <c r="R14" s="53"/>
      <c r="S14" s="53"/>
      <c r="T14" s="53"/>
      <c r="U14" s="53"/>
      <c r="V14" s="53"/>
      <c r="W14" s="53"/>
      <c r="X14" s="53">
        <v>31</v>
      </c>
      <c r="Y14" s="54">
        <v>1294</v>
      </c>
      <c r="Z14" s="26"/>
      <c r="AA14" s="26"/>
      <c r="AB14" s="26"/>
      <c r="AC14" s="26"/>
      <c r="AD14" s="26"/>
      <c r="AE14" s="26"/>
      <c r="AF14" s="26"/>
      <c r="AG14" s="26"/>
      <c r="AH14" s="26"/>
      <c r="AI14" s="26"/>
      <c r="AJ14" s="26"/>
      <c r="AK14" s="26"/>
      <c r="AL14" s="26"/>
    </row>
    <row r="15" spans="1:38 16242:16242" s="23" customFormat="1" ht="17.25" customHeight="1">
      <c r="A15" s="52" t="s">
        <v>94</v>
      </c>
      <c r="B15" s="53"/>
      <c r="C15" s="54"/>
      <c r="D15" s="53"/>
      <c r="E15" s="53"/>
      <c r="F15" s="53"/>
      <c r="G15" s="53"/>
      <c r="H15" s="53"/>
      <c r="I15" s="53"/>
      <c r="J15" s="53"/>
      <c r="K15" s="53"/>
      <c r="L15" s="53"/>
      <c r="M15" s="53"/>
      <c r="N15" s="53"/>
      <c r="O15" s="53"/>
      <c r="P15" s="53"/>
      <c r="Q15" s="53"/>
      <c r="R15" s="53"/>
      <c r="S15" s="53"/>
      <c r="T15" s="53"/>
      <c r="U15" s="53"/>
      <c r="V15" s="53"/>
      <c r="W15" s="53"/>
      <c r="X15" s="53"/>
      <c r="Y15" s="54"/>
      <c r="Z15" s="26"/>
      <c r="AA15" s="26"/>
      <c r="AB15" s="26"/>
      <c r="AC15" s="26"/>
      <c r="AD15" s="26"/>
      <c r="AE15" s="26"/>
      <c r="AF15" s="26"/>
      <c r="AG15" s="26"/>
      <c r="AH15" s="26"/>
      <c r="AI15" s="26"/>
      <c r="AJ15" s="26"/>
      <c r="AK15" s="26"/>
      <c r="AL15" s="26"/>
    </row>
    <row r="16" spans="1:38 16242:16242" s="23" customFormat="1" ht="17.25" customHeight="1">
      <c r="A16" s="52" t="s">
        <v>47</v>
      </c>
      <c r="B16" s="53">
        <v>31</v>
      </c>
      <c r="C16" s="55">
        <v>750.01</v>
      </c>
      <c r="D16" s="53"/>
      <c r="E16" s="53"/>
      <c r="F16" s="53"/>
      <c r="G16" s="53"/>
      <c r="H16" s="53"/>
      <c r="I16" s="53"/>
      <c r="J16" s="53"/>
      <c r="K16" s="53"/>
      <c r="L16" s="53"/>
      <c r="M16" s="53"/>
      <c r="N16" s="53"/>
      <c r="O16" s="53"/>
      <c r="P16" s="53"/>
      <c r="Q16" s="53"/>
      <c r="R16" s="53"/>
      <c r="S16" s="53"/>
      <c r="T16" s="53"/>
      <c r="U16" s="53"/>
      <c r="V16" s="53"/>
      <c r="W16" s="53"/>
      <c r="X16" s="53">
        <v>31</v>
      </c>
      <c r="Y16" s="55">
        <v>750.01</v>
      </c>
      <c r="Z16" s="26"/>
      <c r="AA16" s="26"/>
      <c r="AB16" s="26"/>
      <c r="AC16" s="26"/>
      <c r="AD16" s="26"/>
      <c r="AE16" s="26"/>
      <c r="AF16" s="26"/>
      <c r="AG16" s="26"/>
      <c r="AH16" s="26"/>
      <c r="AI16" s="26"/>
      <c r="AJ16" s="26"/>
      <c r="AK16" s="26"/>
      <c r="AL16" s="26"/>
    </row>
    <row r="17" spans="1:38" s="23" customFormat="1" ht="17.25" customHeight="1">
      <c r="A17" s="52" t="s">
        <v>61</v>
      </c>
      <c r="B17" s="53">
        <v>31</v>
      </c>
      <c r="C17" s="54">
        <v>944</v>
      </c>
      <c r="D17" s="53"/>
      <c r="E17" s="53"/>
      <c r="F17" s="53"/>
      <c r="G17" s="53"/>
      <c r="H17" s="53"/>
      <c r="I17" s="53"/>
      <c r="J17" s="53"/>
      <c r="K17" s="53"/>
      <c r="L17" s="53"/>
      <c r="M17" s="53"/>
      <c r="N17" s="53"/>
      <c r="O17" s="53"/>
      <c r="P17" s="53"/>
      <c r="Q17" s="53"/>
      <c r="R17" s="53"/>
      <c r="S17" s="53"/>
      <c r="T17" s="53"/>
      <c r="U17" s="53"/>
      <c r="V17" s="53"/>
      <c r="W17" s="53"/>
      <c r="X17" s="53">
        <v>31</v>
      </c>
      <c r="Y17" s="54">
        <v>944</v>
      </c>
      <c r="Z17" s="26"/>
      <c r="AA17" s="26"/>
      <c r="AB17" s="26"/>
      <c r="AC17" s="26"/>
      <c r="AD17" s="26"/>
      <c r="AE17" s="26"/>
      <c r="AF17" s="26"/>
      <c r="AG17" s="26"/>
      <c r="AH17" s="26"/>
      <c r="AI17" s="26"/>
      <c r="AJ17" s="26"/>
      <c r="AK17" s="26"/>
      <c r="AL17" s="26"/>
    </row>
    <row r="18" spans="1:38" s="23" customFormat="1" ht="17.25" customHeight="1">
      <c r="A18" s="52" t="s">
        <v>62</v>
      </c>
      <c r="B18" s="53">
        <v>31</v>
      </c>
      <c r="C18" s="54">
        <v>615.97</v>
      </c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3"/>
      <c r="P18" s="53"/>
      <c r="Q18" s="53"/>
      <c r="R18" s="53"/>
      <c r="S18" s="53"/>
      <c r="T18" s="53"/>
      <c r="U18" s="53"/>
      <c r="V18" s="53"/>
      <c r="W18" s="53"/>
      <c r="X18" s="53">
        <v>31</v>
      </c>
      <c r="Y18" s="54">
        <v>615.97</v>
      </c>
      <c r="Z18" s="46"/>
      <c r="AA18" s="26"/>
      <c r="AB18" s="26"/>
      <c r="AC18" s="26"/>
      <c r="AD18" s="26"/>
      <c r="AE18" s="26"/>
      <c r="AF18" s="26"/>
      <c r="AG18" s="26"/>
      <c r="AH18" s="26"/>
      <c r="AI18" s="26"/>
      <c r="AJ18" s="26"/>
      <c r="AK18" s="26"/>
      <c r="AL18" s="26"/>
    </row>
    <row r="19" spans="1:38" s="23" customFormat="1" ht="17.25" customHeight="1">
      <c r="A19" s="52" t="s">
        <v>77</v>
      </c>
      <c r="B19" s="53"/>
      <c r="C19" s="54"/>
      <c r="D19" s="53"/>
      <c r="E19" s="53"/>
      <c r="F19" s="53"/>
      <c r="G19" s="53"/>
      <c r="H19" s="53"/>
      <c r="I19" s="53"/>
      <c r="J19" s="53"/>
      <c r="K19" s="53"/>
      <c r="L19" s="53"/>
      <c r="M19" s="53"/>
      <c r="N19" s="53"/>
      <c r="O19" s="53"/>
      <c r="P19" s="53"/>
      <c r="Q19" s="53"/>
      <c r="R19" s="53"/>
      <c r="S19" s="53"/>
      <c r="T19" s="53"/>
      <c r="U19" s="53"/>
      <c r="V19" s="53"/>
      <c r="W19" s="53"/>
      <c r="X19" s="53"/>
      <c r="Y19" s="54"/>
      <c r="Z19" s="26"/>
      <c r="AA19" s="26"/>
      <c r="AB19" s="26"/>
      <c r="AC19" s="26"/>
      <c r="AD19" s="26"/>
      <c r="AE19" s="26"/>
      <c r="AF19" s="26"/>
      <c r="AG19" s="26"/>
      <c r="AH19" s="26"/>
      <c r="AI19" s="26"/>
      <c r="AJ19" s="26"/>
      <c r="AK19" s="26"/>
      <c r="AL19" s="26"/>
    </row>
    <row r="20" spans="1:38" s="23" customFormat="1" ht="17.25" customHeight="1">
      <c r="A20" s="52" t="s">
        <v>90</v>
      </c>
      <c r="B20" s="53">
        <v>28</v>
      </c>
      <c r="C20" s="54">
        <f>1350*28/31</f>
        <v>1219.3548387096773</v>
      </c>
      <c r="D20" s="53"/>
      <c r="E20" s="53"/>
      <c r="F20" s="53"/>
      <c r="G20" s="53"/>
      <c r="H20" s="53"/>
      <c r="I20" s="53"/>
      <c r="J20" s="53"/>
      <c r="K20" s="53"/>
      <c r="L20" s="53"/>
      <c r="M20" s="53"/>
      <c r="N20" s="53"/>
      <c r="O20" s="53"/>
      <c r="P20" s="53"/>
      <c r="Q20" s="53"/>
      <c r="R20" s="53"/>
      <c r="S20" s="53"/>
      <c r="T20" s="53"/>
      <c r="U20" s="53"/>
      <c r="V20" s="53"/>
      <c r="W20" s="53"/>
      <c r="X20" s="53">
        <v>28</v>
      </c>
      <c r="Y20" s="54">
        <f>1350*28/31</f>
        <v>1219.3548387096773</v>
      </c>
      <c r="Z20" s="26"/>
      <c r="AA20" s="26"/>
      <c r="AB20" s="26"/>
      <c r="AC20" s="26"/>
      <c r="AD20" s="26"/>
      <c r="AE20" s="26"/>
      <c r="AF20" s="26"/>
      <c r="AG20" s="26"/>
      <c r="AH20" s="26"/>
      <c r="AI20" s="26"/>
      <c r="AJ20" s="26"/>
      <c r="AK20" s="26"/>
      <c r="AL20" s="26"/>
    </row>
    <row r="21" spans="1:38" s="23" customFormat="1" ht="17.25" customHeight="1">
      <c r="A21" s="52" t="s">
        <v>43</v>
      </c>
      <c r="B21" s="56">
        <v>24</v>
      </c>
      <c r="C21" s="54">
        <f>1195*24/31</f>
        <v>925.16129032258061</v>
      </c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X21" s="56">
        <v>24</v>
      </c>
      <c r="Y21" s="54">
        <f>1195*24/31</f>
        <v>925.16129032258061</v>
      </c>
      <c r="Z21" s="26"/>
      <c r="AA21" s="26"/>
      <c r="AB21" s="26"/>
      <c r="AC21" s="26"/>
      <c r="AD21" s="26"/>
      <c r="AE21" s="26"/>
      <c r="AF21" s="26"/>
      <c r="AG21" s="26"/>
      <c r="AH21" s="26"/>
      <c r="AI21" s="26"/>
      <c r="AJ21" s="26"/>
      <c r="AK21" s="26"/>
      <c r="AL21" s="26"/>
    </row>
    <row r="22" spans="1:38" s="23" customFormat="1" ht="17.25" customHeight="1">
      <c r="A22" s="52" t="s">
        <v>68</v>
      </c>
      <c r="B22" s="53">
        <v>31</v>
      </c>
      <c r="C22" s="54">
        <v>4800</v>
      </c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X22" s="53">
        <v>31</v>
      </c>
      <c r="Y22" s="54">
        <v>4800</v>
      </c>
      <c r="Z22" s="26"/>
      <c r="AA22" s="26"/>
      <c r="AB22" s="26"/>
      <c r="AC22" s="26"/>
      <c r="AD22" s="26"/>
      <c r="AE22" s="26"/>
      <c r="AF22" s="26"/>
      <c r="AG22" s="26"/>
      <c r="AH22" s="26"/>
      <c r="AI22" s="26"/>
      <c r="AJ22" s="26"/>
      <c r="AK22" s="26"/>
      <c r="AL22" s="26"/>
    </row>
    <row r="23" spans="1:38" s="23" customFormat="1" ht="17.25" customHeight="1">
      <c r="A23" s="52" t="s">
        <v>69</v>
      </c>
      <c r="B23" s="53">
        <v>31</v>
      </c>
      <c r="C23" s="54">
        <v>1400</v>
      </c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53"/>
      <c r="P23" s="53"/>
      <c r="Q23" s="53"/>
      <c r="R23" s="53"/>
      <c r="S23" s="53"/>
      <c r="T23" s="53"/>
      <c r="U23" s="53"/>
      <c r="V23" s="53"/>
      <c r="W23" s="53"/>
      <c r="X23" s="53">
        <v>31</v>
      </c>
      <c r="Y23" s="54">
        <v>1400</v>
      </c>
      <c r="Z23" s="26"/>
      <c r="AA23" s="26"/>
      <c r="AB23" s="26"/>
      <c r="AC23" s="26"/>
      <c r="AD23" s="26"/>
      <c r="AE23" s="26"/>
      <c r="AF23" s="26"/>
      <c r="AG23" s="26"/>
      <c r="AH23" s="26"/>
      <c r="AI23" s="26"/>
      <c r="AJ23" s="26"/>
      <c r="AK23" s="26"/>
      <c r="AL23" s="26"/>
    </row>
    <row r="24" spans="1:38" s="23" customFormat="1" ht="17.25" customHeight="1">
      <c r="A24" s="52" t="s">
        <v>93</v>
      </c>
      <c r="B24" s="56">
        <v>12</v>
      </c>
      <c r="C24" s="54">
        <f>1030*12/31</f>
        <v>398.70967741935482</v>
      </c>
      <c r="D24" s="53"/>
      <c r="E24" s="53"/>
      <c r="F24" s="53"/>
      <c r="G24" s="53"/>
      <c r="H24" s="53"/>
      <c r="I24" s="53"/>
      <c r="J24" s="53"/>
      <c r="K24" s="53"/>
      <c r="L24" s="53"/>
      <c r="M24" s="53"/>
      <c r="N24" s="53"/>
      <c r="O24" s="53"/>
      <c r="P24" s="53"/>
      <c r="Q24" s="53"/>
      <c r="R24" s="53"/>
      <c r="S24" s="53"/>
      <c r="T24" s="53"/>
      <c r="U24" s="53"/>
      <c r="V24" s="53"/>
      <c r="W24" s="53"/>
      <c r="X24" s="56">
        <v>12</v>
      </c>
      <c r="Y24" s="54">
        <f>1030*12/31</f>
        <v>398.70967741935482</v>
      </c>
      <c r="Z24" s="26"/>
      <c r="AA24" s="26"/>
      <c r="AB24" s="26"/>
      <c r="AC24" s="26"/>
      <c r="AD24" s="26"/>
      <c r="AE24" s="26"/>
      <c r="AF24" s="26"/>
      <c r="AG24" s="26"/>
      <c r="AH24" s="26"/>
      <c r="AI24" s="26"/>
      <c r="AJ24" s="26"/>
      <c r="AK24" s="26"/>
      <c r="AL24" s="26"/>
    </row>
    <row r="25" spans="1:38" s="23" customFormat="1" ht="17.25" customHeight="1">
      <c r="A25" s="52" t="s">
        <v>72</v>
      </c>
      <c r="B25" s="53">
        <v>27</v>
      </c>
      <c r="C25" s="54">
        <v>773.86</v>
      </c>
      <c r="D25" s="53"/>
      <c r="E25" s="53"/>
      <c r="F25" s="53"/>
      <c r="G25" s="53"/>
      <c r="H25" s="53"/>
      <c r="I25" s="53"/>
      <c r="J25" s="53"/>
      <c r="K25" s="53"/>
      <c r="L25" s="53"/>
      <c r="M25" s="53"/>
      <c r="N25" s="53"/>
      <c r="O25" s="53"/>
      <c r="P25" s="53"/>
      <c r="Q25" s="53"/>
      <c r="R25" s="53"/>
      <c r="S25" s="53"/>
      <c r="T25" s="53"/>
      <c r="U25" s="53"/>
      <c r="V25" s="53"/>
      <c r="W25" s="53"/>
      <c r="X25" s="53">
        <v>27</v>
      </c>
      <c r="Y25" s="54">
        <v>773.86</v>
      </c>
      <c r="Z25" s="26"/>
      <c r="AA25" s="26"/>
      <c r="AB25" s="26"/>
      <c r="AC25" s="26"/>
      <c r="AD25" s="26"/>
      <c r="AE25" s="26"/>
      <c r="AF25" s="26"/>
      <c r="AG25" s="26"/>
      <c r="AH25" s="26"/>
      <c r="AI25" s="26"/>
      <c r="AJ25" s="26"/>
      <c r="AK25" s="26"/>
      <c r="AL25" s="26"/>
    </row>
    <row r="26" spans="1:38" s="23" customFormat="1" ht="17.25" customHeight="1">
      <c r="A26" s="52" t="s">
        <v>79</v>
      </c>
      <c r="B26" s="53">
        <v>31</v>
      </c>
      <c r="C26" s="55">
        <f>1300-730</f>
        <v>570</v>
      </c>
      <c r="D26" s="53"/>
      <c r="E26" s="53"/>
      <c r="F26" s="53"/>
      <c r="G26" s="53"/>
      <c r="H26" s="53"/>
      <c r="I26" s="53"/>
      <c r="J26" s="53"/>
      <c r="K26" s="53"/>
      <c r="L26" s="53"/>
      <c r="M26" s="53"/>
      <c r="N26" s="53"/>
      <c r="O26" s="53"/>
      <c r="P26" s="53"/>
      <c r="Q26" s="53"/>
      <c r="R26" s="53"/>
      <c r="S26" s="53"/>
      <c r="T26" s="53"/>
      <c r="U26" s="53"/>
      <c r="V26" s="53"/>
      <c r="W26" s="53"/>
      <c r="X26" s="53">
        <v>31</v>
      </c>
      <c r="Y26" s="55">
        <f>1300-730</f>
        <v>570</v>
      </c>
      <c r="Z26" s="26"/>
      <c r="AA26" s="26"/>
      <c r="AB26" s="26"/>
      <c r="AC26" s="26"/>
      <c r="AD26" s="26"/>
      <c r="AE26" s="26"/>
      <c r="AF26" s="26"/>
      <c r="AG26" s="26"/>
      <c r="AH26" s="26"/>
      <c r="AI26" s="26"/>
      <c r="AJ26" s="26"/>
      <c r="AK26" s="26"/>
      <c r="AL26" s="26"/>
    </row>
    <row r="27" spans="1:38" s="23" customFormat="1" ht="17.25" customHeight="1">
      <c r="A27" s="52" t="s">
        <v>84</v>
      </c>
      <c r="B27" s="53">
        <v>26</v>
      </c>
      <c r="C27" s="54">
        <f>1700*26/31</f>
        <v>1425.8064516129032</v>
      </c>
      <c r="D27" s="53"/>
      <c r="E27" s="53"/>
      <c r="F27" s="53"/>
      <c r="G27" s="53"/>
      <c r="H27" s="53"/>
      <c r="I27" s="53"/>
      <c r="J27" s="53"/>
      <c r="K27" s="53"/>
      <c r="L27" s="53"/>
      <c r="M27" s="53"/>
      <c r="N27" s="53"/>
      <c r="O27" s="53"/>
      <c r="P27" s="53"/>
      <c r="Q27" s="53"/>
      <c r="R27" s="53"/>
      <c r="S27" s="53"/>
      <c r="T27" s="53"/>
      <c r="U27" s="53"/>
      <c r="V27" s="53"/>
      <c r="W27" s="53"/>
      <c r="X27" s="53">
        <v>26</v>
      </c>
      <c r="Y27" s="54">
        <f>1700*26/31</f>
        <v>1425.8064516129032</v>
      </c>
      <c r="Z27" s="26"/>
      <c r="AA27" s="26"/>
      <c r="AB27" s="26"/>
      <c r="AC27" s="26"/>
      <c r="AD27" s="26"/>
      <c r="AE27" s="26"/>
      <c r="AF27" s="26"/>
      <c r="AG27" s="26"/>
      <c r="AH27" s="26"/>
      <c r="AI27" s="26"/>
      <c r="AJ27" s="26"/>
      <c r="AK27" s="26"/>
      <c r="AL27" s="26"/>
    </row>
    <row r="28" spans="1:38" s="23" customFormat="1" ht="17.25" customHeight="1">
      <c r="A28" s="52" t="s">
        <v>50</v>
      </c>
      <c r="B28" s="56"/>
      <c r="C28" s="54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3"/>
      <c r="S28" s="53"/>
      <c r="T28" s="53"/>
      <c r="U28" s="53"/>
      <c r="V28" s="53"/>
      <c r="W28" s="53"/>
      <c r="X28" s="56"/>
      <c r="Y28" s="54"/>
      <c r="Z28" s="26"/>
      <c r="AA28" s="26"/>
      <c r="AB28" s="26"/>
      <c r="AC28" s="26"/>
      <c r="AD28" s="26"/>
      <c r="AE28" s="26"/>
      <c r="AF28" s="26"/>
      <c r="AG28" s="26"/>
      <c r="AH28" s="26"/>
      <c r="AI28" s="26"/>
      <c r="AJ28" s="26"/>
      <c r="AK28" s="26"/>
      <c r="AL28" s="26"/>
    </row>
    <row r="29" spans="1:38" s="23" customFormat="1" ht="17.25" customHeight="1">
      <c r="A29" s="52" t="s">
        <v>57</v>
      </c>
      <c r="B29" s="53">
        <v>31</v>
      </c>
      <c r="C29" s="54">
        <v>1500</v>
      </c>
      <c r="D29" s="53"/>
      <c r="E29" s="53"/>
      <c r="F29" s="53"/>
      <c r="G29" s="53"/>
      <c r="H29" s="53"/>
      <c r="I29" s="53"/>
      <c r="J29" s="53"/>
      <c r="K29" s="53"/>
      <c r="L29" s="53"/>
      <c r="M29" s="53"/>
      <c r="N29" s="53"/>
      <c r="O29" s="53"/>
      <c r="P29" s="53"/>
      <c r="Q29" s="53"/>
      <c r="R29" s="53"/>
      <c r="S29" s="53"/>
      <c r="T29" s="53"/>
      <c r="U29" s="53"/>
      <c r="V29" s="53"/>
      <c r="W29" s="53"/>
      <c r="X29" s="53">
        <v>31</v>
      </c>
      <c r="Y29" s="54">
        <v>1500</v>
      </c>
      <c r="Z29" s="26"/>
      <c r="AA29" s="26"/>
      <c r="AB29" s="26"/>
      <c r="AC29" s="26"/>
      <c r="AD29" s="26"/>
      <c r="AE29" s="26"/>
      <c r="AF29" s="26"/>
      <c r="AG29" s="26"/>
      <c r="AH29" s="26"/>
      <c r="AI29" s="26"/>
      <c r="AJ29" s="26"/>
      <c r="AK29" s="26"/>
      <c r="AL29" s="26"/>
    </row>
    <row r="30" spans="1:38" s="23" customFormat="1" ht="17.25" customHeight="1">
      <c r="A30" s="52" t="s">
        <v>58</v>
      </c>
      <c r="B30" s="53">
        <v>31</v>
      </c>
      <c r="C30" s="54">
        <v>1380</v>
      </c>
      <c r="D30" s="53"/>
      <c r="E30" s="53"/>
      <c r="F30" s="53"/>
      <c r="G30" s="53"/>
      <c r="H30" s="53"/>
      <c r="I30" s="53"/>
      <c r="J30" s="53"/>
      <c r="K30" s="53"/>
      <c r="L30" s="53"/>
      <c r="M30" s="53"/>
      <c r="N30" s="53"/>
      <c r="O30" s="53"/>
      <c r="P30" s="53"/>
      <c r="Q30" s="53"/>
      <c r="R30" s="53"/>
      <c r="S30" s="53"/>
      <c r="T30" s="53"/>
      <c r="U30" s="53"/>
      <c r="V30" s="53"/>
      <c r="W30" s="53"/>
      <c r="X30" s="53">
        <v>31</v>
      </c>
      <c r="Y30" s="54">
        <v>1380</v>
      </c>
      <c r="Z30" s="26"/>
      <c r="AA30" s="26"/>
      <c r="AB30" s="26"/>
      <c r="AC30" s="26"/>
      <c r="AD30" s="26"/>
      <c r="AE30" s="26"/>
      <c r="AF30" s="26"/>
      <c r="AG30" s="26"/>
      <c r="AH30" s="26"/>
      <c r="AI30" s="26"/>
      <c r="AJ30" s="26"/>
      <c r="AK30" s="26"/>
      <c r="AL30" s="26"/>
    </row>
    <row r="31" spans="1:38" s="23" customFormat="1" ht="17.25" customHeight="1">
      <c r="A31" s="52" t="s">
        <v>59</v>
      </c>
      <c r="B31" s="53">
        <v>31</v>
      </c>
      <c r="C31" s="54">
        <v>1200</v>
      </c>
      <c r="D31" s="53"/>
      <c r="E31" s="53"/>
      <c r="F31" s="53"/>
      <c r="G31" s="53"/>
      <c r="H31" s="53"/>
      <c r="I31" s="53"/>
      <c r="J31" s="53"/>
      <c r="K31" s="53"/>
      <c r="L31" s="53"/>
      <c r="M31" s="53"/>
      <c r="N31" s="53"/>
      <c r="O31" s="53"/>
      <c r="P31" s="53"/>
      <c r="Q31" s="53"/>
      <c r="R31" s="53"/>
      <c r="S31" s="53"/>
      <c r="T31" s="53"/>
      <c r="U31" s="53"/>
      <c r="V31" s="53"/>
      <c r="W31" s="53"/>
      <c r="X31" s="53">
        <v>31</v>
      </c>
      <c r="Y31" s="54">
        <v>1200</v>
      </c>
      <c r="Z31" s="26"/>
      <c r="AA31" s="26"/>
      <c r="AB31" s="26"/>
      <c r="AC31" s="26"/>
      <c r="AD31" s="26"/>
      <c r="AE31" s="26"/>
      <c r="AF31" s="26"/>
      <c r="AG31" s="26"/>
      <c r="AH31" s="26"/>
      <c r="AI31" s="26"/>
      <c r="AJ31" s="26"/>
      <c r="AK31" s="26"/>
      <c r="AL31" s="26"/>
    </row>
    <row r="32" spans="1:38" s="23" customFormat="1">
      <c r="A32" s="52" t="s">
        <v>60</v>
      </c>
      <c r="B32" s="53">
        <v>31</v>
      </c>
      <c r="C32" s="54">
        <v>1200</v>
      </c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53"/>
      <c r="P32" s="53"/>
      <c r="Q32" s="53"/>
      <c r="R32" s="53"/>
      <c r="S32" s="53"/>
      <c r="T32" s="53"/>
      <c r="U32" s="53"/>
      <c r="V32" s="53"/>
      <c r="W32" s="53"/>
      <c r="X32" s="53">
        <v>31</v>
      </c>
      <c r="Y32" s="54">
        <v>1200</v>
      </c>
      <c r="Z32" s="26"/>
      <c r="AA32" s="26"/>
      <c r="AB32" s="26"/>
      <c r="AC32" s="26"/>
      <c r="AD32" s="26"/>
      <c r="AE32" s="26"/>
      <c r="AF32" s="26"/>
      <c r="AG32" s="26"/>
      <c r="AH32" s="26"/>
      <c r="AI32" s="26"/>
      <c r="AJ32" s="26"/>
      <c r="AK32" s="26"/>
      <c r="AL32" s="26"/>
    </row>
    <row r="33" spans="1:38" s="23" customFormat="1" ht="17.25" customHeight="1">
      <c r="A33" s="52" t="s">
        <v>56</v>
      </c>
      <c r="B33" s="53">
        <v>31</v>
      </c>
      <c r="C33" s="54">
        <v>1005</v>
      </c>
      <c r="D33" s="53"/>
      <c r="E33" s="53"/>
      <c r="F33" s="53"/>
      <c r="G33" s="53"/>
      <c r="H33" s="53"/>
      <c r="I33" s="53"/>
      <c r="J33" s="53"/>
      <c r="K33" s="53"/>
      <c r="L33" s="53"/>
      <c r="M33" s="53"/>
      <c r="N33" s="53"/>
      <c r="O33" s="53"/>
      <c r="P33" s="53"/>
      <c r="Q33" s="53"/>
      <c r="R33" s="53"/>
      <c r="S33" s="53"/>
      <c r="T33" s="53"/>
      <c r="U33" s="53"/>
      <c r="V33" s="53"/>
      <c r="W33" s="53"/>
      <c r="X33" s="53">
        <v>31</v>
      </c>
      <c r="Y33" s="54">
        <v>1005</v>
      </c>
      <c r="Z33" s="26"/>
      <c r="AA33" s="26"/>
      <c r="AB33" s="26"/>
      <c r="AC33" s="26"/>
      <c r="AD33" s="26"/>
      <c r="AE33" s="26"/>
      <c r="AF33" s="26"/>
      <c r="AG33" s="26"/>
      <c r="AH33" s="26"/>
      <c r="AI33" s="26"/>
      <c r="AJ33" s="26"/>
      <c r="AK33" s="26"/>
      <c r="AL33" s="26"/>
    </row>
    <row r="34" spans="1:38" s="23" customFormat="1" ht="17.25" customHeight="1">
      <c r="A34" s="52" t="s">
        <v>52</v>
      </c>
      <c r="B34" s="53">
        <v>31</v>
      </c>
      <c r="C34" s="54">
        <v>2050</v>
      </c>
      <c r="D34" s="53"/>
      <c r="E34" s="53"/>
      <c r="F34" s="53"/>
      <c r="G34" s="53"/>
      <c r="H34" s="53"/>
      <c r="I34" s="53"/>
      <c r="J34" s="53"/>
      <c r="K34" s="53"/>
      <c r="L34" s="53"/>
      <c r="M34" s="53"/>
      <c r="N34" s="53"/>
      <c r="O34" s="53"/>
      <c r="P34" s="53"/>
      <c r="Q34" s="53"/>
      <c r="R34" s="53"/>
      <c r="S34" s="53"/>
      <c r="T34" s="53"/>
      <c r="U34" s="53"/>
      <c r="V34" s="53"/>
      <c r="W34" s="53"/>
      <c r="X34" s="53">
        <v>31</v>
      </c>
      <c r="Y34" s="54">
        <v>2050</v>
      </c>
      <c r="Z34" s="26"/>
      <c r="AA34" s="26"/>
      <c r="AB34" s="26"/>
      <c r="AC34" s="26"/>
      <c r="AD34" s="26"/>
      <c r="AE34" s="26"/>
      <c r="AF34" s="26"/>
      <c r="AG34" s="26"/>
      <c r="AH34" s="26"/>
      <c r="AI34" s="26"/>
      <c r="AJ34" s="26"/>
      <c r="AK34" s="26"/>
      <c r="AL34" s="26"/>
    </row>
    <row r="35" spans="1:38" s="23" customFormat="1" ht="17.25" customHeight="1">
      <c r="A35" s="52" t="s">
        <v>51</v>
      </c>
      <c r="B35" s="53"/>
      <c r="C35" s="54"/>
      <c r="D35" s="53"/>
      <c r="E35" s="53"/>
      <c r="F35" s="53"/>
      <c r="G35" s="53"/>
      <c r="H35" s="53"/>
      <c r="I35" s="53"/>
      <c r="J35" s="53"/>
      <c r="K35" s="53"/>
      <c r="L35" s="53"/>
      <c r="M35" s="53"/>
      <c r="N35" s="53"/>
      <c r="O35" s="53"/>
      <c r="P35" s="53"/>
      <c r="Q35" s="53"/>
      <c r="R35" s="53"/>
      <c r="S35" s="53"/>
      <c r="T35" s="53"/>
      <c r="U35" s="53"/>
      <c r="V35" s="53"/>
      <c r="W35" s="53"/>
      <c r="X35" s="53"/>
      <c r="Y35" s="54"/>
      <c r="Z35" s="26"/>
      <c r="AA35" s="26"/>
      <c r="AB35" s="26"/>
      <c r="AC35" s="26"/>
      <c r="AD35" s="26"/>
      <c r="AE35" s="26"/>
      <c r="AF35" s="26"/>
      <c r="AG35" s="26"/>
      <c r="AH35" s="26"/>
      <c r="AI35" s="26"/>
      <c r="AJ35" s="26"/>
      <c r="AK35" s="26"/>
      <c r="AL35" s="26"/>
    </row>
    <row r="36" spans="1:38" s="23" customFormat="1" ht="17.25" customHeight="1">
      <c r="A36" s="52" t="s">
        <v>70</v>
      </c>
      <c r="B36" s="53">
        <v>31</v>
      </c>
      <c r="C36" s="54">
        <v>1200</v>
      </c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53"/>
      <c r="P36" s="53"/>
      <c r="Q36" s="53"/>
      <c r="R36" s="53"/>
      <c r="S36" s="53"/>
      <c r="T36" s="53"/>
      <c r="U36" s="53"/>
      <c r="V36" s="53"/>
      <c r="W36" s="53"/>
      <c r="X36" s="53">
        <v>31</v>
      </c>
      <c r="Y36" s="54">
        <v>1200</v>
      </c>
      <c r="Z36" s="26"/>
      <c r="AA36" s="26"/>
      <c r="AB36" s="26"/>
      <c r="AC36" s="26"/>
      <c r="AD36" s="26"/>
      <c r="AE36" s="26"/>
      <c r="AF36" s="26"/>
      <c r="AG36" s="26"/>
      <c r="AH36" s="26"/>
      <c r="AI36" s="26"/>
      <c r="AJ36" s="26"/>
      <c r="AK36" s="26"/>
      <c r="AL36" s="26"/>
    </row>
    <row r="37" spans="1:38" s="23" customFormat="1" ht="17.25" customHeight="1">
      <c r="A37" s="52" t="s">
        <v>80</v>
      </c>
      <c r="B37" s="53">
        <v>31</v>
      </c>
      <c r="C37" s="54">
        <v>616</v>
      </c>
      <c r="D37" s="53"/>
      <c r="E37" s="53"/>
      <c r="F37" s="53"/>
      <c r="G37" s="53"/>
      <c r="H37" s="53"/>
      <c r="I37" s="53"/>
      <c r="J37" s="53"/>
      <c r="K37" s="53"/>
      <c r="L37" s="53"/>
      <c r="M37" s="53"/>
      <c r="N37" s="53"/>
      <c r="O37" s="53"/>
      <c r="P37" s="53"/>
      <c r="Q37" s="53"/>
      <c r="R37" s="53"/>
      <c r="S37" s="53"/>
      <c r="T37" s="53"/>
      <c r="U37" s="53"/>
      <c r="V37" s="53"/>
      <c r="W37" s="53"/>
      <c r="X37" s="53">
        <v>31</v>
      </c>
      <c r="Y37" s="54">
        <v>616</v>
      </c>
      <c r="Z37" s="26"/>
      <c r="AA37" s="26"/>
      <c r="AB37" s="26"/>
      <c r="AC37" s="26"/>
      <c r="AD37" s="26"/>
      <c r="AE37" s="26"/>
      <c r="AF37" s="26"/>
      <c r="AG37" s="26"/>
      <c r="AH37" s="26"/>
      <c r="AI37" s="26"/>
      <c r="AJ37" s="26"/>
      <c r="AK37" s="26"/>
      <c r="AL37" s="26"/>
    </row>
    <row r="38" spans="1:38" s="23" customFormat="1" ht="17.25" customHeight="1">
      <c r="A38" s="52" t="s">
        <v>71</v>
      </c>
      <c r="B38" s="53">
        <v>23</v>
      </c>
      <c r="C38" s="54">
        <f>1050*23/31</f>
        <v>779.0322580645161</v>
      </c>
      <c r="D38" s="53"/>
      <c r="E38" s="53"/>
      <c r="F38" s="53"/>
      <c r="G38" s="53"/>
      <c r="H38" s="53"/>
      <c r="I38" s="53"/>
      <c r="J38" s="53"/>
      <c r="K38" s="53"/>
      <c r="L38" s="53"/>
      <c r="M38" s="53"/>
      <c r="N38" s="53"/>
      <c r="O38" s="53"/>
      <c r="P38" s="53"/>
      <c r="Q38" s="53"/>
      <c r="R38" s="53"/>
      <c r="S38" s="53"/>
      <c r="T38" s="53"/>
      <c r="U38" s="53"/>
      <c r="V38" s="53"/>
      <c r="W38" s="53"/>
      <c r="X38" s="53">
        <v>23</v>
      </c>
      <c r="Y38" s="54">
        <f>1050*23/31</f>
        <v>779.0322580645161</v>
      </c>
      <c r="Z38" s="26"/>
      <c r="AA38" s="26"/>
      <c r="AB38" s="26"/>
      <c r="AC38" s="26"/>
      <c r="AD38" s="26"/>
      <c r="AE38" s="26"/>
      <c r="AF38" s="26"/>
      <c r="AG38" s="26"/>
      <c r="AH38" s="26"/>
      <c r="AI38" s="26"/>
      <c r="AJ38" s="26"/>
      <c r="AK38" s="26"/>
      <c r="AL38" s="26"/>
    </row>
    <row r="39" spans="1:38" s="23" customFormat="1" ht="17.25" customHeight="1">
      <c r="A39" s="52" t="s">
        <v>33</v>
      </c>
      <c r="B39" s="56"/>
      <c r="C39" s="54"/>
      <c r="D39" s="53"/>
      <c r="E39" s="53"/>
      <c r="F39" s="53"/>
      <c r="G39" s="53"/>
      <c r="H39" s="53"/>
      <c r="I39" s="53"/>
      <c r="J39" s="53"/>
      <c r="K39" s="53"/>
      <c r="L39" s="53"/>
      <c r="M39" s="53"/>
      <c r="N39" s="53"/>
      <c r="O39" s="53"/>
      <c r="P39" s="53"/>
      <c r="Q39" s="53"/>
      <c r="R39" s="53"/>
      <c r="S39" s="53"/>
      <c r="T39" s="53"/>
      <c r="U39" s="53"/>
      <c r="V39" s="53"/>
      <c r="W39" s="53"/>
      <c r="X39" s="56"/>
      <c r="Y39" s="54"/>
      <c r="Z39" s="26"/>
      <c r="AA39" s="26"/>
      <c r="AB39" s="26"/>
      <c r="AC39" s="26"/>
      <c r="AD39" s="26"/>
      <c r="AE39" s="26"/>
      <c r="AF39" s="26"/>
      <c r="AG39" s="26"/>
      <c r="AH39" s="26"/>
      <c r="AI39" s="26"/>
      <c r="AJ39" s="26"/>
      <c r="AK39" s="26"/>
      <c r="AL39" s="26"/>
    </row>
    <row r="40" spans="1:38" s="23" customFormat="1" ht="17.25" customHeight="1">
      <c r="A40" s="52" t="s">
        <v>53</v>
      </c>
      <c r="B40" s="53">
        <v>2</v>
      </c>
      <c r="C40" s="54"/>
      <c r="D40" s="53"/>
      <c r="E40" s="53"/>
      <c r="F40" s="53"/>
      <c r="G40" s="53"/>
      <c r="H40" s="53"/>
      <c r="I40" s="53"/>
      <c r="J40" s="53"/>
      <c r="K40" s="53"/>
      <c r="L40" s="53"/>
      <c r="M40" s="53"/>
      <c r="N40" s="53"/>
      <c r="O40" s="53"/>
      <c r="P40" s="53"/>
      <c r="Q40" s="53"/>
      <c r="R40" s="53"/>
      <c r="S40" s="53"/>
      <c r="T40" s="53"/>
      <c r="U40" s="53"/>
      <c r="V40" s="53"/>
      <c r="W40" s="53"/>
      <c r="X40" s="53">
        <v>2</v>
      </c>
      <c r="Y40" s="54"/>
      <c r="Z40" s="26"/>
      <c r="AA40" s="26"/>
      <c r="AB40" s="26"/>
      <c r="AC40" s="26"/>
      <c r="AD40" s="26"/>
      <c r="AE40" s="26"/>
      <c r="AF40" s="26"/>
      <c r="AG40" s="26"/>
      <c r="AH40" s="26"/>
      <c r="AI40" s="26"/>
      <c r="AJ40" s="26"/>
      <c r="AK40" s="26"/>
      <c r="AL40" s="26"/>
    </row>
    <row r="41" spans="1:38" s="23" customFormat="1" ht="17.25" customHeight="1">
      <c r="A41" s="52" t="s">
        <v>9</v>
      </c>
      <c r="B41" s="56">
        <v>31</v>
      </c>
      <c r="C41" s="54"/>
      <c r="D41" s="53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6">
        <v>31</v>
      </c>
      <c r="Y41" s="54"/>
      <c r="Z41" s="26"/>
      <c r="AA41" s="26"/>
      <c r="AB41" s="26"/>
      <c r="AC41" s="26"/>
      <c r="AD41" s="26"/>
      <c r="AE41" s="26"/>
      <c r="AF41" s="26"/>
      <c r="AG41" s="26"/>
      <c r="AH41" s="26"/>
      <c r="AI41" s="26"/>
      <c r="AJ41" s="26"/>
      <c r="AK41" s="26"/>
      <c r="AL41" s="26"/>
    </row>
    <row r="42" spans="1:38" s="23" customFormat="1" ht="17.25" customHeight="1">
      <c r="A42" s="52" t="s">
        <v>37</v>
      </c>
      <c r="B42" s="56">
        <v>31</v>
      </c>
      <c r="C42" s="54"/>
      <c r="D42" s="56"/>
      <c r="E42" s="53"/>
      <c r="F42" s="53"/>
      <c r="G42" s="53"/>
      <c r="H42" s="53"/>
      <c r="I42" s="53"/>
      <c r="J42" s="53"/>
      <c r="K42" s="53"/>
      <c r="L42" s="53"/>
      <c r="M42" s="53"/>
      <c r="N42" s="53"/>
      <c r="O42" s="53"/>
      <c r="P42" s="53"/>
      <c r="Q42" s="53"/>
      <c r="R42" s="53"/>
      <c r="S42" s="53"/>
      <c r="T42" s="53"/>
      <c r="U42" s="53"/>
      <c r="V42" s="53"/>
      <c r="W42" s="53"/>
      <c r="X42" s="56">
        <v>31</v>
      </c>
      <c r="Y42" s="54"/>
      <c r="Z42" s="26"/>
      <c r="AA42" s="26"/>
      <c r="AB42" s="26"/>
      <c r="AC42" s="26"/>
      <c r="AD42" s="26"/>
      <c r="AE42" s="26"/>
      <c r="AF42" s="26"/>
      <c r="AG42" s="26"/>
      <c r="AH42" s="26"/>
      <c r="AI42" s="26"/>
      <c r="AJ42" s="26"/>
      <c r="AK42" s="26"/>
      <c r="AL42" s="26"/>
    </row>
    <row r="43" spans="1:38" s="23" customFormat="1" ht="17.25" customHeight="1">
      <c r="A43" s="52" t="s">
        <v>49</v>
      </c>
      <c r="B43" s="56">
        <v>31</v>
      </c>
      <c r="C43" s="55"/>
      <c r="D43" s="53"/>
      <c r="E43" s="53"/>
      <c r="F43" s="53"/>
      <c r="G43" s="53"/>
      <c r="H43" s="53"/>
      <c r="I43" s="53"/>
      <c r="J43" s="53"/>
      <c r="K43" s="53"/>
      <c r="L43" s="53"/>
      <c r="M43" s="53"/>
      <c r="N43" s="53"/>
      <c r="O43" s="53"/>
      <c r="P43" s="53"/>
      <c r="Q43" s="53"/>
      <c r="R43" s="53"/>
      <c r="S43" s="53"/>
      <c r="T43" s="53"/>
      <c r="U43" s="53"/>
      <c r="V43" s="53"/>
      <c r="W43" s="53"/>
      <c r="X43" s="56">
        <v>31</v>
      </c>
      <c r="Y43" s="55"/>
      <c r="Z43" s="26"/>
      <c r="AA43" s="26"/>
      <c r="AB43" s="26"/>
      <c r="AC43" s="26"/>
      <c r="AD43" s="26"/>
      <c r="AE43" s="26"/>
      <c r="AF43" s="26"/>
      <c r="AG43" s="26"/>
      <c r="AH43" s="26"/>
      <c r="AI43" s="26"/>
      <c r="AJ43" s="26"/>
      <c r="AK43" s="26"/>
      <c r="AL43" s="26"/>
    </row>
    <row r="44" spans="1:38" s="23" customFormat="1" ht="17.25" customHeight="1">
      <c r="A44" s="52" t="s">
        <v>54</v>
      </c>
      <c r="B44" s="53">
        <v>14</v>
      </c>
      <c r="C44" s="54"/>
      <c r="D44" s="53"/>
      <c r="E44" s="53"/>
      <c r="F44" s="53"/>
      <c r="G44" s="53"/>
      <c r="H44" s="53"/>
      <c r="I44" s="53"/>
      <c r="J44" s="53"/>
      <c r="K44" s="53"/>
      <c r="L44" s="53"/>
      <c r="M44" s="53"/>
      <c r="N44" s="53"/>
      <c r="O44" s="53"/>
      <c r="P44" s="53"/>
      <c r="Q44" s="53"/>
      <c r="R44" s="53"/>
      <c r="S44" s="53"/>
      <c r="T44" s="53"/>
      <c r="U44" s="53"/>
      <c r="V44" s="53"/>
      <c r="W44" s="53"/>
      <c r="X44" s="53">
        <v>14</v>
      </c>
      <c r="Y44" s="54"/>
      <c r="Z44" s="26"/>
      <c r="AA44" s="26"/>
      <c r="AB44" s="26"/>
      <c r="AC44" s="26"/>
      <c r="AD44" s="26"/>
      <c r="AE44" s="26"/>
      <c r="AF44" s="26"/>
      <c r="AG44" s="26"/>
      <c r="AH44" s="26"/>
      <c r="AI44" s="26"/>
      <c r="AJ44" s="26"/>
      <c r="AK44" s="26"/>
      <c r="AL44" s="26"/>
    </row>
    <row r="45" spans="1:38" s="23" customFormat="1" ht="17.25" customHeight="1">
      <c r="A45" s="52" t="s">
        <v>55</v>
      </c>
      <c r="B45" s="53">
        <v>31</v>
      </c>
      <c r="C45" s="54"/>
      <c r="D45" s="53"/>
      <c r="E45" s="53"/>
      <c r="F45" s="53"/>
      <c r="G45" s="53"/>
      <c r="H45" s="53"/>
      <c r="I45" s="53"/>
      <c r="J45" s="53"/>
      <c r="K45" s="53"/>
      <c r="L45" s="53"/>
      <c r="M45" s="53"/>
      <c r="N45" s="53"/>
      <c r="O45" s="53"/>
      <c r="P45" s="53"/>
      <c r="Q45" s="53"/>
      <c r="R45" s="53"/>
      <c r="S45" s="53"/>
      <c r="T45" s="53"/>
      <c r="U45" s="53"/>
      <c r="V45" s="53"/>
      <c r="W45" s="53"/>
      <c r="X45" s="53">
        <v>31</v>
      </c>
      <c r="Y45" s="54"/>
      <c r="Z45" s="26"/>
      <c r="AA45" s="26"/>
      <c r="AB45" s="26"/>
      <c r="AC45" s="26"/>
      <c r="AD45" s="26"/>
      <c r="AE45" s="26"/>
      <c r="AF45" s="26"/>
      <c r="AG45" s="26"/>
      <c r="AH45" s="26"/>
      <c r="AI45" s="26"/>
      <c r="AJ45" s="26"/>
      <c r="AK45" s="26"/>
      <c r="AL45" s="26"/>
    </row>
    <row r="46" spans="1:38" s="23" customFormat="1" ht="17.25" customHeight="1">
      <c r="A46" s="52" t="s">
        <v>64</v>
      </c>
      <c r="B46" s="53">
        <v>31</v>
      </c>
      <c r="C46" s="54"/>
      <c r="D46" s="53"/>
      <c r="E46" s="53"/>
      <c r="F46" s="53"/>
      <c r="G46" s="53"/>
      <c r="H46" s="53"/>
      <c r="I46" s="53"/>
      <c r="J46" s="53"/>
      <c r="K46" s="53"/>
      <c r="L46" s="53"/>
      <c r="M46" s="53"/>
      <c r="N46" s="53"/>
      <c r="O46" s="53"/>
      <c r="P46" s="53"/>
      <c r="Q46" s="53"/>
      <c r="R46" s="53"/>
      <c r="S46" s="53"/>
      <c r="T46" s="53"/>
      <c r="U46" s="53"/>
      <c r="V46" s="53"/>
      <c r="W46" s="53"/>
      <c r="X46" s="53">
        <v>31</v>
      </c>
      <c r="Y46" s="54"/>
      <c r="Z46" s="26"/>
      <c r="AA46" s="26"/>
      <c r="AB46" s="26"/>
      <c r="AC46" s="26"/>
      <c r="AD46" s="26"/>
      <c r="AE46" s="26"/>
      <c r="AF46" s="26"/>
      <c r="AG46" s="26"/>
      <c r="AH46" s="26"/>
      <c r="AI46" s="26"/>
      <c r="AJ46" s="26"/>
      <c r="AK46" s="26"/>
      <c r="AL46" s="26"/>
    </row>
    <row r="47" spans="1:38" s="23" customFormat="1">
      <c r="A47" s="52" t="s">
        <v>63</v>
      </c>
      <c r="B47" s="53">
        <v>31</v>
      </c>
      <c r="C47" s="54"/>
      <c r="D47" s="53"/>
      <c r="E47" s="53"/>
      <c r="F47" s="53"/>
      <c r="G47" s="53"/>
      <c r="H47" s="53"/>
      <c r="I47" s="53"/>
      <c r="J47" s="53"/>
      <c r="K47" s="53"/>
      <c r="L47" s="53"/>
      <c r="M47" s="53"/>
      <c r="N47" s="53"/>
      <c r="O47" s="53"/>
      <c r="P47" s="53"/>
      <c r="Q47" s="53"/>
      <c r="R47" s="53"/>
      <c r="S47" s="53"/>
      <c r="T47" s="53"/>
      <c r="U47" s="53"/>
      <c r="V47" s="53"/>
      <c r="W47" s="53"/>
      <c r="X47" s="53">
        <v>31</v>
      </c>
      <c r="Y47" s="54"/>
      <c r="Z47" s="26"/>
      <c r="AA47" s="26"/>
      <c r="AB47" s="26"/>
      <c r="AC47" s="26"/>
      <c r="AD47" s="26"/>
      <c r="AE47" s="26"/>
      <c r="AF47" s="26"/>
      <c r="AG47" s="26"/>
      <c r="AH47" s="26"/>
      <c r="AI47" s="26"/>
      <c r="AJ47" s="26"/>
      <c r="AK47" s="26"/>
      <c r="AL47" s="26"/>
    </row>
    <row r="48" spans="1:38" s="23" customFormat="1">
      <c r="A48" s="52" t="s">
        <v>66</v>
      </c>
      <c r="B48" s="53">
        <v>8</v>
      </c>
      <c r="C48" s="55"/>
      <c r="D48" s="53"/>
      <c r="E48" s="53"/>
      <c r="F48" s="53"/>
      <c r="G48" s="53"/>
      <c r="H48" s="53"/>
      <c r="I48" s="53"/>
      <c r="J48" s="53"/>
      <c r="K48" s="53"/>
      <c r="L48" s="53"/>
      <c r="M48" s="53"/>
      <c r="N48" s="53"/>
      <c r="O48" s="53"/>
      <c r="P48" s="53"/>
      <c r="Q48" s="53"/>
      <c r="R48" s="53"/>
      <c r="S48" s="53"/>
      <c r="T48" s="53"/>
      <c r="U48" s="53"/>
      <c r="V48" s="53"/>
      <c r="W48" s="53"/>
      <c r="X48" s="53">
        <v>8</v>
      </c>
      <c r="Y48" s="55"/>
      <c r="Z48" s="26"/>
      <c r="AA48" s="26"/>
      <c r="AB48" s="26"/>
      <c r="AC48" s="26"/>
      <c r="AD48" s="26"/>
      <c r="AE48" s="26"/>
      <c r="AF48" s="26"/>
      <c r="AG48" s="26"/>
      <c r="AH48" s="26"/>
      <c r="AI48" s="26"/>
      <c r="AJ48" s="26"/>
      <c r="AK48" s="26"/>
      <c r="AL48" s="26"/>
    </row>
    <row r="49" spans="1:38" s="23" customFormat="1">
      <c r="A49" s="52" t="s">
        <v>65</v>
      </c>
      <c r="B49" s="53">
        <v>31</v>
      </c>
      <c r="C49" s="54"/>
      <c r="D49" s="53"/>
      <c r="E49" s="53"/>
      <c r="F49" s="53"/>
      <c r="G49" s="53"/>
      <c r="H49" s="53"/>
      <c r="I49" s="53"/>
      <c r="J49" s="53"/>
      <c r="K49" s="53"/>
      <c r="L49" s="53"/>
      <c r="M49" s="53"/>
      <c r="N49" s="53"/>
      <c r="O49" s="53"/>
      <c r="P49" s="53"/>
      <c r="Q49" s="53"/>
      <c r="R49" s="53"/>
      <c r="S49" s="53"/>
      <c r="T49" s="53"/>
      <c r="U49" s="53"/>
      <c r="V49" s="53"/>
      <c r="W49" s="53"/>
      <c r="X49" s="53">
        <v>31</v>
      </c>
      <c r="Y49" s="54"/>
      <c r="Z49" s="26"/>
      <c r="AA49" s="26"/>
      <c r="AB49" s="26"/>
      <c r="AC49" s="26"/>
      <c r="AD49" s="26"/>
      <c r="AE49" s="26"/>
      <c r="AF49" s="26"/>
      <c r="AG49" s="26"/>
      <c r="AH49" s="26"/>
      <c r="AI49" s="26"/>
      <c r="AJ49" s="26"/>
      <c r="AK49" s="26"/>
      <c r="AL49" s="26"/>
    </row>
    <row r="50" spans="1:38" s="23" customFormat="1">
      <c r="A50" s="52" t="s">
        <v>75</v>
      </c>
      <c r="B50" s="53">
        <v>31</v>
      </c>
      <c r="C50" s="54"/>
      <c r="D50" s="53"/>
      <c r="E50" s="53"/>
      <c r="F50" s="53"/>
      <c r="G50" s="53"/>
      <c r="H50" s="53"/>
      <c r="I50" s="53"/>
      <c r="J50" s="53"/>
      <c r="K50" s="53"/>
      <c r="L50" s="53"/>
      <c r="M50" s="53"/>
      <c r="N50" s="53"/>
      <c r="O50" s="53"/>
      <c r="P50" s="53"/>
      <c r="Q50" s="53"/>
      <c r="R50" s="53"/>
      <c r="S50" s="53"/>
      <c r="T50" s="53"/>
      <c r="U50" s="53"/>
      <c r="V50" s="53"/>
      <c r="W50" s="53"/>
      <c r="X50" s="53">
        <v>31</v>
      </c>
      <c r="Y50" s="54"/>
      <c r="Z50" s="26"/>
      <c r="AA50" s="26"/>
      <c r="AB50" s="26"/>
      <c r="AC50" s="26"/>
      <c r="AD50" s="26"/>
      <c r="AE50" s="26"/>
      <c r="AF50" s="26"/>
      <c r="AG50" s="26"/>
      <c r="AH50" s="26"/>
      <c r="AI50" s="26"/>
      <c r="AJ50" s="26"/>
      <c r="AK50" s="26"/>
      <c r="AL50" s="26"/>
    </row>
    <row r="51" spans="1:38" s="25" customFormat="1">
      <c r="A51" s="52" t="s">
        <v>91</v>
      </c>
      <c r="B51" s="53">
        <v>22</v>
      </c>
      <c r="C51" s="54"/>
      <c r="D51" s="53"/>
      <c r="E51" s="53"/>
      <c r="F51" s="53"/>
      <c r="G51" s="53"/>
      <c r="H51" s="53"/>
      <c r="I51" s="53"/>
      <c r="J51" s="53"/>
      <c r="K51" s="53"/>
      <c r="L51" s="53"/>
      <c r="M51" s="53"/>
      <c r="N51" s="53"/>
      <c r="O51" s="53"/>
      <c r="P51" s="53"/>
      <c r="Q51" s="53"/>
      <c r="R51" s="53"/>
      <c r="S51" s="53"/>
      <c r="T51" s="53"/>
      <c r="U51" s="53"/>
      <c r="V51" s="53"/>
      <c r="W51" s="53"/>
      <c r="X51" s="53">
        <v>22</v>
      </c>
      <c r="Y51" s="54"/>
      <c r="Z51" s="26"/>
      <c r="AA51" s="26"/>
      <c r="AB51" s="26"/>
      <c r="AC51" s="26"/>
      <c r="AD51" s="26"/>
      <c r="AE51" s="26"/>
      <c r="AF51" s="26"/>
      <c r="AG51" s="26"/>
      <c r="AH51" s="26"/>
      <c r="AI51" s="26"/>
      <c r="AJ51" s="26"/>
      <c r="AK51" s="26"/>
      <c r="AL51" s="26"/>
    </row>
    <row r="52" spans="1:38" s="26" customFormat="1">
      <c r="A52" s="52" t="s">
        <v>89</v>
      </c>
      <c r="B52" s="53">
        <v>2</v>
      </c>
      <c r="C52" s="54"/>
      <c r="D52" s="53"/>
      <c r="E52" s="53"/>
      <c r="F52" s="53"/>
      <c r="G52" s="53"/>
      <c r="H52" s="53"/>
      <c r="I52" s="53"/>
      <c r="J52" s="53"/>
      <c r="K52" s="53"/>
      <c r="L52" s="53"/>
      <c r="M52" s="53"/>
      <c r="N52" s="53"/>
      <c r="O52" s="53"/>
      <c r="P52" s="53"/>
      <c r="Q52" s="53"/>
      <c r="R52" s="53"/>
      <c r="S52" s="53"/>
      <c r="T52" s="53"/>
      <c r="U52" s="53"/>
      <c r="V52" s="53"/>
      <c r="W52" s="53"/>
      <c r="X52" s="53">
        <v>2</v>
      </c>
      <c r="Y52" s="54"/>
    </row>
    <row r="53" spans="1:38" s="26" customFormat="1">
      <c r="A53" s="52" t="s">
        <v>95</v>
      </c>
      <c r="B53" s="56"/>
      <c r="C53" s="55"/>
      <c r="D53" s="56"/>
      <c r="E53" s="56"/>
      <c r="F53" s="53"/>
      <c r="G53" s="53"/>
      <c r="H53" s="53"/>
      <c r="I53" s="53"/>
      <c r="J53" s="53"/>
      <c r="K53" s="53"/>
      <c r="L53" s="53"/>
      <c r="M53" s="53"/>
      <c r="N53" s="53"/>
      <c r="O53" s="53"/>
      <c r="P53" s="53"/>
      <c r="Q53" s="53"/>
      <c r="R53" s="53"/>
      <c r="S53" s="53"/>
      <c r="T53" s="53"/>
      <c r="U53" s="53"/>
      <c r="V53" s="53"/>
      <c r="W53" s="53"/>
      <c r="X53" s="56"/>
      <c r="Y53" s="55"/>
    </row>
    <row r="54" spans="1:38" s="26" customFormat="1">
      <c r="A54" s="52" t="s">
        <v>96</v>
      </c>
      <c r="B54" s="56"/>
      <c r="C54" s="55"/>
      <c r="D54" s="56"/>
      <c r="E54" s="56"/>
      <c r="F54" s="53"/>
      <c r="G54" s="53"/>
      <c r="H54" s="53"/>
      <c r="I54" s="53"/>
      <c r="J54" s="53"/>
      <c r="K54" s="53"/>
      <c r="L54" s="53"/>
      <c r="M54" s="53"/>
      <c r="N54" s="53"/>
      <c r="O54" s="53"/>
      <c r="P54" s="53"/>
      <c r="Q54" s="53"/>
      <c r="R54" s="53"/>
      <c r="S54" s="53"/>
      <c r="T54" s="53"/>
      <c r="U54" s="53"/>
      <c r="V54" s="53"/>
      <c r="W54" s="53"/>
      <c r="X54" s="56"/>
      <c r="Y54" s="55"/>
    </row>
    <row r="55" spans="1:38" s="26" customFormat="1">
      <c r="A55" s="52" t="s">
        <v>98</v>
      </c>
      <c r="B55" s="56">
        <v>24</v>
      </c>
      <c r="C55" s="55">
        <v>774</v>
      </c>
      <c r="D55" s="56"/>
      <c r="E55" s="56"/>
      <c r="F55" s="53"/>
      <c r="G55" s="53"/>
      <c r="H55" s="53"/>
      <c r="I55" s="53"/>
      <c r="J55" s="53"/>
      <c r="K55" s="53"/>
      <c r="L55" s="53"/>
      <c r="M55" s="53"/>
      <c r="N55" s="53"/>
      <c r="O55" s="53"/>
      <c r="P55" s="53"/>
      <c r="Q55" s="53"/>
      <c r="R55" s="53"/>
      <c r="S55" s="53"/>
      <c r="T55" s="53"/>
      <c r="U55" s="53"/>
      <c r="V55" s="53"/>
      <c r="W55" s="53"/>
      <c r="X55" s="56">
        <v>24</v>
      </c>
      <c r="Y55" s="55">
        <v>774</v>
      </c>
    </row>
    <row r="56" spans="1:38" s="26" customFormat="1" ht="15.75" thickBot="1">
      <c r="A56" s="57" t="s">
        <v>97</v>
      </c>
      <c r="B56" s="58"/>
      <c r="C56" s="59"/>
      <c r="D56" s="58"/>
      <c r="E56" s="59"/>
      <c r="F56" s="58"/>
      <c r="G56" s="59"/>
      <c r="H56" s="60"/>
      <c r="I56" s="61"/>
      <c r="J56" s="60"/>
      <c r="K56" s="60"/>
      <c r="L56" s="60"/>
      <c r="M56" s="60"/>
      <c r="N56" s="60"/>
      <c r="O56" s="60"/>
      <c r="P56" s="60"/>
      <c r="Q56" s="60"/>
      <c r="R56" s="60"/>
      <c r="S56" s="60"/>
      <c r="T56" s="60"/>
      <c r="U56" s="60"/>
      <c r="V56" s="60"/>
      <c r="W56" s="60"/>
      <c r="X56" s="58"/>
      <c r="Y56" s="59"/>
    </row>
  </sheetData>
  <autoFilter ref="A1:Y56">
    <filterColumn colId="1" showButton="0"/>
    <filterColumn colId="3" showButton="0"/>
    <filterColumn colId="5" showButton="0"/>
    <filterColumn colId="7" showButton="0"/>
    <filterColumn colId="9" showButton="0"/>
    <filterColumn colId="11" showButton="0"/>
    <filterColumn colId="13" showButton="0"/>
    <filterColumn colId="15" showButton="0"/>
    <filterColumn colId="17" showButton="0"/>
    <filterColumn colId="19" showButton="0"/>
    <filterColumn colId="21" showButton="0"/>
    <filterColumn colId="23" showButton="0"/>
  </autoFilter>
  <mergeCells count="25">
    <mergeCell ref="T3:U3"/>
    <mergeCell ref="V3:W3"/>
    <mergeCell ref="X3:Y3"/>
    <mergeCell ref="J3:K3"/>
    <mergeCell ref="L3:M3"/>
    <mergeCell ref="N3:O3"/>
    <mergeCell ref="P3:Q3"/>
    <mergeCell ref="R3:S3"/>
    <mergeCell ref="B3:C3"/>
    <mergeCell ref="D3:E3"/>
    <mergeCell ref="F3:G3"/>
    <mergeCell ref="H3:I3"/>
    <mergeCell ref="A1:A2"/>
    <mergeCell ref="X1:Y1"/>
    <mergeCell ref="V1:W1"/>
    <mergeCell ref="B1:C1"/>
    <mergeCell ref="T1:U1"/>
    <mergeCell ref="R1:S1"/>
    <mergeCell ref="P1:Q1"/>
    <mergeCell ref="N1:O1"/>
    <mergeCell ref="L1:M1"/>
    <mergeCell ref="J1:K1"/>
    <mergeCell ref="H1:I1"/>
    <mergeCell ref="F1:G1"/>
    <mergeCell ref="D1:E1"/>
  </mergeCells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1"/>
  <dimension ref="A1:J103"/>
  <sheetViews>
    <sheetView showGridLines="0" zoomScaleNormal="100" workbookViewId="0">
      <selection activeCell="D29" sqref="D29"/>
    </sheetView>
  </sheetViews>
  <sheetFormatPr defaultColWidth="12.28515625" defaultRowHeight="15"/>
  <cols>
    <col min="1" max="1" width="17.42578125" customWidth="1"/>
    <col min="2" max="2" width="17.5703125" bestFit="1" customWidth="1"/>
    <col min="3" max="3" width="11" customWidth="1"/>
    <col min="4" max="4" width="34.5703125" bestFit="1" customWidth="1"/>
    <col min="5" max="5" width="15" customWidth="1"/>
    <col min="6" max="6" width="14.28515625" customWidth="1"/>
    <col min="7" max="7" width="13.7109375" customWidth="1"/>
    <col min="8" max="8" width="14.42578125" customWidth="1"/>
    <col min="9" max="9" width="18" customWidth="1"/>
    <col min="10" max="10" width="7.7109375" style="38" customWidth="1"/>
  </cols>
  <sheetData>
    <row r="1" spans="1:10" ht="42" customHeight="1">
      <c r="A1" s="40" t="s">
        <v>44</v>
      </c>
      <c r="B1" s="40" t="s">
        <v>113</v>
      </c>
      <c r="C1" s="40" t="s">
        <v>109</v>
      </c>
      <c r="D1" s="40" t="s">
        <v>114</v>
      </c>
      <c r="E1" s="39" t="s">
        <v>119</v>
      </c>
      <c r="F1" s="40" t="s">
        <v>99</v>
      </c>
      <c r="G1" s="41" t="s">
        <v>100</v>
      </c>
      <c r="H1" s="39" t="s">
        <v>101</v>
      </c>
      <c r="I1" s="33" t="s">
        <v>120</v>
      </c>
    </row>
    <row r="2" spans="1:10">
      <c r="A2" s="29" t="s">
        <v>128</v>
      </c>
      <c r="B2" s="29" t="s">
        <v>110</v>
      </c>
      <c r="C2" s="30" t="s">
        <v>248</v>
      </c>
      <c r="D2" s="29" t="s">
        <v>152</v>
      </c>
      <c r="E2" s="29" t="str">
        <f t="shared" ref="E2:E51" si="0">CHOOSE(MONTH(G2),"JANVIER","FEVRIER","MARS","AVRIL","MAI","JUIN","JUILLET","AOUT","SEPTEMBRE","OCTOBRE","NOVEMBRE","DECEMBRE")</f>
        <v>DECEMBRE</v>
      </c>
      <c r="F2" s="31">
        <v>43067</v>
      </c>
      <c r="G2" s="31">
        <v>43070</v>
      </c>
      <c r="H2" s="29">
        <f t="shared" ref="H2:H51" si="1">G2-F2</f>
        <v>3</v>
      </c>
      <c r="I2" s="32">
        <v>232.8</v>
      </c>
      <c r="J2" s="38" t="s">
        <v>247</v>
      </c>
    </row>
    <row r="3" spans="1:10">
      <c r="A3" s="29" t="s">
        <v>129</v>
      </c>
      <c r="B3" s="29" t="s">
        <v>110</v>
      </c>
      <c r="C3" s="30" t="s">
        <v>248</v>
      </c>
      <c r="D3" s="29" t="s">
        <v>153</v>
      </c>
      <c r="E3" s="29" t="str">
        <f t="shared" si="0"/>
        <v>DECEMBRE</v>
      </c>
      <c r="F3" s="31">
        <v>43069</v>
      </c>
      <c r="G3" s="31">
        <v>43072</v>
      </c>
      <c r="H3" s="29">
        <f t="shared" si="1"/>
        <v>3</v>
      </c>
      <c r="I3" s="32">
        <v>232.8</v>
      </c>
      <c r="J3" s="38" t="s">
        <v>247</v>
      </c>
    </row>
    <row r="4" spans="1:10">
      <c r="A4" s="29" t="s">
        <v>61</v>
      </c>
      <c r="B4" s="29" t="s">
        <v>110</v>
      </c>
      <c r="C4" s="30" t="s">
        <v>248</v>
      </c>
      <c r="D4" s="29" t="s">
        <v>154</v>
      </c>
      <c r="E4" s="29" t="str">
        <f t="shared" si="0"/>
        <v>DECEMBRE</v>
      </c>
      <c r="F4" s="31">
        <v>43069</v>
      </c>
      <c r="G4" s="31">
        <v>43072</v>
      </c>
      <c r="H4" s="29">
        <f t="shared" si="1"/>
        <v>3</v>
      </c>
      <c r="I4" s="32">
        <v>237.65</v>
      </c>
      <c r="J4" s="38" t="s">
        <v>247</v>
      </c>
    </row>
    <row r="5" spans="1:10">
      <c r="A5" s="29" t="s">
        <v>127</v>
      </c>
      <c r="B5" s="29" t="s">
        <v>110</v>
      </c>
      <c r="C5" s="30" t="s">
        <v>248</v>
      </c>
      <c r="D5" s="29" t="s">
        <v>155</v>
      </c>
      <c r="E5" s="29" t="str">
        <f t="shared" si="0"/>
        <v>DECEMBRE</v>
      </c>
      <c r="F5" s="31">
        <v>43077</v>
      </c>
      <c r="G5" s="31">
        <v>43080</v>
      </c>
      <c r="H5" s="29">
        <f t="shared" si="1"/>
        <v>3</v>
      </c>
      <c r="I5" s="32">
        <v>238.62</v>
      </c>
      <c r="J5" s="38" t="s">
        <v>247</v>
      </c>
    </row>
    <row r="6" spans="1:10">
      <c r="A6" s="29" t="s">
        <v>61</v>
      </c>
      <c r="B6" s="29" t="s">
        <v>110</v>
      </c>
      <c r="C6" s="30" t="s">
        <v>248</v>
      </c>
      <c r="D6" s="29" t="s">
        <v>156</v>
      </c>
      <c r="E6" s="29" t="str">
        <f t="shared" si="0"/>
        <v>DECEMBRE</v>
      </c>
      <c r="F6" s="31">
        <v>43083</v>
      </c>
      <c r="G6" s="31">
        <v>43086</v>
      </c>
      <c r="H6" s="29">
        <f t="shared" si="1"/>
        <v>3</v>
      </c>
      <c r="I6" s="32">
        <v>239.59</v>
      </c>
      <c r="J6" s="38" t="s">
        <v>247</v>
      </c>
    </row>
    <row r="7" spans="1:10">
      <c r="A7" s="29" t="s">
        <v>130</v>
      </c>
      <c r="B7" s="29" t="s">
        <v>110</v>
      </c>
      <c r="C7" s="30" t="s">
        <v>248</v>
      </c>
      <c r="D7" s="29" t="s">
        <v>157</v>
      </c>
      <c r="E7" s="29" t="str">
        <f t="shared" si="0"/>
        <v>DECEMBRE</v>
      </c>
      <c r="F7" s="31">
        <v>43080</v>
      </c>
      <c r="G7" s="31">
        <v>43083</v>
      </c>
      <c r="H7" s="29">
        <f t="shared" si="1"/>
        <v>3</v>
      </c>
      <c r="I7" s="32">
        <v>242.5</v>
      </c>
      <c r="J7" s="38" t="s">
        <v>247</v>
      </c>
    </row>
    <row r="8" spans="1:10">
      <c r="A8" s="29" t="s">
        <v>60</v>
      </c>
      <c r="B8" s="29" t="s">
        <v>110</v>
      </c>
      <c r="C8" s="30" t="s">
        <v>248</v>
      </c>
      <c r="D8" s="29" t="s">
        <v>158</v>
      </c>
      <c r="E8" s="29" t="str">
        <f t="shared" si="0"/>
        <v>DECEMBRE</v>
      </c>
      <c r="F8" s="31">
        <v>43089</v>
      </c>
      <c r="G8" s="31">
        <v>43092</v>
      </c>
      <c r="H8" s="29">
        <f t="shared" si="1"/>
        <v>3</v>
      </c>
      <c r="I8" s="32">
        <v>247.35</v>
      </c>
      <c r="J8" s="38" t="s">
        <v>247</v>
      </c>
    </row>
    <row r="9" spans="1:10">
      <c r="A9" s="29" t="s">
        <v>127</v>
      </c>
      <c r="B9" s="29" t="s">
        <v>110</v>
      </c>
      <c r="C9" s="30" t="s">
        <v>248</v>
      </c>
      <c r="D9" s="29" t="s">
        <v>159</v>
      </c>
      <c r="E9" s="29" t="str">
        <f t="shared" si="0"/>
        <v>DECEMBRE</v>
      </c>
      <c r="F9" s="31">
        <v>43093</v>
      </c>
      <c r="G9" s="31">
        <v>43096</v>
      </c>
      <c r="H9" s="29">
        <f t="shared" si="1"/>
        <v>3</v>
      </c>
      <c r="I9" s="32">
        <v>252.2</v>
      </c>
      <c r="J9" s="38" t="s">
        <v>247</v>
      </c>
    </row>
    <row r="10" spans="1:10">
      <c r="A10" s="29" t="s">
        <v>61</v>
      </c>
      <c r="B10" s="29" t="s">
        <v>110</v>
      </c>
      <c r="C10" s="30" t="s">
        <v>248</v>
      </c>
      <c r="D10" s="29" t="s">
        <v>160</v>
      </c>
      <c r="E10" s="29" t="str">
        <f t="shared" si="0"/>
        <v>DECEMBRE</v>
      </c>
      <c r="F10" s="31">
        <v>43090</v>
      </c>
      <c r="G10" s="31">
        <v>43093</v>
      </c>
      <c r="H10" s="29">
        <f t="shared" si="1"/>
        <v>3</v>
      </c>
      <c r="I10" s="32">
        <v>252.2</v>
      </c>
      <c r="J10" s="38" t="s">
        <v>247</v>
      </c>
    </row>
    <row r="11" spans="1:10">
      <c r="A11" s="29" t="s">
        <v>127</v>
      </c>
      <c r="B11" s="29" t="s">
        <v>110</v>
      </c>
      <c r="C11" s="30" t="s">
        <v>248</v>
      </c>
      <c r="D11" s="29" t="s">
        <v>161</v>
      </c>
      <c r="E11" s="29" t="str">
        <f t="shared" si="0"/>
        <v>DECEMBRE</v>
      </c>
      <c r="F11" s="31">
        <v>43085</v>
      </c>
      <c r="G11" s="31">
        <v>43088</v>
      </c>
      <c r="H11" s="29">
        <f t="shared" si="1"/>
        <v>3</v>
      </c>
      <c r="I11" s="32">
        <v>252.2</v>
      </c>
      <c r="J11" s="38" t="s">
        <v>247</v>
      </c>
    </row>
    <row r="12" spans="1:10">
      <c r="A12" s="29" t="s">
        <v>70</v>
      </c>
      <c r="B12" s="29" t="s">
        <v>110</v>
      </c>
      <c r="C12" s="30" t="s">
        <v>248</v>
      </c>
      <c r="D12" s="29" t="s">
        <v>162</v>
      </c>
      <c r="E12" s="29" t="str">
        <f t="shared" si="0"/>
        <v>DECEMBRE</v>
      </c>
      <c r="F12" s="31">
        <v>43085</v>
      </c>
      <c r="G12" s="31">
        <v>43088</v>
      </c>
      <c r="H12" s="29">
        <f t="shared" si="1"/>
        <v>3</v>
      </c>
      <c r="I12" s="32">
        <v>261.89999999999998</v>
      </c>
      <c r="J12" s="38" t="s">
        <v>247</v>
      </c>
    </row>
    <row r="13" spans="1:10">
      <c r="A13" s="29" t="s">
        <v>63</v>
      </c>
      <c r="B13" s="29" t="s">
        <v>110</v>
      </c>
      <c r="C13" s="30" t="s">
        <v>248</v>
      </c>
      <c r="D13" s="29" t="s">
        <v>107</v>
      </c>
      <c r="E13" s="29" t="str">
        <f t="shared" si="0"/>
        <v>DECEMBRE</v>
      </c>
      <c r="F13" s="31">
        <v>43084</v>
      </c>
      <c r="G13" s="31">
        <v>43087</v>
      </c>
      <c r="H13" s="29">
        <f t="shared" si="1"/>
        <v>3</v>
      </c>
      <c r="I13" s="32">
        <v>261.89999999999998</v>
      </c>
      <c r="J13" s="38" t="s">
        <v>247</v>
      </c>
    </row>
    <row r="14" spans="1:10">
      <c r="A14" s="29" t="s">
        <v>125</v>
      </c>
      <c r="B14" s="29" t="s">
        <v>110</v>
      </c>
      <c r="C14" s="30" t="s">
        <v>248</v>
      </c>
      <c r="D14" s="29" t="s">
        <v>163</v>
      </c>
      <c r="E14" s="29" t="str">
        <f t="shared" si="0"/>
        <v>DECEMBRE</v>
      </c>
      <c r="F14" s="31">
        <v>43084</v>
      </c>
      <c r="G14" s="31">
        <v>43087</v>
      </c>
      <c r="H14" s="29">
        <f t="shared" si="1"/>
        <v>3</v>
      </c>
      <c r="I14" s="32">
        <v>261.89999999999998</v>
      </c>
      <c r="J14" s="38" t="s">
        <v>247</v>
      </c>
    </row>
    <row r="15" spans="1:10">
      <c r="A15" s="29" t="s">
        <v>57</v>
      </c>
      <c r="B15" s="29" t="s">
        <v>110</v>
      </c>
      <c r="C15" s="30" t="s">
        <v>248</v>
      </c>
      <c r="D15" s="29" t="s">
        <v>164</v>
      </c>
      <c r="E15" s="29" t="str">
        <f t="shared" si="0"/>
        <v>DECEMBRE</v>
      </c>
      <c r="F15" s="31">
        <v>43083</v>
      </c>
      <c r="G15" s="31">
        <v>43086</v>
      </c>
      <c r="H15" s="29">
        <f t="shared" si="1"/>
        <v>3</v>
      </c>
      <c r="I15" s="32">
        <v>261.89999999999998</v>
      </c>
      <c r="J15" s="38" t="s">
        <v>247</v>
      </c>
    </row>
    <row r="16" spans="1:10">
      <c r="A16" s="29" t="s">
        <v>125</v>
      </c>
      <c r="B16" s="29" t="s">
        <v>110</v>
      </c>
      <c r="C16" s="30" t="s">
        <v>248</v>
      </c>
      <c r="D16" s="29" t="s">
        <v>165</v>
      </c>
      <c r="E16" s="29" t="str">
        <f t="shared" si="0"/>
        <v>DECEMBRE</v>
      </c>
      <c r="F16" s="31">
        <v>43069</v>
      </c>
      <c r="G16" s="31">
        <v>43072</v>
      </c>
      <c r="H16" s="29">
        <f t="shared" si="1"/>
        <v>3</v>
      </c>
      <c r="I16" s="32">
        <v>261.89999999999998</v>
      </c>
      <c r="J16" s="38" t="s">
        <v>247</v>
      </c>
    </row>
    <row r="17" spans="1:10">
      <c r="A17" s="29" t="s">
        <v>130</v>
      </c>
      <c r="B17" s="29" t="s">
        <v>110</v>
      </c>
      <c r="C17" s="30" t="s">
        <v>248</v>
      </c>
      <c r="D17" s="29" t="s">
        <v>166</v>
      </c>
      <c r="E17" s="29" t="str">
        <f t="shared" si="0"/>
        <v>DECEMBRE</v>
      </c>
      <c r="F17" s="31">
        <v>43095</v>
      </c>
      <c r="G17" s="31">
        <v>43099</v>
      </c>
      <c r="H17" s="29">
        <f t="shared" si="1"/>
        <v>4</v>
      </c>
      <c r="I17" s="32">
        <v>276.45</v>
      </c>
      <c r="J17" s="38" t="s">
        <v>247</v>
      </c>
    </row>
    <row r="18" spans="1:10">
      <c r="A18" s="29" t="s">
        <v>63</v>
      </c>
      <c r="B18" s="29" t="s">
        <v>110</v>
      </c>
      <c r="C18" s="30" t="s">
        <v>248</v>
      </c>
      <c r="D18" s="29" t="s">
        <v>108</v>
      </c>
      <c r="E18" s="29" t="str">
        <f t="shared" si="0"/>
        <v>DECEMBRE</v>
      </c>
      <c r="F18" s="31">
        <v>43087</v>
      </c>
      <c r="G18" s="31">
        <v>43090</v>
      </c>
      <c r="H18" s="29">
        <f t="shared" si="1"/>
        <v>3</v>
      </c>
      <c r="I18" s="32">
        <v>276.45</v>
      </c>
      <c r="J18" s="38" t="s">
        <v>247</v>
      </c>
    </row>
    <row r="19" spans="1:10">
      <c r="A19" s="29" t="s">
        <v>51</v>
      </c>
      <c r="B19" s="29" t="s">
        <v>110</v>
      </c>
      <c r="C19" s="30" t="s">
        <v>248</v>
      </c>
      <c r="D19" s="29" t="s">
        <v>167</v>
      </c>
      <c r="E19" s="29" t="str">
        <f t="shared" si="0"/>
        <v>DECEMBRE</v>
      </c>
      <c r="F19" s="31">
        <v>43082</v>
      </c>
      <c r="G19" s="31">
        <v>43085</v>
      </c>
      <c r="H19" s="29">
        <f t="shared" si="1"/>
        <v>3</v>
      </c>
      <c r="I19" s="32">
        <v>276.45</v>
      </c>
      <c r="J19" s="38" t="s">
        <v>247</v>
      </c>
    </row>
    <row r="20" spans="1:10">
      <c r="A20" s="29" t="s">
        <v>60</v>
      </c>
      <c r="B20" s="29" t="s">
        <v>110</v>
      </c>
      <c r="C20" s="30" t="s">
        <v>248</v>
      </c>
      <c r="D20" s="29" t="s">
        <v>168</v>
      </c>
      <c r="E20" s="29" t="str">
        <f t="shared" si="0"/>
        <v>DECEMBRE</v>
      </c>
      <c r="F20" s="31">
        <v>43081</v>
      </c>
      <c r="G20" s="31">
        <v>43084</v>
      </c>
      <c r="H20" s="29">
        <f t="shared" si="1"/>
        <v>3</v>
      </c>
      <c r="I20" s="32">
        <v>276.45</v>
      </c>
      <c r="J20" s="38" t="s">
        <v>247</v>
      </c>
    </row>
    <row r="21" spans="1:10">
      <c r="A21" s="29" t="s">
        <v>14</v>
      </c>
      <c r="B21" s="29" t="s">
        <v>110</v>
      </c>
      <c r="C21" s="30" t="s">
        <v>248</v>
      </c>
      <c r="D21" s="29" t="s">
        <v>169</v>
      </c>
      <c r="E21" s="29" t="str">
        <f t="shared" si="0"/>
        <v>DECEMBRE</v>
      </c>
      <c r="F21" s="31">
        <v>43075</v>
      </c>
      <c r="G21" s="31">
        <v>43079</v>
      </c>
      <c r="H21" s="29">
        <f t="shared" si="1"/>
        <v>4</v>
      </c>
      <c r="I21" s="32">
        <v>280.33</v>
      </c>
      <c r="J21" s="38" t="s">
        <v>247</v>
      </c>
    </row>
    <row r="22" spans="1:10">
      <c r="A22" s="29" t="s">
        <v>60</v>
      </c>
      <c r="B22" s="29" t="s">
        <v>110</v>
      </c>
      <c r="C22" s="30" t="s">
        <v>248</v>
      </c>
      <c r="D22" s="29" t="s">
        <v>170</v>
      </c>
      <c r="E22" s="29" t="str">
        <f t="shared" si="0"/>
        <v>DECEMBRE</v>
      </c>
      <c r="F22" s="31">
        <v>43084</v>
      </c>
      <c r="G22" s="31">
        <v>43087</v>
      </c>
      <c r="H22" s="29">
        <f t="shared" si="1"/>
        <v>3</v>
      </c>
      <c r="I22" s="32">
        <v>285.18</v>
      </c>
      <c r="J22" s="38" t="s">
        <v>247</v>
      </c>
    </row>
    <row r="23" spans="1:10">
      <c r="A23" s="29" t="s">
        <v>85</v>
      </c>
      <c r="B23" s="29" t="s">
        <v>110</v>
      </c>
      <c r="C23" s="30" t="s">
        <v>248</v>
      </c>
      <c r="D23" s="29" t="s">
        <v>171</v>
      </c>
      <c r="E23" s="29" t="str">
        <f t="shared" si="0"/>
        <v>DECEMBRE</v>
      </c>
      <c r="F23" s="31">
        <v>43096</v>
      </c>
      <c r="G23" s="31">
        <v>43099</v>
      </c>
      <c r="H23" s="29">
        <f t="shared" si="1"/>
        <v>3</v>
      </c>
      <c r="I23" s="32">
        <v>286.14999999999998</v>
      </c>
      <c r="J23" s="38" t="s">
        <v>247</v>
      </c>
    </row>
    <row r="24" spans="1:10">
      <c r="A24" s="29" t="s">
        <v>128</v>
      </c>
      <c r="B24" s="29" t="s">
        <v>110</v>
      </c>
      <c r="C24" s="30" t="s">
        <v>248</v>
      </c>
      <c r="D24" s="29" t="s">
        <v>172</v>
      </c>
      <c r="E24" s="29" t="str">
        <f t="shared" si="0"/>
        <v>DECEMBRE</v>
      </c>
      <c r="F24" s="31">
        <v>43095</v>
      </c>
      <c r="G24" s="31">
        <v>43098</v>
      </c>
      <c r="H24" s="29">
        <f t="shared" si="1"/>
        <v>3</v>
      </c>
      <c r="I24" s="32">
        <v>290.02999999999997</v>
      </c>
      <c r="J24" s="38" t="s">
        <v>247</v>
      </c>
    </row>
    <row r="25" spans="1:10">
      <c r="A25" s="29" t="s">
        <v>57</v>
      </c>
      <c r="B25" s="29" t="s">
        <v>110</v>
      </c>
      <c r="C25" s="30" t="s">
        <v>248</v>
      </c>
      <c r="D25" s="29" t="s">
        <v>173</v>
      </c>
      <c r="E25" s="29" t="str">
        <f t="shared" si="0"/>
        <v>DECEMBRE</v>
      </c>
      <c r="F25" s="31">
        <v>43092</v>
      </c>
      <c r="G25" s="31">
        <v>43095</v>
      </c>
      <c r="H25" s="29">
        <f t="shared" si="1"/>
        <v>3</v>
      </c>
      <c r="I25" s="32">
        <v>290.02999999999997</v>
      </c>
      <c r="J25" s="38" t="s">
        <v>247</v>
      </c>
    </row>
    <row r="26" spans="1:10">
      <c r="A26" s="29" t="s">
        <v>60</v>
      </c>
      <c r="B26" s="29" t="s">
        <v>110</v>
      </c>
      <c r="C26" s="30" t="s">
        <v>248</v>
      </c>
      <c r="D26" s="29" t="s">
        <v>174</v>
      </c>
      <c r="E26" s="29" t="str">
        <f t="shared" si="0"/>
        <v>DECEMBRE</v>
      </c>
      <c r="F26" s="31">
        <v>43070</v>
      </c>
      <c r="G26" s="31">
        <v>43073</v>
      </c>
      <c r="H26" s="29">
        <f t="shared" si="1"/>
        <v>3</v>
      </c>
      <c r="I26" s="32">
        <v>290.02999999999997</v>
      </c>
      <c r="J26" s="38" t="s">
        <v>247</v>
      </c>
    </row>
    <row r="27" spans="1:10">
      <c r="A27" s="29" t="s">
        <v>69</v>
      </c>
      <c r="B27" s="29" t="s">
        <v>110</v>
      </c>
      <c r="C27" s="30" t="s">
        <v>248</v>
      </c>
      <c r="D27" s="29" t="s">
        <v>175</v>
      </c>
      <c r="E27" s="29" t="str">
        <f t="shared" si="0"/>
        <v>DECEMBRE</v>
      </c>
      <c r="F27" s="31">
        <v>43078</v>
      </c>
      <c r="G27" s="31">
        <v>43081</v>
      </c>
      <c r="H27" s="29">
        <f t="shared" si="1"/>
        <v>3</v>
      </c>
      <c r="I27" s="32">
        <v>295</v>
      </c>
      <c r="J27" s="38" t="s">
        <v>247</v>
      </c>
    </row>
    <row r="28" spans="1:10">
      <c r="A28" s="29" t="s">
        <v>74</v>
      </c>
      <c r="B28" s="29" t="s">
        <v>110</v>
      </c>
      <c r="C28" s="30" t="s">
        <v>248</v>
      </c>
      <c r="D28" s="29" t="s">
        <v>176</v>
      </c>
      <c r="E28" s="29" t="str">
        <f t="shared" si="0"/>
        <v>DECEMBRE</v>
      </c>
      <c r="F28" s="31">
        <v>43092</v>
      </c>
      <c r="G28" s="31">
        <v>43095</v>
      </c>
      <c r="H28" s="29">
        <f t="shared" si="1"/>
        <v>3</v>
      </c>
      <c r="I28" s="32">
        <v>295.85000000000002</v>
      </c>
      <c r="J28" s="38" t="s">
        <v>247</v>
      </c>
    </row>
    <row r="29" spans="1:10">
      <c r="A29" s="29" t="s">
        <v>7</v>
      </c>
      <c r="B29" s="29" t="s">
        <v>110</v>
      </c>
      <c r="C29" s="30" t="s">
        <v>248</v>
      </c>
      <c r="D29" s="29" t="s">
        <v>177</v>
      </c>
      <c r="E29" s="29" t="str">
        <f t="shared" si="0"/>
        <v>DECEMBRE</v>
      </c>
      <c r="F29" s="31">
        <v>43075</v>
      </c>
      <c r="G29" s="31">
        <v>43079</v>
      </c>
      <c r="H29" s="29">
        <f t="shared" si="1"/>
        <v>4</v>
      </c>
      <c r="I29" s="32">
        <v>295.85000000000002</v>
      </c>
      <c r="J29" s="38" t="s">
        <v>247</v>
      </c>
    </row>
    <row r="30" spans="1:10">
      <c r="A30" s="29" t="s">
        <v>69</v>
      </c>
      <c r="B30" s="29" t="s">
        <v>110</v>
      </c>
      <c r="C30" s="30" t="s">
        <v>248</v>
      </c>
      <c r="D30" s="29" t="s">
        <v>178</v>
      </c>
      <c r="E30" s="29" t="str">
        <f t="shared" si="0"/>
        <v>DECEMBRE</v>
      </c>
      <c r="F30" s="31">
        <v>43086</v>
      </c>
      <c r="G30" s="31">
        <v>43089</v>
      </c>
      <c r="H30" s="29">
        <f t="shared" si="1"/>
        <v>3</v>
      </c>
      <c r="I30" s="32">
        <v>299</v>
      </c>
      <c r="J30" s="38" t="s">
        <v>247</v>
      </c>
    </row>
    <row r="31" spans="1:10">
      <c r="A31" s="29" t="s">
        <v>131</v>
      </c>
      <c r="B31" s="29" t="s">
        <v>110</v>
      </c>
      <c r="C31" s="30" t="s">
        <v>248</v>
      </c>
      <c r="D31" s="29" t="s">
        <v>179</v>
      </c>
      <c r="E31" s="29" t="str">
        <f t="shared" si="0"/>
        <v>DECEMBRE</v>
      </c>
      <c r="F31" s="31">
        <v>43068</v>
      </c>
      <c r="G31" s="31">
        <v>43072</v>
      </c>
      <c r="H31" s="29">
        <f t="shared" si="1"/>
        <v>4</v>
      </c>
      <c r="I31" s="32">
        <v>300.7</v>
      </c>
      <c r="J31" s="38" t="s">
        <v>247</v>
      </c>
    </row>
    <row r="32" spans="1:10">
      <c r="A32" s="29" t="s">
        <v>79</v>
      </c>
      <c r="B32" s="29" t="s">
        <v>110</v>
      </c>
      <c r="C32" s="30" t="s">
        <v>248</v>
      </c>
      <c r="D32" s="29" t="s">
        <v>180</v>
      </c>
      <c r="E32" s="29" t="str">
        <f t="shared" si="0"/>
        <v>DECEMBRE</v>
      </c>
      <c r="F32" s="31">
        <v>43079</v>
      </c>
      <c r="G32" s="31">
        <v>43083</v>
      </c>
      <c r="H32" s="29">
        <f t="shared" si="1"/>
        <v>4</v>
      </c>
      <c r="I32" s="32">
        <v>300.7</v>
      </c>
      <c r="J32" s="38" t="s">
        <v>247</v>
      </c>
    </row>
    <row r="33" spans="1:10">
      <c r="A33" s="29" t="s">
        <v>50</v>
      </c>
      <c r="B33" s="29" t="s">
        <v>110</v>
      </c>
      <c r="C33" s="30" t="s">
        <v>248</v>
      </c>
      <c r="D33" s="29" t="s">
        <v>181</v>
      </c>
      <c r="E33" s="29" t="str">
        <f t="shared" si="0"/>
        <v>DECEMBRE</v>
      </c>
      <c r="F33" s="31">
        <v>43086</v>
      </c>
      <c r="G33" s="31">
        <v>43089</v>
      </c>
      <c r="H33" s="29">
        <f t="shared" si="1"/>
        <v>3</v>
      </c>
      <c r="I33" s="32">
        <v>301.67</v>
      </c>
      <c r="J33" s="38" t="s">
        <v>247</v>
      </c>
    </row>
    <row r="34" spans="1:10">
      <c r="A34" s="29" t="s">
        <v>49</v>
      </c>
      <c r="B34" s="29" t="s">
        <v>110</v>
      </c>
      <c r="C34" s="30" t="s">
        <v>248</v>
      </c>
      <c r="D34" s="29" t="s">
        <v>182</v>
      </c>
      <c r="E34" s="29" t="str">
        <f t="shared" si="0"/>
        <v>DECEMBRE</v>
      </c>
      <c r="F34" s="31">
        <v>43069</v>
      </c>
      <c r="G34" s="31">
        <v>43072</v>
      </c>
      <c r="H34" s="29">
        <f t="shared" si="1"/>
        <v>3</v>
      </c>
      <c r="I34" s="32">
        <v>303.61</v>
      </c>
      <c r="J34" s="38" t="s">
        <v>247</v>
      </c>
    </row>
    <row r="35" spans="1:10">
      <c r="A35" s="29" t="s">
        <v>73</v>
      </c>
      <c r="B35" s="29" t="s">
        <v>110</v>
      </c>
      <c r="C35" s="30" t="s">
        <v>248</v>
      </c>
      <c r="D35" s="29" t="s">
        <v>183</v>
      </c>
      <c r="E35" s="29" t="str">
        <f t="shared" si="0"/>
        <v>DECEMBRE</v>
      </c>
      <c r="F35" s="31">
        <v>43074</v>
      </c>
      <c r="G35" s="31">
        <v>43078</v>
      </c>
      <c r="H35" s="29">
        <f t="shared" si="1"/>
        <v>4</v>
      </c>
      <c r="I35" s="32">
        <v>308</v>
      </c>
      <c r="J35" s="38" t="s">
        <v>247</v>
      </c>
    </row>
    <row r="36" spans="1:10">
      <c r="A36" s="29" t="s">
        <v>71</v>
      </c>
      <c r="B36" s="29" t="s">
        <v>110</v>
      </c>
      <c r="C36" s="30" t="s">
        <v>248</v>
      </c>
      <c r="D36" s="29" t="s">
        <v>184</v>
      </c>
      <c r="E36" s="29" t="str">
        <f t="shared" si="0"/>
        <v>DECEMBRE</v>
      </c>
      <c r="F36" s="31">
        <v>43096</v>
      </c>
      <c r="G36" s="31">
        <v>43099</v>
      </c>
      <c r="H36" s="29">
        <f t="shared" si="1"/>
        <v>3</v>
      </c>
      <c r="I36" s="32">
        <v>309.43</v>
      </c>
      <c r="J36" s="38" t="s">
        <v>247</v>
      </c>
    </row>
    <row r="37" spans="1:10">
      <c r="A37" s="29" t="s">
        <v>129</v>
      </c>
      <c r="B37" s="29" t="s">
        <v>110</v>
      </c>
      <c r="C37" s="30" t="s">
        <v>248</v>
      </c>
      <c r="D37" s="29" t="s">
        <v>185</v>
      </c>
      <c r="E37" s="29" t="str">
        <f t="shared" si="0"/>
        <v>DECEMBRE</v>
      </c>
      <c r="F37" s="31">
        <v>43095</v>
      </c>
      <c r="G37" s="31">
        <v>43098</v>
      </c>
      <c r="H37" s="29">
        <f t="shared" si="1"/>
        <v>3</v>
      </c>
      <c r="I37" s="32">
        <v>312.33999999999997</v>
      </c>
      <c r="J37" s="38" t="s">
        <v>247</v>
      </c>
    </row>
    <row r="38" spans="1:10">
      <c r="A38" s="29" t="s">
        <v>65</v>
      </c>
      <c r="B38" s="29" t="s">
        <v>110</v>
      </c>
      <c r="C38" s="30" t="s">
        <v>248</v>
      </c>
      <c r="D38" s="29" t="s">
        <v>186</v>
      </c>
      <c r="E38" s="29" t="str">
        <f t="shared" si="0"/>
        <v>DECEMBRE</v>
      </c>
      <c r="F38" s="31">
        <v>43077</v>
      </c>
      <c r="G38" s="31">
        <v>43080</v>
      </c>
      <c r="H38" s="29">
        <f t="shared" si="1"/>
        <v>3</v>
      </c>
      <c r="I38" s="32">
        <v>319.13</v>
      </c>
      <c r="J38" s="38" t="s">
        <v>247</v>
      </c>
    </row>
    <row r="39" spans="1:10">
      <c r="A39" s="29" t="s">
        <v>63</v>
      </c>
      <c r="B39" s="29" t="s">
        <v>110</v>
      </c>
      <c r="C39" s="30" t="s">
        <v>248</v>
      </c>
      <c r="D39" s="29" t="s">
        <v>187</v>
      </c>
      <c r="E39" s="29" t="str">
        <f t="shared" si="0"/>
        <v>DECEMBRE</v>
      </c>
      <c r="F39" s="31">
        <v>43068</v>
      </c>
      <c r="G39" s="31">
        <v>43072</v>
      </c>
      <c r="H39" s="29">
        <f t="shared" si="1"/>
        <v>4</v>
      </c>
      <c r="I39" s="32">
        <v>320.10000000000002</v>
      </c>
      <c r="J39" s="38" t="s">
        <v>247</v>
      </c>
    </row>
    <row r="40" spans="1:10">
      <c r="A40" s="29" t="s">
        <v>63</v>
      </c>
      <c r="B40" s="29" t="s">
        <v>110</v>
      </c>
      <c r="C40" s="30" t="s">
        <v>248</v>
      </c>
      <c r="D40" s="29" t="s">
        <v>188</v>
      </c>
      <c r="E40" s="29" t="str">
        <f t="shared" si="0"/>
        <v>DECEMBRE</v>
      </c>
      <c r="F40" s="31">
        <v>43080</v>
      </c>
      <c r="G40" s="31">
        <v>43084</v>
      </c>
      <c r="H40" s="29">
        <f t="shared" si="1"/>
        <v>4</v>
      </c>
      <c r="I40" s="32">
        <v>320.10000000000002</v>
      </c>
      <c r="J40" s="38" t="s">
        <v>247</v>
      </c>
    </row>
    <row r="41" spans="1:10">
      <c r="A41" s="29" t="s">
        <v>51</v>
      </c>
      <c r="B41" s="29" t="s">
        <v>110</v>
      </c>
      <c r="C41" s="30" t="s">
        <v>248</v>
      </c>
      <c r="D41" s="29" t="s">
        <v>189</v>
      </c>
      <c r="E41" s="29" t="str">
        <f t="shared" si="0"/>
        <v>DECEMBRE</v>
      </c>
      <c r="F41" s="31">
        <v>43076</v>
      </c>
      <c r="G41" s="31">
        <v>43079</v>
      </c>
      <c r="H41" s="29">
        <f t="shared" si="1"/>
        <v>3</v>
      </c>
      <c r="I41" s="32">
        <v>320.10000000000002</v>
      </c>
      <c r="J41" s="38" t="s">
        <v>247</v>
      </c>
    </row>
    <row r="42" spans="1:10">
      <c r="A42" s="29" t="s">
        <v>61</v>
      </c>
      <c r="B42" s="29" t="s">
        <v>110</v>
      </c>
      <c r="C42" s="30" t="s">
        <v>248</v>
      </c>
      <c r="D42" s="29" t="s">
        <v>190</v>
      </c>
      <c r="E42" s="29" t="str">
        <f t="shared" si="0"/>
        <v>DECEMBRE</v>
      </c>
      <c r="F42" s="31">
        <v>43076</v>
      </c>
      <c r="G42" s="31">
        <v>43080</v>
      </c>
      <c r="H42" s="29">
        <f t="shared" si="1"/>
        <v>4</v>
      </c>
      <c r="I42" s="32">
        <v>324.95</v>
      </c>
      <c r="J42" s="38" t="s">
        <v>247</v>
      </c>
    </row>
    <row r="43" spans="1:10">
      <c r="A43" s="29" t="s">
        <v>63</v>
      </c>
      <c r="B43" s="29" t="s">
        <v>110</v>
      </c>
      <c r="C43" s="30" t="s">
        <v>248</v>
      </c>
      <c r="D43" s="29" t="s">
        <v>191</v>
      </c>
      <c r="E43" s="29" t="str">
        <f t="shared" si="0"/>
        <v>DECEMBRE</v>
      </c>
      <c r="F43" s="31">
        <v>43075</v>
      </c>
      <c r="G43" s="31">
        <v>43079</v>
      </c>
      <c r="H43" s="29">
        <f t="shared" si="1"/>
        <v>4</v>
      </c>
      <c r="I43" s="32">
        <v>339.5</v>
      </c>
      <c r="J43" s="38" t="s">
        <v>247</v>
      </c>
    </row>
    <row r="44" spans="1:10">
      <c r="A44" s="29" t="s">
        <v>126</v>
      </c>
      <c r="B44" s="29" t="s">
        <v>110</v>
      </c>
      <c r="C44" s="30" t="s">
        <v>248</v>
      </c>
      <c r="D44" s="29" t="s">
        <v>192</v>
      </c>
      <c r="E44" s="29" t="str">
        <f t="shared" si="0"/>
        <v>DECEMBRE</v>
      </c>
      <c r="F44" s="31">
        <v>43088</v>
      </c>
      <c r="G44" s="31">
        <v>43091</v>
      </c>
      <c r="H44" s="29">
        <f t="shared" si="1"/>
        <v>3</v>
      </c>
      <c r="I44" s="32">
        <v>340.47</v>
      </c>
      <c r="J44" s="38" t="s">
        <v>247</v>
      </c>
    </row>
    <row r="45" spans="1:10">
      <c r="A45" s="29" t="s">
        <v>125</v>
      </c>
      <c r="B45" s="29" t="s">
        <v>110</v>
      </c>
      <c r="C45" s="30" t="s">
        <v>248</v>
      </c>
      <c r="D45" s="29" t="s">
        <v>193</v>
      </c>
      <c r="E45" s="29" t="str">
        <f t="shared" si="0"/>
        <v>DECEMBRE</v>
      </c>
      <c r="F45" s="31">
        <v>43072</v>
      </c>
      <c r="G45" s="31">
        <v>43076</v>
      </c>
      <c r="H45" s="29">
        <f t="shared" si="1"/>
        <v>4</v>
      </c>
      <c r="I45" s="32">
        <v>349.2</v>
      </c>
      <c r="J45" s="38" t="s">
        <v>247</v>
      </c>
    </row>
    <row r="46" spans="1:10">
      <c r="A46" s="29" t="s">
        <v>125</v>
      </c>
      <c r="B46" s="29" t="s">
        <v>110</v>
      </c>
      <c r="C46" s="30" t="s">
        <v>248</v>
      </c>
      <c r="D46" s="29" t="s">
        <v>194</v>
      </c>
      <c r="E46" s="29" t="str">
        <f t="shared" si="0"/>
        <v>DECEMBRE</v>
      </c>
      <c r="F46" s="31">
        <v>43092</v>
      </c>
      <c r="G46" s="31">
        <v>43096</v>
      </c>
      <c r="H46" s="29">
        <f t="shared" si="1"/>
        <v>4</v>
      </c>
      <c r="I46" s="32">
        <v>352.11</v>
      </c>
      <c r="J46" s="38" t="s">
        <v>247</v>
      </c>
    </row>
    <row r="47" spans="1:10">
      <c r="A47" s="29" t="s">
        <v>51</v>
      </c>
      <c r="B47" s="29" t="s">
        <v>110</v>
      </c>
      <c r="C47" s="30" t="s">
        <v>248</v>
      </c>
      <c r="D47" s="29" t="s">
        <v>195</v>
      </c>
      <c r="E47" s="29" t="str">
        <f t="shared" si="0"/>
        <v>DECEMBRE</v>
      </c>
      <c r="F47" s="31">
        <v>43069</v>
      </c>
      <c r="G47" s="31">
        <v>43072</v>
      </c>
      <c r="H47" s="29">
        <f t="shared" si="1"/>
        <v>3</v>
      </c>
      <c r="I47" s="32">
        <v>354.05</v>
      </c>
      <c r="J47" s="38" t="s">
        <v>247</v>
      </c>
    </row>
    <row r="48" spans="1:10">
      <c r="A48" s="29" t="s">
        <v>127</v>
      </c>
      <c r="B48" s="29" t="s">
        <v>110</v>
      </c>
      <c r="C48" s="30" t="s">
        <v>248</v>
      </c>
      <c r="D48" s="29" t="s">
        <v>196</v>
      </c>
      <c r="E48" s="29" t="str">
        <f t="shared" si="0"/>
        <v>DECEMBRE</v>
      </c>
      <c r="F48" s="31">
        <v>43072</v>
      </c>
      <c r="G48" s="31">
        <v>43077</v>
      </c>
      <c r="H48" s="29">
        <f t="shared" si="1"/>
        <v>5</v>
      </c>
      <c r="I48" s="32">
        <v>358.9</v>
      </c>
      <c r="J48" s="38" t="s">
        <v>247</v>
      </c>
    </row>
    <row r="49" spans="1:10">
      <c r="A49" s="29" t="s">
        <v>125</v>
      </c>
      <c r="B49" s="29" t="s">
        <v>110</v>
      </c>
      <c r="C49" s="30" t="s">
        <v>248</v>
      </c>
      <c r="D49" s="29" t="s">
        <v>197</v>
      </c>
      <c r="E49" s="29" t="str">
        <f t="shared" si="0"/>
        <v>DECEMBRE</v>
      </c>
      <c r="F49" s="31">
        <v>43096</v>
      </c>
      <c r="G49" s="31">
        <v>43099</v>
      </c>
      <c r="H49" s="29">
        <f t="shared" si="1"/>
        <v>3</v>
      </c>
      <c r="I49" s="32">
        <v>360.84</v>
      </c>
      <c r="J49" s="38" t="s">
        <v>247</v>
      </c>
    </row>
    <row r="50" spans="1:10">
      <c r="A50" s="29" t="s">
        <v>69</v>
      </c>
      <c r="B50" s="29" t="s">
        <v>110</v>
      </c>
      <c r="C50" s="30" t="s">
        <v>248</v>
      </c>
      <c r="D50" s="29" t="s">
        <v>198</v>
      </c>
      <c r="E50" s="29" t="str">
        <f t="shared" si="0"/>
        <v>DECEMBRE</v>
      </c>
      <c r="F50" s="31">
        <v>43069</v>
      </c>
      <c r="G50" s="31">
        <v>43073</v>
      </c>
      <c r="H50" s="29">
        <f t="shared" si="1"/>
        <v>4</v>
      </c>
      <c r="I50" s="32">
        <v>361</v>
      </c>
      <c r="J50" s="38" t="s">
        <v>247</v>
      </c>
    </row>
    <row r="51" spans="1:10">
      <c r="A51" s="29" t="s">
        <v>70</v>
      </c>
      <c r="B51" s="29" t="s">
        <v>110</v>
      </c>
      <c r="C51" s="30" t="s">
        <v>248</v>
      </c>
      <c r="D51" s="29" t="s">
        <v>199</v>
      </c>
      <c r="E51" s="29" t="str">
        <f t="shared" si="0"/>
        <v>DECEMBRE</v>
      </c>
      <c r="F51" s="31">
        <v>43092</v>
      </c>
      <c r="G51" s="31">
        <v>43096</v>
      </c>
      <c r="H51" s="29">
        <f t="shared" si="1"/>
        <v>4</v>
      </c>
      <c r="I51" s="32">
        <v>368.6</v>
      </c>
      <c r="J51" s="38" t="s">
        <v>247</v>
      </c>
    </row>
    <row r="52" spans="1:10">
      <c r="A52" s="29" t="s">
        <v>52</v>
      </c>
      <c r="B52" s="29" t="s">
        <v>110</v>
      </c>
      <c r="C52" s="30" t="s">
        <v>248</v>
      </c>
      <c r="D52" s="29" t="s">
        <v>200</v>
      </c>
      <c r="E52" s="29" t="str">
        <f t="shared" ref="E52:E103" si="2">CHOOSE(MONTH(G52),"JANVIER","FEVRIER","MARS","AVRIL","MAI","JUIN","JUILLET","AOUT","SEPTEMBRE","OCTOBRE","NOVEMBRE","DECEMBRE")</f>
        <v>DECEMBRE</v>
      </c>
      <c r="F52" s="31">
        <v>43095</v>
      </c>
      <c r="G52" s="31">
        <v>43098</v>
      </c>
      <c r="H52" s="29">
        <f t="shared" ref="H52:H103" si="3">G52-F52</f>
        <v>3</v>
      </c>
      <c r="I52" s="32">
        <v>373.45</v>
      </c>
      <c r="J52" s="38" t="s">
        <v>247</v>
      </c>
    </row>
    <row r="53" spans="1:10">
      <c r="A53" s="29" t="s">
        <v>132</v>
      </c>
      <c r="B53" s="29" t="s">
        <v>110</v>
      </c>
      <c r="C53" s="30" t="s">
        <v>248</v>
      </c>
      <c r="D53" s="29" t="s">
        <v>201</v>
      </c>
      <c r="E53" s="29" t="str">
        <f t="shared" si="2"/>
        <v>DECEMBRE</v>
      </c>
      <c r="F53" s="31">
        <v>43089</v>
      </c>
      <c r="G53" s="31">
        <v>43093</v>
      </c>
      <c r="H53" s="29">
        <f t="shared" si="3"/>
        <v>4</v>
      </c>
      <c r="I53" s="32">
        <v>375.39</v>
      </c>
      <c r="J53" s="38" t="s">
        <v>247</v>
      </c>
    </row>
    <row r="54" spans="1:10">
      <c r="A54" s="29" t="s">
        <v>79</v>
      </c>
      <c r="B54" s="29" t="s">
        <v>110</v>
      </c>
      <c r="C54" s="30" t="s">
        <v>248</v>
      </c>
      <c r="D54" s="29" t="s">
        <v>202</v>
      </c>
      <c r="E54" s="29" t="str">
        <f t="shared" si="2"/>
        <v>DECEMBRE</v>
      </c>
      <c r="F54" s="31">
        <v>43074</v>
      </c>
      <c r="G54" s="31">
        <v>43078</v>
      </c>
      <c r="H54" s="29">
        <f t="shared" si="3"/>
        <v>4</v>
      </c>
      <c r="I54" s="32">
        <v>379.27</v>
      </c>
      <c r="J54" s="38" t="s">
        <v>247</v>
      </c>
    </row>
    <row r="55" spans="1:10">
      <c r="A55" s="29" t="s">
        <v>92</v>
      </c>
      <c r="B55" s="29" t="s">
        <v>110</v>
      </c>
      <c r="C55" s="30" t="s">
        <v>248</v>
      </c>
      <c r="D55" s="29" t="s">
        <v>203</v>
      </c>
      <c r="E55" s="29" t="str">
        <f t="shared" si="2"/>
        <v>DECEMBRE</v>
      </c>
      <c r="F55" s="31">
        <v>43078</v>
      </c>
      <c r="G55" s="31">
        <v>43082</v>
      </c>
      <c r="H55" s="29">
        <f t="shared" si="3"/>
        <v>4</v>
      </c>
      <c r="I55" s="32">
        <v>383.15</v>
      </c>
      <c r="J55" s="38" t="s">
        <v>247</v>
      </c>
    </row>
    <row r="56" spans="1:10">
      <c r="A56" s="29" t="s">
        <v>53</v>
      </c>
      <c r="B56" s="29" t="s">
        <v>110</v>
      </c>
      <c r="C56" s="30" t="s">
        <v>248</v>
      </c>
      <c r="D56" s="29" t="s">
        <v>204</v>
      </c>
      <c r="E56" s="29" t="str">
        <f t="shared" si="2"/>
        <v>DECEMBRE</v>
      </c>
      <c r="F56" s="31">
        <v>43094</v>
      </c>
      <c r="G56" s="31">
        <v>43098</v>
      </c>
      <c r="H56" s="29">
        <f t="shared" si="3"/>
        <v>4</v>
      </c>
      <c r="I56" s="32">
        <v>384</v>
      </c>
      <c r="J56" s="38" t="s">
        <v>247</v>
      </c>
    </row>
    <row r="57" spans="1:10">
      <c r="A57" s="29" t="s">
        <v>50</v>
      </c>
      <c r="B57" s="29" t="s">
        <v>110</v>
      </c>
      <c r="C57" s="30" t="s">
        <v>248</v>
      </c>
      <c r="D57" s="29" t="s">
        <v>205</v>
      </c>
      <c r="E57" s="29" t="str">
        <f t="shared" si="2"/>
        <v>DECEMBRE</v>
      </c>
      <c r="F57" s="31">
        <v>43092</v>
      </c>
      <c r="G57" s="31">
        <v>43096</v>
      </c>
      <c r="H57" s="29">
        <f t="shared" si="3"/>
        <v>4</v>
      </c>
      <c r="I57" s="32">
        <v>385.09</v>
      </c>
      <c r="J57" s="38" t="s">
        <v>247</v>
      </c>
    </row>
    <row r="58" spans="1:10">
      <c r="A58" s="29" t="s">
        <v>126</v>
      </c>
      <c r="B58" s="29" t="s">
        <v>110</v>
      </c>
      <c r="C58" s="30" t="s">
        <v>248</v>
      </c>
      <c r="D58" s="29" t="s">
        <v>206</v>
      </c>
      <c r="E58" s="29" t="str">
        <f t="shared" si="2"/>
        <v>DECEMBRE</v>
      </c>
      <c r="F58" s="31">
        <v>43076</v>
      </c>
      <c r="G58" s="31">
        <v>43079</v>
      </c>
      <c r="H58" s="29">
        <f t="shared" si="3"/>
        <v>3</v>
      </c>
      <c r="I58" s="32">
        <v>388.97</v>
      </c>
      <c r="J58" s="38" t="s">
        <v>247</v>
      </c>
    </row>
    <row r="59" spans="1:10">
      <c r="A59" s="29" t="s">
        <v>71</v>
      </c>
      <c r="B59" s="29" t="s">
        <v>110</v>
      </c>
      <c r="C59" s="30" t="s">
        <v>248</v>
      </c>
      <c r="D59" s="29" t="s">
        <v>207</v>
      </c>
      <c r="E59" s="29" t="str">
        <f t="shared" si="2"/>
        <v>DECEMBRE</v>
      </c>
      <c r="F59" s="31">
        <v>43073</v>
      </c>
      <c r="G59" s="31">
        <v>43078</v>
      </c>
      <c r="H59" s="29">
        <f t="shared" si="3"/>
        <v>5</v>
      </c>
      <c r="I59" s="32">
        <v>390.91</v>
      </c>
      <c r="J59" s="38" t="s">
        <v>247</v>
      </c>
    </row>
    <row r="60" spans="1:10">
      <c r="A60" s="29" t="s">
        <v>43</v>
      </c>
      <c r="B60" s="29" t="s">
        <v>110</v>
      </c>
      <c r="C60" s="30" t="s">
        <v>248</v>
      </c>
      <c r="D60" s="29" t="s">
        <v>208</v>
      </c>
      <c r="E60" s="29" t="str">
        <f t="shared" si="2"/>
        <v>DECEMBRE</v>
      </c>
      <c r="F60" s="31">
        <v>43091</v>
      </c>
      <c r="G60" s="31">
        <v>43094</v>
      </c>
      <c r="H60" s="29">
        <f t="shared" si="3"/>
        <v>3</v>
      </c>
      <c r="I60" s="32">
        <v>396.73</v>
      </c>
      <c r="J60" s="38" t="s">
        <v>247</v>
      </c>
    </row>
    <row r="61" spans="1:10">
      <c r="A61" s="29" t="s">
        <v>49</v>
      </c>
      <c r="B61" s="29" t="s">
        <v>110</v>
      </c>
      <c r="C61" s="30" t="s">
        <v>248</v>
      </c>
      <c r="D61" s="29" t="s">
        <v>209</v>
      </c>
      <c r="E61" s="29" t="str">
        <f t="shared" si="2"/>
        <v>DECEMBRE</v>
      </c>
      <c r="F61" s="31">
        <v>43094</v>
      </c>
      <c r="G61" s="31">
        <v>43098</v>
      </c>
      <c r="H61" s="29">
        <f t="shared" si="3"/>
        <v>4</v>
      </c>
      <c r="I61" s="32">
        <v>402.55</v>
      </c>
      <c r="J61" s="38" t="s">
        <v>247</v>
      </c>
    </row>
    <row r="62" spans="1:10">
      <c r="A62" s="29" t="s">
        <v>133</v>
      </c>
      <c r="B62" s="29" t="s">
        <v>110</v>
      </c>
      <c r="C62" s="30" t="s">
        <v>248</v>
      </c>
      <c r="D62" s="29" t="s">
        <v>210</v>
      </c>
      <c r="E62" s="29" t="str">
        <f t="shared" si="2"/>
        <v>DECEMBRE</v>
      </c>
      <c r="F62" s="31">
        <v>43080</v>
      </c>
      <c r="G62" s="31">
        <v>43084</v>
      </c>
      <c r="H62" s="29">
        <f t="shared" si="3"/>
        <v>4</v>
      </c>
      <c r="I62" s="32">
        <v>402.55</v>
      </c>
      <c r="J62" s="38" t="s">
        <v>247</v>
      </c>
    </row>
    <row r="63" spans="1:10">
      <c r="A63" s="29" t="s">
        <v>50</v>
      </c>
      <c r="B63" s="29" t="s">
        <v>110</v>
      </c>
      <c r="C63" s="30" t="s">
        <v>248</v>
      </c>
      <c r="D63" s="29" t="s">
        <v>211</v>
      </c>
      <c r="E63" s="29" t="str">
        <f t="shared" si="2"/>
        <v>DECEMBRE</v>
      </c>
      <c r="F63" s="31">
        <v>43096</v>
      </c>
      <c r="G63" s="31">
        <v>43099</v>
      </c>
      <c r="H63" s="29">
        <f t="shared" si="3"/>
        <v>3</v>
      </c>
      <c r="I63" s="32">
        <v>406.43</v>
      </c>
      <c r="J63" s="38" t="s">
        <v>247</v>
      </c>
    </row>
    <row r="64" spans="1:10">
      <c r="A64" s="29" t="s">
        <v>65</v>
      </c>
      <c r="B64" s="29" t="s">
        <v>110</v>
      </c>
      <c r="C64" s="30" t="s">
        <v>248</v>
      </c>
      <c r="D64" s="29" t="s">
        <v>212</v>
      </c>
      <c r="E64" s="29" t="str">
        <f t="shared" si="2"/>
        <v>DECEMBRE</v>
      </c>
      <c r="F64" s="31">
        <v>43081</v>
      </c>
      <c r="G64" s="31">
        <v>43085</v>
      </c>
      <c r="H64" s="29">
        <f t="shared" si="3"/>
        <v>4</v>
      </c>
      <c r="I64" s="32">
        <v>409.34</v>
      </c>
      <c r="J64" s="38" t="s">
        <v>247</v>
      </c>
    </row>
    <row r="65" spans="1:10">
      <c r="A65" s="29" t="s">
        <v>57</v>
      </c>
      <c r="B65" s="29" t="s">
        <v>110</v>
      </c>
      <c r="C65" s="30" t="s">
        <v>248</v>
      </c>
      <c r="D65" s="29" t="s">
        <v>213</v>
      </c>
      <c r="E65" s="29" t="str">
        <f t="shared" si="2"/>
        <v>DECEMBRE</v>
      </c>
      <c r="F65" s="31">
        <v>43075</v>
      </c>
      <c r="G65" s="31">
        <v>43080</v>
      </c>
      <c r="H65" s="29">
        <f t="shared" si="3"/>
        <v>5</v>
      </c>
      <c r="I65" s="32">
        <v>418.07</v>
      </c>
      <c r="J65" s="38" t="s">
        <v>247</v>
      </c>
    </row>
    <row r="66" spans="1:10">
      <c r="A66" s="29" t="s">
        <v>126</v>
      </c>
      <c r="B66" s="29" t="s">
        <v>110</v>
      </c>
      <c r="C66" s="30" t="s">
        <v>248</v>
      </c>
      <c r="D66" s="29" t="s">
        <v>214</v>
      </c>
      <c r="E66" s="29" t="str">
        <f t="shared" si="2"/>
        <v>DECEMBRE</v>
      </c>
      <c r="F66" s="31">
        <v>43080</v>
      </c>
      <c r="G66" s="31">
        <v>43084</v>
      </c>
      <c r="H66" s="29">
        <f t="shared" si="3"/>
        <v>4</v>
      </c>
      <c r="I66" s="32">
        <v>420.01</v>
      </c>
      <c r="J66" s="38" t="s">
        <v>247</v>
      </c>
    </row>
    <row r="67" spans="1:10">
      <c r="A67" s="29" t="s">
        <v>65</v>
      </c>
      <c r="B67" s="29" t="s">
        <v>110</v>
      </c>
      <c r="C67" s="30" t="s">
        <v>248</v>
      </c>
      <c r="D67" s="29" t="s">
        <v>215</v>
      </c>
      <c r="E67" s="29" t="str">
        <f t="shared" si="2"/>
        <v>DECEMBRE</v>
      </c>
      <c r="F67" s="31">
        <v>43067</v>
      </c>
      <c r="G67" s="31">
        <v>43071</v>
      </c>
      <c r="H67" s="29">
        <f t="shared" si="3"/>
        <v>4</v>
      </c>
      <c r="I67" s="32">
        <v>428.74</v>
      </c>
      <c r="J67" s="38" t="s">
        <v>247</v>
      </c>
    </row>
    <row r="68" spans="1:10">
      <c r="A68" s="29" t="s">
        <v>65</v>
      </c>
      <c r="B68" s="29" t="s">
        <v>110</v>
      </c>
      <c r="C68" s="30" t="s">
        <v>248</v>
      </c>
      <c r="D68" s="29" t="s">
        <v>216</v>
      </c>
      <c r="E68" s="29" t="str">
        <f t="shared" si="2"/>
        <v>DECEMBRE</v>
      </c>
      <c r="F68" s="31">
        <v>43071</v>
      </c>
      <c r="G68" s="31">
        <v>43076</v>
      </c>
      <c r="H68" s="29">
        <f t="shared" si="3"/>
        <v>5</v>
      </c>
      <c r="I68" s="32">
        <v>431.65</v>
      </c>
      <c r="J68" s="38" t="s">
        <v>247</v>
      </c>
    </row>
    <row r="69" spans="1:10">
      <c r="A69" s="29" t="s">
        <v>134</v>
      </c>
      <c r="B69" s="29" t="s">
        <v>110</v>
      </c>
      <c r="C69" s="30" t="s">
        <v>248</v>
      </c>
      <c r="D69" s="29" t="s">
        <v>217</v>
      </c>
      <c r="E69" s="29" t="str">
        <f t="shared" si="2"/>
        <v>DECEMBRE</v>
      </c>
      <c r="F69" s="31">
        <v>43096</v>
      </c>
      <c r="G69" s="31">
        <v>43098</v>
      </c>
      <c r="H69" s="29">
        <f t="shared" si="3"/>
        <v>2</v>
      </c>
      <c r="I69" s="32">
        <v>435.53</v>
      </c>
      <c r="J69" s="38" t="s">
        <v>247</v>
      </c>
    </row>
    <row r="70" spans="1:10">
      <c r="A70" s="29" t="s">
        <v>125</v>
      </c>
      <c r="B70" s="29" t="s">
        <v>110</v>
      </c>
      <c r="C70" s="30" t="s">
        <v>248</v>
      </c>
      <c r="D70" s="29" t="s">
        <v>139</v>
      </c>
      <c r="E70" s="29" t="str">
        <f t="shared" si="2"/>
        <v>DECEMBRE</v>
      </c>
      <c r="F70" s="31">
        <v>43076</v>
      </c>
      <c r="G70" s="31">
        <v>43082</v>
      </c>
      <c r="H70" s="29">
        <f t="shared" si="3"/>
        <v>6</v>
      </c>
      <c r="I70" s="32">
        <v>436.5</v>
      </c>
      <c r="J70" s="38" t="s">
        <v>247</v>
      </c>
    </row>
    <row r="71" spans="1:10">
      <c r="A71" s="29" t="s">
        <v>57</v>
      </c>
      <c r="B71" s="29" t="s">
        <v>110</v>
      </c>
      <c r="C71" s="30" t="s">
        <v>248</v>
      </c>
      <c r="D71" s="29" t="s">
        <v>218</v>
      </c>
      <c r="E71" s="29" t="str">
        <f t="shared" si="2"/>
        <v>DECEMBRE</v>
      </c>
      <c r="F71" s="31">
        <v>43068</v>
      </c>
      <c r="G71" s="31">
        <v>43073</v>
      </c>
      <c r="H71" s="29">
        <f t="shared" si="3"/>
        <v>5</v>
      </c>
      <c r="I71" s="32">
        <v>449.11</v>
      </c>
      <c r="J71" s="38" t="s">
        <v>247</v>
      </c>
    </row>
    <row r="72" spans="1:10">
      <c r="A72" s="29" t="s">
        <v>54</v>
      </c>
      <c r="B72" s="29" t="s">
        <v>110</v>
      </c>
      <c r="C72" s="30" t="s">
        <v>248</v>
      </c>
      <c r="D72" s="29" t="s">
        <v>219</v>
      </c>
      <c r="E72" s="29" t="str">
        <f t="shared" si="2"/>
        <v>DECEMBRE</v>
      </c>
      <c r="F72" s="31">
        <v>43070</v>
      </c>
      <c r="G72" s="31">
        <v>43075</v>
      </c>
      <c r="H72" s="29">
        <f t="shared" si="3"/>
        <v>5</v>
      </c>
      <c r="I72" s="32">
        <v>449.11</v>
      </c>
      <c r="J72" s="38" t="s">
        <v>247</v>
      </c>
    </row>
    <row r="73" spans="1:10">
      <c r="A73" s="29" t="s">
        <v>129</v>
      </c>
      <c r="B73" s="29" t="s">
        <v>110</v>
      </c>
      <c r="C73" s="30" t="s">
        <v>248</v>
      </c>
      <c r="D73" s="29" t="s">
        <v>220</v>
      </c>
      <c r="E73" s="29" t="str">
        <f t="shared" si="2"/>
        <v>DECEMBRE</v>
      </c>
      <c r="F73" s="31">
        <v>43085</v>
      </c>
      <c r="G73" s="31">
        <v>43091</v>
      </c>
      <c r="H73" s="29">
        <f t="shared" si="3"/>
        <v>6</v>
      </c>
      <c r="I73" s="32">
        <v>455.9</v>
      </c>
      <c r="J73" s="38" t="s">
        <v>247</v>
      </c>
    </row>
    <row r="74" spans="1:10">
      <c r="A74" s="29" t="s">
        <v>69</v>
      </c>
      <c r="B74" s="29" t="s">
        <v>110</v>
      </c>
      <c r="C74" s="30" t="s">
        <v>248</v>
      </c>
      <c r="D74" s="29" t="s">
        <v>221</v>
      </c>
      <c r="E74" s="29" t="str">
        <f t="shared" si="2"/>
        <v>DECEMBRE</v>
      </c>
      <c r="F74" s="31">
        <v>43073</v>
      </c>
      <c r="G74" s="31">
        <v>43078</v>
      </c>
      <c r="H74" s="29">
        <f t="shared" si="3"/>
        <v>5</v>
      </c>
      <c r="I74" s="32">
        <v>463</v>
      </c>
      <c r="J74" s="38" t="s">
        <v>247</v>
      </c>
    </row>
    <row r="75" spans="1:10">
      <c r="A75" s="29" t="s">
        <v>135</v>
      </c>
      <c r="B75" s="29" t="s">
        <v>110</v>
      </c>
      <c r="C75" s="30" t="s">
        <v>248</v>
      </c>
      <c r="D75" s="29" t="s">
        <v>222</v>
      </c>
      <c r="E75" s="29" t="str">
        <f t="shared" si="2"/>
        <v>DECEMBRE</v>
      </c>
      <c r="F75" s="31">
        <v>43078</v>
      </c>
      <c r="G75" s="31">
        <v>43085</v>
      </c>
      <c r="H75" s="29">
        <f t="shared" si="3"/>
        <v>7</v>
      </c>
      <c r="I75" s="32">
        <v>470.45</v>
      </c>
      <c r="J75" s="38" t="s">
        <v>247</v>
      </c>
    </row>
    <row r="76" spans="1:10">
      <c r="A76" s="29" t="s">
        <v>136</v>
      </c>
      <c r="B76" s="29" t="s">
        <v>110</v>
      </c>
      <c r="C76" s="30" t="s">
        <v>248</v>
      </c>
      <c r="D76" s="29" t="s">
        <v>223</v>
      </c>
      <c r="E76" s="29" t="str">
        <f t="shared" si="2"/>
        <v>DECEMBRE</v>
      </c>
      <c r="F76" s="31">
        <v>43067</v>
      </c>
      <c r="G76" s="31">
        <v>43073</v>
      </c>
      <c r="H76" s="29">
        <f t="shared" si="3"/>
        <v>6</v>
      </c>
      <c r="I76" s="32">
        <v>472.39</v>
      </c>
      <c r="J76" s="38" t="s">
        <v>247</v>
      </c>
    </row>
    <row r="77" spans="1:10">
      <c r="A77" s="29" t="s">
        <v>69</v>
      </c>
      <c r="B77" s="29" t="s">
        <v>110</v>
      </c>
      <c r="C77" s="30" t="s">
        <v>248</v>
      </c>
      <c r="D77" s="29" t="s">
        <v>224</v>
      </c>
      <c r="E77" s="29" t="str">
        <f t="shared" si="2"/>
        <v>DECEMBRE</v>
      </c>
      <c r="F77" s="31">
        <v>43096</v>
      </c>
      <c r="G77" s="31">
        <v>43100</v>
      </c>
      <c r="H77" s="29">
        <f t="shared" si="3"/>
        <v>4</v>
      </c>
      <c r="I77" s="32">
        <v>473</v>
      </c>
      <c r="J77" s="38" t="s">
        <v>247</v>
      </c>
    </row>
    <row r="78" spans="1:10">
      <c r="A78" s="29" t="s">
        <v>126</v>
      </c>
      <c r="B78" s="29" t="s">
        <v>110</v>
      </c>
      <c r="C78" s="30" t="s">
        <v>248</v>
      </c>
      <c r="D78" s="29" t="s">
        <v>225</v>
      </c>
      <c r="E78" s="29" t="str">
        <f t="shared" si="2"/>
        <v>DECEMBRE</v>
      </c>
      <c r="F78" s="31">
        <v>43070</v>
      </c>
      <c r="G78" s="31">
        <v>43076</v>
      </c>
      <c r="H78" s="29">
        <f t="shared" si="3"/>
        <v>6</v>
      </c>
      <c r="I78" s="32">
        <v>478.21</v>
      </c>
      <c r="J78" s="38" t="s">
        <v>247</v>
      </c>
    </row>
    <row r="79" spans="1:10">
      <c r="A79" s="29" t="s">
        <v>69</v>
      </c>
      <c r="B79" s="29" t="s">
        <v>110</v>
      </c>
      <c r="C79" s="30" t="s">
        <v>248</v>
      </c>
      <c r="D79" s="29" t="s">
        <v>226</v>
      </c>
      <c r="E79" s="29" t="str">
        <f t="shared" si="2"/>
        <v>DECEMBRE</v>
      </c>
      <c r="F79" s="31">
        <v>43081</v>
      </c>
      <c r="G79" s="31">
        <v>43086</v>
      </c>
      <c r="H79" s="29">
        <f t="shared" si="3"/>
        <v>5</v>
      </c>
      <c r="I79" s="32">
        <v>482</v>
      </c>
      <c r="J79" s="38" t="s">
        <v>247</v>
      </c>
    </row>
    <row r="80" spans="1:10">
      <c r="A80" s="29" t="s">
        <v>74</v>
      </c>
      <c r="B80" s="29" t="s">
        <v>110</v>
      </c>
      <c r="C80" s="30" t="s">
        <v>248</v>
      </c>
      <c r="D80" s="29" t="s">
        <v>227</v>
      </c>
      <c r="E80" s="29" t="str">
        <f t="shared" si="2"/>
        <v>DECEMBRE</v>
      </c>
      <c r="F80" s="31">
        <v>43086</v>
      </c>
      <c r="G80" s="31">
        <v>43092</v>
      </c>
      <c r="H80" s="29">
        <f t="shared" si="3"/>
        <v>6</v>
      </c>
      <c r="I80" s="32">
        <v>499.55</v>
      </c>
      <c r="J80" s="38" t="s">
        <v>247</v>
      </c>
    </row>
    <row r="81" spans="1:10">
      <c r="A81" s="29" t="s">
        <v>134</v>
      </c>
      <c r="B81" s="29" t="s">
        <v>110</v>
      </c>
      <c r="C81" s="30" t="s">
        <v>248</v>
      </c>
      <c r="D81" s="29" t="s">
        <v>228</v>
      </c>
      <c r="E81" s="29" t="str">
        <f t="shared" si="2"/>
        <v>DECEMBRE</v>
      </c>
      <c r="F81" s="31">
        <v>43085</v>
      </c>
      <c r="G81" s="31">
        <v>43088</v>
      </c>
      <c r="H81" s="29">
        <f t="shared" si="3"/>
        <v>3</v>
      </c>
      <c r="I81" s="32">
        <v>499.55</v>
      </c>
      <c r="J81" s="38" t="s">
        <v>247</v>
      </c>
    </row>
    <row r="82" spans="1:10">
      <c r="A82" s="29" t="s">
        <v>57</v>
      </c>
      <c r="B82" s="29" t="s">
        <v>110</v>
      </c>
      <c r="C82" s="30" t="s">
        <v>248</v>
      </c>
      <c r="D82" s="29" t="s">
        <v>229</v>
      </c>
      <c r="E82" s="29" t="str">
        <f t="shared" si="2"/>
        <v>DECEMBRE</v>
      </c>
      <c r="F82" s="31">
        <v>43095</v>
      </c>
      <c r="G82" s="31">
        <v>43100</v>
      </c>
      <c r="H82" s="29">
        <f t="shared" si="3"/>
        <v>5</v>
      </c>
      <c r="I82" s="32">
        <v>514.1</v>
      </c>
      <c r="J82" s="38" t="s">
        <v>247</v>
      </c>
    </row>
    <row r="83" spans="1:10">
      <c r="A83" s="29" t="s">
        <v>134</v>
      </c>
      <c r="B83" s="29" t="s">
        <v>110</v>
      </c>
      <c r="C83" s="30" t="s">
        <v>248</v>
      </c>
      <c r="D83" s="29" t="s">
        <v>230</v>
      </c>
      <c r="E83" s="29" t="str">
        <f t="shared" si="2"/>
        <v>DECEMBRE</v>
      </c>
      <c r="F83" s="31">
        <v>43077</v>
      </c>
      <c r="G83" s="31">
        <v>43080</v>
      </c>
      <c r="H83" s="29">
        <f t="shared" si="3"/>
        <v>3</v>
      </c>
      <c r="I83" s="32">
        <v>520.89</v>
      </c>
      <c r="J83" s="38" t="s">
        <v>247</v>
      </c>
    </row>
    <row r="84" spans="1:10">
      <c r="A84" s="29" t="s">
        <v>67</v>
      </c>
      <c r="B84" s="29" t="s">
        <v>110</v>
      </c>
      <c r="C84" s="30" t="s">
        <v>248</v>
      </c>
      <c r="D84" s="29" t="s">
        <v>103</v>
      </c>
      <c r="E84" s="29" t="str">
        <f t="shared" si="2"/>
        <v>DECEMBRE</v>
      </c>
      <c r="F84" s="31">
        <v>43084</v>
      </c>
      <c r="G84" s="31">
        <v>43087</v>
      </c>
      <c r="H84" s="29">
        <f t="shared" si="3"/>
        <v>3</v>
      </c>
      <c r="I84" s="32">
        <v>529.62</v>
      </c>
      <c r="J84" s="38" t="s">
        <v>247</v>
      </c>
    </row>
    <row r="85" spans="1:10">
      <c r="A85" s="29" t="s">
        <v>57</v>
      </c>
      <c r="B85" s="29" t="s">
        <v>110</v>
      </c>
      <c r="C85" s="30" t="s">
        <v>248</v>
      </c>
      <c r="D85" s="29" t="s">
        <v>231</v>
      </c>
      <c r="E85" s="29" t="str">
        <f t="shared" si="2"/>
        <v>DECEMBRE</v>
      </c>
      <c r="F85" s="31">
        <v>43086</v>
      </c>
      <c r="G85" s="31">
        <v>43091</v>
      </c>
      <c r="H85" s="29">
        <f t="shared" si="3"/>
        <v>5</v>
      </c>
      <c r="I85" s="32">
        <v>532.53</v>
      </c>
      <c r="J85" s="38" t="s">
        <v>247</v>
      </c>
    </row>
    <row r="86" spans="1:10">
      <c r="A86" s="29" t="s">
        <v>92</v>
      </c>
      <c r="B86" s="29" t="s">
        <v>110</v>
      </c>
      <c r="C86" s="30" t="s">
        <v>248</v>
      </c>
      <c r="D86" s="29" t="s">
        <v>232</v>
      </c>
      <c r="E86" s="29" t="str">
        <f t="shared" si="2"/>
        <v>DECEMBRE</v>
      </c>
      <c r="F86" s="31">
        <v>43067</v>
      </c>
      <c r="G86" s="31">
        <v>43072</v>
      </c>
      <c r="H86" s="29">
        <f t="shared" si="3"/>
        <v>5</v>
      </c>
      <c r="I86" s="32">
        <v>552.9</v>
      </c>
      <c r="J86" s="38" t="s">
        <v>247</v>
      </c>
    </row>
    <row r="87" spans="1:10">
      <c r="A87" s="29" t="s">
        <v>129</v>
      </c>
      <c r="B87" s="29" t="s">
        <v>110</v>
      </c>
      <c r="C87" s="30" t="s">
        <v>248</v>
      </c>
      <c r="D87" s="29" t="s">
        <v>233</v>
      </c>
      <c r="E87" s="29" t="str">
        <f t="shared" si="2"/>
        <v>DECEMBRE</v>
      </c>
      <c r="F87" s="31">
        <v>43072</v>
      </c>
      <c r="G87" s="31">
        <v>43079</v>
      </c>
      <c r="H87" s="29">
        <f t="shared" si="3"/>
        <v>7</v>
      </c>
      <c r="I87" s="32">
        <v>579.09</v>
      </c>
      <c r="J87" s="38" t="s">
        <v>247</v>
      </c>
    </row>
    <row r="88" spans="1:10">
      <c r="A88" s="29" t="s">
        <v>54</v>
      </c>
      <c r="B88" s="29" t="s">
        <v>110</v>
      </c>
      <c r="C88" s="30" t="s">
        <v>248</v>
      </c>
      <c r="D88" s="29" t="s">
        <v>234</v>
      </c>
      <c r="E88" s="29" t="str">
        <f t="shared" si="2"/>
        <v>DECEMBRE</v>
      </c>
      <c r="F88" s="31">
        <v>43088</v>
      </c>
      <c r="G88" s="31">
        <v>43094</v>
      </c>
      <c r="H88" s="29">
        <f t="shared" si="3"/>
        <v>6</v>
      </c>
      <c r="I88" s="32">
        <v>603.34</v>
      </c>
      <c r="J88" s="38" t="s">
        <v>247</v>
      </c>
    </row>
    <row r="89" spans="1:10">
      <c r="A89" s="29" t="s">
        <v>137</v>
      </c>
      <c r="B89" s="29" t="s">
        <v>110</v>
      </c>
      <c r="C89" s="30" t="s">
        <v>248</v>
      </c>
      <c r="D89" s="29" t="s">
        <v>235</v>
      </c>
      <c r="E89" s="29" t="str">
        <f t="shared" si="2"/>
        <v>DECEMBRE</v>
      </c>
      <c r="F89" s="31">
        <v>43070</v>
      </c>
      <c r="G89" s="31">
        <v>43079</v>
      </c>
      <c r="H89" s="29">
        <f t="shared" si="3"/>
        <v>9</v>
      </c>
      <c r="I89" s="32">
        <v>630.5</v>
      </c>
      <c r="J89" s="38" t="s">
        <v>247</v>
      </c>
    </row>
    <row r="90" spans="1:10">
      <c r="A90" s="29" t="s">
        <v>60</v>
      </c>
      <c r="B90" s="29" t="s">
        <v>110</v>
      </c>
      <c r="C90" s="30" t="s">
        <v>248</v>
      </c>
      <c r="D90" s="29" t="s">
        <v>236</v>
      </c>
      <c r="E90" s="29" t="str">
        <f t="shared" si="2"/>
        <v>DECEMBRE</v>
      </c>
      <c r="F90" s="31">
        <v>43093</v>
      </c>
      <c r="G90" s="31">
        <v>43099</v>
      </c>
      <c r="H90" s="29">
        <f t="shared" si="3"/>
        <v>6</v>
      </c>
      <c r="I90" s="32">
        <v>662.51</v>
      </c>
      <c r="J90" s="38" t="s">
        <v>247</v>
      </c>
    </row>
    <row r="91" spans="1:10">
      <c r="A91" s="29" t="s">
        <v>134</v>
      </c>
      <c r="B91" s="29" t="s">
        <v>110</v>
      </c>
      <c r="C91" s="30" t="s">
        <v>248</v>
      </c>
      <c r="D91" s="29" t="s">
        <v>237</v>
      </c>
      <c r="E91" s="29" t="str">
        <f t="shared" si="2"/>
        <v>DECEMBRE</v>
      </c>
      <c r="F91" s="31">
        <v>43067</v>
      </c>
      <c r="G91" s="31">
        <v>43071</v>
      </c>
      <c r="H91" s="29">
        <f t="shared" si="3"/>
        <v>4</v>
      </c>
      <c r="I91" s="32">
        <v>675.12</v>
      </c>
      <c r="J91" s="38" t="s">
        <v>247</v>
      </c>
    </row>
    <row r="92" spans="1:10">
      <c r="A92" s="29" t="s">
        <v>33</v>
      </c>
      <c r="B92" s="29" t="s">
        <v>110</v>
      </c>
      <c r="C92" s="30" t="s">
        <v>248</v>
      </c>
      <c r="D92" s="29" t="s">
        <v>138</v>
      </c>
      <c r="E92" s="29" t="str">
        <f t="shared" si="2"/>
        <v>DECEMBRE</v>
      </c>
      <c r="F92" s="31">
        <v>43080</v>
      </c>
      <c r="G92" s="31">
        <v>43091</v>
      </c>
      <c r="H92" s="29">
        <f t="shared" si="3"/>
        <v>11</v>
      </c>
      <c r="I92" s="32">
        <v>683.85</v>
      </c>
      <c r="J92" s="38" t="s">
        <v>247</v>
      </c>
    </row>
    <row r="93" spans="1:10">
      <c r="A93" s="29" t="s">
        <v>37</v>
      </c>
      <c r="B93" s="29" t="s">
        <v>110</v>
      </c>
      <c r="C93" s="30" t="s">
        <v>248</v>
      </c>
      <c r="D93" s="29" t="s">
        <v>238</v>
      </c>
      <c r="E93" s="29" t="str">
        <f t="shared" si="2"/>
        <v>DECEMBRE</v>
      </c>
      <c r="F93" s="31">
        <v>43079</v>
      </c>
      <c r="G93" s="31">
        <v>43082</v>
      </c>
      <c r="H93" s="29">
        <f t="shared" si="3"/>
        <v>3</v>
      </c>
      <c r="I93" s="32">
        <v>683.85</v>
      </c>
      <c r="J93" s="38" t="s">
        <v>247</v>
      </c>
    </row>
    <row r="94" spans="1:10">
      <c r="A94" s="29" t="s">
        <v>67</v>
      </c>
      <c r="B94" s="29" t="s">
        <v>110</v>
      </c>
      <c r="C94" s="30" t="s">
        <v>248</v>
      </c>
      <c r="D94" s="29" t="s">
        <v>104</v>
      </c>
      <c r="E94" s="29" t="str">
        <f t="shared" si="2"/>
        <v>DECEMBRE</v>
      </c>
      <c r="F94" s="31">
        <v>43072</v>
      </c>
      <c r="G94" s="31">
        <v>43077</v>
      </c>
      <c r="H94" s="29">
        <f t="shared" si="3"/>
        <v>5</v>
      </c>
      <c r="I94" s="32">
        <v>743.99</v>
      </c>
      <c r="J94" s="38" t="s">
        <v>247</v>
      </c>
    </row>
    <row r="95" spans="1:10">
      <c r="A95" s="29" t="s">
        <v>67</v>
      </c>
      <c r="B95" s="29" t="s">
        <v>110</v>
      </c>
      <c r="C95" s="30" t="s">
        <v>248</v>
      </c>
      <c r="D95" s="29" t="s">
        <v>105</v>
      </c>
      <c r="E95" s="29" t="str">
        <f t="shared" si="2"/>
        <v>DECEMBRE</v>
      </c>
      <c r="F95" s="31">
        <v>43096</v>
      </c>
      <c r="G95" s="31">
        <v>43100</v>
      </c>
      <c r="H95" s="29">
        <f t="shared" si="3"/>
        <v>4</v>
      </c>
      <c r="I95" s="32">
        <v>796.37</v>
      </c>
      <c r="J95" s="38" t="s">
        <v>247</v>
      </c>
    </row>
    <row r="96" spans="1:10">
      <c r="A96" s="29" t="s">
        <v>68</v>
      </c>
      <c r="B96" s="29" t="s">
        <v>110</v>
      </c>
      <c r="C96" s="30" t="s">
        <v>248</v>
      </c>
      <c r="D96" s="29" t="s">
        <v>239</v>
      </c>
      <c r="E96" s="29" t="str">
        <f t="shared" si="2"/>
        <v>DECEMBRE</v>
      </c>
      <c r="F96" s="31">
        <v>43098</v>
      </c>
      <c r="G96" s="31">
        <v>43100</v>
      </c>
      <c r="H96" s="29">
        <f t="shared" si="3"/>
        <v>2</v>
      </c>
      <c r="I96" s="32">
        <v>858.45</v>
      </c>
      <c r="J96" s="38" t="s">
        <v>247</v>
      </c>
    </row>
    <row r="97" spans="1:10">
      <c r="A97" s="29" t="s">
        <v>134</v>
      </c>
      <c r="B97" s="29" t="s">
        <v>110</v>
      </c>
      <c r="C97" s="30" t="s">
        <v>248</v>
      </c>
      <c r="D97" s="29" t="s">
        <v>240</v>
      </c>
      <c r="E97" s="29" t="str">
        <f t="shared" si="2"/>
        <v>DECEMBRE</v>
      </c>
      <c r="F97" s="31">
        <v>43090</v>
      </c>
      <c r="G97" s="31">
        <v>43096</v>
      </c>
      <c r="H97" s="29">
        <f t="shared" si="3"/>
        <v>6</v>
      </c>
      <c r="I97" s="32">
        <v>1037.9000000000001</v>
      </c>
      <c r="J97" s="38" t="s">
        <v>247</v>
      </c>
    </row>
    <row r="98" spans="1:10">
      <c r="A98" s="29" t="s">
        <v>68</v>
      </c>
      <c r="B98" s="29" t="s">
        <v>110</v>
      </c>
      <c r="C98" s="30" t="s">
        <v>248</v>
      </c>
      <c r="D98" s="29" t="s">
        <v>241</v>
      </c>
      <c r="E98" s="29" t="str">
        <f t="shared" si="2"/>
        <v>DECEMBRE</v>
      </c>
      <c r="F98" s="31">
        <v>43076</v>
      </c>
      <c r="G98" s="31">
        <v>43080</v>
      </c>
      <c r="H98" s="29">
        <f t="shared" si="3"/>
        <v>4</v>
      </c>
      <c r="I98" s="32">
        <v>1212.5</v>
      </c>
      <c r="J98" s="38" t="s">
        <v>247</v>
      </c>
    </row>
    <row r="99" spans="1:10">
      <c r="A99" s="29" t="s">
        <v>16</v>
      </c>
      <c r="B99" s="29" t="s">
        <v>110</v>
      </c>
      <c r="C99" s="30" t="s">
        <v>248</v>
      </c>
      <c r="D99" s="29" t="s">
        <v>242</v>
      </c>
      <c r="E99" s="29" t="str">
        <f t="shared" si="2"/>
        <v>DECEMBRE</v>
      </c>
      <c r="F99" s="31">
        <v>43095</v>
      </c>
      <c r="G99" s="31">
        <v>43100</v>
      </c>
      <c r="H99" s="29">
        <f t="shared" si="3"/>
        <v>5</v>
      </c>
      <c r="I99" s="32">
        <v>1307.56</v>
      </c>
      <c r="J99" s="38" t="s">
        <v>247</v>
      </c>
    </row>
    <row r="100" spans="1:10">
      <c r="A100" s="29" t="s">
        <v>67</v>
      </c>
      <c r="B100" s="29" t="s">
        <v>110</v>
      </c>
      <c r="C100" s="30" t="s">
        <v>248</v>
      </c>
      <c r="D100" s="29" t="s">
        <v>106</v>
      </c>
      <c r="E100" s="29" t="str">
        <f t="shared" si="2"/>
        <v>DECEMBRE</v>
      </c>
      <c r="F100" s="31">
        <v>43063</v>
      </c>
      <c r="G100" s="31">
        <v>43072</v>
      </c>
      <c r="H100" s="29">
        <f t="shared" si="3"/>
        <v>9</v>
      </c>
      <c r="I100" s="32">
        <v>1318.23</v>
      </c>
      <c r="J100" s="38" t="s">
        <v>247</v>
      </c>
    </row>
    <row r="101" spans="1:10">
      <c r="A101" s="29" t="s">
        <v>59</v>
      </c>
      <c r="B101" s="29" t="s">
        <v>110</v>
      </c>
      <c r="C101" s="30" t="s">
        <v>248</v>
      </c>
      <c r="D101" s="29" t="s">
        <v>243</v>
      </c>
      <c r="E101" s="29" t="str">
        <f t="shared" si="2"/>
        <v>DECEMBRE</v>
      </c>
      <c r="F101" s="31">
        <v>43062</v>
      </c>
      <c r="G101" s="31">
        <v>43086</v>
      </c>
      <c r="H101" s="29">
        <f t="shared" si="3"/>
        <v>24</v>
      </c>
      <c r="I101" s="32">
        <v>1392.92</v>
      </c>
      <c r="J101" s="38" t="s">
        <v>247</v>
      </c>
    </row>
    <row r="102" spans="1:10">
      <c r="A102" s="29" t="s">
        <v>37</v>
      </c>
      <c r="B102" s="29" t="s">
        <v>110</v>
      </c>
      <c r="C102" s="30" t="s">
        <v>248</v>
      </c>
      <c r="D102" s="29" t="s">
        <v>244</v>
      </c>
      <c r="E102" s="29" t="str">
        <f t="shared" si="2"/>
        <v>DECEMBRE</v>
      </c>
      <c r="F102" s="31">
        <v>43067</v>
      </c>
      <c r="G102" s="31">
        <v>43075</v>
      </c>
      <c r="H102" s="29">
        <f t="shared" si="3"/>
        <v>8</v>
      </c>
      <c r="I102" s="32">
        <v>2142.73</v>
      </c>
      <c r="J102" s="38" t="s">
        <v>247</v>
      </c>
    </row>
    <row r="103" spans="1:10">
      <c r="A103" s="29" t="s">
        <v>68</v>
      </c>
      <c r="B103" s="29" t="s">
        <v>110</v>
      </c>
      <c r="C103" s="30" t="s">
        <v>248</v>
      </c>
      <c r="D103" s="29" t="s">
        <v>245</v>
      </c>
      <c r="E103" s="29" t="str">
        <f t="shared" si="2"/>
        <v>DECEMBRE</v>
      </c>
      <c r="F103" s="31">
        <v>43081</v>
      </c>
      <c r="G103" s="31">
        <v>43098</v>
      </c>
      <c r="H103" s="29">
        <f t="shared" si="3"/>
        <v>17</v>
      </c>
      <c r="I103" s="32">
        <v>6456.32</v>
      </c>
      <c r="J103" s="38" t="s">
        <v>247</v>
      </c>
    </row>
  </sheetData>
  <autoFilter ref="A1:I1"/>
  <pageMargins left="0.7" right="0.7" top="0.75" bottom="0.75" header="0.3" footer="0.3"/>
  <legacyDrawing r:id="rId1"/>
  <controls>
    <control shapeId="2049" r:id="rId2" name="Command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:M119"/>
  <sheetViews>
    <sheetView showGridLines="0" workbookViewId="0">
      <selection activeCell="I3" sqref="I3"/>
    </sheetView>
  </sheetViews>
  <sheetFormatPr defaultColWidth="11.42578125" defaultRowHeight="15"/>
  <cols>
    <col min="1" max="1" width="16.7109375" bestFit="1" customWidth="1"/>
    <col min="2" max="2" width="17.5703125" customWidth="1"/>
    <col min="3" max="3" width="13.42578125" customWidth="1"/>
    <col min="4" max="4" width="34.5703125" bestFit="1" customWidth="1"/>
    <col min="9" max="9" width="12.5703125" bestFit="1" customWidth="1"/>
    <col min="12" max="12" width="12.42578125" customWidth="1"/>
    <col min="13" max="13" width="12" customWidth="1"/>
    <col min="15" max="17" width="3" bestFit="1" customWidth="1"/>
  </cols>
  <sheetData>
    <row r="1" spans="1:13" ht="42" customHeight="1">
      <c r="A1" s="27" t="s">
        <v>44</v>
      </c>
      <c r="B1" s="40" t="s">
        <v>113</v>
      </c>
      <c r="C1" s="40" t="s">
        <v>109</v>
      </c>
      <c r="D1" s="40" t="s">
        <v>114</v>
      </c>
      <c r="E1" s="39" t="s">
        <v>119</v>
      </c>
      <c r="F1" s="34" t="s">
        <v>99</v>
      </c>
      <c r="G1" s="35" t="s">
        <v>100</v>
      </c>
      <c r="H1" s="27" t="s">
        <v>101</v>
      </c>
      <c r="I1" s="37" t="s">
        <v>117</v>
      </c>
      <c r="J1" s="36" t="s">
        <v>116</v>
      </c>
      <c r="K1" s="36" t="s">
        <v>115</v>
      </c>
      <c r="L1" s="28" t="s">
        <v>102</v>
      </c>
      <c r="M1" s="33" t="s">
        <v>120</v>
      </c>
    </row>
    <row r="2" spans="1:13">
      <c r="A2" s="29" t="s">
        <v>33</v>
      </c>
      <c r="B2" s="29" t="s">
        <v>110</v>
      </c>
      <c r="C2" s="30" t="s">
        <v>246</v>
      </c>
      <c r="D2" s="29" t="s">
        <v>138</v>
      </c>
      <c r="E2" s="29" t="str">
        <f t="shared" ref="E2:E65" si="0">CHOOSE(MONTH(G2),"JANVIER","FEVRIER","MARS","AVRIL","MAI","JUIN","JUILLET","AOUT","SEPTEMBRE","OCTOBRE","NOVEMBRE","DECEMBRE")</f>
        <v>MARS</v>
      </c>
      <c r="F2" s="31">
        <v>43080</v>
      </c>
      <c r="G2" s="31">
        <v>42816</v>
      </c>
      <c r="H2" s="29">
        <f t="shared" ref="H2:H65" si="1">G2-F2</f>
        <v>-264</v>
      </c>
      <c r="I2" s="32">
        <f ca="1">IFERROR(INDIRECT("'Récaptitulatif Loyer Paris'!"&amp;ADDRESS(MATCH(A2,'Récaptitulatif Loyer Paris'!A:A,0),MATCH(E2,'Récaptitulatif Loyer Paris'!$1:$1,0)+1,4))/INDIRECT("'Récaptitulatif Loyer Paris'!"&amp;ADDRESS(MATCH(A2,'Récaptitulatif Loyer Paris'!A:A,0),MATCH(E2,'Récaptitulatif Loyer Paris'!$1:$1,0),4)),0)</f>
        <v>0</v>
      </c>
      <c r="J2" s="32">
        <f t="shared" ref="J2:J17" si="2">M2/H2</f>
        <v>-0.26454545454545458</v>
      </c>
      <c r="K2" s="32">
        <f t="shared" ref="K2:K17" ca="1" si="3">I2*H2</f>
        <v>0</v>
      </c>
      <c r="L2" s="32">
        <f t="shared" ref="L2:L17" ca="1" si="4">M2-K2</f>
        <v>69.84</v>
      </c>
      <c r="M2" s="32">
        <v>69.84</v>
      </c>
    </row>
    <row r="3" spans="1:13">
      <c r="A3" s="29" t="s">
        <v>125</v>
      </c>
      <c r="B3" s="29" t="s">
        <v>110</v>
      </c>
      <c r="C3" s="30" t="s">
        <v>246</v>
      </c>
      <c r="D3" s="29" t="s">
        <v>139</v>
      </c>
      <c r="E3" s="29" t="str">
        <f t="shared" si="0"/>
        <v>MARS</v>
      </c>
      <c r="F3" s="31">
        <v>43076</v>
      </c>
      <c r="G3" s="31">
        <v>42817</v>
      </c>
      <c r="H3" s="29">
        <f t="shared" si="1"/>
        <v>-259</v>
      </c>
      <c r="I3" s="32">
        <f ca="1">IFERROR(INDIRECT("'Récaptitulatif Loyer Paris'!"&amp;ADDRESS(MATCH(A3,'Récaptitulatif Loyer Paris'!A:A,0),MATCH(E3,'Récaptitulatif Loyer Paris'!$1:$1,0)+1,4))/INDIRECT("'Récaptitulatif Loyer Paris'!"&amp;ADDRESS(MATCH(A3,'Récaptitulatif Loyer Paris'!A:A,0),MATCH(E3,'Récaptitulatif Loyer Paris'!$1:$1,0),4)),0)</f>
        <v>0</v>
      </c>
      <c r="J3" s="32">
        <f t="shared" si="2"/>
        <v>-0.31833976833976835</v>
      </c>
      <c r="K3" s="32">
        <f t="shared" ca="1" si="3"/>
        <v>0</v>
      </c>
      <c r="L3" s="32">
        <f t="shared" ca="1" si="4"/>
        <v>82.45</v>
      </c>
      <c r="M3" s="32">
        <v>82.45</v>
      </c>
    </row>
    <row r="4" spans="1:13">
      <c r="A4" s="29" t="s">
        <v>126</v>
      </c>
      <c r="B4" s="29" t="s">
        <v>110</v>
      </c>
      <c r="C4" s="30" t="s">
        <v>246</v>
      </c>
      <c r="D4" s="29" t="s">
        <v>140</v>
      </c>
      <c r="E4" s="29" t="str">
        <f t="shared" si="0"/>
        <v>MARS</v>
      </c>
      <c r="F4" s="31">
        <v>43068</v>
      </c>
      <c r="G4" s="31">
        <v>42818</v>
      </c>
      <c r="H4" s="29">
        <f t="shared" si="1"/>
        <v>-250</v>
      </c>
      <c r="I4" s="32">
        <f ca="1">IFERROR(INDIRECT("'Récaptitulatif Loyer Paris'!"&amp;ADDRESS(MATCH(A4,'Récaptitulatif Loyer Paris'!A:A,0),MATCH(E4,'Récaptitulatif Loyer Paris'!$1:$1,0)+1,4))/INDIRECT("'Récaptitulatif Loyer Paris'!"&amp;ADDRESS(MATCH(A4,'Récaptitulatif Loyer Paris'!A:A,0),MATCH(E4,'Récaptitulatif Loyer Paris'!$1:$1,0),4)),0)</f>
        <v>0</v>
      </c>
      <c r="J4" s="32">
        <f t="shared" si="2"/>
        <v>-0.54320000000000002</v>
      </c>
      <c r="K4" s="32">
        <f t="shared" ca="1" si="3"/>
        <v>0</v>
      </c>
      <c r="L4" s="32">
        <f t="shared" ca="1" si="4"/>
        <v>135.80000000000001</v>
      </c>
      <c r="M4" s="32">
        <v>135.80000000000001</v>
      </c>
    </row>
    <row r="5" spans="1:13">
      <c r="A5" s="29" t="s">
        <v>81</v>
      </c>
      <c r="B5" s="29" t="s">
        <v>110</v>
      </c>
      <c r="C5" s="30" t="s">
        <v>246</v>
      </c>
      <c r="D5" s="29" t="s">
        <v>141</v>
      </c>
      <c r="E5" s="29" t="str">
        <f t="shared" si="0"/>
        <v>MARS</v>
      </c>
      <c r="F5" s="31">
        <v>43078</v>
      </c>
      <c r="G5" s="31">
        <v>42819</v>
      </c>
      <c r="H5" s="29">
        <f t="shared" si="1"/>
        <v>-259</v>
      </c>
      <c r="I5" s="32">
        <f ca="1">IFERROR(INDIRECT("'Récaptitulatif Loyer Paris'!"&amp;ADDRESS(MATCH(A5,'Récaptitulatif Loyer Paris'!A:A,0),MATCH(E5,'Récaptitulatif Loyer Paris'!$1:$1,0)+1,4))/INDIRECT("'Récaptitulatif Loyer Paris'!"&amp;ADDRESS(MATCH(A5,'Récaptitulatif Loyer Paris'!A:A,0),MATCH(E5,'Récaptitulatif Loyer Paris'!$1:$1,0),4)),0)</f>
        <v>0</v>
      </c>
      <c r="J5" s="32">
        <f t="shared" si="2"/>
        <v>-0.56177606177606176</v>
      </c>
      <c r="K5" s="32">
        <f t="shared" ca="1" si="3"/>
        <v>0</v>
      </c>
      <c r="L5" s="32">
        <f t="shared" ca="1" si="4"/>
        <v>145.5</v>
      </c>
      <c r="M5" s="32">
        <v>145.5</v>
      </c>
    </row>
    <row r="6" spans="1:13">
      <c r="A6" s="29" t="s">
        <v>81</v>
      </c>
      <c r="B6" s="29" t="s">
        <v>110</v>
      </c>
      <c r="C6" s="30" t="s">
        <v>246</v>
      </c>
      <c r="D6" s="29" t="s">
        <v>142</v>
      </c>
      <c r="E6" s="29" t="str">
        <f t="shared" si="0"/>
        <v>MARS</v>
      </c>
      <c r="F6" s="31">
        <v>43087</v>
      </c>
      <c r="G6" s="31">
        <v>42820</v>
      </c>
      <c r="H6" s="29">
        <f t="shared" si="1"/>
        <v>-267</v>
      </c>
      <c r="I6" s="32">
        <f ca="1">IFERROR(INDIRECT("'Récaptitulatif Loyer Paris'!"&amp;ADDRESS(MATCH(A6,'Récaptitulatif Loyer Paris'!A:A,0),MATCH(E6,'Récaptitulatif Loyer Paris'!$1:$1,0)+1,4))/INDIRECT("'Récaptitulatif Loyer Paris'!"&amp;ADDRESS(MATCH(A6,'Récaptitulatif Loyer Paris'!A:A,0),MATCH(E6,'Récaptitulatif Loyer Paris'!$1:$1,0),4)),0)</f>
        <v>0</v>
      </c>
      <c r="J6" s="32">
        <f t="shared" si="2"/>
        <v>-0.61760299625468162</v>
      </c>
      <c r="K6" s="32">
        <f t="shared" ca="1" si="3"/>
        <v>0</v>
      </c>
      <c r="L6" s="32">
        <f t="shared" ca="1" si="4"/>
        <v>164.9</v>
      </c>
      <c r="M6" s="32">
        <v>164.9</v>
      </c>
    </row>
    <row r="7" spans="1:13">
      <c r="A7" s="29" t="s">
        <v>73</v>
      </c>
      <c r="B7" s="29" t="s">
        <v>110</v>
      </c>
      <c r="C7" s="30" t="s">
        <v>246</v>
      </c>
      <c r="D7" s="29" t="s">
        <v>143</v>
      </c>
      <c r="E7" s="29" t="str">
        <f t="shared" si="0"/>
        <v>MARS</v>
      </c>
      <c r="F7" s="31">
        <v>43083</v>
      </c>
      <c r="G7" s="31">
        <v>42821</v>
      </c>
      <c r="H7" s="29">
        <f t="shared" si="1"/>
        <v>-262</v>
      </c>
      <c r="I7" s="32">
        <f ca="1">IFERROR(INDIRECT("'Récaptitulatif Loyer Paris'!"&amp;ADDRESS(MATCH(A7,'Récaptitulatif Loyer Paris'!A:A,0),MATCH(E7,'Récaptitulatif Loyer Paris'!$1:$1,0)+1,4))/INDIRECT("'Récaptitulatif Loyer Paris'!"&amp;ADDRESS(MATCH(A7,'Récaptitulatif Loyer Paris'!A:A,0),MATCH(E7,'Récaptitulatif Loyer Paris'!$1:$1,0),4)),0)</f>
        <v>0</v>
      </c>
      <c r="J7" s="32">
        <f t="shared" si="2"/>
        <v>-0.7137404580152672</v>
      </c>
      <c r="K7" s="32">
        <f t="shared" ca="1" si="3"/>
        <v>0</v>
      </c>
      <c r="L7" s="32">
        <f t="shared" ca="1" si="4"/>
        <v>187</v>
      </c>
      <c r="M7" s="32">
        <v>187</v>
      </c>
    </row>
    <row r="8" spans="1:13">
      <c r="A8" s="29" t="s">
        <v>73</v>
      </c>
      <c r="B8" s="29" t="s">
        <v>110</v>
      </c>
      <c r="C8" s="30" t="s">
        <v>246</v>
      </c>
      <c r="D8" s="29" t="s">
        <v>144</v>
      </c>
      <c r="E8" s="29" t="str">
        <f t="shared" si="0"/>
        <v>MARS</v>
      </c>
      <c r="F8" s="31">
        <v>43078</v>
      </c>
      <c r="G8" s="31">
        <v>42822</v>
      </c>
      <c r="H8" s="29">
        <f t="shared" si="1"/>
        <v>-256</v>
      </c>
      <c r="I8" s="32">
        <f ca="1">IFERROR(INDIRECT("'Récaptitulatif Loyer Paris'!"&amp;ADDRESS(MATCH(A8,'Récaptitulatif Loyer Paris'!A:A,0),MATCH(E8,'Récaptitulatif Loyer Paris'!$1:$1,0)+1,4))/INDIRECT("'Récaptitulatif Loyer Paris'!"&amp;ADDRESS(MATCH(A8,'Récaptitulatif Loyer Paris'!A:A,0),MATCH(E8,'Récaptitulatif Loyer Paris'!$1:$1,0),4)),0)</f>
        <v>0</v>
      </c>
      <c r="J8" s="32">
        <f t="shared" si="2"/>
        <v>-0.73046875</v>
      </c>
      <c r="K8" s="32">
        <f t="shared" ca="1" si="3"/>
        <v>0</v>
      </c>
      <c r="L8" s="32">
        <f t="shared" ca="1" si="4"/>
        <v>187</v>
      </c>
      <c r="M8" s="32">
        <v>187</v>
      </c>
    </row>
    <row r="9" spans="1:13">
      <c r="A9" s="29" t="s">
        <v>53</v>
      </c>
      <c r="B9" s="29" t="s">
        <v>110</v>
      </c>
      <c r="C9" s="30" t="s">
        <v>246</v>
      </c>
      <c r="D9" s="29" t="s">
        <v>145</v>
      </c>
      <c r="E9" s="29" t="str">
        <f t="shared" si="0"/>
        <v>MARS</v>
      </c>
      <c r="F9" s="31">
        <v>43081</v>
      </c>
      <c r="G9" s="31">
        <v>42823</v>
      </c>
      <c r="H9" s="29">
        <f t="shared" si="1"/>
        <v>-258</v>
      </c>
      <c r="I9" s="32">
        <f ca="1">IFERROR(INDIRECT("'Récaptitulatif Loyer Paris'!"&amp;ADDRESS(MATCH(A9,'Récaptitulatif Loyer Paris'!A:A,0),MATCH(E9,'Récaptitulatif Loyer Paris'!$1:$1,0)+1,4))/INDIRECT("'Récaptitulatif Loyer Paris'!"&amp;ADDRESS(MATCH(A9,'Récaptitulatif Loyer Paris'!A:A,0),MATCH(E9,'Récaptitulatif Loyer Paris'!$1:$1,0),4)),0)</f>
        <v>0</v>
      </c>
      <c r="J9" s="32">
        <f t="shared" si="2"/>
        <v>-0.78682170542635654</v>
      </c>
      <c r="K9" s="32">
        <f t="shared" ca="1" si="3"/>
        <v>0</v>
      </c>
      <c r="L9" s="32">
        <f t="shared" ca="1" si="4"/>
        <v>203</v>
      </c>
      <c r="M9" s="32">
        <v>203</v>
      </c>
    </row>
    <row r="10" spans="1:13">
      <c r="A10" s="29" t="s">
        <v>14</v>
      </c>
      <c r="B10" s="29" t="s">
        <v>110</v>
      </c>
      <c r="C10" s="30" t="s">
        <v>246</v>
      </c>
      <c r="D10" s="29" t="s">
        <v>146</v>
      </c>
      <c r="E10" s="29" t="str">
        <f t="shared" si="0"/>
        <v>MARS</v>
      </c>
      <c r="F10" s="31">
        <v>43068</v>
      </c>
      <c r="G10" s="31">
        <v>42824</v>
      </c>
      <c r="H10" s="29">
        <f t="shared" si="1"/>
        <v>-244</v>
      </c>
      <c r="I10" s="32">
        <f ca="1">IFERROR(INDIRECT("'Récaptitulatif Loyer Paris'!"&amp;ADDRESS(MATCH(A10,'Récaptitulatif Loyer Paris'!A:A,0),MATCH(E10,'Récaptitulatif Loyer Paris'!$1:$1,0)+1,4))/INDIRECT("'Récaptitulatif Loyer Paris'!"&amp;ADDRESS(MATCH(A10,'Récaptitulatif Loyer Paris'!A:A,0),MATCH(E10,'Récaptitulatif Loyer Paris'!$1:$1,0),4)),0)</f>
        <v>0</v>
      </c>
      <c r="J10" s="32">
        <f t="shared" si="2"/>
        <v>-0.83483606557377044</v>
      </c>
      <c r="K10" s="32">
        <f t="shared" ca="1" si="3"/>
        <v>0</v>
      </c>
      <c r="L10" s="32">
        <f t="shared" ca="1" si="4"/>
        <v>203.7</v>
      </c>
      <c r="M10" s="32">
        <v>203.7</v>
      </c>
    </row>
    <row r="11" spans="1:13">
      <c r="A11" s="29" t="s">
        <v>66</v>
      </c>
      <c r="B11" s="29" t="s">
        <v>110</v>
      </c>
      <c r="C11" s="30" t="s">
        <v>246</v>
      </c>
      <c r="D11" s="29" t="s">
        <v>147</v>
      </c>
      <c r="E11" s="29" t="str">
        <f t="shared" si="0"/>
        <v>MARS</v>
      </c>
      <c r="F11" s="31">
        <v>43077</v>
      </c>
      <c r="G11" s="31">
        <v>42825</v>
      </c>
      <c r="H11" s="29">
        <f t="shared" si="1"/>
        <v>-252</v>
      </c>
      <c r="I11" s="32">
        <f ca="1">IFERROR(INDIRECT("'Récaptitulatif Loyer Paris'!"&amp;ADDRESS(MATCH(A11,'Récaptitulatif Loyer Paris'!A:A,0),MATCH(E11,'Récaptitulatif Loyer Paris'!$1:$1,0)+1,4))/INDIRECT("'Récaptitulatif Loyer Paris'!"&amp;ADDRESS(MATCH(A11,'Récaptitulatif Loyer Paris'!A:A,0),MATCH(E11,'Récaptitulatif Loyer Paris'!$1:$1,0),4)),0)</f>
        <v>0</v>
      </c>
      <c r="J11" s="32">
        <f t="shared" si="2"/>
        <v>-0.80833333333333324</v>
      </c>
      <c r="K11" s="32">
        <f t="shared" ca="1" si="3"/>
        <v>0</v>
      </c>
      <c r="L11" s="32">
        <f t="shared" ca="1" si="4"/>
        <v>203.7</v>
      </c>
      <c r="M11" s="32">
        <v>203.7</v>
      </c>
    </row>
    <row r="12" spans="1:13">
      <c r="A12" s="29" t="s">
        <v>53</v>
      </c>
      <c r="B12" s="29" t="s">
        <v>110</v>
      </c>
      <c r="C12" s="30" t="s">
        <v>246</v>
      </c>
      <c r="D12" s="29" t="s">
        <v>148</v>
      </c>
      <c r="E12" s="29" t="str">
        <f t="shared" si="0"/>
        <v>AVRIL</v>
      </c>
      <c r="F12" s="31">
        <v>43084</v>
      </c>
      <c r="G12" s="31">
        <v>42826</v>
      </c>
      <c r="H12" s="29">
        <f t="shared" si="1"/>
        <v>-258</v>
      </c>
      <c r="I12" s="32">
        <f ca="1">IFERROR(INDIRECT("'Récaptitulatif Loyer Paris'!"&amp;ADDRESS(MATCH(A12,'Récaptitulatif Loyer Paris'!A:A,0),MATCH(E12,'Récaptitulatif Loyer Paris'!$1:$1,0)+1,4))/INDIRECT("'Récaptitulatif Loyer Paris'!"&amp;ADDRESS(MATCH(A12,'Récaptitulatif Loyer Paris'!A:A,0),MATCH(E12,'Récaptitulatif Loyer Paris'!$1:$1,0),4)),0)</f>
        <v>0</v>
      </c>
      <c r="J12" s="32">
        <f t="shared" si="2"/>
        <v>-0.80232558139534882</v>
      </c>
      <c r="K12" s="32">
        <f t="shared" ca="1" si="3"/>
        <v>0</v>
      </c>
      <c r="L12" s="32">
        <f t="shared" ca="1" si="4"/>
        <v>207</v>
      </c>
      <c r="M12" s="32">
        <v>207</v>
      </c>
    </row>
    <row r="13" spans="1:13">
      <c r="A13" s="29" t="s">
        <v>126</v>
      </c>
      <c r="B13" s="29" t="s">
        <v>110</v>
      </c>
      <c r="C13" s="30" t="s">
        <v>246</v>
      </c>
      <c r="D13" s="29" t="s">
        <v>149</v>
      </c>
      <c r="E13" s="29" t="str">
        <f t="shared" si="0"/>
        <v>AVRIL</v>
      </c>
      <c r="F13" s="31">
        <v>43095</v>
      </c>
      <c r="G13" s="31">
        <v>42827</v>
      </c>
      <c r="H13" s="29">
        <f t="shared" si="1"/>
        <v>-268</v>
      </c>
      <c r="I13" s="32">
        <f ca="1">IFERROR(INDIRECT("'Récaptitulatif Loyer Paris'!"&amp;ADDRESS(MATCH(A13,'Récaptitulatif Loyer Paris'!A:A,0),MATCH(E13,'Récaptitulatif Loyer Paris'!$1:$1,0)+1,4))/INDIRECT("'Récaptitulatif Loyer Paris'!"&amp;ADDRESS(MATCH(A13,'Récaptitulatif Loyer Paris'!A:A,0),MATCH(E13,'Récaptitulatif Loyer Paris'!$1:$1,0),4)),0)</f>
        <v>0</v>
      </c>
      <c r="J13" s="32">
        <f t="shared" si="2"/>
        <v>-0.80712686567164182</v>
      </c>
      <c r="K13" s="32">
        <f t="shared" ca="1" si="3"/>
        <v>0</v>
      </c>
      <c r="L13" s="32">
        <f t="shared" ca="1" si="4"/>
        <v>216.31</v>
      </c>
      <c r="M13" s="32">
        <v>216.31</v>
      </c>
    </row>
    <row r="14" spans="1:13">
      <c r="A14" s="29" t="s">
        <v>127</v>
      </c>
      <c r="B14" s="29" t="s">
        <v>110</v>
      </c>
      <c r="C14" s="30" t="s">
        <v>246</v>
      </c>
      <c r="D14" s="29" t="s">
        <v>150</v>
      </c>
      <c r="E14" s="29" t="str">
        <f t="shared" si="0"/>
        <v>AVRIL</v>
      </c>
      <c r="F14" s="31">
        <v>43069</v>
      </c>
      <c r="G14" s="31">
        <v>42828</v>
      </c>
      <c r="H14" s="29">
        <f t="shared" si="1"/>
        <v>-241</v>
      </c>
      <c r="I14" s="32">
        <f ca="1">IFERROR(INDIRECT("'Récaptitulatif Loyer Paris'!"&amp;ADDRESS(MATCH(A14,'Récaptitulatif Loyer Paris'!A:A,0),MATCH(E14,'Récaptitulatif Loyer Paris'!$1:$1,0)+1,4))/INDIRECT("'Récaptitulatif Loyer Paris'!"&amp;ADDRESS(MATCH(A14,'Récaptitulatif Loyer Paris'!A:A,0),MATCH(E14,'Récaptitulatif Loyer Paris'!$1:$1,0),4)),0)</f>
        <v>0</v>
      </c>
      <c r="J14" s="32">
        <f t="shared" si="2"/>
        <v>-0.92572614107883811</v>
      </c>
      <c r="K14" s="32">
        <f t="shared" ca="1" si="3"/>
        <v>0</v>
      </c>
      <c r="L14" s="32">
        <f t="shared" ca="1" si="4"/>
        <v>223.1</v>
      </c>
      <c r="M14" s="32">
        <v>223.1</v>
      </c>
    </row>
    <row r="15" spans="1:13">
      <c r="A15" s="29" t="s">
        <v>53</v>
      </c>
      <c r="B15" s="29" t="s">
        <v>110</v>
      </c>
      <c r="C15" s="30" t="s">
        <v>246</v>
      </c>
      <c r="D15" s="29" t="s">
        <v>151</v>
      </c>
      <c r="E15" s="29" t="str">
        <f t="shared" si="0"/>
        <v>AVRIL</v>
      </c>
      <c r="F15" s="31">
        <v>43078</v>
      </c>
      <c r="G15" s="31">
        <v>42829</v>
      </c>
      <c r="H15" s="29">
        <f t="shared" si="1"/>
        <v>-249</v>
      </c>
      <c r="I15" s="32">
        <f ca="1">IFERROR(INDIRECT("'Récaptitulatif Loyer Paris'!"&amp;ADDRESS(MATCH(A15,'Récaptitulatif Loyer Paris'!A:A,0),MATCH(E15,'Récaptitulatif Loyer Paris'!$1:$1,0)+1,4))/INDIRECT("'Récaptitulatif Loyer Paris'!"&amp;ADDRESS(MATCH(A15,'Récaptitulatif Loyer Paris'!A:A,0),MATCH(E15,'Récaptitulatif Loyer Paris'!$1:$1,0),4)),0)</f>
        <v>0</v>
      </c>
      <c r="J15" s="32">
        <f t="shared" si="2"/>
        <v>-0.92771084337349397</v>
      </c>
      <c r="K15" s="32">
        <f t="shared" ca="1" si="3"/>
        <v>0</v>
      </c>
      <c r="L15" s="32">
        <f t="shared" ca="1" si="4"/>
        <v>231</v>
      </c>
      <c r="M15" s="32">
        <v>231</v>
      </c>
    </row>
    <row r="16" spans="1:13">
      <c r="A16" s="29" t="s">
        <v>128</v>
      </c>
      <c r="B16" s="29" t="s">
        <v>110</v>
      </c>
      <c r="C16" s="30" t="s">
        <v>246</v>
      </c>
      <c r="D16" s="29" t="s">
        <v>152</v>
      </c>
      <c r="E16" s="29" t="str">
        <f t="shared" si="0"/>
        <v>AVRIL</v>
      </c>
      <c r="F16" s="31">
        <v>43067</v>
      </c>
      <c r="G16" s="31">
        <v>42830</v>
      </c>
      <c r="H16" s="29">
        <f t="shared" si="1"/>
        <v>-237</v>
      </c>
      <c r="I16" s="32">
        <f ca="1">IFERROR(INDIRECT("'Récaptitulatif Loyer Paris'!"&amp;ADDRESS(MATCH(A16,'Récaptitulatif Loyer Paris'!A:A,0),MATCH(E16,'Récaptitulatif Loyer Paris'!$1:$1,0)+1,4))/INDIRECT("'Récaptitulatif Loyer Paris'!"&amp;ADDRESS(MATCH(A16,'Récaptitulatif Loyer Paris'!A:A,0),MATCH(E16,'Récaptitulatif Loyer Paris'!$1:$1,0),4)),0)</f>
        <v>0</v>
      </c>
      <c r="J16" s="32">
        <f t="shared" si="2"/>
        <v>-0.98227848101265824</v>
      </c>
      <c r="K16" s="32">
        <f t="shared" ca="1" si="3"/>
        <v>0</v>
      </c>
      <c r="L16" s="32">
        <f t="shared" ca="1" si="4"/>
        <v>232.8</v>
      </c>
      <c r="M16" s="32">
        <v>232.8</v>
      </c>
    </row>
    <row r="17" spans="1:13">
      <c r="A17" s="29" t="s">
        <v>129</v>
      </c>
      <c r="B17" s="29" t="s">
        <v>110</v>
      </c>
      <c r="C17" s="30" t="s">
        <v>246</v>
      </c>
      <c r="D17" s="29" t="s">
        <v>153</v>
      </c>
      <c r="E17" s="29" t="str">
        <f t="shared" si="0"/>
        <v>AVRIL</v>
      </c>
      <c r="F17" s="31">
        <v>43069</v>
      </c>
      <c r="G17" s="31">
        <v>42831</v>
      </c>
      <c r="H17" s="29">
        <f t="shared" si="1"/>
        <v>-238</v>
      </c>
      <c r="I17" s="32">
        <f ca="1">IFERROR(INDIRECT("'Récaptitulatif Loyer Paris'!"&amp;ADDRESS(MATCH(A17,'Récaptitulatif Loyer Paris'!A:A,0),MATCH(E17,'Récaptitulatif Loyer Paris'!$1:$1,0)+1,4))/INDIRECT("'Récaptitulatif Loyer Paris'!"&amp;ADDRESS(MATCH(A17,'Récaptitulatif Loyer Paris'!A:A,0),MATCH(E17,'Récaptitulatif Loyer Paris'!$1:$1,0),4)),0)</f>
        <v>0</v>
      </c>
      <c r="J17" s="32">
        <f t="shared" si="2"/>
        <v>-0.97815126050420176</v>
      </c>
      <c r="K17" s="32">
        <f t="shared" ca="1" si="3"/>
        <v>0</v>
      </c>
      <c r="L17" s="32">
        <f t="shared" ca="1" si="4"/>
        <v>232.8</v>
      </c>
      <c r="M17" s="32">
        <v>232.8</v>
      </c>
    </row>
    <row r="18" spans="1:13">
      <c r="A18" s="29" t="s">
        <v>128</v>
      </c>
      <c r="B18" s="29" t="s">
        <v>110</v>
      </c>
      <c r="C18" s="30" t="s">
        <v>248</v>
      </c>
      <c r="D18" s="29" t="s">
        <v>152</v>
      </c>
      <c r="E18" s="29" t="str">
        <f t="shared" si="0"/>
        <v>DECEMBRE</v>
      </c>
      <c r="F18" s="31">
        <v>43067</v>
      </c>
      <c r="G18" s="31">
        <v>43070</v>
      </c>
      <c r="H18" s="29">
        <f t="shared" si="1"/>
        <v>3</v>
      </c>
      <c r="I18" s="32">
        <f ca="1">IFERROR(INDIRECT("'Récaptitulatif Loyer Paris'!"&amp;ADDRESS(MATCH(A18,'Récaptitulatif Loyer Paris'!A:A,0),MATCH(E18,'Récaptitulatif Loyer Paris'!$1:$1,0)+1,4))/INDIRECT("'Récaptitulatif Loyer Paris'!"&amp;ADDRESS(MATCH(A18,'Récaptitulatif Loyer Paris'!A:A,0),MATCH(E18,'Récaptitulatif Loyer Paris'!$1:$1,0),4)),0)</f>
        <v>0</v>
      </c>
      <c r="J18" s="32">
        <f t="shared" ref="J18:J49" si="5">M18/H18</f>
        <v>77.600000000000009</v>
      </c>
      <c r="K18" s="32">
        <f t="shared" ref="K18:K49" ca="1" si="6">I18*H18</f>
        <v>0</v>
      </c>
      <c r="L18" s="32">
        <f t="shared" ref="L18:L49" ca="1" si="7">M18-K18</f>
        <v>232.8</v>
      </c>
      <c r="M18" s="32">
        <v>232.8</v>
      </c>
    </row>
    <row r="19" spans="1:13">
      <c r="A19" s="29" t="s">
        <v>129</v>
      </c>
      <c r="B19" s="29" t="s">
        <v>110</v>
      </c>
      <c r="C19" s="30" t="s">
        <v>248</v>
      </c>
      <c r="D19" s="29" t="s">
        <v>153</v>
      </c>
      <c r="E19" s="29" t="str">
        <f t="shared" si="0"/>
        <v>DECEMBRE</v>
      </c>
      <c r="F19" s="31">
        <v>43069</v>
      </c>
      <c r="G19" s="31">
        <v>43072</v>
      </c>
      <c r="H19" s="29">
        <f t="shared" si="1"/>
        <v>3</v>
      </c>
      <c r="I19" s="32">
        <f ca="1">IFERROR(INDIRECT("'Récaptitulatif Loyer Paris'!"&amp;ADDRESS(MATCH(A19,'Récaptitulatif Loyer Paris'!A:A,0),MATCH(E19,'Récaptitulatif Loyer Paris'!$1:$1,0)+1,4))/INDIRECT("'Récaptitulatif Loyer Paris'!"&amp;ADDRESS(MATCH(A19,'Récaptitulatif Loyer Paris'!A:A,0),MATCH(E19,'Récaptitulatif Loyer Paris'!$1:$1,0),4)),0)</f>
        <v>0</v>
      </c>
      <c r="J19" s="32">
        <f t="shared" si="5"/>
        <v>77.600000000000009</v>
      </c>
      <c r="K19" s="32">
        <f t="shared" ca="1" si="6"/>
        <v>0</v>
      </c>
      <c r="L19" s="32">
        <f t="shared" ca="1" si="7"/>
        <v>232.8</v>
      </c>
      <c r="M19" s="32">
        <v>232.8</v>
      </c>
    </row>
    <row r="20" spans="1:13">
      <c r="A20" s="29" t="s">
        <v>61</v>
      </c>
      <c r="B20" s="29" t="s">
        <v>110</v>
      </c>
      <c r="C20" s="30" t="s">
        <v>248</v>
      </c>
      <c r="D20" s="29" t="s">
        <v>154</v>
      </c>
      <c r="E20" s="29" t="str">
        <f t="shared" si="0"/>
        <v>DECEMBRE</v>
      </c>
      <c r="F20" s="31">
        <v>43069</v>
      </c>
      <c r="G20" s="31">
        <v>43072</v>
      </c>
      <c r="H20" s="29">
        <f t="shared" si="1"/>
        <v>3</v>
      </c>
      <c r="I20" s="32">
        <f ca="1">IFERROR(INDIRECT("'Récaptitulatif Loyer Paris'!"&amp;ADDRESS(MATCH(A20,'Récaptitulatif Loyer Paris'!A:A,0),MATCH(E20,'Récaptitulatif Loyer Paris'!$1:$1,0)+1,4))/INDIRECT("'Récaptitulatif Loyer Paris'!"&amp;ADDRESS(MATCH(A20,'Récaptitulatif Loyer Paris'!A:A,0),MATCH(E20,'Récaptitulatif Loyer Paris'!$1:$1,0),4)),0)</f>
        <v>30.451612903225808</v>
      </c>
      <c r="J20" s="32">
        <f t="shared" si="5"/>
        <v>79.216666666666669</v>
      </c>
      <c r="K20" s="32">
        <f t="shared" ca="1" si="6"/>
        <v>91.354838709677423</v>
      </c>
      <c r="L20" s="32">
        <f t="shared" ca="1" si="7"/>
        <v>146.2951612903226</v>
      </c>
      <c r="M20" s="32">
        <v>237.65</v>
      </c>
    </row>
    <row r="21" spans="1:13">
      <c r="A21" s="29" t="s">
        <v>127</v>
      </c>
      <c r="B21" s="29" t="s">
        <v>110</v>
      </c>
      <c r="C21" s="30" t="s">
        <v>248</v>
      </c>
      <c r="D21" s="29" t="s">
        <v>155</v>
      </c>
      <c r="E21" s="29" t="str">
        <f t="shared" si="0"/>
        <v>DECEMBRE</v>
      </c>
      <c r="F21" s="31">
        <v>43077</v>
      </c>
      <c r="G21" s="31">
        <v>43080</v>
      </c>
      <c r="H21" s="29">
        <f t="shared" si="1"/>
        <v>3</v>
      </c>
      <c r="I21" s="32">
        <f ca="1">IFERROR(INDIRECT("'Récaptitulatif Loyer Paris'!"&amp;ADDRESS(MATCH(A21,'Récaptitulatif Loyer Paris'!A:A,0),MATCH(E21,'Récaptitulatif Loyer Paris'!$1:$1,0)+1,4))/INDIRECT("'Récaptitulatif Loyer Paris'!"&amp;ADDRESS(MATCH(A21,'Récaptitulatif Loyer Paris'!A:A,0),MATCH(E21,'Récaptitulatif Loyer Paris'!$1:$1,0),4)),0)</f>
        <v>0</v>
      </c>
      <c r="J21" s="32">
        <f t="shared" si="5"/>
        <v>79.540000000000006</v>
      </c>
      <c r="K21" s="32">
        <f t="shared" ca="1" si="6"/>
        <v>0</v>
      </c>
      <c r="L21" s="32">
        <f t="shared" ca="1" si="7"/>
        <v>238.62</v>
      </c>
      <c r="M21" s="32">
        <v>238.62</v>
      </c>
    </row>
    <row r="22" spans="1:13">
      <c r="A22" s="29" t="s">
        <v>61</v>
      </c>
      <c r="B22" s="29" t="s">
        <v>110</v>
      </c>
      <c r="C22" s="30" t="s">
        <v>248</v>
      </c>
      <c r="D22" s="29" t="s">
        <v>156</v>
      </c>
      <c r="E22" s="29" t="str">
        <f t="shared" si="0"/>
        <v>DECEMBRE</v>
      </c>
      <c r="F22" s="31">
        <v>43083</v>
      </c>
      <c r="G22" s="31">
        <v>43086</v>
      </c>
      <c r="H22" s="29">
        <f t="shared" si="1"/>
        <v>3</v>
      </c>
      <c r="I22" s="32">
        <f ca="1">IFERROR(INDIRECT("'Récaptitulatif Loyer Paris'!"&amp;ADDRESS(MATCH(A22,'Récaptitulatif Loyer Paris'!A:A,0),MATCH(E22,'Récaptitulatif Loyer Paris'!$1:$1,0)+1,4))/INDIRECT("'Récaptitulatif Loyer Paris'!"&amp;ADDRESS(MATCH(A22,'Récaptitulatif Loyer Paris'!A:A,0),MATCH(E22,'Récaptitulatif Loyer Paris'!$1:$1,0),4)),0)</f>
        <v>30.451612903225808</v>
      </c>
      <c r="J22" s="32">
        <f t="shared" si="5"/>
        <v>79.86333333333333</v>
      </c>
      <c r="K22" s="32">
        <f t="shared" ca="1" si="6"/>
        <v>91.354838709677423</v>
      </c>
      <c r="L22" s="32">
        <f t="shared" ca="1" si="7"/>
        <v>148.23516129032259</v>
      </c>
      <c r="M22" s="32">
        <v>239.59</v>
      </c>
    </row>
    <row r="23" spans="1:13">
      <c r="A23" s="29" t="s">
        <v>130</v>
      </c>
      <c r="B23" s="29" t="s">
        <v>110</v>
      </c>
      <c r="C23" s="30" t="s">
        <v>248</v>
      </c>
      <c r="D23" s="29" t="s">
        <v>157</v>
      </c>
      <c r="E23" s="29" t="str">
        <f t="shared" si="0"/>
        <v>DECEMBRE</v>
      </c>
      <c r="F23" s="31">
        <v>43080</v>
      </c>
      <c r="G23" s="31">
        <v>43083</v>
      </c>
      <c r="H23" s="29">
        <f t="shared" si="1"/>
        <v>3</v>
      </c>
      <c r="I23" s="32">
        <f ca="1">IFERROR(INDIRECT("'Récaptitulatif Loyer Paris'!"&amp;ADDRESS(MATCH(A23,'Récaptitulatif Loyer Paris'!A:A,0),MATCH(E23,'Récaptitulatif Loyer Paris'!$1:$1,0)+1,4))/INDIRECT("'Récaptitulatif Loyer Paris'!"&amp;ADDRESS(MATCH(A23,'Récaptitulatif Loyer Paris'!A:A,0),MATCH(E23,'Récaptitulatif Loyer Paris'!$1:$1,0),4)),0)</f>
        <v>0</v>
      </c>
      <c r="J23" s="32">
        <f t="shared" si="5"/>
        <v>80.833333333333329</v>
      </c>
      <c r="K23" s="32">
        <f t="shared" ca="1" si="6"/>
        <v>0</v>
      </c>
      <c r="L23" s="32">
        <f t="shared" ca="1" si="7"/>
        <v>242.5</v>
      </c>
      <c r="M23" s="32">
        <v>242.5</v>
      </c>
    </row>
    <row r="24" spans="1:13">
      <c r="A24" s="29" t="s">
        <v>60</v>
      </c>
      <c r="B24" s="29" t="s">
        <v>110</v>
      </c>
      <c r="C24" s="30" t="s">
        <v>248</v>
      </c>
      <c r="D24" s="29" t="s">
        <v>158</v>
      </c>
      <c r="E24" s="29" t="str">
        <f t="shared" si="0"/>
        <v>DECEMBRE</v>
      </c>
      <c r="F24" s="31">
        <v>43089</v>
      </c>
      <c r="G24" s="31">
        <v>43092</v>
      </c>
      <c r="H24" s="29">
        <f t="shared" si="1"/>
        <v>3</v>
      </c>
      <c r="I24" s="32">
        <f ca="1">IFERROR(INDIRECT("'Récaptitulatif Loyer Paris'!"&amp;ADDRESS(MATCH(A24,'Récaptitulatif Loyer Paris'!A:A,0),MATCH(E24,'Récaptitulatif Loyer Paris'!$1:$1,0)+1,4))/INDIRECT("'Récaptitulatif Loyer Paris'!"&amp;ADDRESS(MATCH(A24,'Récaptitulatif Loyer Paris'!A:A,0),MATCH(E24,'Récaptitulatif Loyer Paris'!$1:$1,0),4)),0)</f>
        <v>38.70967741935484</v>
      </c>
      <c r="J24" s="32">
        <f t="shared" si="5"/>
        <v>82.45</v>
      </c>
      <c r="K24" s="32">
        <f t="shared" ca="1" si="6"/>
        <v>116.12903225806451</v>
      </c>
      <c r="L24" s="32">
        <f t="shared" ca="1" si="7"/>
        <v>131.22096774193548</v>
      </c>
      <c r="M24" s="32">
        <v>247.35</v>
      </c>
    </row>
    <row r="25" spans="1:13">
      <c r="A25" s="29" t="s">
        <v>127</v>
      </c>
      <c r="B25" s="29" t="s">
        <v>110</v>
      </c>
      <c r="C25" s="30" t="s">
        <v>248</v>
      </c>
      <c r="D25" s="29" t="s">
        <v>159</v>
      </c>
      <c r="E25" s="29" t="str">
        <f t="shared" si="0"/>
        <v>DECEMBRE</v>
      </c>
      <c r="F25" s="31">
        <v>43093</v>
      </c>
      <c r="G25" s="31">
        <v>43096</v>
      </c>
      <c r="H25" s="29">
        <f t="shared" si="1"/>
        <v>3</v>
      </c>
      <c r="I25" s="32">
        <f ca="1">IFERROR(INDIRECT("'Récaptitulatif Loyer Paris'!"&amp;ADDRESS(MATCH(A25,'Récaptitulatif Loyer Paris'!A:A,0),MATCH(E25,'Récaptitulatif Loyer Paris'!$1:$1,0)+1,4))/INDIRECT("'Récaptitulatif Loyer Paris'!"&amp;ADDRESS(MATCH(A25,'Récaptitulatif Loyer Paris'!A:A,0),MATCH(E25,'Récaptitulatif Loyer Paris'!$1:$1,0),4)),0)</f>
        <v>0</v>
      </c>
      <c r="J25" s="32">
        <f t="shared" si="5"/>
        <v>84.066666666666663</v>
      </c>
      <c r="K25" s="32">
        <f t="shared" ca="1" si="6"/>
        <v>0</v>
      </c>
      <c r="L25" s="32">
        <f t="shared" ca="1" si="7"/>
        <v>252.2</v>
      </c>
      <c r="M25" s="32">
        <v>252.2</v>
      </c>
    </row>
    <row r="26" spans="1:13">
      <c r="A26" s="29" t="s">
        <v>61</v>
      </c>
      <c r="B26" s="29" t="s">
        <v>110</v>
      </c>
      <c r="C26" s="30" t="s">
        <v>248</v>
      </c>
      <c r="D26" s="29" t="s">
        <v>160</v>
      </c>
      <c r="E26" s="29" t="str">
        <f t="shared" si="0"/>
        <v>DECEMBRE</v>
      </c>
      <c r="F26" s="31">
        <v>43090</v>
      </c>
      <c r="G26" s="31">
        <v>43093</v>
      </c>
      <c r="H26" s="29">
        <f t="shared" si="1"/>
        <v>3</v>
      </c>
      <c r="I26" s="32">
        <f ca="1">IFERROR(INDIRECT("'Récaptitulatif Loyer Paris'!"&amp;ADDRESS(MATCH(A26,'Récaptitulatif Loyer Paris'!A:A,0),MATCH(E26,'Récaptitulatif Loyer Paris'!$1:$1,0)+1,4))/INDIRECT("'Récaptitulatif Loyer Paris'!"&amp;ADDRESS(MATCH(A26,'Récaptitulatif Loyer Paris'!A:A,0),MATCH(E26,'Récaptitulatif Loyer Paris'!$1:$1,0),4)),0)</f>
        <v>30.451612903225808</v>
      </c>
      <c r="J26" s="32">
        <f t="shared" si="5"/>
        <v>84.066666666666663</v>
      </c>
      <c r="K26" s="32">
        <f t="shared" ca="1" si="6"/>
        <v>91.354838709677423</v>
      </c>
      <c r="L26" s="32">
        <f t="shared" ca="1" si="7"/>
        <v>160.84516129032255</v>
      </c>
      <c r="M26" s="32">
        <v>252.2</v>
      </c>
    </row>
    <row r="27" spans="1:13">
      <c r="A27" s="29" t="s">
        <v>127</v>
      </c>
      <c r="B27" s="29" t="s">
        <v>110</v>
      </c>
      <c r="C27" s="30" t="s">
        <v>248</v>
      </c>
      <c r="D27" s="29" t="s">
        <v>161</v>
      </c>
      <c r="E27" s="29" t="str">
        <f t="shared" si="0"/>
        <v>DECEMBRE</v>
      </c>
      <c r="F27" s="31">
        <v>43085</v>
      </c>
      <c r="G27" s="31">
        <v>43088</v>
      </c>
      <c r="H27" s="29">
        <f t="shared" si="1"/>
        <v>3</v>
      </c>
      <c r="I27" s="32">
        <f ca="1">IFERROR(INDIRECT("'Récaptitulatif Loyer Paris'!"&amp;ADDRESS(MATCH(A27,'Récaptitulatif Loyer Paris'!A:A,0),MATCH(E27,'Récaptitulatif Loyer Paris'!$1:$1,0)+1,4))/INDIRECT("'Récaptitulatif Loyer Paris'!"&amp;ADDRESS(MATCH(A27,'Récaptitulatif Loyer Paris'!A:A,0),MATCH(E27,'Récaptitulatif Loyer Paris'!$1:$1,0),4)),0)</f>
        <v>0</v>
      </c>
      <c r="J27" s="32">
        <f t="shared" si="5"/>
        <v>84.066666666666663</v>
      </c>
      <c r="K27" s="32">
        <f t="shared" ca="1" si="6"/>
        <v>0</v>
      </c>
      <c r="L27" s="32">
        <f t="shared" ca="1" si="7"/>
        <v>252.2</v>
      </c>
      <c r="M27" s="32">
        <v>252.2</v>
      </c>
    </row>
    <row r="28" spans="1:13">
      <c r="A28" s="29" t="s">
        <v>70</v>
      </c>
      <c r="B28" s="29" t="s">
        <v>110</v>
      </c>
      <c r="C28" s="30" t="s">
        <v>248</v>
      </c>
      <c r="D28" s="29" t="s">
        <v>162</v>
      </c>
      <c r="E28" s="29" t="str">
        <f t="shared" si="0"/>
        <v>DECEMBRE</v>
      </c>
      <c r="F28" s="31">
        <v>43085</v>
      </c>
      <c r="G28" s="31">
        <v>43088</v>
      </c>
      <c r="H28" s="29">
        <f t="shared" si="1"/>
        <v>3</v>
      </c>
      <c r="I28" s="32">
        <f ca="1">IFERROR(INDIRECT("'Récaptitulatif Loyer Paris'!"&amp;ADDRESS(MATCH(A28,'Récaptitulatif Loyer Paris'!A:A,0),MATCH(E28,'Récaptitulatif Loyer Paris'!$1:$1,0)+1,4))/INDIRECT("'Récaptitulatif Loyer Paris'!"&amp;ADDRESS(MATCH(A28,'Récaptitulatif Loyer Paris'!A:A,0),MATCH(E28,'Récaptitulatif Loyer Paris'!$1:$1,0),4)),0)</f>
        <v>38.70967741935484</v>
      </c>
      <c r="J28" s="32">
        <f t="shared" si="5"/>
        <v>87.3</v>
      </c>
      <c r="K28" s="32">
        <f t="shared" ca="1" si="6"/>
        <v>116.12903225806451</v>
      </c>
      <c r="L28" s="32">
        <f t="shared" ca="1" si="7"/>
        <v>145.77096774193546</v>
      </c>
      <c r="M28" s="32">
        <v>261.89999999999998</v>
      </c>
    </row>
    <row r="29" spans="1:13">
      <c r="A29" s="29" t="s">
        <v>63</v>
      </c>
      <c r="B29" s="29" t="s">
        <v>110</v>
      </c>
      <c r="C29" s="30" t="s">
        <v>248</v>
      </c>
      <c r="D29" s="29" t="s">
        <v>107</v>
      </c>
      <c r="E29" s="29" t="str">
        <f t="shared" si="0"/>
        <v>DECEMBRE</v>
      </c>
      <c r="F29" s="31">
        <v>43084</v>
      </c>
      <c r="G29" s="31">
        <v>43087</v>
      </c>
      <c r="H29" s="29">
        <f t="shared" si="1"/>
        <v>3</v>
      </c>
      <c r="I29" s="32">
        <f ca="1">IFERROR(INDIRECT("'Récaptitulatif Loyer Paris'!"&amp;ADDRESS(MATCH(A29,'Récaptitulatif Loyer Paris'!A:A,0),MATCH(E29,'Récaptitulatif Loyer Paris'!$1:$1,0)+1,4))/INDIRECT("'Récaptitulatif Loyer Paris'!"&amp;ADDRESS(MATCH(A29,'Récaptitulatif Loyer Paris'!A:A,0),MATCH(E29,'Récaptitulatif Loyer Paris'!$1:$1,0),4)),0)</f>
        <v>0</v>
      </c>
      <c r="J29" s="32">
        <f t="shared" si="5"/>
        <v>87.3</v>
      </c>
      <c r="K29" s="32">
        <f t="shared" ca="1" si="6"/>
        <v>0</v>
      </c>
      <c r="L29" s="32">
        <f t="shared" ca="1" si="7"/>
        <v>261.89999999999998</v>
      </c>
      <c r="M29" s="32">
        <v>261.89999999999998</v>
      </c>
    </row>
    <row r="30" spans="1:13">
      <c r="A30" s="29" t="s">
        <v>125</v>
      </c>
      <c r="B30" s="29" t="s">
        <v>110</v>
      </c>
      <c r="C30" s="30" t="s">
        <v>248</v>
      </c>
      <c r="D30" s="29" t="s">
        <v>163</v>
      </c>
      <c r="E30" s="29" t="str">
        <f t="shared" si="0"/>
        <v>DECEMBRE</v>
      </c>
      <c r="F30" s="31">
        <v>43084</v>
      </c>
      <c r="G30" s="31">
        <v>43087</v>
      </c>
      <c r="H30" s="29">
        <f t="shared" si="1"/>
        <v>3</v>
      </c>
      <c r="I30" s="32">
        <f ca="1">IFERROR(INDIRECT("'Récaptitulatif Loyer Paris'!"&amp;ADDRESS(MATCH(A30,'Récaptitulatif Loyer Paris'!A:A,0),MATCH(E30,'Récaptitulatif Loyer Paris'!$1:$1,0)+1,4))/INDIRECT("'Récaptitulatif Loyer Paris'!"&amp;ADDRESS(MATCH(A30,'Récaptitulatif Loyer Paris'!A:A,0),MATCH(E30,'Récaptitulatif Loyer Paris'!$1:$1,0),4)),0)</f>
        <v>0</v>
      </c>
      <c r="J30" s="32">
        <f t="shared" si="5"/>
        <v>87.3</v>
      </c>
      <c r="K30" s="32">
        <f t="shared" ca="1" si="6"/>
        <v>0</v>
      </c>
      <c r="L30" s="32">
        <f t="shared" ca="1" si="7"/>
        <v>261.89999999999998</v>
      </c>
      <c r="M30" s="32">
        <v>261.89999999999998</v>
      </c>
    </row>
    <row r="31" spans="1:13">
      <c r="A31" s="29" t="s">
        <v>57</v>
      </c>
      <c r="B31" s="29" t="s">
        <v>110</v>
      </c>
      <c r="C31" s="30" t="s">
        <v>248</v>
      </c>
      <c r="D31" s="29" t="s">
        <v>164</v>
      </c>
      <c r="E31" s="29" t="str">
        <f t="shared" si="0"/>
        <v>DECEMBRE</v>
      </c>
      <c r="F31" s="31">
        <v>43083</v>
      </c>
      <c r="G31" s="31">
        <v>43086</v>
      </c>
      <c r="H31" s="29">
        <f t="shared" si="1"/>
        <v>3</v>
      </c>
      <c r="I31" s="32">
        <f ca="1">IFERROR(INDIRECT("'Récaptitulatif Loyer Paris'!"&amp;ADDRESS(MATCH(A31,'Récaptitulatif Loyer Paris'!A:A,0),MATCH(E31,'Récaptitulatif Loyer Paris'!$1:$1,0)+1,4))/INDIRECT("'Récaptitulatif Loyer Paris'!"&amp;ADDRESS(MATCH(A31,'Récaptitulatif Loyer Paris'!A:A,0),MATCH(E31,'Récaptitulatif Loyer Paris'!$1:$1,0),4)),0)</f>
        <v>48.387096774193552</v>
      </c>
      <c r="J31" s="32">
        <f t="shared" si="5"/>
        <v>87.3</v>
      </c>
      <c r="K31" s="32">
        <f t="shared" ca="1" si="6"/>
        <v>145.16129032258067</v>
      </c>
      <c r="L31" s="32">
        <f t="shared" ca="1" si="7"/>
        <v>116.73870967741931</v>
      </c>
      <c r="M31" s="32">
        <v>261.89999999999998</v>
      </c>
    </row>
    <row r="32" spans="1:13">
      <c r="A32" s="29" t="s">
        <v>125</v>
      </c>
      <c r="B32" s="29" t="s">
        <v>110</v>
      </c>
      <c r="C32" s="30" t="s">
        <v>248</v>
      </c>
      <c r="D32" s="29" t="s">
        <v>165</v>
      </c>
      <c r="E32" s="29" t="str">
        <f t="shared" si="0"/>
        <v>DECEMBRE</v>
      </c>
      <c r="F32" s="31">
        <v>43069</v>
      </c>
      <c r="G32" s="31">
        <v>43072</v>
      </c>
      <c r="H32" s="29">
        <f t="shared" si="1"/>
        <v>3</v>
      </c>
      <c r="I32" s="32">
        <f ca="1">IFERROR(INDIRECT("'Récaptitulatif Loyer Paris'!"&amp;ADDRESS(MATCH(A32,'Récaptitulatif Loyer Paris'!A:A,0),MATCH(E32,'Récaptitulatif Loyer Paris'!$1:$1,0)+1,4))/INDIRECT("'Récaptitulatif Loyer Paris'!"&amp;ADDRESS(MATCH(A32,'Récaptitulatif Loyer Paris'!A:A,0),MATCH(E32,'Récaptitulatif Loyer Paris'!$1:$1,0),4)),0)</f>
        <v>0</v>
      </c>
      <c r="J32" s="32">
        <f t="shared" si="5"/>
        <v>87.3</v>
      </c>
      <c r="K32" s="32">
        <f t="shared" ca="1" si="6"/>
        <v>0</v>
      </c>
      <c r="L32" s="32">
        <f t="shared" ca="1" si="7"/>
        <v>261.89999999999998</v>
      </c>
      <c r="M32" s="32">
        <v>261.89999999999998</v>
      </c>
    </row>
    <row r="33" spans="1:13">
      <c r="A33" s="29" t="s">
        <v>130</v>
      </c>
      <c r="B33" s="29" t="s">
        <v>110</v>
      </c>
      <c r="C33" s="30" t="s">
        <v>248</v>
      </c>
      <c r="D33" s="29" t="s">
        <v>166</v>
      </c>
      <c r="E33" s="29" t="str">
        <f t="shared" si="0"/>
        <v>DECEMBRE</v>
      </c>
      <c r="F33" s="31">
        <v>43095</v>
      </c>
      <c r="G33" s="31">
        <v>43099</v>
      </c>
      <c r="H33" s="29">
        <f t="shared" si="1"/>
        <v>4</v>
      </c>
      <c r="I33" s="32">
        <f ca="1">IFERROR(INDIRECT("'Récaptitulatif Loyer Paris'!"&amp;ADDRESS(MATCH(A33,'Récaptitulatif Loyer Paris'!A:A,0),MATCH(E33,'Récaptitulatif Loyer Paris'!$1:$1,0)+1,4))/INDIRECT("'Récaptitulatif Loyer Paris'!"&amp;ADDRESS(MATCH(A33,'Récaptitulatif Loyer Paris'!A:A,0),MATCH(E33,'Récaptitulatif Loyer Paris'!$1:$1,0),4)),0)</f>
        <v>0</v>
      </c>
      <c r="J33" s="32">
        <f t="shared" si="5"/>
        <v>69.112499999999997</v>
      </c>
      <c r="K33" s="32">
        <f t="shared" ca="1" si="6"/>
        <v>0</v>
      </c>
      <c r="L33" s="32">
        <f t="shared" ca="1" si="7"/>
        <v>276.45</v>
      </c>
      <c r="M33" s="32">
        <v>276.45</v>
      </c>
    </row>
    <row r="34" spans="1:13">
      <c r="A34" s="29" t="s">
        <v>63</v>
      </c>
      <c r="B34" s="29" t="s">
        <v>110</v>
      </c>
      <c r="C34" s="30" t="s">
        <v>248</v>
      </c>
      <c r="D34" s="29" t="s">
        <v>108</v>
      </c>
      <c r="E34" s="29" t="str">
        <f t="shared" si="0"/>
        <v>DECEMBRE</v>
      </c>
      <c r="F34" s="31">
        <v>43087</v>
      </c>
      <c r="G34" s="31">
        <v>43090</v>
      </c>
      <c r="H34" s="29">
        <f t="shared" si="1"/>
        <v>3</v>
      </c>
      <c r="I34" s="32">
        <f ca="1">IFERROR(INDIRECT("'Récaptitulatif Loyer Paris'!"&amp;ADDRESS(MATCH(A34,'Récaptitulatif Loyer Paris'!A:A,0),MATCH(E34,'Récaptitulatif Loyer Paris'!$1:$1,0)+1,4))/INDIRECT("'Récaptitulatif Loyer Paris'!"&amp;ADDRESS(MATCH(A34,'Récaptitulatif Loyer Paris'!A:A,0),MATCH(E34,'Récaptitulatif Loyer Paris'!$1:$1,0),4)),0)</f>
        <v>0</v>
      </c>
      <c r="J34" s="32">
        <f t="shared" si="5"/>
        <v>92.149999999999991</v>
      </c>
      <c r="K34" s="32">
        <f t="shared" ca="1" si="6"/>
        <v>0</v>
      </c>
      <c r="L34" s="32">
        <f t="shared" ca="1" si="7"/>
        <v>276.45</v>
      </c>
      <c r="M34" s="32">
        <v>276.45</v>
      </c>
    </row>
    <row r="35" spans="1:13">
      <c r="A35" s="29" t="s">
        <v>51</v>
      </c>
      <c r="B35" s="29" t="s">
        <v>110</v>
      </c>
      <c r="C35" s="30" t="s">
        <v>248</v>
      </c>
      <c r="D35" s="29" t="s">
        <v>167</v>
      </c>
      <c r="E35" s="29" t="str">
        <f t="shared" si="0"/>
        <v>DECEMBRE</v>
      </c>
      <c r="F35" s="31">
        <v>43082</v>
      </c>
      <c r="G35" s="31">
        <v>43085</v>
      </c>
      <c r="H35" s="29">
        <f t="shared" si="1"/>
        <v>3</v>
      </c>
      <c r="I35" s="32">
        <f ca="1">IFERROR(INDIRECT("'Récaptitulatif Loyer Paris'!"&amp;ADDRESS(MATCH(A35,'Récaptitulatif Loyer Paris'!A:A,0),MATCH(E35,'Récaptitulatif Loyer Paris'!$1:$1,0)+1,4))/INDIRECT("'Récaptitulatif Loyer Paris'!"&amp;ADDRESS(MATCH(A35,'Récaptitulatif Loyer Paris'!A:A,0),MATCH(E35,'Récaptitulatif Loyer Paris'!$1:$1,0),4)),0)</f>
        <v>0</v>
      </c>
      <c r="J35" s="32">
        <f t="shared" si="5"/>
        <v>92.149999999999991</v>
      </c>
      <c r="K35" s="32">
        <f t="shared" ca="1" si="6"/>
        <v>0</v>
      </c>
      <c r="L35" s="32">
        <f t="shared" ca="1" si="7"/>
        <v>276.45</v>
      </c>
      <c r="M35" s="32">
        <v>276.45</v>
      </c>
    </row>
    <row r="36" spans="1:13">
      <c r="A36" s="29" t="s">
        <v>60</v>
      </c>
      <c r="B36" s="29" t="s">
        <v>110</v>
      </c>
      <c r="C36" s="30" t="s">
        <v>248</v>
      </c>
      <c r="D36" s="29" t="s">
        <v>168</v>
      </c>
      <c r="E36" s="29" t="str">
        <f t="shared" si="0"/>
        <v>DECEMBRE</v>
      </c>
      <c r="F36" s="31">
        <v>43081</v>
      </c>
      <c r="G36" s="31">
        <v>43084</v>
      </c>
      <c r="H36" s="29">
        <f t="shared" si="1"/>
        <v>3</v>
      </c>
      <c r="I36" s="32">
        <f ca="1">IFERROR(INDIRECT("'Récaptitulatif Loyer Paris'!"&amp;ADDRESS(MATCH(A36,'Récaptitulatif Loyer Paris'!A:A,0),MATCH(E36,'Récaptitulatif Loyer Paris'!$1:$1,0)+1,4))/INDIRECT("'Récaptitulatif Loyer Paris'!"&amp;ADDRESS(MATCH(A36,'Récaptitulatif Loyer Paris'!A:A,0),MATCH(E36,'Récaptitulatif Loyer Paris'!$1:$1,0),4)),0)</f>
        <v>38.70967741935484</v>
      </c>
      <c r="J36" s="32">
        <f t="shared" si="5"/>
        <v>92.149999999999991</v>
      </c>
      <c r="K36" s="32">
        <f t="shared" ca="1" si="6"/>
        <v>116.12903225806451</v>
      </c>
      <c r="L36" s="32">
        <f t="shared" ca="1" si="7"/>
        <v>160.32096774193548</v>
      </c>
      <c r="M36" s="32">
        <v>276.45</v>
      </c>
    </row>
    <row r="37" spans="1:13">
      <c r="A37" s="29" t="s">
        <v>14</v>
      </c>
      <c r="B37" s="29" t="s">
        <v>110</v>
      </c>
      <c r="C37" s="30" t="s">
        <v>248</v>
      </c>
      <c r="D37" s="29" t="s">
        <v>169</v>
      </c>
      <c r="E37" s="29" t="str">
        <f t="shared" si="0"/>
        <v>DECEMBRE</v>
      </c>
      <c r="F37" s="31">
        <v>43075</v>
      </c>
      <c r="G37" s="31">
        <v>43079</v>
      </c>
      <c r="H37" s="29">
        <f t="shared" si="1"/>
        <v>4</v>
      </c>
      <c r="I37" s="32">
        <f ca="1">IFERROR(INDIRECT("'Récaptitulatif Loyer Paris'!"&amp;ADDRESS(MATCH(A37,'Récaptitulatif Loyer Paris'!A:A,0),MATCH(E37,'Récaptitulatif Loyer Paris'!$1:$1,0)+1,4))/INDIRECT("'Récaptitulatif Loyer Paris'!"&amp;ADDRESS(MATCH(A37,'Récaptitulatif Loyer Paris'!A:A,0),MATCH(E37,'Récaptitulatif Loyer Paris'!$1:$1,0),4)),0)</f>
        <v>0</v>
      </c>
      <c r="J37" s="32">
        <f t="shared" si="5"/>
        <v>70.082499999999996</v>
      </c>
      <c r="K37" s="32">
        <f t="shared" ca="1" si="6"/>
        <v>0</v>
      </c>
      <c r="L37" s="32">
        <f t="shared" ca="1" si="7"/>
        <v>280.33</v>
      </c>
      <c r="M37" s="32">
        <v>280.33</v>
      </c>
    </row>
    <row r="38" spans="1:13">
      <c r="A38" s="29" t="s">
        <v>60</v>
      </c>
      <c r="B38" s="29" t="s">
        <v>110</v>
      </c>
      <c r="C38" s="30" t="s">
        <v>248</v>
      </c>
      <c r="D38" s="29" t="s">
        <v>170</v>
      </c>
      <c r="E38" s="29" t="str">
        <f t="shared" si="0"/>
        <v>DECEMBRE</v>
      </c>
      <c r="F38" s="31">
        <v>43084</v>
      </c>
      <c r="G38" s="31">
        <v>43087</v>
      </c>
      <c r="H38" s="29">
        <f t="shared" si="1"/>
        <v>3</v>
      </c>
      <c r="I38" s="32">
        <f ca="1">IFERROR(INDIRECT("'Récaptitulatif Loyer Paris'!"&amp;ADDRESS(MATCH(A38,'Récaptitulatif Loyer Paris'!A:A,0),MATCH(E38,'Récaptitulatif Loyer Paris'!$1:$1,0)+1,4))/INDIRECT("'Récaptitulatif Loyer Paris'!"&amp;ADDRESS(MATCH(A38,'Récaptitulatif Loyer Paris'!A:A,0),MATCH(E38,'Récaptitulatif Loyer Paris'!$1:$1,0),4)),0)</f>
        <v>38.70967741935484</v>
      </c>
      <c r="J38" s="32">
        <f t="shared" si="5"/>
        <v>95.06</v>
      </c>
      <c r="K38" s="32">
        <f t="shared" ca="1" si="6"/>
        <v>116.12903225806451</v>
      </c>
      <c r="L38" s="32">
        <f t="shared" ca="1" si="7"/>
        <v>169.05096774193549</v>
      </c>
      <c r="M38" s="32">
        <v>285.18</v>
      </c>
    </row>
    <row r="39" spans="1:13">
      <c r="A39" s="29" t="s">
        <v>85</v>
      </c>
      <c r="B39" s="29" t="s">
        <v>110</v>
      </c>
      <c r="C39" s="30" t="s">
        <v>248</v>
      </c>
      <c r="D39" s="29" t="s">
        <v>171</v>
      </c>
      <c r="E39" s="29" t="str">
        <f t="shared" si="0"/>
        <v>DECEMBRE</v>
      </c>
      <c r="F39" s="31">
        <v>43096</v>
      </c>
      <c r="G39" s="31">
        <v>43099</v>
      </c>
      <c r="H39" s="29">
        <f t="shared" si="1"/>
        <v>3</v>
      </c>
      <c r="I39" s="32">
        <f ca="1">IFERROR(INDIRECT("'Récaptitulatif Loyer Paris'!"&amp;ADDRESS(MATCH(A39,'Récaptitulatif Loyer Paris'!A:A,0),MATCH(E39,'Récaptitulatif Loyer Paris'!$1:$1,0)+1,4))/INDIRECT("'Récaptitulatif Loyer Paris'!"&amp;ADDRESS(MATCH(A39,'Récaptitulatif Loyer Paris'!A:A,0),MATCH(E39,'Récaptitulatif Loyer Paris'!$1:$1,0),4)),0)</f>
        <v>41.741935483870968</v>
      </c>
      <c r="J39" s="32">
        <f t="shared" si="5"/>
        <v>95.383333333333326</v>
      </c>
      <c r="K39" s="32">
        <f t="shared" ca="1" si="6"/>
        <v>125.2258064516129</v>
      </c>
      <c r="L39" s="32">
        <f t="shared" ca="1" si="7"/>
        <v>160.92419354838708</v>
      </c>
      <c r="M39" s="32">
        <v>286.14999999999998</v>
      </c>
    </row>
    <row r="40" spans="1:13">
      <c r="A40" s="29" t="s">
        <v>128</v>
      </c>
      <c r="B40" s="29" t="s">
        <v>110</v>
      </c>
      <c r="C40" s="30" t="s">
        <v>248</v>
      </c>
      <c r="D40" s="29" t="s">
        <v>172</v>
      </c>
      <c r="E40" s="29" t="str">
        <f t="shared" si="0"/>
        <v>DECEMBRE</v>
      </c>
      <c r="F40" s="31">
        <v>43095</v>
      </c>
      <c r="G40" s="31">
        <v>43098</v>
      </c>
      <c r="H40" s="29">
        <f t="shared" si="1"/>
        <v>3</v>
      </c>
      <c r="I40" s="32">
        <f ca="1">IFERROR(INDIRECT("'Récaptitulatif Loyer Paris'!"&amp;ADDRESS(MATCH(A40,'Récaptitulatif Loyer Paris'!A:A,0),MATCH(E40,'Récaptitulatif Loyer Paris'!$1:$1,0)+1,4))/INDIRECT("'Récaptitulatif Loyer Paris'!"&amp;ADDRESS(MATCH(A40,'Récaptitulatif Loyer Paris'!A:A,0),MATCH(E40,'Récaptitulatif Loyer Paris'!$1:$1,0),4)),0)</f>
        <v>0</v>
      </c>
      <c r="J40" s="32">
        <f t="shared" si="5"/>
        <v>96.676666666666662</v>
      </c>
      <c r="K40" s="32">
        <f t="shared" ca="1" si="6"/>
        <v>0</v>
      </c>
      <c r="L40" s="32">
        <f t="shared" ca="1" si="7"/>
        <v>290.02999999999997</v>
      </c>
      <c r="M40" s="32">
        <v>290.02999999999997</v>
      </c>
    </row>
    <row r="41" spans="1:13">
      <c r="A41" s="29" t="s">
        <v>57</v>
      </c>
      <c r="B41" s="29" t="s">
        <v>110</v>
      </c>
      <c r="C41" s="30" t="s">
        <v>248</v>
      </c>
      <c r="D41" s="29" t="s">
        <v>173</v>
      </c>
      <c r="E41" s="29" t="str">
        <f t="shared" si="0"/>
        <v>DECEMBRE</v>
      </c>
      <c r="F41" s="31">
        <v>43092</v>
      </c>
      <c r="G41" s="31">
        <v>43095</v>
      </c>
      <c r="H41" s="29">
        <f t="shared" si="1"/>
        <v>3</v>
      </c>
      <c r="I41" s="32">
        <f ca="1">IFERROR(INDIRECT("'Récaptitulatif Loyer Paris'!"&amp;ADDRESS(MATCH(A41,'Récaptitulatif Loyer Paris'!A:A,0),MATCH(E41,'Récaptitulatif Loyer Paris'!$1:$1,0)+1,4))/INDIRECT("'Récaptitulatif Loyer Paris'!"&amp;ADDRESS(MATCH(A41,'Récaptitulatif Loyer Paris'!A:A,0),MATCH(E41,'Récaptitulatif Loyer Paris'!$1:$1,0),4)),0)</f>
        <v>48.387096774193552</v>
      </c>
      <c r="J41" s="32">
        <f t="shared" si="5"/>
        <v>96.676666666666662</v>
      </c>
      <c r="K41" s="32">
        <f t="shared" ca="1" si="6"/>
        <v>145.16129032258067</v>
      </c>
      <c r="L41" s="32">
        <f t="shared" ca="1" si="7"/>
        <v>144.8687096774193</v>
      </c>
      <c r="M41" s="32">
        <v>290.02999999999997</v>
      </c>
    </row>
    <row r="42" spans="1:13">
      <c r="A42" s="29" t="s">
        <v>60</v>
      </c>
      <c r="B42" s="29" t="s">
        <v>110</v>
      </c>
      <c r="C42" s="30" t="s">
        <v>248</v>
      </c>
      <c r="D42" s="29" t="s">
        <v>174</v>
      </c>
      <c r="E42" s="29" t="str">
        <f t="shared" si="0"/>
        <v>DECEMBRE</v>
      </c>
      <c r="F42" s="31">
        <v>43070</v>
      </c>
      <c r="G42" s="31">
        <v>43073</v>
      </c>
      <c r="H42" s="29">
        <f t="shared" si="1"/>
        <v>3</v>
      </c>
      <c r="I42" s="32">
        <f ca="1">IFERROR(INDIRECT("'Récaptitulatif Loyer Paris'!"&amp;ADDRESS(MATCH(A42,'Récaptitulatif Loyer Paris'!A:A,0),MATCH(E42,'Récaptitulatif Loyer Paris'!$1:$1,0)+1,4))/INDIRECT("'Récaptitulatif Loyer Paris'!"&amp;ADDRESS(MATCH(A42,'Récaptitulatif Loyer Paris'!A:A,0),MATCH(E42,'Récaptitulatif Loyer Paris'!$1:$1,0),4)),0)</f>
        <v>38.70967741935484</v>
      </c>
      <c r="J42" s="32">
        <f t="shared" si="5"/>
        <v>96.676666666666662</v>
      </c>
      <c r="K42" s="32">
        <f t="shared" ca="1" si="6"/>
        <v>116.12903225806451</v>
      </c>
      <c r="L42" s="32">
        <f t="shared" ca="1" si="7"/>
        <v>173.90096774193546</v>
      </c>
      <c r="M42" s="32">
        <v>290.02999999999997</v>
      </c>
    </row>
    <row r="43" spans="1:13">
      <c r="A43" s="29" t="s">
        <v>69</v>
      </c>
      <c r="B43" s="29" t="s">
        <v>110</v>
      </c>
      <c r="C43" s="30" t="s">
        <v>248</v>
      </c>
      <c r="D43" s="29" t="s">
        <v>175</v>
      </c>
      <c r="E43" s="29" t="str">
        <f t="shared" si="0"/>
        <v>DECEMBRE</v>
      </c>
      <c r="F43" s="31">
        <v>43078</v>
      </c>
      <c r="G43" s="31">
        <v>43081</v>
      </c>
      <c r="H43" s="29">
        <f t="shared" si="1"/>
        <v>3</v>
      </c>
      <c r="I43" s="32">
        <f ca="1">IFERROR(INDIRECT("'Récaptitulatif Loyer Paris'!"&amp;ADDRESS(MATCH(A43,'Récaptitulatif Loyer Paris'!A:A,0),MATCH(E43,'Récaptitulatif Loyer Paris'!$1:$1,0)+1,4))/INDIRECT("'Récaptitulatif Loyer Paris'!"&amp;ADDRESS(MATCH(A43,'Récaptitulatif Loyer Paris'!A:A,0),MATCH(E43,'Récaptitulatif Loyer Paris'!$1:$1,0),4)),0)</f>
        <v>45.161290322580648</v>
      </c>
      <c r="J43" s="32">
        <f t="shared" si="5"/>
        <v>98.333333333333329</v>
      </c>
      <c r="K43" s="32">
        <f t="shared" ca="1" si="6"/>
        <v>135.48387096774195</v>
      </c>
      <c r="L43" s="32">
        <f t="shared" ca="1" si="7"/>
        <v>159.51612903225805</v>
      </c>
      <c r="M43" s="32">
        <v>295</v>
      </c>
    </row>
    <row r="44" spans="1:13">
      <c r="A44" s="29" t="s">
        <v>74</v>
      </c>
      <c r="B44" s="29" t="s">
        <v>110</v>
      </c>
      <c r="C44" s="30" t="s">
        <v>248</v>
      </c>
      <c r="D44" s="29" t="s">
        <v>176</v>
      </c>
      <c r="E44" s="29" t="str">
        <f t="shared" si="0"/>
        <v>DECEMBRE</v>
      </c>
      <c r="F44" s="31">
        <v>43092</v>
      </c>
      <c r="G44" s="31">
        <v>43095</v>
      </c>
      <c r="H44" s="29">
        <f t="shared" si="1"/>
        <v>3</v>
      </c>
      <c r="I44" s="32">
        <f ca="1">IFERROR(INDIRECT("'Récaptitulatif Loyer Paris'!"&amp;ADDRESS(MATCH(A44,'Récaptitulatif Loyer Paris'!A:A,0),MATCH(E44,'Récaptitulatif Loyer Paris'!$1:$1,0)+1,4))/INDIRECT("'Récaptitulatif Loyer Paris'!"&amp;ADDRESS(MATCH(A44,'Récaptitulatif Loyer Paris'!A:A,0),MATCH(E44,'Récaptitulatif Loyer Paris'!$1:$1,0),4)),0)</f>
        <v>51.612903225806448</v>
      </c>
      <c r="J44" s="32">
        <f t="shared" si="5"/>
        <v>98.616666666666674</v>
      </c>
      <c r="K44" s="32">
        <f t="shared" ca="1" si="6"/>
        <v>154.83870967741933</v>
      </c>
      <c r="L44" s="32">
        <f t="shared" ca="1" si="7"/>
        <v>141.01129032258069</v>
      </c>
      <c r="M44" s="32">
        <v>295.85000000000002</v>
      </c>
    </row>
    <row r="45" spans="1:13">
      <c r="A45" s="29" t="s">
        <v>7</v>
      </c>
      <c r="B45" s="29" t="s">
        <v>110</v>
      </c>
      <c r="C45" s="30" t="s">
        <v>248</v>
      </c>
      <c r="D45" s="29" t="s">
        <v>177</v>
      </c>
      <c r="E45" s="29" t="str">
        <f t="shared" si="0"/>
        <v>DECEMBRE</v>
      </c>
      <c r="F45" s="31">
        <v>43075</v>
      </c>
      <c r="G45" s="31">
        <v>43079</v>
      </c>
      <c r="H45" s="29">
        <f t="shared" si="1"/>
        <v>4</v>
      </c>
      <c r="I45" s="32">
        <f ca="1">IFERROR(INDIRECT("'Récaptitulatif Loyer Paris'!"&amp;ADDRESS(MATCH(A45,'Récaptitulatif Loyer Paris'!A:A,0),MATCH(E45,'Récaptitulatif Loyer Paris'!$1:$1,0)+1,4))/INDIRECT("'Récaptitulatif Loyer Paris'!"&amp;ADDRESS(MATCH(A45,'Récaptitulatif Loyer Paris'!A:A,0),MATCH(E45,'Récaptitulatif Loyer Paris'!$1:$1,0),4)),0)</f>
        <v>0</v>
      </c>
      <c r="J45" s="32">
        <f t="shared" si="5"/>
        <v>73.962500000000006</v>
      </c>
      <c r="K45" s="32">
        <f t="shared" ca="1" si="6"/>
        <v>0</v>
      </c>
      <c r="L45" s="32">
        <f t="shared" ca="1" si="7"/>
        <v>295.85000000000002</v>
      </c>
      <c r="M45" s="32">
        <v>295.85000000000002</v>
      </c>
    </row>
    <row r="46" spans="1:13">
      <c r="A46" s="29" t="s">
        <v>69</v>
      </c>
      <c r="B46" s="29" t="s">
        <v>110</v>
      </c>
      <c r="C46" s="30" t="s">
        <v>248</v>
      </c>
      <c r="D46" s="29" t="s">
        <v>178</v>
      </c>
      <c r="E46" s="29" t="str">
        <f t="shared" si="0"/>
        <v>DECEMBRE</v>
      </c>
      <c r="F46" s="31">
        <v>43086</v>
      </c>
      <c r="G46" s="31">
        <v>43089</v>
      </c>
      <c r="H46" s="29">
        <f t="shared" si="1"/>
        <v>3</v>
      </c>
      <c r="I46" s="32">
        <f ca="1">IFERROR(INDIRECT("'Récaptitulatif Loyer Paris'!"&amp;ADDRESS(MATCH(A46,'Récaptitulatif Loyer Paris'!A:A,0),MATCH(E46,'Récaptitulatif Loyer Paris'!$1:$1,0)+1,4))/INDIRECT("'Récaptitulatif Loyer Paris'!"&amp;ADDRESS(MATCH(A46,'Récaptitulatif Loyer Paris'!A:A,0),MATCH(E46,'Récaptitulatif Loyer Paris'!$1:$1,0),4)),0)</f>
        <v>45.161290322580648</v>
      </c>
      <c r="J46" s="32">
        <f t="shared" si="5"/>
        <v>99.666666666666671</v>
      </c>
      <c r="K46" s="32">
        <f t="shared" ca="1" si="6"/>
        <v>135.48387096774195</v>
      </c>
      <c r="L46" s="32">
        <f t="shared" ca="1" si="7"/>
        <v>163.51612903225805</v>
      </c>
      <c r="M46" s="32">
        <v>299</v>
      </c>
    </row>
    <row r="47" spans="1:13">
      <c r="A47" s="29" t="s">
        <v>131</v>
      </c>
      <c r="B47" s="29" t="s">
        <v>110</v>
      </c>
      <c r="C47" s="30" t="s">
        <v>248</v>
      </c>
      <c r="D47" s="29" t="s">
        <v>179</v>
      </c>
      <c r="E47" s="29" t="str">
        <f t="shared" si="0"/>
        <v>DECEMBRE</v>
      </c>
      <c r="F47" s="31">
        <v>43068</v>
      </c>
      <c r="G47" s="31">
        <v>43072</v>
      </c>
      <c r="H47" s="29">
        <f t="shared" si="1"/>
        <v>4</v>
      </c>
      <c r="I47" s="32">
        <f ca="1">IFERROR(INDIRECT("'Récaptitulatif Loyer Paris'!"&amp;ADDRESS(MATCH(A47,'Récaptitulatif Loyer Paris'!A:A,0),MATCH(E47,'Récaptitulatif Loyer Paris'!$1:$1,0)+1,4))/INDIRECT("'Récaptitulatif Loyer Paris'!"&amp;ADDRESS(MATCH(A47,'Récaptitulatif Loyer Paris'!A:A,0),MATCH(E47,'Récaptitulatif Loyer Paris'!$1:$1,0),4)),0)</f>
        <v>0</v>
      </c>
      <c r="J47" s="32">
        <f t="shared" si="5"/>
        <v>75.174999999999997</v>
      </c>
      <c r="K47" s="32">
        <f t="shared" ca="1" si="6"/>
        <v>0</v>
      </c>
      <c r="L47" s="32">
        <f t="shared" ca="1" si="7"/>
        <v>300.7</v>
      </c>
      <c r="M47" s="32">
        <v>300.7</v>
      </c>
    </row>
    <row r="48" spans="1:13">
      <c r="A48" s="29" t="s">
        <v>79</v>
      </c>
      <c r="B48" s="29" t="s">
        <v>110</v>
      </c>
      <c r="C48" s="30" t="s">
        <v>248</v>
      </c>
      <c r="D48" s="29" t="s">
        <v>180</v>
      </c>
      <c r="E48" s="29" t="str">
        <f t="shared" si="0"/>
        <v>DECEMBRE</v>
      </c>
      <c r="F48" s="31">
        <v>43079</v>
      </c>
      <c r="G48" s="31">
        <v>43083</v>
      </c>
      <c r="H48" s="29">
        <f t="shared" si="1"/>
        <v>4</v>
      </c>
      <c r="I48" s="32">
        <f ca="1">IFERROR(INDIRECT("'Récaptitulatif Loyer Paris'!"&amp;ADDRESS(MATCH(A48,'Récaptitulatif Loyer Paris'!A:A,0),MATCH(E48,'Récaptitulatif Loyer Paris'!$1:$1,0)+1,4))/INDIRECT("'Récaptitulatif Loyer Paris'!"&amp;ADDRESS(MATCH(A48,'Récaptitulatif Loyer Paris'!A:A,0),MATCH(E48,'Récaptitulatif Loyer Paris'!$1:$1,0),4)),0)</f>
        <v>18.387096774193548</v>
      </c>
      <c r="J48" s="32">
        <f t="shared" si="5"/>
        <v>75.174999999999997</v>
      </c>
      <c r="K48" s="32">
        <f t="shared" ca="1" si="6"/>
        <v>73.548387096774192</v>
      </c>
      <c r="L48" s="32">
        <f t="shared" ca="1" si="7"/>
        <v>227.15161290322578</v>
      </c>
      <c r="M48" s="32">
        <v>300.7</v>
      </c>
    </row>
    <row r="49" spans="1:13">
      <c r="A49" s="29" t="s">
        <v>50</v>
      </c>
      <c r="B49" s="29" t="s">
        <v>110</v>
      </c>
      <c r="C49" s="30" t="s">
        <v>248</v>
      </c>
      <c r="D49" s="29" t="s">
        <v>181</v>
      </c>
      <c r="E49" s="29" t="str">
        <f t="shared" si="0"/>
        <v>DECEMBRE</v>
      </c>
      <c r="F49" s="31">
        <v>43086</v>
      </c>
      <c r="G49" s="31">
        <v>43089</v>
      </c>
      <c r="H49" s="29">
        <f t="shared" si="1"/>
        <v>3</v>
      </c>
      <c r="I49" s="32">
        <f ca="1">IFERROR(INDIRECT("'Récaptitulatif Loyer Paris'!"&amp;ADDRESS(MATCH(A49,'Récaptitulatif Loyer Paris'!A:A,0),MATCH(E49,'Récaptitulatif Loyer Paris'!$1:$1,0)+1,4))/INDIRECT("'Récaptitulatif Loyer Paris'!"&amp;ADDRESS(MATCH(A49,'Récaptitulatif Loyer Paris'!A:A,0),MATCH(E49,'Récaptitulatif Loyer Paris'!$1:$1,0),4)),0)</f>
        <v>0</v>
      </c>
      <c r="J49" s="32">
        <f t="shared" si="5"/>
        <v>100.55666666666667</v>
      </c>
      <c r="K49" s="32">
        <f t="shared" ca="1" si="6"/>
        <v>0</v>
      </c>
      <c r="L49" s="32">
        <f t="shared" ca="1" si="7"/>
        <v>301.67</v>
      </c>
      <c r="M49" s="32">
        <v>301.67</v>
      </c>
    </row>
    <row r="50" spans="1:13">
      <c r="A50" s="29" t="s">
        <v>49</v>
      </c>
      <c r="B50" s="29" t="s">
        <v>110</v>
      </c>
      <c r="C50" s="30" t="s">
        <v>248</v>
      </c>
      <c r="D50" s="29" t="s">
        <v>182</v>
      </c>
      <c r="E50" s="29" t="str">
        <f t="shared" si="0"/>
        <v>DECEMBRE</v>
      </c>
      <c r="F50" s="31">
        <v>43069</v>
      </c>
      <c r="G50" s="31">
        <v>43072</v>
      </c>
      <c r="H50" s="29">
        <f t="shared" si="1"/>
        <v>3</v>
      </c>
      <c r="I50" s="32">
        <f ca="1">IFERROR(INDIRECT("'Récaptitulatif Loyer Paris'!"&amp;ADDRESS(MATCH(A50,'Récaptitulatif Loyer Paris'!A:A,0),MATCH(E50,'Récaptitulatif Loyer Paris'!$1:$1,0)+1,4))/INDIRECT("'Récaptitulatif Loyer Paris'!"&amp;ADDRESS(MATCH(A50,'Récaptitulatif Loyer Paris'!A:A,0),MATCH(E50,'Récaptitulatif Loyer Paris'!$1:$1,0),4)),0)</f>
        <v>0</v>
      </c>
      <c r="J50" s="32">
        <f t="shared" ref="J50:J81" si="8">M50/H50</f>
        <v>101.20333333333333</v>
      </c>
      <c r="K50" s="32">
        <f t="shared" ref="K50:K81" ca="1" si="9">I50*H50</f>
        <v>0</v>
      </c>
      <c r="L50" s="32">
        <f t="shared" ref="L50:L81" ca="1" si="10">M50-K50</f>
        <v>303.61</v>
      </c>
      <c r="M50" s="32">
        <v>303.61</v>
      </c>
    </row>
    <row r="51" spans="1:13">
      <c r="A51" s="29" t="s">
        <v>73</v>
      </c>
      <c r="B51" s="29" t="s">
        <v>110</v>
      </c>
      <c r="C51" s="30" t="s">
        <v>248</v>
      </c>
      <c r="D51" s="29" t="s">
        <v>183</v>
      </c>
      <c r="E51" s="29" t="str">
        <f t="shared" si="0"/>
        <v>DECEMBRE</v>
      </c>
      <c r="F51" s="31">
        <v>43074</v>
      </c>
      <c r="G51" s="31">
        <v>43078</v>
      </c>
      <c r="H51" s="29">
        <f t="shared" si="1"/>
        <v>4</v>
      </c>
      <c r="I51" s="32">
        <f ca="1">IFERROR(INDIRECT("'Récaptitulatif Loyer Paris'!"&amp;ADDRESS(MATCH(A51,'Récaptitulatif Loyer Paris'!A:A,0),MATCH(E51,'Récaptitulatif Loyer Paris'!$1:$1,0)+1,4))/INDIRECT("'Récaptitulatif Loyer Paris'!"&amp;ADDRESS(MATCH(A51,'Récaptitulatif Loyer Paris'!A:A,0),MATCH(E51,'Récaptitulatif Loyer Paris'!$1:$1,0),4)),0)</f>
        <v>40.322580645161288</v>
      </c>
      <c r="J51" s="32">
        <f t="shared" si="8"/>
        <v>77</v>
      </c>
      <c r="K51" s="32">
        <f t="shared" ca="1" si="9"/>
        <v>161.29032258064515</v>
      </c>
      <c r="L51" s="32">
        <f t="shared" ca="1" si="10"/>
        <v>146.70967741935485</v>
      </c>
      <c r="M51" s="32">
        <v>308</v>
      </c>
    </row>
    <row r="52" spans="1:13">
      <c r="A52" s="29" t="s">
        <v>71</v>
      </c>
      <c r="B52" s="29" t="s">
        <v>110</v>
      </c>
      <c r="C52" s="30" t="s">
        <v>248</v>
      </c>
      <c r="D52" s="29" t="s">
        <v>184</v>
      </c>
      <c r="E52" s="29" t="str">
        <f t="shared" si="0"/>
        <v>DECEMBRE</v>
      </c>
      <c r="F52" s="31">
        <v>43096</v>
      </c>
      <c r="G52" s="31">
        <v>43099</v>
      </c>
      <c r="H52" s="29">
        <f t="shared" si="1"/>
        <v>3</v>
      </c>
      <c r="I52" s="32">
        <f ca="1">IFERROR(INDIRECT("'Récaptitulatif Loyer Paris'!"&amp;ADDRESS(MATCH(A52,'Récaptitulatif Loyer Paris'!A:A,0),MATCH(E52,'Récaptitulatif Loyer Paris'!$1:$1,0)+1,4))/INDIRECT("'Récaptitulatif Loyer Paris'!"&amp;ADDRESS(MATCH(A52,'Récaptitulatif Loyer Paris'!A:A,0),MATCH(E52,'Récaptitulatif Loyer Paris'!$1:$1,0),4)),0)</f>
        <v>33.87096774193548</v>
      </c>
      <c r="J52" s="32">
        <f t="shared" si="8"/>
        <v>103.14333333333333</v>
      </c>
      <c r="K52" s="32">
        <f t="shared" ca="1" si="9"/>
        <v>101.61290322580643</v>
      </c>
      <c r="L52" s="32">
        <f t="shared" ca="1" si="10"/>
        <v>207.81709677419357</v>
      </c>
      <c r="M52" s="32">
        <v>309.43</v>
      </c>
    </row>
    <row r="53" spans="1:13">
      <c r="A53" s="29" t="s">
        <v>129</v>
      </c>
      <c r="B53" s="29" t="s">
        <v>110</v>
      </c>
      <c r="C53" s="30" t="s">
        <v>248</v>
      </c>
      <c r="D53" s="29" t="s">
        <v>185</v>
      </c>
      <c r="E53" s="29" t="str">
        <f t="shared" si="0"/>
        <v>DECEMBRE</v>
      </c>
      <c r="F53" s="31">
        <v>43095</v>
      </c>
      <c r="G53" s="31">
        <v>43098</v>
      </c>
      <c r="H53" s="29">
        <f t="shared" si="1"/>
        <v>3</v>
      </c>
      <c r="I53" s="32">
        <f ca="1">IFERROR(INDIRECT("'Récaptitulatif Loyer Paris'!"&amp;ADDRESS(MATCH(A53,'Récaptitulatif Loyer Paris'!A:A,0),MATCH(E53,'Récaptitulatif Loyer Paris'!$1:$1,0)+1,4))/INDIRECT("'Récaptitulatif Loyer Paris'!"&amp;ADDRESS(MATCH(A53,'Récaptitulatif Loyer Paris'!A:A,0),MATCH(E53,'Récaptitulatif Loyer Paris'!$1:$1,0),4)),0)</f>
        <v>0</v>
      </c>
      <c r="J53" s="32">
        <f t="shared" si="8"/>
        <v>104.11333333333333</v>
      </c>
      <c r="K53" s="32">
        <f t="shared" ca="1" si="9"/>
        <v>0</v>
      </c>
      <c r="L53" s="32">
        <f t="shared" ca="1" si="10"/>
        <v>312.33999999999997</v>
      </c>
      <c r="M53" s="32">
        <v>312.33999999999997</v>
      </c>
    </row>
    <row r="54" spans="1:13">
      <c r="A54" s="29" t="s">
        <v>65</v>
      </c>
      <c r="B54" s="29" t="s">
        <v>110</v>
      </c>
      <c r="C54" s="30" t="s">
        <v>248</v>
      </c>
      <c r="D54" s="29" t="s">
        <v>186</v>
      </c>
      <c r="E54" s="29" t="str">
        <f t="shared" si="0"/>
        <v>DECEMBRE</v>
      </c>
      <c r="F54" s="31">
        <v>43077</v>
      </c>
      <c r="G54" s="31">
        <v>43080</v>
      </c>
      <c r="H54" s="29">
        <f t="shared" si="1"/>
        <v>3</v>
      </c>
      <c r="I54" s="32">
        <f ca="1">IFERROR(INDIRECT("'Récaptitulatif Loyer Paris'!"&amp;ADDRESS(MATCH(A54,'Récaptitulatif Loyer Paris'!A:A,0),MATCH(E54,'Récaptitulatif Loyer Paris'!$1:$1,0)+1,4))/INDIRECT("'Récaptitulatif Loyer Paris'!"&amp;ADDRESS(MATCH(A54,'Récaptitulatif Loyer Paris'!A:A,0),MATCH(E54,'Récaptitulatif Loyer Paris'!$1:$1,0),4)),0)</f>
        <v>0</v>
      </c>
      <c r="J54" s="32">
        <f t="shared" si="8"/>
        <v>106.37666666666667</v>
      </c>
      <c r="K54" s="32">
        <f t="shared" ca="1" si="9"/>
        <v>0</v>
      </c>
      <c r="L54" s="32">
        <f t="shared" ca="1" si="10"/>
        <v>319.13</v>
      </c>
      <c r="M54" s="32">
        <v>319.13</v>
      </c>
    </row>
    <row r="55" spans="1:13">
      <c r="A55" s="29" t="s">
        <v>63</v>
      </c>
      <c r="B55" s="29" t="s">
        <v>110</v>
      </c>
      <c r="C55" s="30" t="s">
        <v>248</v>
      </c>
      <c r="D55" s="29" t="s">
        <v>187</v>
      </c>
      <c r="E55" s="29" t="str">
        <f t="shared" si="0"/>
        <v>DECEMBRE</v>
      </c>
      <c r="F55" s="31">
        <v>43068</v>
      </c>
      <c r="G55" s="31">
        <v>43072</v>
      </c>
      <c r="H55" s="29">
        <f t="shared" si="1"/>
        <v>4</v>
      </c>
      <c r="I55" s="32">
        <f ca="1">IFERROR(INDIRECT("'Récaptitulatif Loyer Paris'!"&amp;ADDRESS(MATCH(A55,'Récaptitulatif Loyer Paris'!A:A,0),MATCH(E55,'Récaptitulatif Loyer Paris'!$1:$1,0)+1,4))/INDIRECT("'Récaptitulatif Loyer Paris'!"&amp;ADDRESS(MATCH(A55,'Récaptitulatif Loyer Paris'!A:A,0),MATCH(E55,'Récaptitulatif Loyer Paris'!$1:$1,0),4)),0)</f>
        <v>0</v>
      </c>
      <c r="J55" s="32">
        <f t="shared" si="8"/>
        <v>80.025000000000006</v>
      </c>
      <c r="K55" s="32">
        <f t="shared" ca="1" si="9"/>
        <v>0</v>
      </c>
      <c r="L55" s="32">
        <f t="shared" ca="1" si="10"/>
        <v>320.10000000000002</v>
      </c>
      <c r="M55" s="32">
        <v>320.10000000000002</v>
      </c>
    </row>
    <row r="56" spans="1:13">
      <c r="A56" s="29" t="s">
        <v>63</v>
      </c>
      <c r="B56" s="29" t="s">
        <v>110</v>
      </c>
      <c r="C56" s="30" t="s">
        <v>248</v>
      </c>
      <c r="D56" s="29" t="s">
        <v>188</v>
      </c>
      <c r="E56" s="29" t="str">
        <f t="shared" si="0"/>
        <v>DECEMBRE</v>
      </c>
      <c r="F56" s="31">
        <v>43080</v>
      </c>
      <c r="G56" s="31">
        <v>43084</v>
      </c>
      <c r="H56" s="29">
        <f t="shared" si="1"/>
        <v>4</v>
      </c>
      <c r="I56" s="32">
        <f ca="1">IFERROR(INDIRECT("'Récaptitulatif Loyer Paris'!"&amp;ADDRESS(MATCH(A56,'Récaptitulatif Loyer Paris'!A:A,0),MATCH(E56,'Récaptitulatif Loyer Paris'!$1:$1,0)+1,4))/INDIRECT("'Récaptitulatif Loyer Paris'!"&amp;ADDRESS(MATCH(A56,'Récaptitulatif Loyer Paris'!A:A,0),MATCH(E56,'Récaptitulatif Loyer Paris'!$1:$1,0),4)),0)</f>
        <v>0</v>
      </c>
      <c r="J56" s="32">
        <f t="shared" si="8"/>
        <v>80.025000000000006</v>
      </c>
      <c r="K56" s="32">
        <f t="shared" ca="1" si="9"/>
        <v>0</v>
      </c>
      <c r="L56" s="32">
        <f t="shared" ca="1" si="10"/>
        <v>320.10000000000002</v>
      </c>
      <c r="M56" s="32">
        <v>320.10000000000002</v>
      </c>
    </row>
    <row r="57" spans="1:13">
      <c r="A57" s="29" t="s">
        <v>51</v>
      </c>
      <c r="B57" s="29" t="s">
        <v>110</v>
      </c>
      <c r="C57" s="30" t="s">
        <v>248</v>
      </c>
      <c r="D57" s="29" t="s">
        <v>189</v>
      </c>
      <c r="E57" s="29" t="str">
        <f t="shared" si="0"/>
        <v>DECEMBRE</v>
      </c>
      <c r="F57" s="31">
        <v>43076</v>
      </c>
      <c r="G57" s="31">
        <v>43079</v>
      </c>
      <c r="H57" s="29">
        <f t="shared" si="1"/>
        <v>3</v>
      </c>
      <c r="I57" s="32">
        <f ca="1">IFERROR(INDIRECT("'Récaptitulatif Loyer Paris'!"&amp;ADDRESS(MATCH(A57,'Récaptitulatif Loyer Paris'!A:A,0),MATCH(E57,'Récaptitulatif Loyer Paris'!$1:$1,0)+1,4))/INDIRECT("'Récaptitulatif Loyer Paris'!"&amp;ADDRESS(MATCH(A57,'Récaptitulatif Loyer Paris'!A:A,0),MATCH(E57,'Récaptitulatif Loyer Paris'!$1:$1,0),4)),0)</f>
        <v>0</v>
      </c>
      <c r="J57" s="32">
        <f t="shared" si="8"/>
        <v>106.7</v>
      </c>
      <c r="K57" s="32">
        <f t="shared" ca="1" si="9"/>
        <v>0</v>
      </c>
      <c r="L57" s="32">
        <f t="shared" ca="1" si="10"/>
        <v>320.10000000000002</v>
      </c>
      <c r="M57" s="32">
        <v>320.10000000000002</v>
      </c>
    </row>
    <row r="58" spans="1:13">
      <c r="A58" s="29" t="s">
        <v>61</v>
      </c>
      <c r="B58" s="29" t="s">
        <v>110</v>
      </c>
      <c r="C58" s="30" t="s">
        <v>248</v>
      </c>
      <c r="D58" s="29" t="s">
        <v>190</v>
      </c>
      <c r="E58" s="29" t="str">
        <f t="shared" si="0"/>
        <v>DECEMBRE</v>
      </c>
      <c r="F58" s="31">
        <v>43076</v>
      </c>
      <c r="G58" s="31">
        <v>43080</v>
      </c>
      <c r="H58" s="29">
        <f t="shared" si="1"/>
        <v>4</v>
      </c>
      <c r="I58" s="32">
        <f ca="1">IFERROR(INDIRECT("'Récaptitulatif Loyer Paris'!"&amp;ADDRESS(MATCH(A58,'Récaptitulatif Loyer Paris'!A:A,0),MATCH(E58,'Récaptitulatif Loyer Paris'!$1:$1,0)+1,4))/INDIRECT("'Récaptitulatif Loyer Paris'!"&amp;ADDRESS(MATCH(A58,'Récaptitulatif Loyer Paris'!A:A,0),MATCH(E58,'Récaptitulatif Loyer Paris'!$1:$1,0),4)),0)</f>
        <v>30.451612903225808</v>
      </c>
      <c r="J58" s="32">
        <f t="shared" si="8"/>
        <v>81.237499999999997</v>
      </c>
      <c r="K58" s="32">
        <f t="shared" ca="1" si="9"/>
        <v>121.80645161290323</v>
      </c>
      <c r="L58" s="32">
        <f t="shared" ca="1" si="10"/>
        <v>203.14354838709676</v>
      </c>
      <c r="M58" s="32">
        <v>324.95</v>
      </c>
    </row>
    <row r="59" spans="1:13">
      <c r="A59" s="29" t="s">
        <v>63</v>
      </c>
      <c r="B59" s="29" t="s">
        <v>110</v>
      </c>
      <c r="C59" s="30" t="s">
        <v>248</v>
      </c>
      <c r="D59" s="29" t="s">
        <v>191</v>
      </c>
      <c r="E59" s="29" t="str">
        <f t="shared" si="0"/>
        <v>DECEMBRE</v>
      </c>
      <c r="F59" s="31">
        <v>43075</v>
      </c>
      <c r="G59" s="31">
        <v>43079</v>
      </c>
      <c r="H59" s="29">
        <f t="shared" si="1"/>
        <v>4</v>
      </c>
      <c r="I59" s="32">
        <f ca="1">IFERROR(INDIRECT("'Récaptitulatif Loyer Paris'!"&amp;ADDRESS(MATCH(A59,'Récaptitulatif Loyer Paris'!A:A,0),MATCH(E59,'Récaptitulatif Loyer Paris'!$1:$1,0)+1,4))/INDIRECT("'Récaptitulatif Loyer Paris'!"&amp;ADDRESS(MATCH(A59,'Récaptitulatif Loyer Paris'!A:A,0),MATCH(E59,'Récaptitulatif Loyer Paris'!$1:$1,0),4)),0)</f>
        <v>0</v>
      </c>
      <c r="J59" s="32">
        <f t="shared" si="8"/>
        <v>84.875</v>
      </c>
      <c r="K59" s="32">
        <f t="shared" ca="1" si="9"/>
        <v>0</v>
      </c>
      <c r="L59" s="32">
        <f t="shared" ca="1" si="10"/>
        <v>339.5</v>
      </c>
      <c r="M59" s="32">
        <v>339.5</v>
      </c>
    </row>
    <row r="60" spans="1:13">
      <c r="A60" s="29" t="s">
        <v>126</v>
      </c>
      <c r="B60" s="29" t="s">
        <v>110</v>
      </c>
      <c r="C60" s="30" t="s">
        <v>248</v>
      </c>
      <c r="D60" s="29" t="s">
        <v>192</v>
      </c>
      <c r="E60" s="29" t="str">
        <f t="shared" si="0"/>
        <v>DECEMBRE</v>
      </c>
      <c r="F60" s="31">
        <v>43088</v>
      </c>
      <c r="G60" s="31">
        <v>43091</v>
      </c>
      <c r="H60" s="29">
        <f t="shared" si="1"/>
        <v>3</v>
      </c>
      <c r="I60" s="32">
        <f ca="1">IFERROR(INDIRECT("'Récaptitulatif Loyer Paris'!"&amp;ADDRESS(MATCH(A60,'Récaptitulatif Loyer Paris'!A:A,0),MATCH(E60,'Récaptitulatif Loyer Paris'!$1:$1,0)+1,4))/INDIRECT("'Récaptitulatif Loyer Paris'!"&amp;ADDRESS(MATCH(A60,'Récaptitulatif Loyer Paris'!A:A,0),MATCH(E60,'Récaptitulatif Loyer Paris'!$1:$1,0),4)),0)</f>
        <v>0</v>
      </c>
      <c r="J60" s="32">
        <f t="shared" si="8"/>
        <v>113.49000000000001</v>
      </c>
      <c r="K60" s="32">
        <f t="shared" ca="1" si="9"/>
        <v>0</v>
      </c>
      <c r="L60" s="32">
        <f t="shared" ca="1" si="10"/>
        <v>340.47</v>
      </c>
      <c r="M60" s="32">
        <v>340.47</v>
      </c>
    </row>
    <row r="61" spans="1:13">
      <c r="A61" s="29" t="s">
        <v>125</v>
      </c>
      <c r="B61" s="29" t="s">
        <v>110</v>
      </c>
      <c r="C61" s="30" t="s">
        <v>248</v>
      </c>
      <c r="D61" s="29" t="s">
        <v>193</v>
      </c>
      <c r="E61" s="29" t="str">
        <f t="shared" si="0"/>
        <v>DECEMBRE</v>
      </c>
      <c r="F61" s="31">
        <v>43072</v>
      </c>
      <c r="G61" s="31">
        <v>43076</v>
      </c>
      <c r="H61" s="29">
        <f t="shared" si="1"/>
        <v>4</v>
      </c>
      <c r="I61" s="32">
        <f ca="1">IFERROR(INDIRECT("'Récaptitulatif Loyer Paris'!"&amp;ADDRESS(MATCH(A61,'Récaptitulatif Loyer Paris'!A:A,0),MATCH(E61,'Récaptitulatif Loyer Paris'!$1:$1,0)+1,4))/INDIRECT("'Récaptitulatif Loyer Paris'!"&amp;ADDRESS(MATCH(A61,'Récaptitulatif Loyer Paris'!A:A,0),MATCH(E61,'Récaptitulatif Loyer Paris'!$1:$1,0),4)),0)</f>
        <v>0</v>
      </c>
      <c r="J61" s="32">
        <f t="shared" si="8"/>
        <v>87.3</v>
      </c>
      <c r="K61" s="32">
        <f t="shared" ca="1" si="9"/>
        <v>0</v>
      </c>
      <c r="L61" s="32">
        <f t="shared" ca="1" si="10"/>
        <v>349.2</v>
      </c>
      <c r="M61" s="32">
        <v>349.2</v>
      </c>
    </row>
    <row r="62" spans="1:13">
      <c r="A62" s="29" t="s">
        <v>125</v>
      </c>
      <c r="B62" s="29" t="s">
        <v>110</v>
      </c>
      <c r="C62" s="30" t="s">
        <v>248</v>
      </c>
      <c r="D62" s="29" t="s">
        <v>194</v>
      </c>
      <c r="E62" s="29" t="str">
        <f t="shared" si="0"/>
        <v>DECEMBRE</v>
      </c>
      <c r="F62" s="31">
        <v>43092</v>
      </c>
      <c r="G62" s="31">
        <v>43096</v>
      </c>
      <c r="H62" s="29">
        <f t="shared" si="1"/>
        <v>4</v>
      </c>
      <c r="I62" s="32">
        <f ca="1">IFERROR(INDIRECT("'Récaptitulatif Loyer Paris'!"&amp;ADDRESS(MATCH(A62,'Récaptitulatif Loyer Paris'!A:A,0),MATCH(E62,'Récaptitulatif Loyer Paris'!$1:$1,0)+1,4))/INDIRECT("'Récaptitulatif Loyer Paris'!"&amp;ADDRESS(MATCH(A62,'Récaptitulatif Loyer Paris'!A:A,0),MATCH(E62,'Récaptitulatif Loyer Paris'!$1:$1,0),4)),0)</f>
        <v>0</v>
      </c>
      <c r="J62" s="32">
        <f t="shared" si="8"/>
        <v>88.027500000000003</v>
      </c>
      <c r="K62" s="32">
        <f t="shared" ca="1" si="9"/>
        <v>0</v>
      </c>
      <c r="L62" s="32">
        <f t="shared" ca="1" si="10"/>
        <v>352.11</v>
      </c>
      <c r="M62" s="32">
        <v>352.11</v>
      </c>
    </row>
    <row r="63" spans="1:13">
      <c r="A63" s="29" t="s">
        <v>51</v>
      </c>
      <c r="B63" s="29" t="s">
        <v>110</v>
      </c>
      <c r="C63" s="30" t="s">
        <v>248</v>
      </c>
      <c r="D63" s="29" t="s">
        <v>195</v>
      </c>
      <c r="E63" s="29" t="str">
        <f t="shared" si="0"/>
        <v>DECEMBRE</v>
      </c>
      <c r="F63" s="31">
        <v>43069</v>
      </c>
      <c r="G63" s="31">
        <v>43072</v>
      </c>
      <c r="H63" s="29">
        <f t="shared" si="1"/>
        <v>3</v>
      </c>
      <c r="I63" s="32">
        <f ca="1">IFERROR(INDIRECT("'Récaptitulatif Loyer Paris'!"&amp;ADDRESS(MATCH(A63,'Récaptitulatif Loyer Paris'!A:A,0),MATCH(E63,'Récaptitulatif Loyer Paris'!$1:$1,0)+1,4))/INDIRECT("'Récaptitulatif Loyer Paris'!"&amp;ADDRESS(MATCH(A63,'Récaptitulatif Loyer Paris'!A:A,0),MATCH(E63,'Récaptitulatif Loyer Paris'!$1:$1,0),4)),0)</f>
        <v>0</v>
      </c>
      <c r="J63" s="32">
        <f t="shared" si="8"/>
        <v>118.01666666666667</v>
      </c>
      <c r="K63" s="32">
        <f t="shared" ca="1" si="9"/>
        <v>0</v>
      </c>
      <c r="L63" s="32">
        <f t="shared" ca="1" si="10"/>
        <v>354.05</v>
      </c>
      <c r="M63" s="32">
        <v>354.05</v>
      </c>
    </row>
    <row r="64" spans="1:13">
      <c r="A64" s="29" t="s">
        <v>127</v>
      </c>
      <c r="B64" s="29" t="s">
        <v>110</v>
      </c>
      <c r="C64" s="30" t="s">
        <v>248</v>
      </c>
      <c r="D64" s="29" t="s">
        <v>196</v>
      </c>
      <c r="E64" s="29" t="str">
        <f t="shared" si="0"/>
        <v>DECEMBRE</v>
      </c>
      <c r="F64" s="31">
        <v>43072</v>
      </c>
      <c r="G64" s="31">
        <v>43077</v>
      </c>
      <c r="H64" s="29">
        <f t="shared" si="1"/>
        <v>5</v>
      </c>
      <c r="I64" s="32">
        <f ca="1">IFERROR(INDIRECT("'Récaptitulatif Loyer Paris'!"&amp;ADDRESS(MATCH(A64,'Récaptitulatif Loyer Paris'!A:A,0),MATCH(E64,'Récaptitulatif Loyer Paris'!$1:$1,0)+1,4))/INDIRECT("'Récaptitulatif Loyer Paris'!"&amp;ADDRESS(MATCH(A64,'Récaptitulatif Loyer Paris'!A:A,0),MATCH(E64,'Récaptitulatif Loyer Paris'!$1:$1,0),4)),0)</f>
        <v>0</v>
      </c>
      <c r="J64" s="32">
        <f t="shared" si="8"/>
        <v>71.78</v>
      </c>
      <c r="K64" s="32">
        <f t="shared" ca="1" si="9"/>
        <v>0</v>
      </c>
      <c r="L64" s="32">
        <f t="shared" ca="1" si="10"/>
        <v>358.9</v>
      </c>
      <c r="M64" s="32">
        <v>358.9</v>
      </c>
    </row>
    <row r="65" spans="1:13">
      <c r="A65" s="29" t="s">
        <v>125</v>
      </c>
      <c r="B65" s="29" t="s">
        <v>110</v>
      </c>
      <c r="C65" s="30" t="s">
        <v>248</v>
      </c>
      <c r="D65" s="29" t="s">
        <v>197</v>
      </c>
      <c r="E65" s="29" t="str">
        <f t="shared" si="0"/>
        <v>DECEMBRE</v>
      </c>
      <c r="F65" s="31">
        <v>43096</v>
      </c>
      <c r="G65" s="31">
        <v>43099</v>
      </c>
      <c r="H65" s="29">
        <f t="shared" si="1"/>
        <v>3</v>
      </c>
      <c r="I65" s="32">
        <f ca="1">IFERROR(INDIRECT("'Récaptitulatif Loyer Paris'!"&amp;ADDRESS(MATCH(A65,'Récaptitulatif Loyer Paris'!A:A,0),MATCH(E65,'Récaptitulatif Loyer Paris'!$1:$1,0)+1,4))/INDIRECT("'Récaptitulatif Loyer Paris'!"&amp;ADDRESS(MATCH(A65,'Récaptitulatif Loyer Paris'!A:A,0),MATCH(E65,'Récaptitulatif Loyer Paris'!$1:$1,0),4)),0)</f>
        <v>0</v>
      </c>
      <c r="J65" s="32">
        <f t="shared" si="8"/>
        <v>120.27999999999999</v>
      </c>
      <c r="K65" s="32">
        <f t="shared" ca="1" si="9"/>
        <v>0</v>
      </c>
      <c r="L65" s="32">
        <f t="shared" ca="1" si="10"/>
        <v>360.84</v>
      </c>
      <c r="M65" s="32">
        <v>360.84</v>
      </c>
    </row>
    <row r="66" spans="1:13">
      <c r="A66" s="29" t="s">
        <v>69</v>
      </c>
      <c r="B66" s="29" t="s">
        <v>110</v>
      </c>
      <c r="C66" s="30" t="s">
        <v>248</v>
      </c>
      <c r="D66" s="29" t="s">
        <v>198</v>
      </c>
      <c r="E66" s="29" t="str">
        <f t="shared" ref="E66:E119" si="11">CHOOSE(MONTH(G66),"JANVIER","FEVRIER","MARS","AVRIL","MAI","JUIN","JUILLET","AOUT","SEPTEMBRE","OCTOBRE","NOVEMBRE","DECEMBRE")</f>
        <v>DECEMBRE</v>
      </c>
      <c r="F66" s="31">
        <v>43069</v>
      </c>
      <c r="G66" s="31">
        <v>43073</v>
      </c>
      <c r="H66" s="29">
        <f t="shared" ref="H66:H119" si="12">G66-F66</f>
        <v>4</v>
      </c>
      <c r="I66" s="32">
        <f ca="1">IFERROR(INDIRECT("'Récaptitulatif Loyer Paris'!"&amp;ADDRESS(MATCH(A66,'Récaptitulatif Loyer Paris'!A:A,0),MATCH(E66,'Récaptitulatif Loyer Paris'!$1:$1,0)+1,4))/INDIRECT("'Récaptitulatif Loyer Paris'!"&amp;ADDRESS(MATCH(A66,'Récaptitulatif Loyer Paris'!A:A,0),MATCH(E66,'Récaptitulatif Loyer Paris'!$1:$1,0),4)),0)</f>
        <v>45.161290322580648</v>
      </c>
      <c r="J66" s="32">
        <f t="shared" si="8"/>
        <v>90.25</v>
      </c>
      <c r="K66" s="32">
        <f t="shared" ca="1" si="9"/>
        <v>180.64516129032259</v>
      </c>
      <c r="L66" s="32">
        <f t="shared" ca="1" si="10"/>
        <v>180.35483870967741</v>
      </c>
      <c r="M66" s="32">
        <v>361</v>
      </c>
    </row>
    <row r="67" spans="1:13">
      <c r="A67" s="29" t="s">
        <v>70</v>
      </c>
      <c r="B67" s="29" t="s">
        <v>110</v>
      </c>
      <c r="C67" s="30" t="s">
        <v>248</v>
      </c>
      <c r="D67" s="29" t="s">
        <v>199</v>
      </c>
      <c r="E67" s="29" t="str">
        <f t="shared" si="11"/>
        <v>DECEMBRE</v>
      </c>
      <c r="F67" s="31">
        <v>43092</v>
      </c>
      <c r="G67" s="31">
        <v>43096</v>
      </c>
      <c r="H67" s="29">
        <f t="shared" si="12"/>
        <v>4</v>
      </c>
      <c r="I67" s="32">
        <f ca="1">IFERROR(INDIRECT("'Récaptitulatif Loyer Paris'!"&amp;ADDRESS(MATCH(A67,'Récaptitulatif Loyer Paris'!A:A,0),MATCH(E67,'Récaptitulatif Loyer Paris'!$1:$1,0)+1,4))/INDIRECT("'Récaptitulatif Loyer Paris'!"&amp;ADDRESS(MATCH(A67,'Récaptitulatif Loyer Paris'!A:A,0),MATCH(E67,'Récaptitulatif Loyer Paris'!$1:$1,0),4)),0)</f>
        <v>38.70967741935484</v>
      </c>
      <c r="J67" s="32">
        <f t="shared" si="8"/>
        <v>92.15</v>
      </c>
      <c r="K67" s="32">
        <f t="shared" ca="1" si="9"/>
        <v>154.83870967741936</v>
      </c>
      <c r="L67" s="32">
        <f t="shared" ca="1" si="10"/>
        <v>213.76129032258066</v>
      </c>
      <c r="M67" s="32">
        <v>368.6</v>
      </c>
    </row>
    <row r="68" spans="1:13">
      <c r="A68" s="29" t="s">
        <v>52</v>
      </c>
      <c r="B68" s="29" t="s">
        <v>110</v>
      </c>
      <c r="C68" s="30" t="s">
        <v>248</v>
      </c>
      <c r="D68" s="29" t="s">
        <v>200</v>
      </c>
      <c r="E68" s="29" t="str">
        <f t="shared" si="11"/>
        <v>DECEMBRE</v>
      </c>
      <c r="F68" s="31">
        <v>43095</v>
      </c>
      <c r="G68" s="31">
        <v>43098</v>
      </c>
      <c r="H68" s="29">
        <f t="shared" si="12"/>
        <v>3</v>
      </c>
      <c r="I68" s="32">
        <f ca="1">IFERROR(INDIRECT("'Récaptitulatif Loyer Paris'!"&amp;ADDRESS(MATCH(A68,'Récaptitulatif Loyer Paris'!A:A,0),MATCH(E68,'Récaptitulatif Loyer Paris'!$1:$1,0)+1,4))/INDIRECT("'Récaptitulatif Loyer Paris'!"&amp;ADDRESS(MATCH(A68,'Récaptitulatif Loyer Paris'!A:A,0),MATCH(E68,'Récaptitulatif Loyer Paris'!$1:$1,0),4)),0)</f>
        <v>66.129032258064512</v>
      </c>
      <c r="J68" s="32">
        <f t="shared" si="8"/>
        <v>124.48333333333333</v>
      </c>
      <c r="K68" s="32">
        <f t="shared" ca="1" si="9"/>
        <v>198.38709677419354</v>
      </c>
      <c r="L68" s="32">
        <f t="shared" ca="1" si="10"/>
        <v>175.06290322580645</v>
      </c>
      <c r="M68" s="32">
        <v>373.45</v>
      </c>
    </row>
    <row r="69" spans="1:13">
      <c r="A69" s="29" t="s">
        <v>132</v>
      </c>
      <c r="B69" s="29" t="s">
        <v>110</v>
      </c>
      <c r="C69" s="30" t="s">
        <v>248</v>
      </c>
      <c r="D69" s="29" t="s">
        <v>201</v>
      </c>
      <c r="E69" s="29" t="str">
        <f t="shared" si="11"/>
        <v>DECEMBRE</v>
      </c>
      <c r="F69" s="31">
        <v>43089</v>
      </c>
      <c r="G69" s="31">
        <v>43093</v>
      </c>
      <c r="H69" s="29">
        <f t="shared" si="12"/>
        <v>4</v>
      </c>
      <c r="I69" s="32">
        <f ca="1">IFERROR(INDIRECT("'Récaptitulatif Loyer Paris'!"&amp;ADDRESS(MATCH(A69,'Récaptitulatif Loyer Paris'!A:A,0),MATCH(E69,'Récaptitulatif Loyer Paris'!$1:$1,0)+1,4))/INDIRECT("'Récaptitulatif Loyer Paris'!"&amp;ADDRESS(MATCH(A69,'Récaptitulatif Loyer Paris'!A:A,0),MATCH(E69,'Récaptitulatif Loyer Paris'!$1:$1,0),4)),0)</f>
        <v>0</v>
      </c>
      <c r="J69" s="32">
        <f t="shared" si="8"/>
        <v>93.847499999999997</v>
      </c>
      <c r="K69" s="32">
        <f t="shared" ca="1" si="9"/>
        <v>0</v>
      </c>
      <c r="L69" s="32">
        <f t="shared" ca="1" si="10"/>
        <v>375.39</v>
      </c>
      <c r="M69" s="32">
        <v>375.39</v>
      </c>
    </row>
    <row r="70" spans="1:13">
      <c r="A70" s="29" t="s">
        <v>79</v>
      </c>
      <c r="B70" s="29" t="s">
        <v>110</v>
      </c>
      <c r="C70" s="30" t="s">
        <v>248</v>
      </c>
      <c r="D70" s="29" t="s">
        <v>202</v>
      </c>
      <c r="E70" s="29" t="str">
        <f t="shared" si="11"/>
        <v>DECEMBRE</v>
      </c>
      <c r="F70" s="31">
        <v>43074</v>
      </c>
      <c r="G70" s="31">
        <v>43078</v>
      </c>
      <c r="H70" s="29">
        <f t="shared" si="12"/>
        <v>4</v>
      </c>
      <c r="I70" s="32">
        <f ca="1">IFERROR(INDIRECT("'Récaptitulatif Loyer Paris'!"&amp;ADDRESS(MATCH(A70,'Récaptitulatif Loyer Paris'!A:A,0),MATCH(E70,'Récaptitulatif Loyer Paris'!$1:$1,0)+1,4))/INDIRECT("'Récaptitulatif Loyer Paris'!"&amp;ADDRESS(MATCH(A70,'Récaptitulatif Loyer Paris'!A:A,0),MATCH(E70,'Récaptitulatif Loyer Paris'!$1:$1,0),4)),0)</f>
        <v>18.387096774193548</v>
      </c>
      <c r="J70" s="32">
        <f t="shared" si="8"/>
        <v>94.817499999999995</v>
      </c>
      <c r="K70" s="32">
        <f t="shared" ca="1" si="9"/>
        <v>73.548387096774192</v>
      </c>
      <c r="L70" s="32">
        <f t="shared" ca="1" si="10"/>
        <v>305.72161290322578</v>
      </c>
      <c r="M70" s="32">
        <v>379.27</v>
      </c>
    </row>
    <row r="71" spans="1:13">
      <c r="A71" s="29" t="s">
        <v>92</v>
      </c>
      <c r="B71" s="29" t="s">
        <v>110</v>
      </c>
      <c r="C71" s="30" t="s">
        <v>248</v>
      </c>
      <c r="D71" s="29" t="s">
        <v>203</v>
      </c>
      <c r="E71" s="29" t="str">
        <f t="shared" si="11"/>
        <v>DECEMBRE</v>
      </c>
      <c r="F71" s="31">
        <v>43078</v>
      </c>
      <c r="G71" s="31">
        <v>43082</v>
      </c>
      <c r="H71" s="29">
        <f t="shared" si="12"/>
        <v>4</v>
      </c>
      <c r="I71" s="32">
        <f ca="1">IFERROR(INDIRECT("'Récaptitulatif Loyer Paris'!"&amp;ADDRESS(MATCH(A71,'Récaptitulatif Loyer Paris'!A:A,0),MATCH(E71,'Récaptitulatif Loyer Paris'!$1:$1,0)+1,4))/INDIRECT("'Récaptitulatif Loyer Paris'!"&amp;ADDRESS(MATCH(A71,'Récaptitulatif Loyer Paris'!A:A,0),MATCH(E71,'Récaptitulatif Loyer Paris'!$1:$1,0),4)),0)</f>
        <v>0</v>
      </c>
      <c r="J71" s="32">
        <f t="shared" si="8"/>
        <v>95.787499999999994</v>
      </c>
      <c r="K71" s="32">
        <f t="shared" ca="1" si="9"/>
        <v>0</v>
      </c>
      <c r="L71" s="32">
        <f t="shared" ca="1" si="10"/>
        <v>383.15</v>
      </c>
      <c r="M71" s="32">
        <v>383.15</v>
      </c>
    </row>
    <row r="72" spans="1:13">
      <c r="A72" s="29" t="s">
        <v>53</v>
      </c>
      <c r="B72" s="29" t="s">
        <v>110</v>
      </c>
      <c r="C72" s="30" t="s">
        <v>248</v>
      </c>
      <c r="D72" s="29" t="s">
        <v>204</v>
      </c>
      <c r="E72" s="29" t="str">
        <f t="shared" si="11"/>
        <v>DECEMBRE</v>
      </c>
      <c r="F72" s="31">
        <v>43094</v>
      </c>
      <c r="G72" s="31">
        <v>43098</v>
      </c>
      <c r="H72" s="29">
        <f t="shared" si="12"/>
        <v>4</v>
      </c>
      <c r="I72" s="32">
        <f ca="1">IFERROR(INDIRECT("'Récaptitulatif Loyer Paris'!"&amp;ADDRESS(MATCH(A72,'Récaptitulatif Loyer Paris'!A:A,0),MATCH(E72,'Récaptitulatif Loyer Paris'!$1:$1,0)+1,4))/INDIRECT("'Récaptitulatif Loyer Paris'!"&amp;ADDRESS(MATCH(A72,'Récaptitulatif Loyer Paris'!A:A,0),MATCH(E72,'Récaptitulatif Loyer Paris'!$1:$1,0),4)),0)</f>
        <v>0</v>
      </c>
      <c r="J72" s="32">
        <f t="shared" si="8"/>
        <v>96</v>
      </c>
      <c r="K72" s="32">
        <f t="shared" ca="1" si="9"/>
        <v>0</v>
      </c>
      <c r="L72" s="32">
        <f t="shared" ca="1" si="10"/>
        <v>384</v>
      </c>
      <c r="M72" s="32">
        <v>384</v>
      </c>
    </row>
    <row r="73" spans="1:13">
      <c r="A73" s="29" t="s">
        <v>50</v>
      </c>
      <c r="B73" s="29" t="s">
        <v>110</v>
      </c>
      <c r="C73" s="30" t="s">
        <v>248</v>
      </c>
      <c r="D73" s="29" t="s">
        <v>205</v>
      </c>
      <c r="E73" s="29" t="str">
        <f t="shared" si="11"/>
        <v>DECEMBRE</v>
      </c>
      <c r="F73" s="31">
        <v>43092</v>
      </c>
      <c r="G73" s="31">
        <v>43096</v>
      </c>
      <c r="H73" s="29">
        <f t="shared" si="12"/>
        <v>4</v>
      </c>
      <c r="I73" s="32">
        <f ca="1">IFERROR(INDIRECT("'Récaptitulatif Loyer Paris'!"&amp;ADDRESS(MATCH(A73,'Récaptitulatif Loyer Paris'!A:A,0),MATCH(E73,'Récaptitulatif Loyer Paris'!$1:$1,0)+1,4))/INDIRECT("'Récaptitulatif Loyer Paris'!"&amp;ADDRESS(MATCH(A73,'Récaptitulatif Loyer Paris'!A:A,0),MATCH(E73,'Récaptitulatif Loyer Paris'!$1:$1,0),4)),0)</f>
        <v>0</v>
      </c>
      <c r="J73" s="32">
        <f t="shared" si="8"/>
        <v>96.272499999999994</v>
      </c>
      <c r="K73" s="32">
        <f t="shared" ca="1" si="9"/>
        <v>0</v>
      </c>
      <c r="L73" s="32">
        <f t="shared" ca="1" si="10"/>
        <v>385.09</v>
      </c>
      <c r="M73" s="32">
        <v>385.09</v>
      </c>
    </row>
    <row r="74" spans="1:13">
      <c r="A74" s="29" t="s">
        <v>126</v>
      </c>
      <c r="B74" s="29" t="s">
        <v>110</v>
      </c>
      <c r="C74" s="30" t="s">
        <v>248</v>
      </c>
      <c r="D74" s="29" t="s">
        <v>206</v>
      </c>
      <c r="E74" s="29" t="str">
        <f t="shared" si="11"/>
        <v>DECEMBRE</v>
      </c>
      <c r="F74" s="31">
        <v>43076</v>
      </c>
      <c r="G74" s="31">
        <v>43079</v>
      </c>
      <c r="H74" s="29">
        <f t="shared" si="12"/>
        <v>3</v>
      </c>
      <c r="I74" s="32">
        <f ca="1">IFERROR(INDIRECT("'Récaptitulatif Loyer Paris'!"&amp;ADDRESS(MATCH(A74,'Récaptitulatif Loyer Paris'!A:A,0),MATCH(E74,'Récaptitulatif Loyer Paris'!$1:$1,0)+1,4))/INDIRECT("'Récaptitulatif Loyer Paris'!"&amp;ADDRESS(MATCH(A74,'Récaptitulatif Loyer Paris'!A:A,0),MATCH(E74,'Récaptitulatif Loyer Paris'!$1:$1,0),4)),0)</f>
        <v>0</v>
      </c>
      <c r="J74" s="32">
        <f t="shared" si="8"/>
        <v>129.65666666666667</v>
      </c>
      <c r="K74" s="32">
        <f t="shared" ca="1" si="9"/>
        <v>0</v>
      </c>
      <c r="L74" s="32">
        <f t="shared" ca="1" si="10"/>
        <v>388.97</v>
      </c>
      <c r="M74" s="32">
        <v>388.97</v>
      </c>
    </row>
    <row r="75" spans="1:13">
      <c r="A75" s="29" t="s">
        <v>71</v>
      </c>
      <c r="B75" s="29" t="s">
        <v>110</v>
      </c>
      <c r="C75" s="30" t="s">
        <v>248</v>
      </c>
      <c r="D75" s="29" t="s">
        <v>207</v>
      </c>
      <c r="E75" s="29" t="str">
        <f t="shared" si="11"/>
        <v>DECEMBRE</v>
      </c>
      <c r="F75" s="31">
        <v>43073</v>
      </c>
      <c r="G75" s="31">
        <v>43078</v>
      </c>
      <c r="H75" s="29">
        <f t="shared" si="12"/>
        <v>5</v>
      </c>
      <c r="I75" s="32">
        <f ca="1">IFERROR(INDIRECT("'Récaptitulatif Loyer Paris'!"&amp;ADDRESS(MATCH(A75,'Récaptitulatif Loyer Paris'!A:A,0),MATCH(E75,'Récaptitulatif Loyer Paris'!$1:$1,0)+1,4))/INDIRECT("'Récaptitulatif Loyer Paris'!"&amp;ADDRESS(MATCH(A75,'Récaptitulatif Loyer Paris'!A:A,0),MATCH(E75,'Récaptitulatif Loyer Paris'!$1:$1,0),4)),0)</f>
        <v>33.87096774193548</v>
      </c>
      <c r="J75" s="32">
        <f t="shared" si="8"/>
        <v>78.182000000000002</v>
      </c>
      <c r="K75" s="32">
        <f t="shared" ca="1" si="9"/>
        <v>169.35483870967741</v>
      </c>
      <c r="L75" s="32">
        <f t="shared" ca="1" si="10"/>
        <v>221.55516129032262</v>
      </c>
      <c r="M75" s="32">
        <v>390.91</v>
      </c>
    </row>
    <row r="76" spans="1:13">
      <c r="A76" s="29" t="s">
        <v>43</v>
      </c>
      <c r="B76" s="29" t="s">
        <v>110</v>
      </c>
      <c r="C76" s="30" t="s">
        <v>248</v>
      </c>
      <c r="D76" s="29" t="s">
        <v>208</v>
      </c>
      <c r="E76" s="29" t="str">
        <f t="shared" si="11"/>
        <v>DECEMBRE</v>
      </c>
      <c r="F76" s="31">
        <v>43091</v>
      </c>
      <c r="G76" s="31">
        <v>43094</v>
      </c>
      <c r="H76" s="29">
        <f t="shared" si="12"/>
        <v>3</v>
      </c>
      <c r="I76" s="32">
        <f ca="1">IFERROR(INDIRECT("'Récaptitulatif Loyer Paris'!"&amp;ADDRESS(MATCH(A76,'Récaptitulatif Loyer Paris'!A:A,0),MATCH(E76,'Récaptitulatif Loyer Paris'!$1:$1,0)+1,4))/INDIRECT("'Récaptitulatif Loyer Paris'!"&amp;ADDRESS(MATCH(A76,'Récaptitulatif Loyer Paris'!A:A,0),MATCH(E76,'Récaptitulatif Loyer Paris'!$1:$1,0),4)),0)</f>
        <v>38.548387096774192</v>
      </c>
      <c r="J76" s="32">
        <f t="shared" si="8"/>
        <v>132.24333333333334</v>
      </c>
      <c r="K76" s="32">
        <f t="shared" ca="1" si="9"/>
        <v>115.64516129032258</v>
      </c>
      <c r="L76" s="32">
        <f t="shared" ca="1" si="10"/>
        <v>281.08483870967746</v>
      </c>
      <c r="M76" s="32">
        <v>396.73</v>
      </c>
    </row>
    <row r="77" spans="1:13">
      <c r="A77" s="29" t="s">
        <v>49</v>
      </c>
      <c r="B77" s="29" t="s">
        <v>110</v>
      </c>
      <c r="C77" s="30" t="s">
        <v>248</v>
      </c>
      <c r="D77" s="29" t="s">
        <v>209</v>
      </c>
      <c r="E77" s="29" t="str">
        <f t="shared" si="11"/>
        <v>DECEMBRE</v>
      </c>
      <c r="F77" s="31">
        <v>43094</v>
      </c>
      <c r="G77" s="31">
        <v>43098</v>
      </c>
      <c r="H77" s="29">
        <f t="shared" si="12"/>
        <v>4</v>
      </c>
      <c r="I77" s="32">
        <f ca="1">IFERROR(INDIRECT("'Récaptitulatif Loyer Paris'!"&amp;ADDRESS(MATCH(A77,'Récaptitulatif Loyer Paris'!A:A,0),MATCH(E77,'Récaptitulatif Loyer Paris'!$1:$1,0)+1,4))/INDIRECT("'Récaptitulatif Loyer Paris'!"&amp;ADDRESS(MATCH(A77,'Récaptitulatif Loyer Paris'!A:A,0),MATCH(E77,'Récaptitulatif Loyer Paris'!$1:$1,0),4)),0)</f>
        <v>0</v>
      </c>
      <c r="J77" s="32">
        <f t="shared" si="8"/>
        <v>100.6375</v>
      </c>
      <c r="K77" s="32">
        <f t="shared" ca="1" si="9"/>
        <v>0</v>
      </c>
      <c r="L77" s="32">
        <f t="shared" ca="1" si="10"/>
        <v>402.55</v>
      </c>
      <c r="M77" s="32">
        <v>402.55</v>
      </c>
    </row>
    <row r="78" spans="1:13">
      <c r="A78" s="29" t="s">
        <v>133</v>
      </c>
      <c r="B78" s="29" t="s">
        <v>110</v>
      </c>
      <c r="C78" s="30" t="s">
        <v>248</v>
      </c>
      <c r="D78" s="29" t="s">
        <v>210</v>
      </c>
      <c r="E78" s="29" t="str">
        <f t="shared" si="11"/>
        <v>DECEMBRE</v>
      </c>
      <c r="F78" s="31">
        <v>43080</v>
      </c>
      <c r="G78" s="31">
        <v>43084</v>
      </c>
      <c r="H78" s="29">
        <f t="shared" si="12"/>
        <v>4</v>
      </c>
      <c r="I78" s="32">
        <f ca="1">IFERROR(INDIRECT("'Récaptitulatif Loyer Paris'!"&amp;ADDRESS(MATCH(A78,'Récaptitulatif Loyer Paris'!A:A,0),MATCH(E78,'Récaptitulatif Loyer Paris'!$1:$1,0)+1,4))/INDIRECT("'Récaptitulatif Loyer Paris'!"&amp;ADDRESS(MATCH(A78,'Récaptitulatif Loyer Paris'!A:A,0),MATCH(E78,'Récaptitulatif Loyer Paris'!$1:$1,0),4)),0)</f>
        <v>0</v>
      </c>
      <c r="J78" s="32">
        <f t="shared" si="8"/>
        <v>100.6375</v>
      </c>
      <c r="K78" s="32">
        <f t="shared" ca="1" si="9"/>
        <v>0</v>
      </c>
      <c r="L78" s="32">
        <f t="shared" ca="1" si="10"/>
        <v>402.55</v>
      </c>
      <c r="M78" s="32">
        <v>402.55</v>
      </c>
    </row>
    <row r="79" spans="1:13">
      <c r="A79" s="29" t="s">
        <v>50</v>
      </c>
      <c r="B79" s="29" t="s">
        <v>110</v>
      </c>
      <c r="C79" s="30" t="s">
        <v>248</v>
      </c>
      <c r="D79" s="29" t="s">
        <v>211</v>
      </c>
      <c r="E79" s="29" t="str">
        <f t="shared" si="11"/>
        <v>DECEMBRE</v>
      </c>
      <c r="F79" s="31">
        <v>43096</v>
      </c>
      <c r="G79" s="31">
        <v>43099</v>
      </c>
      <c r="H79" s="29">
        <f t="shared" si="12"/>
        <v>3</v>
      </c>
      <c r="I79" s="32">
        <f ca="1">IFERROR(INDIRECT("'Récaptitulatif Loyer Paris'!"&amp;ADDRESS(MATCH(A79,'Récaptitulatif Loyer Paris'!A:A,0),MATCH(E79,'Récaptitulatif Loyer Paris'!$1:$1,0)+1,4))/INDIRECT("'Récaptitulatif Loyer Paris'!"&amp;ADDRESS(MATCH(A79,'Récaptitulatif Loyer Paris'!A:A,0),MATCH(E79,'Récaptitulatif Loyer Paris'!$1:$1,0),4)),0)</f>
        <v>0</v>
      </c>
      <c r="J79" s="32">
        <f t="shared" si="8"/>
        <v>135.47666666666666</v>
      </c>
      <c r="K79" s="32">
        <f t="shared" ca="1" si="9"/>
        <v>0</v>
      </c>
      <c r="L79" s="32">
        <f t="shared" ca="1" si="10"/>
        <v>406.43</v>
      </c>
      <c r="M79" s="32">
        <v>406.43</v>
      </c>
    </row>
    <row r="80" spans="1:13">
      <c r="A80" s="29" t="s">
        <v>65</v>
      </c>
      <c r="B80" s="29" t="s">
        <v>110</v>
      </c>
      <c r="C80" s="30" t="s">
        <v>248</v>
      </c>
      <c r="D80" s="29" t="s">
        <v>212</v>
      </c>
      <c r="E80" s="29" t="str">
        <f t="shared" si="11"/>
        <v>DECEMBRE</v>
      </c>
      <c r="F80" s="31">
        <v>43081</v>
      </c>
      <c r="G80" s="31">
        <v>43085</v>
      </c>
      <c r="H80" s="29">
        <f t="shared" si="12"/>
        <v>4</v>
      </c>
      <c r="I80" s="32">
        <f ca="1">IFERROR(INDIRECT("'Récaptitulatif Loyer Paris'!"&amp;ADDRESS(MATCH(A80,'Récaptitulatif Loyer Paris'!A:A,0),MATCH(E80,'Récaptitulatif Loyer Paris'!$1:$1,0)+1,4))/INDIRECT("'Récaptitulatif Loyer Paris'!"&amp;ADDRESS(MATCH(A80,'Récaptitulatif Loyer Paris'!A:A,0),MATCH(E80,'Récaptitulatif Loyer Paris'!$1:$1,0),4)),0)</f>
        <v>0</v>
      </c>
      <c r="J80" s="32">
        <f t="shared" si="8"/>
        <v>102.33499999999999</v>
      </c>
      <c r="K80" s="32">
        <f t="shared" ca="1" si="9"/>
        <v>0</v>
      </c>
      <c r="L80" s="32">
        <f t="shared" ca="1" si="10"/>
        <v>409.34</v>
      </c>
      <c r="M80" s="32">
        <v>409.34</v>
      </c>
    </row>
    <row r="81" spans="1:13">
      <c r="A81" s="29" t="s">
        <v>57</v>
      </c>
      <c r="B81" s="29" t="s">
        <v>110</v>
      </c>
      <c r="C81" s="30" t="s">
        <v>248</v>
      </c>
      <c r="D81" s="29" t="s">
        <v>213</v>
      </c>
      <c r="E81" s="29" t="str">
        <f t="shared" si="11"/>
        <v>DECEMBRE</v>
      </c>
      <c r="F81" s="31">
        <v>43075</v>
      </c>
      <c r="G81" s="31">
        <v>43080</v>
      </c>
      <c r="H81" s="29">
        <f t="shared" si="12"/>
        <v>5</v>
      </c>
      <c r="I81" s="32">
        <f ca="1">IFERROR(INDIRECT("'Récaptitulatif Loyer Paris'!"&amp;ADDRESS(MATCH(A81,'Récaptitulatif Loyer Paris'!A:A,0),MATCH(E81,'Récaptitulatif Loyer Paris'!$1:$1,0)+1,4))/INDIRECT("'Récaptitulatif Loyer Paris'!"&amp;ADDRESS(MATCH(A81,'Récaptitulatif Loyer Paris'!A:A,0),MATCH(E81,'Récaptitulatif Loyer Paris'!$1:$1,0),4)),0)</f>
        <v>48.387096774193552</v>
      </c>
      <c r="J81" s="32">
        <f t="shared" si="8"/>
        <v>83.614000000000004</v>
      </c>
      <c r="K81" s="32">
        <f t="shared" ca="1" si="9"/>
        <v>241.93548387096774</v>
      </c>
      <c r="L81" s="32">
        <f t="shared" ca="1" si="10"/>
        <v>176.13451612903225</v>
      </c>
      <c r="M81" s="32">
        <v>418.07</v>
      </c>
    </row>
    <row r="82" spans="1:13">
      <c r="A82" s="29" t="s">
        <v>126</v>
      </c>
      <c r="B82" s="29" t="s">
        <v>110</v>
      </c>
      <c r="C82" s="30" t="s">
        <v>248</v>
      </c>
      <c r="D82" s="29" t="s">
        <v>214</v>
      </c>
      <c r="E82" s="29" t="str">
        <f t="shared" si="11"/>
        <v>DECEMBRE</v>
      </c>
      <c r="F82" s="31">
        <v>43080</v>
      </c>
      <c r="G82" s="31">
        <v>43084</v>
      </c>
      <c r="H82" s="29">
        <f t="shared" si="12"/>
        <v>4</v>
      </c>
      <c r="I82" s="32">
        <f ca="1">IFERROR(INDIRECT("'Récaptitulatif Loyer Paris'!"&amp;ADDRESS(MATCH(A82,'Récaptitulatif Loyer Paris'!A:A,0),MATCH(E82,'Récaptitulatif Loyer Paris'!$1:$1,0)+1,4))/INDIRECT("'Récaptitulatif Loyer Paris'!"&amp;ADDRESS(MATCH(A82,'Récaptitulatif Loyer Paris'!A:A,0),MATCH(E82,'Récaptitulatif Loyer Paris'!$1:$1,0),4)),0)</f>
        <v>0</v>
      </c>
      <c r="J82" s="32">
        <f t="shared" ref="J82:J117" si="13">M82/H82</f>
        <v>105.0025</v>
      </c>
      <c r="K82" s="32">
        <f t="shared" ref="K82:K117" ca="1" si="14">I82*H82</f>
        <v>0</v>
      </c>
      <c r="L82" s="32">
        <f t="shared" ref="L82:L113" ca="1" si="15">M82-K82</f>
        <v>420.01</v>
      </c>
      <c r="M82" s="32">
        <v>420.01</v>
      </c>
    </row>
    <row r="83" spans="1:13">
      <c r="A83" s="29" t="s">
        <v>65</v>
      </c>
      <c r="B83" s="29" t="s">
        <v>110</v>
      </c>
      <c r="C83" s="30" t="s">
        <v>248</v>
      </c>
      <c r="D83" s="29" t="s">
        <v>215</v>
      </c>
      <c r="E83" s="29" t="str">
        <f t="shared" si="11"/>
        <v>DECEMBRE</v>
      </c>
      <c r="F83" s="31">
        <v>43067</v>
      </c>
      <c r="G83" s="31">
        <v>43071</v>
      </c>
      <c r="H83" s="29">
        <f t="shared" si="12"/>
        <v>4</v>
      </c>
      <c r="I83" s="32">
        <f ca="1">IFERROR(INDIRECT("'Récaptitulatif Loyer Paris'!"&amp;ADDRESS(MATCH(A83,'Récaptitulatif Loyer Paris'!A:A,0),MATCH(E83,'Récaptitulatif Loyer Paris'!$1:$1,0)+1,4))/INDIRECT("'Récaptitulatif Loyer Paris'!"&amp;ADDRESS(MATCH(A83,'Récaptitulatif Loyer Paris'!A:A,0),MATCH(E83,'Récaptitulatif Loyer Paris'!$1:$1,0),4)),0)</f>
        <v>0</v>
      </c>
      <c r="J83" s="32">
        <f t="shared" si="13"/>
        <v>107.185</v>
      </c>
      <c r="K83" s="32">
        <f t="shared" ca="1" si="14"/>
        <v>0</v>
      </c>
      <c r="L83" s="32">
        <f t="shared" ca="1" si="15"/>
        <v>428.74</v>
      </c>
      <c r="M83" s="32">
        <v>428.74</v>
      </c>
    </row>
    <row r="84" spans="1:13">
      <c r="A84" s="29" t="s">
        <v>65</v>
      </c>
      <c r="B84" s="29" t="s">
        <v>110</v>
      </c>
      <c r="C84" s="30" t="s">
        <v>248</v>
      </c>
      <c r="D84" s="29" t="s">
        <v>216</v>
      </c>
      <c r="E84" s="29" t="str">
        <f t="shared" si="11"/>
        <v>DECEMBRE</v>
      </c>
      <c r="F84" s="31">
        <v>43071</v>
      </c>
      <c r="G84" s="31">
        <v>43076</v>
      </c>
      <c r="H84" s="29">
        <f t="shared" si="12"/>
        <v>5</v>
      </c>
      <c r="I84" s="32">
        <f ca="1">IFERROR(INDIRECT("'Récaptitulatif Loyer Paris'!"&amp;ADDRESS(MATCH(A84,'Récaptitulatif Loyer Paris'!A:A,0),MATCH(E84,'Récaptitulatif Loyer Paris'!$1:$1,0)+1,4))/INDIRECT("'Récaptitulatif Loyer Paris'!"&amp;ADDRESS(MATCH(A84,'Récaptitulatif Loyer Paris'!A:A,0),MATCH(E84,'Récaptitulatif Loyer Paris'!$1:$1,0),4)),0)</f>
        <v>0</v>
      </c>
      <c r="J84" s="32">
        <f t="shared" si="13"/>
        <v>86.33</v>
      </c>
      <c r="K84" s="32">
        <f t="shared" ca="1" si="14"/>
        <v>0</v>
      </c>
      <c r="L84" s="32">
        <f t="shared" ca="1" si="15"/>
        <v>431.65</v>
      </c>
      <c r="M84" s="32">
        <v>431.65</v>
      </c>
    </row>
    <row r="85" spans="1:13">
      <c r="A85" s="29" t="s">
        <v>134</v>
      </c>
      <c r="B85" s="29" t="s">
        <v>110</v>
      </c>
      <c r="C85" s="30" t="s">
        <v>248</v>
      </c>
      <c r="D85" s="29" t="s">
        <v>217</v>
      </c>
      <c r="E85" s="29" t="str">
        <f t="shared" si="11"/>
        <v>DECEMBRE</v>
      </c>
      <c r="F85" s="31">
        <v>43096</v>
      </c>
      <c r="G85" s="31">
        <v>43098</v>
      </c>
      <c r="H85" s="29">
        <f t="shared" si="12"/>
        <v>2</v>
      </c>
      <c r="I85" s="32">
        <f ca="1">IFERROR(INDIRECT("'Récaptitulatif Loyer Paris'!"&amp;ADDRESS(MATCH(A85,'Récaptitulatif Loyer Paris'!A:A,0),MATCH(E85,'Récaptitulatif Loyer Paris'!$1:$1,0)+1,4))/INDIRECT("'Récaptitulatif Loyer Paris'!"&amp;ADDRESS(MATCH(A85,'Récaptitulatif Loyer Paris'!A:A,0),MATCH(E85,'Récaptitulatif Loyer Paris'!$1:$1,0),4)),0)</f>
        <v>0</v>
      </c>
      <c r="J85" s="32">
        <f t="shared" si="13"/>
        <v>217.76499999999999</v>
      </c>
      <c r="K85" s="32">
        <f t="shared" ca="1" si="14"/>
        <v>0</v>
      </c>
      <c r="L85" s="32">
        <f t="shared" ca="1" si="15"/>
        <v>435.53</v>
      </c>
      <c r="M85" s="32">
        <v>435.53</v>
      </c>
    </row>
    <row r="86" spans="1:13">
      <c r="A86" s="29" t="s">
        <v>125</v>
      </c>
      <c r="B86" s="29" t="s">
        <v>110</v>
      </c>
      <c r="C86" s="30" t="s">
        <v>248</v>
      </c>
      <c r="D86" s="29" t="s">
        <v>139</v>
      </c>
      <c r="E86" s="29" t="str">
        <f t="shared" si="11"/>
        <v>DECEMBRE</v>
      </c>
      <c r="F86" s="31">
        <v>43076</v>
      </c>
      <c r="G86" s="31">
        <v>43082</v>
      </c>
      <c r="H86" s="29">
        <f t="shared" si="12"/>
        <v>6</v>
      </c>
      <c r="I86" s="32">
        <f ca="1">IFERROR(INDIRECT("'Récaptitulatif Loyer Paris'!"&amp;ADDRESS(MATCH(A86,'Récaptitulatif Loyer Paris'!A:A,0),MATCH(E86,'Récaptitulatif Loyer Paris'!$1:$1,0)+1,4))/INDIRECT("'Récaptitulatif Loyer Paris'!"&amp;ADDRESS(MATCH(A86,'Récaptitulatif Loyer Paris'!A:A,0),MATCH(E86,'Récaptitulatif Loyer Paris'!$1:$1,0),4)),0)</f>
        <v>0</v>
      </c>
      <c r="J86" s="32">
        <f t="shared" si="13"/>
        <v>72.75</v>
      </c>
      <c r="K86" s="32">
        <f t="shared" ca="1" si="14"/>
        <v>0</v>
      </c>
      <c r="L86" s="32">
        <f t="shared" ca="1" si="15"/>
        <v>436.5</v>
      </c>
      <c r="M86" s="32">
        <v>436.5</v>
      </c>
    </row>
    <row r="87" spans="1:13">
      <c r="A87" s="29" t="s">
        <v>57</v>
      </c>
      <c r="B87" s="29" t="s">
        <v>110</v>
      </c>
      <c r="C87" s="30" t="s">
        <v>248</v>
      </c>
      <c r="D87" s="29" t="s">
        <v>218</v>
      </c>
      <c r="E87" s="29" t="str">
        <f t="shared" si="11"/>
        <v>DECEMBRE</v>
      </c>
      <c r="F87" s="31">
        <v>43068</v>
      </c>
      <c r="G87" s="31">
        <v>43073</v>
      </c>
      <c r="H87" s="29">
        <f t="shared" si="12"/>
        <v>5</v>
      </c>
      <c r="I87" s="32">
        <f ca="1">IFERROR(INDIRECT("'Récaptitulatif Loyer Paris'!"&amp;ADDRESS(MATCH(A87,'Récaptitulatif Loyer Paris'!A:A,0),MATCH(E87,'Récaptitulatif Loyer Paris'!$1:$1,0)+1,4))/INDIRECT("'Récaptitulatif Loyer Paris'!"&amp;ADDRESS(MATCH(A87,'Récaptitulatif Loyer Paris'!A:A,0),MATCH(E87,'Récaptitulatif Loyer Paris'!$1:$1,0),4)),0)</f>
        <v>48.387096774193552</v>
      </c>
      <c r="J87" s="32">
        <f t="shared" si="13"/>
        <v>89.822000000000003</v>
      </c>
      <c r="K87" s="32">
        <f t="shared" ca="1" si="14"/>
        <v>241.93548387096774</v>
      </c>
      <c r="L87" s="32">
        <f t="shared" ca="1" si="15"/>
        <v>207.17451612903227</v>
      </c>
      <c r="M87" s="32">
        <v>449.11</v>
      </c>
    </row>
    <row r="88" spans="1:13">
      <c r="A88" s="29" t="s">
        <v>54</v>
      </c>
      <c r="B88" s="29" t="s">
        <v>110</v>
      </c>
      <c r="C88" s="30" t="s">
        <v>248</v>
      </c>
      <c r="D88" s="29" t="s">
        <v>219</v>
      </c>
      <c r="E88" s="29" t="str">
        <f t="shared" si="11"/>
        <v>DECEMBRE</v>
      </c>
      <c r="F88" s="31">
        <v>43070</v>
      </c>
      <c r="G88" s="31">
        <v>43075</v>
      </c>
      <c r="H88" s="29">
        <f t="shared" si="12"/>
        <v>5</v>
      </c>
      <c r="I88" s="32">
        <f ca="1">IFERROR(INDIRECT("'Récaptitulatif Loyer Paris'!"&amp;ADDRESS(MATCH(A88,'Récaptitulatif Loyer Paris'!A:A,0),MATCH(E88,'Récaptitulatif Loyer Paris'!$1:$1,0)+1,4))/INDIRECT("'Récaptitulatif Loyer Paris'!"&amp;ADDRESS(MATCH(A88,'Récaptitulatif Loyer Paris'!A:A,0),MATCH(E88,'Récaptitulatif Loyer Paris'!$1:$1,0),4)),0)</f>
        <v>0</v>
      </c>
      <c r="J88" s="32">
        <f t="shared" si="13"/>
        <v>89.822000000000003</v>
      </c>
      <c r="K88" s="32">
        <f t="shared" ca="1" si="14"/>
        <v>0</v>
      </c>
      <c r="L88" s="32">
        <f t="shared" ca="1" si="15"/>
        <v>449.11</v>
      </c>
      <c r="M88" s="32">
        <v>449.11</v>
      </c>
    </row>
    <row r="89" spans="1:13">
      <c r="A89" s="29" t="s">
        <v>129</v>
      </c>
      <c r="B89" s="29" t="s">
        <v>110</v>
      </c>
      <c r="C89" s="30" t="s">
        <v>248</v>
      </c>
      <c r="D89" s="29" t="s">
        <v>220</v>
      </c>
      <c r="E89" s="29" t="str">
        <f t="shared" si="11"/>
        <v>DECEMBRE</v>
      </c>
      <c r="F89" s="31">
        <v>43085</v>
      </c>
      <c r="G89" s="31">
        <v>43091</v>
      </c>
      <c r="H89" s="29">
        <f t="shared" si="12"/>
        <v>6</v>
      </c>
      <c r="I89" s="32">
        <f ca="1">IFERROR(INDIRECT("'Récaptitulatif Loyer Paris'!"&amp;ADDRESS(MATCH(A89,'Récaptitulatif Loyer Paris'!A:A,0),MATCH(E89,'Récaptitulatif Loyer Paris'!$1:$1,0)+1,4))/INDIRECT("'Récaptitulatif Loyer Paris'!"&amp;ADDRESS(MATCH(A89,'Récaptitulatif Loyer Paris'!A:A,0),MATCH(E89,'Récaptitulatif Loyer Paris'!$1:$1,0),4)),0)</f>
        <v>0</v>
      </c>
      <c r="J89" s="32">
        <f t="shared" si="13"/>
        <v>75.983333333333334</v>
      </c>
      <c r="K89" s="32">
        <f t="shared" ca="1" si="14"/>
        <v>0</v>
      </c>
      <c r="L89" s="32">
        <f t="shared" ca="1" si="15"/>
        <v>455.9</v>
      </c>
      <c r="M89" s="32">
        <v>455.9</v>
      </c>
    </row>
    <row r="90" spans="1:13">
      <c r="A90" s="29" t="s">
        <v>69</v>
      </c>
      <c r="B90" s="29" t="s">
        <v>110</v>
      </c>
      <c r="C90" s="30" t="s">
        <v>248</v>
      </c>
      <c r="D90" s="29" t="s">
        <v>221</v>
      </c>
      <c r="E90" s="29" t="str">
        <f t="shared" si="11"/>
        <v>DECEMBRE</v>
      </c>
      <c r="F90" s="31">
        <v>43073</v>
      </c>
      <c r="G90" s="31">
        <v>43078</v>
      </c>
      <c r="H90" s="29">
        <f t="shared" si="12"/>
        <v>5</v>
      </c>
      <c r="I90" s="32">
        <f ca="1">IFERROR(INDIRECT("'Récaptitulatif Loyer Paris'!"&amp;ADDRESS(MATCH(A90,'Récaptitulatif Loyer Paris'!A:A,0),MATCH(E90,'Récaptitulatif Loyer Paris'!$1:$1,0)+1,4))/INDIRECT("'Récaptitulatif Loyer Paris'!"&amp;ADDRESS(MATCH(A90,'Récaptitulatif Loyer Paris'!A:A,0),MATCH(E90,'Récaptitulatif Loyer Paris'!$1:$1,0),4)),0)</f>
        <v>45.161290322580648</v>
      </c>
      <c r="J90" s="32">
        <f t="shared" si="13"/>
        <v>92.6</v>
      </c>
      <c r="K90" s="32">
        <f t="shared" ca="1" si="14"/>
        <v>225.80645161290323</v>
      </c>
      <c r="L90" s="32">
        <f t="shared" ca="1" si="15"/>
        <v>237.19354838709677</v>
      </c>
      <c r="M90" s="32">
        <v>463</v>
      </c>
    </row>
    <row r="91" spans="1:13">
      <c r="A91" s="29" t="s">
        <v>135</v>
      </c>
      <c r="B91" s="29" t="s">
        <v>110</v>
      </c>
      <c r="C91" s="30" t="s">
        <v>248</v>
      </c>
      <c r="D91" s="29" t="s">
        <v>222</v>
      </c>
      <c r="E91" s="29" t="str">
        <f t="shared" si="11"/>
        <v>DECEMBRE</v>
      </c>
      <c r="F91" s="31">
        <v>43078</v>
      </c>
      <c r="G91" s="31">
        <v>43085</v>
      </c>
      <c r="H91" s="29">
        <f t="shared" si="12"/>
        <v>7</v>
      </c>
      <c r="I91" s="32">
        <f ca="1">IFERROR(INDIRECT("'Récaptitulatif Loyer Paris'!"&amp;ADDRESS(MATCH(A91,'Récaptitulatif Loyer Paris'!A:A,0),MATCH(E91,'Récaptitulatif Loyer Paris'!$1:$1,0)+1,4))/INDIRECT("'Récaptitulatif Loyer Paris'!"&amp;ADDRESS(MATCH(A91,'Récaptitulatif Loyer Paris'!A:A,0),MATCH(E91,'Récaptitulatif Loyer Paris'!$1:$1,0),4)),0)</f>
        <v>0</v>
      </c>
      <c r="J91" s="32">
        <f t="shared" si="13"/>
        <v>67.207142857142856</v>
      </c>
      <c r="K91" s="32">
        <f t="shared" ca="1" si="14"/>
        <v>0</v>
      </c>
      <c r="L91" s="32">
        <f t="shared" ca="1" si="15"/>
        <v>470.45</v>
      </c>
      <c r="M91" s="32">
        <v>470.45</v>
      </c>
    </row>
    <row r="92" spans="1:13">
      <c r="A92" s="29" t="s">
        <v>136</v>
      </c>
      <c r="B92" s="29" t="s">
        <v>110</v>
      </c>
      <c r="C92" s="30" t="s">
        <v>248</v>
      </c>
      <c r="D92" s="29" t="s">
        <v>223</v>
      </c>
      <c r="E92" s="29" t="str">
        <f t="shared" si="11"/>
        <v>DECEMBRE</v>
      </c>
      <c r="F92" s="31">
        <v>43067</v>
      </c>
      <c r="G92" s="31">
        <v>43073</v>
      </c>
      <c r="H92" s="29">
        <f t="shared" si="12"/>
        <v>6</v>
      </c>
      <c r="I92" s="32">
        <f ca="1">IFERROR(INDIRECT("'Récaptitulatif Loyer Paris'!"&amp;ADDRESS(MATCH(A92,'Récaptitulatif Loyer Paris'!A:A,0),MATCH(E92,'Récaptitulatif Loyer Paris'!$1:$1,0)+1,4))/INDIRECT("'Récaptitulatif Loyer Paris'!"&amp;ADDRESS(MATCH(A92,'Récaptitulatif Loyer Paris'!A:A,0),MATCH(E92,'Récaptitulatif Loyer Paris'!$1:$1,0),4)),0)</f>
        <v>0</v>
      </c>
      <c r="J92" s="32">
        <f t="shared" si="13"/>
        <v>78.731666666666669</v>
      </c>
      <c r="K92" s="32">
        <f t="shared" ca="1" si="14"/>
        <v>0</v>
      </c>
      <c r="L92" s="32">
        <f t="shared" ca="1" si="15"/>
        <v>472.39</v>
      </c>
      <c r="M92" s="32">
        <v>472.39</v>
      </c>
    </row>
    <row r="93" spans="1:13">
      <c r="A93" s="29" t="s">
        <v>69</v>
      </c>
      <c r="B93" s="29" t="s">
        <v>110</v>
      </c>
      <c r="C93" s="30" t="s">
        <v>248</v>
      </c>
      <c r="D93" s="29" t="s">
        <v>224</v>
      </c>
      <c r="E93" s="29" t="str">
        <f t="shared" si="11"/>
        <v>DECEMBRE</v>
      </c>
      <c r="F93" s="31">
        <v>43096</v>
      </c>
      <c r="G93" s="31">
        <v>43100</v>
      </c>
      <c r="H93" s="29">
        <f t="shared" si="12"/>
        <v>4</v>
      </c>
      <c r="I93" s="32">
        <f ca="1">IFERROR(INDIRECT("'Récaptitulatif Loyer Paris'!"&amp;ADDRESS(MATCH(A93,'Récaptitulatif Loyer Paris'!A:A,0),MATCH(E93,'Récaptitulatif Loyer Paris'!$1:$1,0)+1,4))/INDIRECT("'Récaptitulatif Loyer Paris'!"&amp;ADDRESS(MATCH(A93,'Récaptitulatif Loyer Paris'!A:A,0),MATCH(E93,'Récaptitulatif Loyer Paris'!$1:$1,0),4)),0)</f>
        <v>45.161290322580648</v>
      </c>
      <c r="J93" s="32">
        <f t="shared" si="13"/>
        <v>118.25</v>
      </c>
      <c r="K93" s="32">
        <f t="shared" ca="1" si="14"/>
        <v>180.64516129032259</v>
      </c>
      <c r="L93" s="32">
        <f t="shared" ca="1" si="15"/>
        <v>292.35483870967744</v>
      </c>
      <c r="M93" s="32">
        <v>473</v>
      </c>
    </row>
    <row r="94" spans="1:13">
      <c r="A94" s="29" t="s">
        <v>126</v>
      </c>
      <c r="B94" s="29" t="s">
        <v>110</v>
      </c>
      <c r="C94" s="30" t="s">
        <v>248</v>
      </c>
      <c r="D94" s="29" t="s">
        <v>225</v>
      </c>
      <c r="E94" s="29" t="str">
        <f t="shared" si="11"/>
        <v>DECEMBRE</v>
      </c>
      <c r="F94" s="31">
        <v>43070</v>
      </c>
      <c r="G94" s="31">
        <v>43076</v>
      </c>
      <c r="H94" s="29">
        <f t="shared" si="12"/>
        <v>6</v>
      </c>
      <c r="I94" s="32">
        <f ca="1">IFERROR(INDIRECT("'Récaptitulatif Loyer Paris'!"&amp;ADDRESS(MATCH(A94,'Récaptitulatif Loyer Paris'!A:A,0),MATCH(E94,'Récaptitulatif Loyer Paris'!$1:$1,0)+1,4))/INDIRECT("'Récaptitulatif Loyer Paris'!"&amp;ADDRESS(MATCH(A94,'Récaptitulatif Loyer Paris'!A:A,0),MATCH(E94,'Récaptitulatif Loyer Paris'!$1:$1,0),4)),0)</f>
        <v>0</v>
      </c>
      <c r="J94" s="32">
        <f t="shared" si="13"/>
        <v>79.701666666666668</v>
      </c>
      <c r="K94" s="32">
        <f t="shared" ca="1" si="14"/>
        <v>0</v>
      </c>
      <c r="L94" s="32">
        <f t="shared" ca="1" si="15"/>
        <v>478.21</v>
      </c>
      <c r="M94" s="32">
        <v>478.21</v>
      </c>
    </row>
    <row r="95" spans="1:13">
      <c r="A95" s="29" t="s">
        <v>69</v>
      </c>
      <c r="B95" s="29" t="s">
        <v>110</v>
      </c>
      <c r="C95" s="30" t="s">
        <v>248</v>
      </c>
      <c r="D95" s="29" t="s">
        <v>226</v>
      </c>
      <c r="E95" s="29" t="str">
        <f t="shared" si="11"/>
        <v>DECEMBRE</v>
      </c>
      <c r="F95" s="31">
        <v>43081</v>
      </c>
      <c r="G95" s="31">
        <v>43086</v>
      </c>
      <c r="H95" s="29">
        <f t="shared" si="12"/>
        <v>5</v>
      </c>
      <c r="I95" s="32">
        <f ca="1">IFERROR(INDIRECT("'Récaptitulatif Loyer Paris'!"&amp;ADDRESS(MATCH(A95,'Récaptitulatif Loyer Paris'!A:A,0),MATCH(E95,'Récaptitulatif Loyer Paris'!$1:$1,0)+1,4))/INDIRECT("'Récaptitulatif Loyer Paris'!"&amp;ADDRESS(MATCH(A95,'Récaptitulatif Loyer Paris'!A:A,0),MATCH(E95,'Récaptitulatif Loyer Paris'!$1:$1,0),4)),0)</f>
        <v>45.161290322580648</v>
      </c>
      <c r="J95" s="32">
        <f t="shared" si="13"/>
        <v>96.4</v>
      </c>
      <c r="K95" s="32">
        <f t="shared" ca="1" si="14"/>
        <v>225.80645161290323</v>
      </c>
      <c r="L95" s="32">
        <f t="shared" ca="1" si="15"/>
        <v>256.19354838709677</v>
      </c>
      <c r="M95" s="32">
        <v>482</v>
      </c>
    </row>
    <row r="96" spans="1:13">
      <c r="A96" s="29" t="s">
        <v>74</v>
      </c>
      <c r="B96" s="29" t="s">
        <v>110</v>
      </c>
      <c r="C96" s="30" t="s">
        <v>248</v>
      </c>
      <c r="D96" s="29" t="s">
        <v>227</v>
      </c>
      <c r="E96" s="29" t="str">
        <f t="shared" si="11"/>
        <v>DECEMBRE</v>
      </c>
      <c r="F96" s="31">
        <v>43086</v>
      </c>
      <c r="G96" s="31">
        <v>43092</v>
      </c>
      <c r="H96" s="29">
        <f t="shared" si="12"/>
        <v>6</v>
      </c>
      <c r="I96" s="32">
        <f ca="1">IFERROR(INDIRECT("'Récaptitulatif Loyer Paris'!"&amp;ADDRESS(MATCH(A96,'Récaptitulatif Loyer Paris'!A:A,0),MATCH(E96,'Récaptitulatif Loyer Paris'!$1:$1,0)+1,4))/INDIRECT("'Récaptitulatif Loyer Paris'!"&amp;ADDRESS(MATCH(A96,'Récaptitulatif Loyer Paris'!A:A,0),MATCH(E96,'Récaptitulatif Loyer Paris'!$1:$1,0),4)),0)</f>
        <v>51.612903225806448</v>
      </c>
      <c r="J96" s="32">
        <f t="shared" si="13"/>
        <v>83.25833333333334</v>
      </c>
      <c r="K96" s="32">
        <f t="shared" ca="1" si="14"/>
        <v>309.67741935483866</v>
      </c>
      <c r="L96" s="32">
        <f t="shared" ca="1" si="15"/>
        <v>189.87258064516135</v>
      </c>
      <c r="M96" s="32">
        <v>499.55</v>
      </c>
    </row>
    <row r="97" spans="1:13">
      <c r="A97" s="29" t="s">
        <v>134</v>
      </c>
      <c r="B97" s="29" t="s">
        <v>110</v>
      </c>
      <c r="C97" s="30" t="s">
        <v>248</v>
      </c>
      <c r="D97" s="29" t="s">
        <v>228</v>
      </c>
      <c r="E97" s="29" t="str">
        <f t="shared" si="11"/>
        <v>DECEMBRE</v>
      </c>
      <c r="F97" s="31">
        <v>43085</v>
      </c>
      <c r="G97" s="31">
        <v>43088</v>
      </c>
      <c r="H97" s="29">
        <f t="shared" si="12"/>
        <v>3</v>
      </c>
      <c r="I97" s="32">
        <f ca="1">IFERROR(INDIRECT("'Récaptitulatif Loyer Paris'!"&amp;ADDRESS(MATCH(A97,'Récaptitulatif Loyer Paris'!A:A,0),MATCH(E97,'Récaptitulatif Loyer Paris'!$1:$1,0)+1,4))/INDIRECT("'Récaptitulatif Loyer Paris'!"&amp;ADDRESS(MATCH(A97,'Récaptitulatif Loyer Paris'!A:A,0),MATCH(E97,'Récaptitulatif Loyer Paris'!$1:$1,0),4)),0)</f>
        <v>0</v>
      </c>
      <c r="J97" s="32">
        <f t="shared" si="13"/>
        <v>166.51666666666668</v>
      </c>
      <c r="K97" s="32">
        <f t="shared" ca="1" si="14"/>
        <v>0</v>
      </c>
      <c r="L97" s="32">
        <f t="shared" ca="1" si="15"/>
        <v>499.55</v>
      </c>
      <c r="M97" s="32">
        <v>499.55</v>
      </c>
    </row>
    <row r="98" spans="1:13">
      <c r="A98" s="29" t="s">
        <v>57</v>
      </c>
      <c r="B98" s="29" t="s">
        <v>110</v>
      </c>
      <c r="C98" s="30" t="s">
        <v>248</v>
      </c>
      <c r="D98" s="29" t="s">
        <v>229</v>
      </c>
      <c r="E98" s="29" t="str">
        <f t="shared" si="11"/>
        <v>DECEMBRE</v>
      </c>
      <c r="F98" s="31">
        <v>43095</v>
      </c>
      <c r="G98" s="31">
        <v>43100</v>
      </c>
      <c r="H98" s="29">
        <f t="shared" si="12"/>
        <v>5</v>
      </c>
      <c r="I98" s="32">
        <f ca="1">IFERROR(INDIRECT("'Récaptitulatif Loyer Paris'!"&amp;ADDRESS(MATCH(A98,'Récaptitulatif Loyer Paris'!A:A,0),MATCH(E98,'Récaptitulatif Loyer Paris'!$1:$1,0)+1,4))/INDIRECT("'Récaptitulatif Loyer Paris'!"&amp;ADDRESS(MATCH(A98,'Récaptitulatif Loyer Paris'!A:A,0),MATCH(E98,'Récaptitulatif Loyer Paris'!$1:$1,0),4)),0)</f>
        <v>48.387096774193552</v>
      </c>
      <c r="J98" s="32">
        <f t="shared" si="13"/>
        <v>102.82000000000001</v>
      </c>
      <c r="K98" s="32">
        <f t="shared" ca="1" si="14"/>
        <v>241.93548387096774</v>
      </c>
      <c r="L98" s="32">
        <f t="shared" ca="1" si="15"/>
        <v>272.16451612903228</v>
      </c>
      <c r="M98" s="32">
        <v>514.1</v>
      </c>
    </row>
    <row r="99" spans="1:13">
      <c r="A99" s="29" t="s">
        <v>134</v>
      </c>
      <c r="B99" s="29" t="s">
        <v>110</v>
      </c>
      <c r="C99" s="30" t="s">
        <v>248</v>
      </c>
      <c r="D99" s="29" t="s">
        <v>230</v>
      </c>
      <c r="E99" s="29" t="str">
        <f t="shared" si="11"/>
        <v>DECEMBRE</v>
      </c>
      <c r="F99" s="31">
        <v>43077</v>
      </c>
      <c r="G99" s="31">
        <v>43080</v>
      </c>
      <c r="H99" s="29">
        <f t="shared" si="12"/>
        <v>3</v>
      </c>
      <c r="I99" s="32">
        <f ca="1">IFERROR(INDIRECT("'Récaptitulatif Loyer Paris'!"&amp;ADDRESS(MATCH(A99,'Récaptitulatif Loyer Paris'!A:A,0),MATCH(E99,'Récaptitulatif Loyer Paris'!$1:$1,0)+1,4))/INDIRECT("'Récaptitulatif Loyer Paris'!"&amp;ADDRESS(MATCH(A99,'Récaptitulatif Loyer Paris'!A:A,0),MATCH(E99,'Récaptitulatif Loyer Paris'!$1:$1,0),4)),0)</f>
        <v>0</v>
      </c>
      <c r="J99" s="32">
        <f t="shared" si="13"/>
        <v>173.63</v>
      </c>
      <c r="K99" s="32">
        <f t="shared" ca="1" si="14"/>
        <v>0</v>
      </c>
      <c r="L99" s="32">
        <f t="shared" ca="1" si="15"/>
        <v>520.89</v>
      </c>
      <c r="M99" s="32">
        <v>520.89</v>
      </c>
    </row>
    <row r="100" spans="1:13">
      <c r="A100" s="29" t="s">
        <v>67</v>
      </c>
      <c r="B100" s="29" t="s">
        <v>110</v>
      </c>
      <c r="C100" s="30" t="s">
        <v>248</v>
      </c>
      <c r="D100" s="29" t="s">
        <v>103</v>
      </c>
      <c r="E100" s="29" t="str">
        <f t="shared" si="11"/>
        <v>DECEMBRE</v>
      </c>
      <c r="F100" s="31">
        <v>43084</v>
      </c>
      <c r="G100" s="31">
        <v>43087</v>
      </c>
      <c r="H100" s="29">
        <f t="shared" si="12"/>
        <v>3</v>
      </c>
      <c r="I100" s="32">
        <f ca="1">IFERROR(INDIRECT("'Récaptitulatif Loyer Paris'!"&amp;ADDRESS(MATCH(A100,'Récaptitulatif Loyer Paris'!A:A,0),MATCH(E100,'Récaptitulatif Loyer Paris'!$1:$1,0)+1,4))/INDIRECT("'Récaptitulatif Loyer Paris'!"&amp;ADDRESS(MATCH(A100,'Récaptitulatif Loyer Paris'!A:A,0),MATCH(E100,'Récaptitulatif Loyer Paris'!$1:$1,0),4)),0)</f>
        <v>0</v>
      </c>
      <c r="J100" s="32">
        <f t="shared" si="13"/>
        <v>176.54</v>
      </c>
      <c r="K100" s="32">
        <f t="shared" ca="1" si="14"/>
        <v>0</v>
      </c>
      <c r="L100" s="32">
        <f t="shared" ca="1" si="15"/>
        <v>529.62</v>
      </c>
      <c r="M100" s="32">
        <v>529.62</v>
      </c>
    </row>
    <row r="101" spans="1:13">
      <c r="A101" s="29" t="s">
        <v>57</v>
      </c>
      <c r="B101" s="29" t="s">
        <v>110</v>
      </c>
      <c r="C101" s="30" t="s">
        <v>248</v>
      </c>
      <c r="D101" s="29" t="s">
        <v>231</v>
      </c>
      <c r="E101" s="29" t="str">
        <f t="shared" si="11"/>
        <v>DECEMBRE</v>
      </c>
      <c r="F101" s="31">
        <v>43086</v>
      </c>
      <c r="G101" s="31">
        <v>43091</v>
      </c>
      <c r="H101" s="29">
        <f t="shared" si="12"/>
        <v>5</v>
      </c>
      <c r="I101" s="32">
        <f ca="1">IFERROR(INDIRECT("'Récaptitulatif Loyer Paris'!"&amp;ADDRESS(MATCH(A101,'Récaptitulatif Loyer Paris'!A:A,0),MATCH(E101,'Récaptitulatif Loyer Paris'!$1:$1,0)+1,4))/INDIRECT("'Récaptitulatif Loyer Paris'!"&amp;ADDRESS(MATCH(A101,'Récaptitulatif Loyer Paris'!A:A,0),MATCH(E101,'Récaptitulatif Loyer Paris'!$1:$1,0),4)),0)</f>
        <v>48.387096774193552</v>
      </c>
      <c r="J101" s="32">
        <f t="shared" si="13"/>
        <v>106.506</v>
      </c>
      <c r="K101" s="32">
        <f t="shared" ca="1" si="14"/>
        <v>241.93548387096774</v>
      </c>
      <c r="L101" s="32">
        <f t="shared" ca="1" si="15"/>
        <v>290.59451612903223</v>
      </c>
      <c r="M101" s="32">
        <v>532.53</v>
      </c>
    </row>
    <row r="102" spans="1:13">
      <c r="A102" s="29" t="s">
        <v>92</v>
      </c>
      <c r="B102" s="29" t="s">
        <v>110</v>
      </c>
      <c r="C102" s="30" t="s">
        <v>248</v>
      </c>
      <c r="D102" s="29" t="s">
        <v>232</v>
      </c>
      <c r="E102" s="29" t="str">
        <f t="shared" si="11"/>
        <v>DECEMBRE</v>
      </c>
      <c r="F102" s="31">
        <v>43067</v>
      </c>
      <c r="G102" s="31">
        <v>43072</v>
      </c>
      <c r="H102" s="29">
        <f t="shared" si="12"/>
        <v>5</v>
      </c>
      <c r="I102" s="32">
        <f ca="1">IFERROR(INDIRECT("'Récaptitulatif Loyer Paris'!"&amp;ADDRESS(MATCH(A102,'Récaptitulatif Loyer Paris'!A:A,0),MATCH(E102,'Récaptitulatif Loyer Paris'!$1:$1,0)+1,4))/INDIRECT("'Récaptitulatif Loyer Paris'!"&amp;ADDRESS(MATCH(A102,'Récaptitulatif Loyer Paris'!A:A,0),MATCH(E102,'Récaptitulatif Loyer Paris'!$1:$1,0),4)),0)</f>
        <v>0</v>
      </c>
      <c r="J102" s="32">
        <f t="shared" si="13"/>
        <v>110.58</v>
      </c>
      <c r="K102" s="32">
        <f t="shared" ca="1" si="14"/>
        <v>0</v>
      </c>
      <c r="L102" s="32">
        <f t="shared" ca="1" si="15"/>
        <v>552.9</v>
      </c>
      <c r="M102" s="32">
        <v>552.9</v>
      </c>
    </row>
    <row r="103" spans="1:13">
      <c r="A103" s="29" t="s">
        <v>129</v>
      </c>
      <c r="B103" s="29" t="s">
        <v>110</v>
      </c>
      <c r="C103" s="30" t="s">
        <v>248</v>
      </c>
      <c r="D103" s="29" t="s">
        <v>233</v>
      </c>
      <c r="E103" s="29" t="str">
        <f t="shared" si="11"/>
        <v>DECEMBRE</v>
      </c>
      <c r="F103" s="31">
        <v>43072</v>
      </c>
      <c r="G103" s="31">
        <v>43079</v>
      </c>
      <c r="H103" s="29">
        <f t="shared" si="12"/>
        <v>7</v>
      </c>
      <c r="I103" s="32">
        <f ca="1">IFERROR(INDIRECT("'Récaptitulatif Loyer Paris'!"&amp;ADDRESS(MATCH(A103,'Récaptitulatif Loyer Paris'!A:A,0),MATCH(E103,'Récaptitulatif Loyer Paris'!$1:$1,0)+1,4))/INDIRECT("'Récaptitulatif Loyer Paris'!"&amp;ADDRESS(MATCH(A103,'Récaptitulatif Loyer Paris'!A:A,0),MATCH(E103,'Récaptitulatif Loyer Paris'!$1:$1,0),4)),0)</f>
        <v>0</v>
      </c>
      <c r="J103" s="32">
        <f t="shared" si="13"/>
        <v>82.727142857142866</v>
      </c>
      <c r="K103" s="32">
        <f t="shared" ca="1" si="14"/>
        <v>0</v>
      </c>
      <c r="L103" s="32">
        <f t="shared" ca="1" si="15"/>
        <v>579.09</v>
      </c>
      <c r="M103" s="32">
        <v>579.09</v>
      </c>
    </row>
    <row r="104" spans="1:13">
      <c r="A104" s="29" t="s">
        <v>54</v>
      </c>
      <c r="B104" s="29" t="s">
        <v>110</v>
      </c>
      <c r="C104" s="30" t="s">
        <v>248</v>
      </c>
      <c r="D104" s="29" t="s">
        <v>234</v>
      </c>
      <c r="E104" s="29" t="str">
        <f t="shared" si="11"/>
        <v>DECEMBRE</v>
      </c>
      <c r="F104" s="31">
        <v>43088</v>
      </c>
      <c r="G104" s="31">
        <v>43094</v>
      </c>
      <c r="H104" s="29">
        <f t="shared" si="12"/>
        <v>6</v>
      </c>
      <c r="I104" s="32">
        <f ca="1">IFERROR(INDIRECT("'Récaptitulatif Loyer Paris'!"&amp;ADDRESS(MATCH(A104,'Récaptitulatif Loyer Paris'!A:A,0),MATCH(E104,'Récaptitulatif Loyer Paris'!$1:$1,0)+1,4))/INDIRECT("'Récaptitulatif Loyer Paris'!"&amp;ADDRESS(MATCH(A104,'Récaptitulatif Loyer Paris'!A:A,0),MATCH(E104,'Récaptitulatif Loyer Paris'!$1:$1,0),4)),0)</f>
        <v>0</v>
      </c>
      <c r="J104" s="32">
        <f t="shared" si="13"/>
        <v>100.55666666666667</v>
      </c>
      <c r="K104" s="32">
        <f t="shared" ca="1" si="14"/>
        <v>0</v>
      </c>
      <c r="L104" s="32">
        <f t="shared" ca="1" si="15"/>
        <v>603.34</v>
      </c>
      <c r="M104" s="32">
        <v>603.34</v>
      </c>
    </row>
    <row r="105" spans="1:13">
      <c r="A105" s="29" t="s">
        <v>137</v>
      </c>
      <c r="B105" s="29" t="s">
        <v>110</v>
      </c>
      <c r="C105" s="30" t="s">
        <v>248</v>
      </c>
      <c r="D105" s="29" t="s">
        <v>235</v>
      </c>
      <c r="E105" s="29" t="str">
        <f t="shared" si="11"/>
        <v>DECEMBRE</v>
      </c>
      <c r="F105" s="31">
        <v>43070</v>
      </c>
      <c r="G105" s="31">
        <v>43079</v>
      </c>
      <c r="H105" s="29">
        <f t="shared" si="12"/>
        <v>9</v>
      </c>
      <c r="I105" s="32">
        <f ca="1">IFERROR(INDIRECT("'Récaptitulatif Loyer Paris'!"&amp;ADDRESS(MATCH(A105,'Récaptitulatif Loyer Paris'!A:A,0),MATCH(E105,'Récaptitulatif Loyer Paris'!$1:$1,0)+1,4))/INDIRECT("'Récaptitulatif Loyer Paris'!"&amp;ADDRESS(MATCH(A105,'Récaptitulatif Loyer Paris'!A:A,0),MATCH(E105,'Récaptitulatif Loyer Paris'!$1:$1,0),4)),0)</f>
        <v>0</v>
      </c>
      <c r="J105" s="32">
        <f t="shared" si="13"/>
        <v>70.055555555555557</v>
      </c>
      <c r="K105" s="32">
        <f t="shared" ca="1" si="14"/>
        <v>0</v>
      </c>
      <c r="L105" s="32">
        <f t="shared" ca="1" si="15"/>
        <v>630.5</v>
      </c>
      <c r="M105" s="32">
        <v>630.5</v>
      </c>
    </row>
    <row r="106" spans="1:13">
      <c r="A106" s="29" t="s">
        <v>60</v>
      </c>
      <c r="B106" s="29" t="s">
        <v>110</v>
      </c>
      <c r="C106" s="30" t="s">
        <v>248</v>
      </c>
      <c r="D106" s="29" t="s">
        <v>236</v>
      </c>
      <c r="E106" s="29" t="str">
        <f t="shared" si="11"/>
        <v>DECEMBRE</v>
      </c>
      <c r="F106" s="31">
        <v>43093</v>
      </c>
      <c r="G106" s="31">
        <v>43099</v>
      </c>
      <c r="H106" s="29">
        <f t="shared" si="12"/>
        <v>6</v>
      </c>
      <c r="I106" s="32">
        <f ca="1">IFERROR(INDIRECT("'Récaptitulatif Loyer Paris'!"&amp;ADDRESS(MATCH(A106,'Récaptitulatif Loyer Paris'!A:A,0),MATCH(E106,'Récaptitulatif Loyer Paris'!$1:$1,0)+1,4))/INDIRECT("'Récaptitulatif Loyer Paris'!"&amp;ADDRESS(MATCH(A106,'Récaptitulatif Loyer Paris'!A:A,0),MATCH(E106,'Récaptitulatif Loyer Paris'!$1:$1,0),4)),0)</f>
        <v>38.70967741935484</v>
      </c>
      <c r="J106" s="32">
        <f t="shared" si="13"/>
        <v>110.41833333333334</v>
      </c>
      <c r="K106" s="32">
        <f t="shared" ca="1" si="14"/>
        <v>232.25806451612902</v>
      </c>
      <c r="L106" s="32">
        <f t="shared" ca="1" si="15"/>
        <v>430.25193548387097</v>
      </c>
      <c r="M106" s="32">
        <v>662.51</v>
      </c>
    </row>
    <row r="107" spans="1:13">
      <c r="A107" s="29" t="s">
        <v>134</v>
      </c>
      <c r="B107" s="29" t="s">
        <v>110</v>
      </c>
      <c r="C107" s="30" t="s">
        <v>248</v>
      </c>
      <c r="D107" s="29" t="s">
        <v>237</v>
      </c>
      <c r="E107" s="29" t="str">
        <f t="shared" si="11"/>
        <v>DECEMBRE</v>
      </c>
      <c r="F107" s="31">
        <v>43067</v>
      </c>
      <c r="G107" s="31">
        <v>43071</v>
      </c>
      <c r="H107" s="29">
        <f t="shared" si="12"/>
        <v>4</v>
      </c>
      <c r="I107" s="32">
        <f ca="1">IFERROR(INDIRECT("'Récaptitulatif Loyer Paris'!"&amp;ADDRESS(MATCH(A107,'Récaptitulatif Loyer Paris'!A:A,0),MATCH(E107,'Récaptitulatif Loyer Paris'!$1:$1,0)+1,4))/INDIRECT("'Récaptitulatif Loyer Paris'!"&amp;ADDRESS(MATCH(A107,'Récaptitulatif Loyer Paris'!A:A,0),MATCH(E107,'Récaptitulatif Loyer Paris'!$1:$1,0),4)),0)</f>
        <v>0</v>
      </c>
      <c r="J107" s="32">
        <f t="shared" si="13"/>
        <v>168.78</v>
      </c>
      <c r="K107" s="32">
        <f t="shared" ca="1" si="14"/>
        <v>0</v>
      </c>
      <c r="L107" s="32">
        <f t="shared" ca="1" si="15"/>
        <v>675.12</v>
      </c>
      <c r="M107" s="32">
        <v>675.12</v>
      </c>
    </row>
    <row r="108" spans="1:13">
      <c r="A108" s="29" t="s">
        <v>33</v>
      </c>
      <c r="B108" s="29" t="s">
        <v>110</v>
      </c>
      <c r="C108" s="30" t="s">
        <v>248</v>
      </c>
      <c r="D108" s="29" t="s">
        <v>138</v>
      </c>
      <c r="E108" s="29" t="str">
        <f t="shared" si="11"/>
        <v>DECEMBRE</v>
      </c>
      <c r="F108" s="31">
        <v>43080</v>
      </c>
      <c r="G108" s="31">
        <v>43091</v>
      </c>
      <c r="H108" s="29">
        <f t="shared" si="12"/>
        <v>11</v>
      </c>
      <c r="I108" s="32">
        <f ca="1">IFERROR(INDIRECT("'Récaptitulatif Loyer Paris'!"&amp;ADDRESS(MATCH(A108,'Récaptitulatif Loyer Paris'!A:A,0),MATCH(E108,'Récaptitulatif Loyer Paris'!$1:$1,0)+1,4))/INDIRECT("'Récaptitulatif Loyer Paris'!"&amp;ADDRESS(MATCH(A108,'Récaptitulatif Loyer Paris'!A:A,0),MATCH(E108,'Récaptitulatif Loyer Paris'!$1:$1,0),4)),0)</f>
        <v>0</v>
      </c>
      <c r="J108" s="32">
        <f t="shared" si="13"/>
        <v>62.168181818181822</v>
      </c>
      <c r="K108" s="32">
        <f t="shared" ca="1" si="14"/>
        <v>0</v>
      </c>
      <c r="L108" s="32">
        <f t="shared" ca="1" si="15"/>
        <v>683.85</v>
      </c>
      <c r="M108" s="32">
        <v>683.85</v>
      </c>
    </row>
    <row r="109" spans="1:13">
      <c r="A109" s="29" t="s">
        <v>37</v>
      </c>
      <c r="B109" s="29" t="s">
        <v>110</v>
      </c>
      <c r="C109" s="30" t="s">
        <v>248</v>
      </c>
      <c r="D109" s="29" t="s">
        <v>238</v>
      </c>
      <c r="E109" s="29" t="str">
        <f t="shared" si="11"/>
        <v>DECEMBRE</v>
      </c>
      <c r="F109" s="31">
        <v>43079</v>
      </c>
      <c r="G109" s="31">
        <v>43082</v>
      </c>
      <c r="H109" s="29">
        <f t="shared" si="12"/>
        <v>3</v>
      </c>
      <c r="I109" s="32">
        <f ca="1">IFERROR(INDIRECT("'Récaptitulatif Loyer Paris'!"&amp;ADDRESS(MATCH(A109,'Récaptitulatif Loyer Paris'!A:A,0),MATCH(E109,'Récaptitulatif Loyer Paris'!$1:$1,0)+1,4))/INDIRECT("'Récaptitulatif Loyer Paris'!"&amp;ADDRESS(MATCH(A109,'Récaptitulatif Loyer Paris'!A:A,0),MATCH(E109,'Récaptitulatif Loyer Paris'!$1:$1,0),4)),0)</f>
        <v>0</v>
      </c>
      <c r="J109" s="32">
        <f t="shared" si="13"/>
        <v>227.95000000000002</v>
      </c>
      <c r="K109" s="32">
        <f t="shared" ca="1" si="14"/>
        <v>0</v>
      </c>
      <c r="L109" s="32">
        <f t="shared" ca="1" si="15"/>
        <v>683.85</v>
      </c>
      <c r="M109" s="32">
        <v>683.85</v>
      </c>
    </row>
    <row r="110" spans="1:13">
      <c r="A110" s="29" t="s">
        <v>67</v>
      </c>
      <c r="B110" s="29" t="s">
        <v>110</v>
      </c>
      <c r="C110" s="30" t="s">
        <v>248</v>
      </c>
      <c r="D110" s="29" t="s">
        <v>104</v>
      </c>
      <c r="E110" s="29" t="str">
        <f t="shared" si="11"/>
        <v>DECEMBRE</v>
      </c>
      <c r="F110" s="31">
        <v>43072</v>
      </c>
      <c r="G110" s="31">
        <v>43077</v>
      </c>
      <c r="H110" s="29">
        <f t="shared" si="12"/>
        <v>5</v>
      </c>
      <c r="I110" s="32">
        <f ca="1">IFERROR(INDIRECT("'Récaptitulatif Loyer Paris'!"&amp;ADDRESS(MATCH(A110,'Récaptitulatif Loyer Paris'!A:A,0),MATCH(E110,'Récaptitulatif Loyer Paris'!$1:$1,0)+1,4))/INDIRECT("'Récaptitulatif Loyer Paris'!"&amp;ADDRESS(MATCH(A110,'Récaptitulatif Loyer Paris'!A:A,0),MATCH(E110,'Récaptitulatif Loyer Paris'!$1:$1,0),4)),0)</f>
        <v>0</v>
      </c>
      <c r="J110" s="32">
        <f t="shared" si="13"/>
        <v>148.798</v>
      </c>
      <c r="K110" s="32">
        <f t="shared" ca="1" si="14"/>
        <v>0</v>
      </c>
      <c r="L110" s="32">
        <f t="shared" ca="1" si="15"/>
        <v>743.99</v>
      </c>
      <c r="M110" s="32">
        <v>743.99</v>
      </c>
    </row>
    <row r="111" spans="1:13">
      <c r="A111" s="29" t="s">
        <v>67</v>
      </c>
      <c r="B111" s="29" t="s">
        <v>110</v>
      </c>
      <c r="C111" s="30" t="s">
        <v>248</v>
      </c>
      <c r="D111" s="29" t="s">
        <v>105</v>
      </c>
      <c r="E111" s="29" t="str">
        <f t="shared" si="11"/>
        <v>DECEMBRE</v>
      </c>
      <c r="F111" s="31">
        <v>43096</v>
      </c>
      <c r="G111" s="31">
        <v>43100</v>
      </c>
      <c r="H111" s="29">
        <f t="shared" si="12"/>
        <v>4</v>
      </c>
      <c r="I111" s="32">
        <f ca="1">IFERROR(INDIRECT("'Récaptitulatif Loyer Paris'!"&amp;ADDRESS(MATCH(A111,'Récaptitulatif Loyer Paris'!A:A,0),MATCH(E111,'Récaptitulatif Loyer Paris'!$1:$1,0)+1,4))/INDIRECT("'Récaptitulatif Loyer Paris'!"&amp;ADDRESS(MATCH(A111,'Récaptitulatif Loyer Paris'!A:A,0),MATCH(E111,'Récaptitulatif Loyer Paris'!$1:$1,0),4)),0)</f>
        <v>0</v>
      </c>
      <c r="J111" s="32">
        <f t="shared" si="13"/>
        <v>199.0925</v>
      </c>
      <c r="K111" s="32">
        <f t="shared" ca="1" si="14"/>
        <v>0</v>
      </c>
      <c r="L111" s="32">
        <f t="shared" ca="1" si="15"/>
        <v>796.37</v>
      </c>
      <c r="M111" s="32">
        <v>796.37</v>
      </c>
    </row>
    <row r="112" spans="1:13">
      <c r="A112" s="29" t="s">
        <v>68</v>
      </c>
      <c r="B112" s="29" t="s">
        <v>110</v>
      </c>
      <c r="C112" s="30" t="s">
        <v>248</v>
      </c>
      <c r="D112" s="29" t="s">
        <v>239</v>
      </c>
      <c r="E112" s="29" t="str">
        <f t="shared" si="11"/>
        <v>DECEMBRE</v>
      </c>
      <c r="F112" s="31">
        <v>43098</v>
      </c>
      <c r="G112" s="31">
        <v>43100</v>
      </c>
      <c r="H112" s="29">
        <f t="shared" si="12"/>
        <v>2</v>
      </c>
      <c r="I112" s="32">
        <f ca="1">IFERROR(INDIRECT("'Récaptitulatif Loyer Paris'!"&amp;ADDRESS(MATCH(A112,'Récaptitulatif Loyer Paris'!A:A,0),MATCH(E112,'Récaptitulatif Loyer Paris'!$1:$1,0)+1,4))/INDIRECT("'Récaptitulatif Loyer Paris'!"&amp;ADDRESS(MATCH(A112,'Récaptitulatif Loyer Paris'!A:A,0),MATCH(E112,'Récaptitulatif Loyer Paris'!$1:$1,0),4)),0)</f>
        <v>154.83870967741936</v>
      </c>
      <c r="J112" s="32">
        <f t="shared" si="13"/>
        <v>429.22500000000002</v>
      </c>
      <c r="K112" s="32">
        <f t="shared" ca="1" si="14"/>
        <v>309.67741935483872</v>
      </c>
      <c r="L112" s="32">
        <f t="shared" ca="1" si="15"/>
        <v>548.77258064516127</v>
      </c>
      <c r="M112" s="32">
        <v>858.45</v>
      </c>
    </row>
    <row r="113" spans="1:13">
      <c r="A113" s="29" t="s">
        <v>134</v>
      </c>
      <c r="B113" s="29" t="s">
        <v>110</v>
      </c>
      <c r="C113" s="30" t="s">
        <v>248</v>
      </c>
      <c r="D113" s="29" t="s">
        <v>240</v>
      </c>
      <c r="E113" s="29" t="str">
        <f t="shared" si="11"/>
        <v>DECEMBRE</v>
      </c>
      <c r="F113" s="31">
        <v>43090</v>
      </c>
      <c r="G113" s="31">
        <v>43096</v>
      </c>
      <c r="H113" s="29">
        <f t="shared" si="12"/>
        <v>6</v>
      </c>
      <c r="I113" s="32">
        <f ca="1">IFERROR(INDIRECT("'Récaptitulatif Loyer Paris'!"&amp;ADDRESS(MATCH(A113,'Récaptitulatif Loyer Paris'!A:A,0),MATCH(E113,'Récaptitulatif Loyer Paris'!$1:$1,0)+1,4))/INDIRECT("'Récaptitulatif Loyer Paris'!"&amp;ADDRESS(MATCH(A113,'Récaptitulatif Loyer Paris'!A:A,0),MATCH(E113,'Récaptitulatif Loyer Paris'!$1:$1,0),4)),0)</f>
        <v>0</v>
      </c>
      <c r="J113" s="32">
        <f t="shared" si="13"/>
        <v>172.98333333333335</v>
      </c>
      <c r="K113" s="32">
        <f t="shared" ca="1" si="14"/>
        <v>0</v>
      </c>
      <c r="L113" s="32">
        <f t="shared" ca="1" si="15"/>
        <v>1037.9000000000001</v>
      </c>
      <c r="M113" s="32">
        <v>1037.9000000000001</v>
      </c>
    </row>
    <row r="114" spans="1:13">
      <c r="A114" s="29" t="s">
        <v>68</v>
      </c>
      <c r="B114" s="29" t="s">
        <v>110</v>
      </c>
      <c r="C114" s="30" t="s">
        <v>248</v>
      </c>
      <c r="D114" s="29" t="s">
        <v>241</v>
      </c>
      <c r="E114" s="29" t="str">
        <f t="shared" si="11"/>
        <v>DECEMBRE</v>
      </c>
      <c r="F114" s="31">
        <v>43076</v>
      </c>
      <c r="G114" s="31">
        <v>43080</v>
      </c>
      <c r="H114" s="29">
        <f t="shared" si="12"/>
        <v>4</v>
      </c>
      <c r="I114" s="32">
        <f ca="1">IFERROR(INDIRECT("'Récaptitulatif Loyer Paris'!"&amp;ADDRESS(MATCH(A114,'Récaptitulatif Loyer Paris'!A:A,0),MATCH(E114,'Récaptitulatif Loyer Paris'!$1:$1,0)+1,4))/INDIRECT("'Récaptitulatif Loyer Paris'!"&amp;ADDRESS(MATCH(A114,'Récaptitulatif Loyer Paris'!A:A,0),MATCH(E114,'Récaptitulatif Loyer Paris'!$1:$1,0),4)),0)</f>
        <v>154.83870967741936</v>
      </c>
      <c r="J114" s="32">
        <f t="shared" si="13"/>
        <v>303.125</v>
      </c>
      <c r="K114" s="32">
        <f t="shared" ca="1" si="14"/>
        <v>619.35483870967744</v>
      </c>
      <c r="L114" s="32">
        <f t="shared" ref="L114:L145" ca="1" si="16">M114-K114</f>
        <v>593.14516129032256</v>
      </c>
      <c r="M114" s="32">
        <v>1212.5</v>
      </c>
    </row>
    <row r="115" spans="1:13">
      <c r="A115" s="29" t="s">
        <v>16</v>
      </c>
      <c r="B115" s="29" t="s">
        <v>110</v>
      </c>
      <c r="C115" s="30" t="s">
        <v>248</v>
      </c>
      <c r="D115" s="29" t="s">
        <v>242</v>
      </c>
      <c r="E115" s="29" t="str">
        <f t="shared" si="11"/>
        <v>DECEMBRE</v>
      </c>
      <c r="F115" s="31">
        <v>43095</v>
      </c>
      <c r="G115" s="31">
        <v>43100</v>
      </c>
      <c r="H115" s="29">
        <f t="shared" si="12"/>
        <v>5</v>
      </c>
      <c r="I115" s="32">
        <f ca="1">IFERROR(INDIRECT("'Récaptitulatif Loyer Paris'!"&amp;ADDRESS(MATCH(A115,'Récaptitulatif Loyer Paris'!A:A,0),MATCH(E115,'Récaptitulatif Loyer Paris'!$1:$1,0)+1,4))/INDIRECT("'Récaptitulatif Loyer Paris'!"&amp;ADDRESS(MATCH(A115,'Récaptitulatif Loyer Paris'!A:A,0),MATCH(E115,'Récaptitulatif Loyer Paris'!$1:$1,0),4)),0)</f>
        <v>0</v>
      </c>
      <c r="J115" s="32">
        <f t="shared" si="13"/>
        <v>261.512</v>
      </c>
      <c r="K115" s="32">
        <f t="shared" ca="1" si="14"/>
        <v>0</v>
      </c>
      <c r="L115" s="32">
        <f t="shared" ca="1" si="16"/>
        <v>1307.56</v>
      </c>
      <c r="M115" s="32">
        <v>1307.56</v>
      </c>
    </row>
    <row r="116" spans="1:13">
      <c r="A116" s="29" t="s">
        <v>67</v>
      </c>
      <c r="B116" s="29" t="s">
        <v>110</v>
      </c>
      <c r="C116" s="30" t="s">
        <v>248</v>
      </c>
      <c r="D116" s="29" t="s">
        <v>106</v>
      </c>
      <c r="E116" s="29" t="str">
        <f t="shared" si="11"/>
        <v>DECEMBRE</v>
      </c>
      <c r="F116" s="31">
        <v>43063</v>
      </c>
      <c r="G116" s="31">
        <v>43072</v>
      </c>
      <c r="H116" s="29">
        <f t="shared" si="12"/>
        <v>9</v>
      </c>
      <c r="I116" s="32">
        <f ca="1">IFERROR(INDIRECT("'Récaptitulatif Loyer Paris'!"&amp;ADDRESS(MATCH(A116,'Récaptitulatif Loyer Paris'!A:A,0),MATCH(E116,'Récaptitulatif Loyer Paris'!$1:$1,0)+1,4))/INDIRECT("'Récaptitulatif Loyer Paris'!"&amp;ADDRESS(MATCH(A116,'Récaptitulatif Loyer Paris'!A:A,0),MATCH(E116,'Récaptitulatif Loyer Paris'!$1:$1,0),4)),0)</f>
        <v>0</v>
      </c>
      <c r="J116" s="32">
        <f t="shared" si="13"/>
        <v>146.47</v>
      </c>
      <c r="K116" s="32">
        <f t="shared" ca="1" si="14"/>
        <v>0</v>
      </c>
      <c r="L116" s="32">
        <f t="shared" ca="1" si="16"/>
        <v>1318.23</v>
      </c>
      <c r="M116" s="32">
        <v>1318.23</v>
      </c>
    </row>
    <row r="117" spans="1:13">
      <c r="A117" s="29" t="s">
        <v>59</v>
      </c>
      <c r="B117" s="29" t="s">
        <v>110</v>
      </c>
      <c r="C117" s="30" t="s">
        <v>248</v>
      </c>
      <c r="D117" s="29" t="s">
        <v>243</v>
      </c>
      <c r="E117" s="29" t="str">
        <f t="shared" si="11"/>
        <v>DECEMBRE</v>
      </c>
      <c r="F117" s="31">
        <v>43062</v>
      </c>
      <c r="G117" s="31">
        <v>43086</v>
      </c>
      <c r="H117" s="29">
        <f t="shared" si="12"/>
        <v>24</v>
      </c>
      <c r="I117" s="32">
        <f ca="1">IFERROR(INDIRECT("'Récaptitulatif Loyer Paris'!"&amp;ADDRESS(MATCH(A117,'Récaptitulatif Loyer Paris'!A:A,0),MATCH(E117,'Récaptitulatif Loyer Paris'!$1:$1,0)+1,4))/INDIRECT("'Récaptitulatif Loyer Paris'!"&amp;ADDRESS(MATCH(A117,'Récaptitulatif Loyer Paris'!A:A,0),MATCH(E117,'Récaptitulatif Loyer Paris'!$1:$1,0),4)),0)</f>
        <v>38.70967741935484</v>
      </c>
      <c r="J117" s="32">
        <f t="shared" si="13"/>
        <v>58.038333333333334</v>
      </c>
      <c r="K117" s="32">
        <f t="shared" ca="1" si="14"/>
        <v>929.0322580645161</v>
      </c>
      <c r="L117" s="32">
        <f t="shared" ca="1" si="16"/>
        <v>463.88774193548397</v>
      </c>
      <c r="M117" s="32">
        <v>1392.92</v>
      </c>
    </row>
    <row r="118" spans="1:13">
      <c r="A118" s="29" t="s">
        <v>37</v>
      </c>
      <c r="B118" s="29" t="s">
        <v>110</v>
      </c>
      <c r="C118" s="30" t="s">
        <v>248</v>
      </c>
      <c r="D118" s="29" t="s">
        <v>244</v>
      </c>
      <c r="E118" s="29" t="str">
        <f t="shared" si="11"/>
        <v>DECEMBRE</v>
      </c>
      <c r="F118" s="31">
        <v>43067</v>
      </c>
      <c r="G118" s="31">
        <v>43075</v>
      </c>
      <c r="H118" s="29">
        <f t="shared" si="12"/>
        <v>8</v>
      </c>
      <c r="I118" s="32">
        <f ca="1">IFERROR(INDIRECT("'Récaptitulatif Loyer Paris'!"&amp;ADDRESS(MATCH(A118,'Récaptitulatif Loyer Paris'!A:A,0),MATCH(E118,'Récaptitulatif Loyer Paris'!$1:$1,0)+1,4))/INDIRECT("'Récaptitulatif Loyer Paris'!"&amp;ADDRESS(MATCH(A118,'Récaptitulatif Loyer Paris'!A:A,0),MATCH(E118,'Récaptitulatif Loyer Paris'!$1:$1,0),4)),0)</f>
        <v>0</v>
      </c>
      <c r="J118" s="32">
        <f t="shared" ref="J118:J119" si="17">M118/H118</f>
        <v>174.11500000000001</v>
      </c>
      <c r="K118" s="32">
        <f t="shared" ref="K118:K119" ca="1" si="18">I118*H118</f>
        <v>0</v>
      </c>
      <c r="L118" s="32">
        <f t="shared" ref="L118:L119" ca="1" si="19">M118-K118</f>
        <v>1392.92</v>
      </c>
      <c r="M118" s="32">
        <v>1392.92</v>
      </c>
    </row>
    <row r="119" spans="1:13">
      <c r="A119" s="29" t="s">
        <v>68</v>
      </c>
      <c r="B119" s="29" t="s">
        <v>110</v>
      </c>
      <c r="C119" s="30" t="s">
        <v>248</v>
      </c>
      <c r="D119" s="29" t="s">
        <v>245</v>
      </c>
      <c r="E119" s="29" t="str">
        <f t="shared" si="11"/>
        <v>DECEMBRE</v>
      </c>
      <c r="F119" s="31">
        <v>43081</v>
      </c>
      <c r="G119" s="31">
        <v>43098</v>
      </c>
      <c r="H119" s="29">
        <f t="shared" si="12"/>
        <v>17</v>
      </c>
      <c r="I119" s="32">
        <f ca="1">IFERROR(INDIRECT("'Récaptitulatif Loyer Paris'!"&amp;ADDRESS(MATCH(A119,'Récaptitulatif Loyer Paris'!A:A,0),MATCH(E119,'Récaptitulatif Loyer Paris'!$1:$1,0)+1,4))/INDIRECT("'Récaptitulatif Loyer Paris'!"&amp;ADDRESS(MATCH(A119,'Récaptitulatif Loyer Paris'!A:A,0),MATCH(E119,'Récaptitulatif Loyer Paris'!$1:$1,0),4)),0)</f>
        <v>154.83870967741936</v>
      </c>
      <c r="J119" s="32">
        <f t="shared" si="17"/>
        <v>81.936470588235295</v>
      </c>
      <c r="K119" s="32">
        <f t="shared" ca="1" si="18"/>
        <v>2632.2580645161293</v>
      </c>
      <c r="L119" s="32">
        <f t="shared" ca="1" si="19"/>
        <v>-1239.3380645161292</v>
      </c>
      <c r="M119" s="32">
        <v>1392.92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/>
  <dimension ref="A1:N9"/>
  <sheetViews>
    <sheetView showGridLines="0" zoomScale="90" zoomScaleNormal="90" workbookViewId="0"/>
  </sheetViews>
  <sheetFormatPr defaultColWidth="11.42578125" defaultRowHeight="15"/>
  <cols>
    <col min="1" max="1" width="23.42578125" style="1" customWidth="1"/>
    <col min="2" max="13" width="12.5703125" style="1" customWidth="1"/>
    <col min="14" max="14" width="13.7109375" style="1" customWidth="1"/>
    <col min="15" max="16384" width="11.42578125" style="1"/>
  </cols>
  <sheetData>
    <row r="1" spans="1:14">
      <c r="A1" s="42"/>
      <c r="B1" s="43" t="s">
        <v>31</v>
      </c>
      <c r="C1" s="43" t="s">
        <v>30</v>
      </c>
      <c r="D1" s="43" t="s">
        <v>29</v>
      </c>
      <c r="E1" s="43" t="s">
        <v>28</v>
      </c>
      <c r="F1" s="43" t="s">
        <v>27</v>
      </c>
      <c r="G1" s="43" t="s">
        <v>26</v>
      </c>
      <c r="H1" s="43" t="s">
        <v>25</v>
      </c>
      <c r="I1" s="43" t="s">
        <v>24</v>
      </c>
      <c r="J1" s="43" t="s">
        <v>23</v>
      </c>
      <c r="K1" s="43" t="s">
        <v>22</v>
      </c>
      <c r="L1" s="43" t="s">
        <v>21</v>
      </c>
      <c r="M1" s="43" t="s">
        <v>20</v>
      </c>
      <c r="N1" s="44" t="s">
        <v>45</v>
      </c>
    </row>
    <row r="2" spans="1:14" ht="29.1" customHeight="1">
      <c r="A2" s="62" t="s">
        <v>110</v>
      </c>
      <c r="B2" s="64">
        <f>SUMPRODUCT(('Récaptitulatif Resa PARIS 2018'!$E$2:$E$486=B$1)*('Récaptitulatif Resa PARIS 2018'!$B$2:$B$486='Analyse Global PARIS '!$A2)*('Récaptitulatif Resa PARIS 2018'!$I$2:$I$486))</f>
        <v>0</v>
      </c>
      <c r="C2" s="64">
        <f>SUMPRODUCT(('Récaptitulatif Resa PARIS 2018'!$E$2:$E$486=C$1)*('Récaptitulatif Resa PARIS 2018'!$B$2:$B$486='Analyse Global PARIS '!$A2)*('Récaptitulatif Resa PARIS 2018'!$I$2:$I$486))</f>
        <v>0</v>
      </c>
      <c r="D2" s="64">
        <f>SUMPRODUCT(('Récaptitulatif Resa PARIS 2018'!$E$2:$E$486=D$1)*('Récaptitulatif Resa PARIS 2018'!$B$2:$B$486='Analyse Global PARIS '!$A2)*('Récaptitulatif Resa PARIS 2018'!$I$2:$I$486))</f>
        <v>0</v>
      </c>
      <c r="E2" s="64">
        <f>SUMPRODUCT(('Récaptitulatif Resa PARIS 2018'!$E$2:$E$486=E$1)*('Récaptitulatif Resa PARIS 2018'!$B$2:$B$486='Analyse Global PARIS '!$A2)*('Récaptitulatif Resa PARIS 2018'!$I$2:$I$486))</f>
        <v>0</v>
      </c>
      <c r="F2" s="64">
        <f>SUMPRODUCT(('Récaptitulatif Resa PARIS 2018'!$E$2:$E$486=F$1)*('Récaptitulatif Resa PARIS 2018'!$B$2:$B$486='Analyse Global PARIS '!$A2)*('Récaptitulatif Resa PARIS 2018'!$I$2:$I$486))</f>
        <v>0</v>
      </c>
      <c r="G2" s="64">
        <f>SUMPRODUCT(('Récaptitulatif Resa PARIS 2018'!$E$2:$E$486=G$1)*('Récaptitulatif Resa PARIS 2018'!$B$2:$B$486='Analyse Global PARIS '!$A2)*('Récaptitulatif Resa PARIS 2018'!$I$2:$I$486))</f>
        <v>0</v>
      </c>
      <c r="H2" s="64">
        <f>SUMPRODUCT(('Récaptitulatif Resa PARIS 2018'!$E$2:$E$486=H$1)*('Récaptitulatif Resa PARIS 2018'!$B$2:$B$486='Analyse Global PARIS '!$A2)*('Récaptitulatif Resa PARIS 2018'!$I$2:$I$486))</f>
        <v>0</v>
      </c>
      <c r="I2" s="64">
        <f>SUMPRODUCT(('Récaptitulatif Resa PARIS 2018'!$E$2:$E$486=I$1)*('Récaptitulatif Resa PARIS 2018'!$B$2:$B$486='Analyse Global PARIS '!$A2)*('Récaptitulatif Resa PARIS 2018'!$I$2:$I$486))</f>
        <v>0</v>
      </c>
      <c r="J2" s="64">
        <f>SUMPRODUCT(('Récaptitulatif Resa PARIS 2018'!$E$2:$E$486=J$1)*('Récaptitulatif Resa PARIS 2018'!$B$2:$B$486='Analyse Global PARIS '!$A2)*('Récaptitulatif Resa PARIS 2018'!$I$2:$I$486))</f>
        <v>0</v>
      </c>
      <c r="K2" s="64">
        <f>SUMPRODUCT(('Récaptitulatif Resa PARIS 2018'!$E$2:$E$486=K$1)*('Récaptitulatif Resa PARIS 2018'!$B$2:$B$486='Analyse Global PARIS '!$A2)*('Récaptitulatif Resa PARIS 2018'!$I$2:$I$486))</f>
        <v>0</v>
      </c>
      <c r="L2" s="64">
        <f>SUMPRODUCT(('Récaptitulatif Resa PARIS 2018'!$E$2:$E$486=L$1)*('Récaptitulatif Resa PARIS 2018'!$B$2:$B$486='Analyse Global PARIS '!$A2)*('Récaptitulatif Resa PARIS 2018'!$I$2:$I$486))</f>
        <v>0</v>
      </c>
      <c r="M2" s="64">
        <f>SUMPRODUCT(('Récaptitulatif Resa PARIS 2018'!$E$2:$E$486=M$1)*('Récaptitulatif Resa PARIS 2018'!$B$2:$B$486='Analyse Global PARIS '!$A2)*('Récaptitulatif Resa PARIS 2018'!$I$2:$I$486))</f>
        <v>51952.03</v>
      </c>
      <c r="N2" s="63">
        <f>SUM(B2:M2)</f>
        <v>51952.03</v>
      </c>
    </row>
    <row r="3" spans="1:14" ht="29.1" customHeight="1">
      <c r="A3" s="62" t="s">
        <v>112</v>
      </c>
      <c r="B3" s="64">
        <f>SUMPRODUCT(('Récaptitulatif Resa PARIS 2018'!$E$2:$E$486=B$1)*('Récaptitulatif Resa PARIS 2018'!$B$2:$B$486='Analyse Global PARIS '!$A3)*('Récaptitulatif Resa PARIS 2018'!$I$2:$I$486))</f>
        <v>0</v>
      </c>
      <c r="C3" s="64">
        <f>SUMPRODUCT(('Récaptitulatif Resa PARIS 2018'!$E$2:$E$486=C$1)*('Récaptitulatif Resa PARIS 2018'!$B$2:$B$486='Analyse Global PARIS '!$A3)*('Récaptitulatif Resa PARIS 2018'!$I$2:$I$486))</f>
        <v>0</v>
      </c>
      <c r="D3" s="64">
        <f>SUMPRODUCT(('Récaptitulatif Resa PARIS 2018'!$E$2:$E$486=D$1)*('Récaptitulatif Resa PARIS 2018'!$B$2:$B$486='Analyse Global PARIS '!$A3)*('Récaptitulatif Resa PARIS 2018'!$I$2:$I$486))</f>
        <v>0</v>
      </c>
      <c r="E3" s="64">
        <f>SUMPRODUCT(('Récaptitulatif Resa PARIS 2018'!$E$2:$E$486=E$1)*('Récaptitulatif Resa PARIS 2018'!$B$2:$B$486='Analyse Global PARIS '!$A3)*('Récaptitulatif Resa PARIS 2018'!$I$2:$I$486))</f>
        <v>0</v>
      </c>
      <c r="F3" s="64">
        <f>SUMPRODUCT(('Récaptitulatif Resa PARIS 2018'!$E$2:$E$486=F$1)*('Récaptitulatif Resa PARIS 2018'!$B$2:$B$486='Analyse Global PARIS '!$A3)*('Récaptitulatif Resa PARIS 2018'!$I$2:$I$486))</f>
        <v>0</v>
      </c>
      <c r="G3" s="64">
        <f>SUMPRODUCT(('Récaptitulatif Resa PARIS 2018'!$E$2:$E$486=G$1)*('Récaptitulatif Resa PARIS 2018'!$B$2:$B$486='Analyse Global PARIS '!$A3)*('Récaptitulatif Resa PARIS 2018'!$I$2:$I$486))</f>
        <v>0</v>
      </c>
      <c r="H3" s="64">
        <f>SUMPRODUCT(('Récaptitulatif Resa PARIS 2018'!$E$2:$E$486=H$1)*('Récaptitulatif Resa PARIS 2018'!$B$2:$B$486='Analyse Global PARIS '!$A3)*('Récaptitulatif Resa PARIS 2018'!$I$2:$I$486))</f>
        <v>0</v>
      </c>
      <c r="I3" s="64">
        <f>SUMPRODUCT(('Récaptitulatif Resa PARIS 2018'!$E$2:$E$486=I$1)*('Récaptitulatif Resa PARIS 2018'!$B$2:$B$486='Analyse Global PARIS '!$A3)*('Récaptitulatif Resa PARIS 2018'!$I$2:$I$486))</f>
        <v>0</v>
      </c>
      <c r="J3" s="64">
        <f>SUMPRODUCT(('Récaptitulatif Resa PARIS 2018'!$E$2:$E$486=J$1)*('Récaptitulatif Resa PARIS 2018'!$B$2:$B$486='Analyse Global PARIS '!$A3)*('Récaptitulatif Resa PARIS 2018'!$I$2:$I$486))</f>
        <v>0</v>
      </c>
      <c r="K3" s="64">
        <f>SUMPRODUCT(('Récaptitulatif Resa PARIS 2018'!$E$2:$E$486=K$1)*('Récaptitulatif Resa PARIS 2018'!$B$2:$B$486='Analyse Global PARIS '!$A3)*('Récaptitulatif Resa PARIS 2018'!$I$2:$I$486))</f>
        <v>0</v>
      </c>
      <c r="L3" s="64">
        <f>SUMPRODUCT(('Récaptitulatif Resa PARIS 2018'!$E$2:$E$486=L$1)*('Récaptitulatif Resa PARIS 2018'!$B$2:$B$486='Analyse Global PARIS '!$A3)*('Récaptitulatif Resa PARIS 2018'!$I$2:$I$486))</f>
        <v>0</v>
      </c>
      <c r="M3" s="64">
        <f>SUMPRODUCT(('Récaptitulatif Resa PARIS 2018'!$E$2:$E$486=M$1)*('Récaptitulatif Resa PARIS 2018'!$B$2:$B$486='Analyse Global PARIS '!$A3)*('Récaptitulatif Resa PARIS 2018'!$I$2:$I$486))</f>
        <v>0</v>
      </c>
      <c r="N3" s="63">
        <f t="shared" ref="N3:N5" si="0">SUM(B3:M3)</f>
        <v>0</v>
      </c>
    </row>
    <row r="4" spans="1:14" ht="29.1" customHeight="1">
      <c r="A4" s="62" t="s">
        <v>111</v>
      </c>
      <c r="B4" s="64">
        <f>SUMPRODUCT(('Récaptitulatif Resa PARIS 2018'!$E$2:$E$486=B$1)*('Récaptitulatif Resa PARIS 2018'!$B$2:$B$486='Analyse Global PARIS '!$A4)*('Récaptitulatif Resa PARIS 2018'!$I$2:$I$486))</f>
        <v>0</v>
      </c>
      <c r="C4" s="64">
        <f>SUMPRODUCT(('Récaptitulatif Resa PARIS 2018'!$E$2:$E$486=C$1)*('Récaptitulatif Resa PARIS 2018'!$B$2:$B$486='Analyse Global PARIS '!$A4)*('Récaptitulatif Resa PARIS 2018'!$I$2:$I$486))</f>
        <v>0</v>
      </c>
      <c r="D4" s="64">
        <f>SUMPRODUCT(('Récaptitulatif Resa PARIS 2018'!$E$2:$E$486=D$1)*('Récaptitulatif Resa PARIS 2018'!$B$2:$B$486='Analyse Global PARIS '!$A4)*('Récaptitulatif Resa PARIS 2018'!$I$2:$I$486))</f>
        <v>0</v>
      </c>
      <c r="E4" s="64">
        <f>SUMPRODUCT(('Récaptitulatif Resa PARIS 2018'!$E$2:$E$486=E$1)*('Récaptitulatif Resa PARIS 2018'!$B$2:$B$486='Analyse Global PARIS '!$A4)*('Récaptitulatif Resa PARIS 2018'!$I$2:$I$486))</f>
        <v>0</v>
      </c>
      <c r="F4" s="64">
        <f>SUMPRODUCT(('Récaptitulatif Resa PARIS 2018'!$E$2:$E$486=F$1)*('Récaptitulatif Resa PARIS 2018'!$B$2:$B$486='Analyse Global PARIS '!$A4)*('Récaptitulatif Resa PARIS 2018'!$I$2:$I$486))</f>
        <v>0</v>
      </c>
      <c r="G4" s="64">
        <f>SUMPRODUCT(('Récaptitulatif Resa PARIS 2018'!$E$2:$E$486=G$1)*('Récaptitulatif Resa PARIS 2018'!$B$2:$B$486='Analyse Global PARIS '!$A4)*('Récaptitulatif Resa PARIS 2018'!$I$2:$I$486))</f>
        <v>0</v>
      </c>
      <c r="H4" s="64">
        <f>SUMPRODUCT(('Récaptitulatif Resa PARIS 2018'!$E$2:$E$486=H$1)*('Récaptitulatif Resa PARIS 2018'!$B$2:$B$486='Analyse Global PARIS '!$A4)*('Récaptitulatif Resa PARIS 2018'!$I$2:$I$486))</f>
        <v>0</v>
      </c>
      <c r="I4" s="64">
        <f>SUMPRODUCT(('Récaptitulatif Resa PARIS 2018'!$E$2:$E$486=I$1)*('Récaptitulatif Resa PARIS 2018'!$B$2:$B$486='Analyse Global PARIS '!$A4)*('Récaptitulatif Resa PARIS 2018'!$I$2:$I$486))</f>
        <v>0</v>
      </c>
      <c r="J4" s="64">
        <f>SUMPRODUCT(('Récaptitulatif Resa PARIS 2018'!$E$2:$E$486=J$1)*('Récaptitulatif Resa PARIS 2018'!$B$2:$B$486='Analyse Global PARIS '!$A4)*('Récaptitulatif Resa PARIS 2018'!$I$2:$I$486))</f>
        <v>0</v>
      </c>
      <c r="K4" s="64">
        <f>SUMPRODUCT(('Récaptitulatif Resa PARIS 2018'!$E$2:$E$486=K$1)*('Récaptitulatif Resa PARIS 2018'!$B$2:$B$486='Analyse Global PARIS '!$A4)*('Récaptitulatif Resa PARIS 2018'!$I$2:$I$486))</f>
        <v>0</v>
      </c>
      <c r="L4" s="64">
        <f>SUMPRODUCT(('Récaptitulatif Resa PARIS 2018'!$E$2:$E$486=L$1)*('Récaptitulatif Resa PARIS 2018'!$B$2:$B$486='Analyse Global PARIS '!$A4)*('Récaptitulatif Resa PARIS 2018'!$I$2:$I$486))</f>
        <v>0</v>
      </c>
      <c r="M4" s="64">
        <f>SUMPRODUCT(('Récaptitulatif Resa PARIS 2018'!$E$2:$E$486=M$1)*('Récaptitulatif Resa PARIS 2018'!$B$2:$B$486='Analyse Global PARIS '!$A4)*('Récaptitulatif Resa PARIS 2018'!$I$2:$I$486))</f>
        <v>0</v>
      </c>
      <c r="N4" s="63">
        <f t="shared" si="0"/>
        <v>0</v>
      </c>
    </row>
    <row r="5" spans="1:14" ht="29.1" customHeight="1">
      <c r="A5" s="62" t="s">
        <v>118</v>
      </c>
      <c r="B5" s="64">
        <f>SUMPRODUCT(('Récaptitulatif Resa PARIS 2018'!$E$2:$E$486=B$1)*('Récaptitulatif Resa PARIS 2018'!$B$2:$B$486='Analyse Global PARIS '!$A5)*('Récaptitulatif Resa PARIS 2018'!$I$2:$I$486))</f>
        <v>0</v>
      </c>
      <c r="C5" s="64">
        <f>SUMPRODUCT(('Récaptitulatif Resa PARIS 2018'!$E$2:$E$486=C$1)*('Récaptitulatif Resa PARIS 2018'!$B$2:$B$486='Analyse Global PARIS '!$A5)*('Récaptitulatif Resa PARIS 2018'!$I$2:$I$486))</f>
        <v>0</v>
      </c>
      <c r="D5" s="64">
        <f>SUMPRODUCT(('Récaptitulatif Resa PARIS 2018'!$E$2:$E$486=D$1)*('Récaptitulatif Resa PARIS 2018'!$B$2:$B$486='Analyse Global PARIS '!$A5)*('Récaptitulatif Resa PARIS 2018'!$I$2:$I$486))</f>
        <v>0</v>
      </c>
      <c r="E5" s="64">
        <f>SUMPRODUCT(('Récaptitulatif Resa PARIS 2018'!$E$2:$E$486=E$1)*('Récaptitulatif Resa PARIS 2018'!$B$2:$B$486='Analyse Global PARIS '!$A5)*('Récaptitulatif Resa PARIS 2018'!$I$2:$I$486))</f>
        <v>0</v>
      </c>
      <c r="F5" s="64">
        <f>SUMPRODUCT(('Récaptitulatif Resa PARIS 2018'!$E$2:$E$486=F$1)*('Récaptitulatif Resa PARIS 2018'!$B$2:$B$486='Analyse Global PARIS '!$A5)*('Récaptitulatif Resa PARIS 2018'!$I$2:$I$486))</f>
        <v>0</v>
      </c>
      <c r="G5" s="64">
        <f>SUMPRODUCT(('Récaptitulatif Resa PARIS 2018'!$E$2:$E$486=G$1)*('Récaptitulatif Resa PARIS 2018'!$B$2:$B$486='Analyse Global PARIS '!$A5)*('Récaptitulatif Resa PARIS 2018'!$I$2:$I$486))</f>
        <v>0</v>
      </c>
      <c r="H5" s="64">
        <f>SUMPRODUCT(('Récaptitulatif Resa PARIS 2018'!$E$2:$E$486=H$1)*('Récaptitulatif Resa PARIS 2018'!$B$2:$B$486='Analyse Global PARIS '!$A5)*('Récaptitulatif Resa PARIS 2018'!$I$2:$I$486))</f>
        <v>0</v>
      </c>
      <c r="I5" s="64">
        <f>SUMPRODUCT(('Récaptitulatif Resa PARIS 2018'!$E$2:$E$486=I$1)*('Récaptitulatif Resa PARIS 2018'!$B$2:$B$486='Analyse Global PARIS '!$A5)*('Récaptitulatif Resa PARIS 2018'!$I$2:$I$486))</f>
        <v>0</v>
      </c>
      <c r="J5" s="64">
        <f>SUMPRODUCT(('Récaptitulatif Resa PARIS 2018'!$E$2:$E$486=J$1)*('Récaptitulatif Resa PARIS 2018'!$B$2:$B$486='Analyse Global PARIS '!$A5)*('Récaptitulatif Resa PARIS 2018'!$I$2:$I$486))</f>
        <v>0</v>
      </c>
      <c r="K5" s="64">
        <f>SUMPRODUCT(('Récaptitulatif Resa PARIS 2018'!$E$2:$E$486=K$1)*('Récaptitulatif Resa PARIS 2018'!$B$2:$B$486='Analyse Global PARIS '!$A5)*('Récaptitulatif Resa PARIS 2018'!$I$2:$I$486))</f>
        <v>0</v>
      </c>
      <c r="L5" s="64">
        <f>SUMPRODUCT(('Récaptitulatif Resa PARIS 2018'!$E$2:$E$486=L$1)*('Récaptitulatif Resa PARIS 2018'!$B$2:$B$486='Analyse Global PARIS '!$A5)*('Récaptitulatif Resa PARIS 2018'!$I$2:$I$486))</f>
        <v>0</v>
      </c>
      <c r="M5" s="64">
        <f>SUMPRODUCT(('Récaptitulatif Resa PARIS 2018'!$E$2:$E$486=M$1)*('Récaptitulatif Resa PARIS 2018'!$B$2:$B$486='Analyse Global PARIS '!$A5)*('Récaptitulatif Resa PARIS 2018'!$I$2:$I$486))</f>
        <v>0</v>
      </c>
      <c r="N5" s="63">
        <f t="shared" si="0"/>
        <v>0</v>
      </c>
    </row>
    <row r="6" spans="1:14" ht="29.1" customHeight="1">
      <c r="A6" s="44" t="s">
        <v>121</v>
      </c>
      <c r="B6" s="45">
        <f>SUM(B2:B5)</f>
        <v>0</v>
      </c>
      <c r="C6" s="45">
        <f t="shared" ref="C6:M6" si="1">SUM(C2:C5)</f>
        <v>0</v>
      </c>
      <c r="D6" s="45">
        <f t="shared" si="1"/>
        <v>0</v>
      </c>
      <c r="E6" s="45">
        <f t="shared" si="1"/>
        <v>0</v>
      </c>
      <c r="F6" s="45">
        <f t="shared" si="1"/>
        <v>0</v>
      </c>
      <c r="G6" s="45">
        <f t="shared" si="1"/>
        <v>0</v>
      </c>
      <c r="H6" s="45">
        <f t="shared" si="1"/>
        <v>0</v>
      </c>
      <c r="I6" s="45">
        <f t="shared" si="1"/>
        <v>0</v>
      </c>
      <c r="J6" s="45">
        <f t="shared" si="1"/>
        <v>0</v>
      </c>
      <c r="K6" s="45">
        <f t="shared" si="1"/>
        <v>0</v>
      </c>
      <c r="L6" s="45">
        <f t="shared" si="1"/>
        <v>0</v>
      </c>
      <c r="M6" s="45">
        <f t="shared" si="1"/>
        <v>51952.03</v>
      </c>
      <c r="N6" s="45">
        <f>SUM(B6:M6)</f>
        <v>51952.03</v>
      </c>
    </row>
    <row r="7" spans="1:14" ht="29.1" customHeight="1">
      <c r="A7" s="62" t="s">
        <v>48</v>
      </c>
      <c r="B7" s="65">
        <f>HLOOKUP(B1,'Récaptitulatif Loyer Paris'!$B$1:$Y$95,3,FALSE)</f>
        <v>34514.356774193548</v>
      </c>
      <c r="C7" s="65">
        <f>HLOOKUP(C1,'Récaptitulatif Loyer Paris'!$B$1:$Y$95,3,FALSE)</f>
        <v>0</v>
      </c>
      <c r="D7" s="65">
        <f>HLOOKUP(D1,'Récaptitulatif Loyer Paris'!$B$1:$Y$95,3,FALSE)</f>
        <v>0</v>
      </c>
      <c r="E7" s="65">
        <f>HLOOKUP(E1,'Récaptitulatif Loyer Paris'!$B$1:$Y$95,3,FALSE)</f>
        <v>0</v>
      </c>
      <c r="F7" s="65">
        <f>HLOOKUP(F1,'Récaptitulatif Loyer Paris'!$B$1:$Y$95,3,FALSE)</f>
        <v>0</v>
      </c>
      <c r="G7" s="65">
        <f>HLOOKUP(G1,'Récaptitulatif Loyer Paris'!$B$1:$Y$95,3,FALSE)</f>
        <v>0</v>
      </c>
      <c r="H7" s="65">
        <f>HLOOKUP(H1,'Récaptitulatif Loyer Paris'!$B$1:$Y$95,3,FALSE)</f>
        <v>0</v>
      </c>
      <c r="I7" s="65">
        <f>HLOOKUP(I1,'Récaptitulatif Loyer Paris'!$B$1:$Y$95,3,FALSE)</f>
        <v>0</v>
      </c>
      <c r="J7" s="65">
        <f>HLOOKUP(J1,'Récaptitulatif Loyer Paris'!$B$1:$Y$95,3,FALSE)</f>
        <v>0</v>
      </c>
      <c r="K7" s="65">
        <f>HLOOKUP(K1,'Récaptitulatif Loyer Paris'!$B$1:$Y$95,3,FALSE)</f>
        <v>0</v>
      </c>
      <c r="L7" s="65">
        <f>HLOOKUP(L1,'Récaptitulatif Loyer Paris'!$B$1:$Y$95,3,FALSE)</f>
        <v>0</v>
      </c>
      <c r="M7" s="65">
        <f>HLOOKUP(M1,'Récaptitulatif Loyer Paris'!$B$1:$Y$95,3,FALSE)</f>
        <v>34514.356774193548</v>
      </c>
      <c r="N7" s="63">
        <f t="shared" ref="N7" si="2">SUM(B7:M7)</f>
        <v>69028.713548387095</v>
      </c>
    </row>
    <row r="8" spans="1:14" ht="29.1" customHeight="1">
      <c r="A8" s="44" t="s">
        <v>122</v>
      </c>
      <c r="B8" s="45">
        <f>B6-B7</f>
        <v>-34514.356774193548</v>
      </c>
      <c r="C8" s="45">
        <f t="shared" ref="C8:N8" si="3">C6-C7</f>
        <v>0</v>
      </c>
      <c r="D8" s="45">
        <f t="shared" si="3"/>
        <v>0</v>
      </c>
      <c r="E8" s="45">
        <f t="shared" si="3"/>
        <v>0</v>
      </c>
      <c r="F8" s="45">
        <f t="shared" si="3"/>
        <v>0</v>
      </c>
      <c r="G8" s="45">
        <f t="shared" si="3"/>
        <v>0</v>
      </c>
      <c r="H8" s="45">
        <f t="shared" si="3"/>
        <v>0</v>
      </c>
      <c r="I8" s="45">
        <f t="shared" si="3"/>
        <v>0</v>
      </c>
      <c r="J8" s="45">
        <f t="shared" si="3"/>
        <v>0</v>
      </c>
      <c r="K8" s="45">
        <f t="shared" si="3"/>
        <v>0</v>
      </c>
      <c r="L8" s="45">
        <f t="shared" si="3"/>
        <v>0</v>
      </c>
      <c r="M8" s="45">
        <f t="shared" si="3"/>
        <v>17437.673225806451</v>
      </c>
      <c r="N8" s="45">
        <f t="shared" si="3"/>
        <v>-17076.683548387096</v>
      </c>
    </row>
    <row r="9" spans="1:14" ht="29.1" customHeight="1">
      <c r="A9" s="62" t="s">
        <v>123</v>
      </c>
      <c r="B9" s="67">
        <f>IFERROR(B8/B6,0)</f>
        <v>0</v>
      </c>
      <c r="C9" s="67">
        <f t="shared" ref="C9:N9" si="4">IFERROR(C8/C6,0)</f>
        <v>0</v>
      </c>
      <c r="D9" s="67">
        <f t="shared" si="4"/>
        <v>0</v>
      </c>
      <c r="E9" s="67">
        <f t="shared" si="4"/>
        <v>0</v>
      </c>
      <c r="F9" s="67">
        <f t="shared" si="4"/>
        <v>0</v>
      </c>
      <c r="G9" s="67">
        <f t="shared" si="4"/>
        <v>0</v>
      </c>
      <c r="H9" s="67">
        <f t="shared" si="4"/>
        <v>0</v>
      </c>
      <c r="I9" s="67">
        <f t="shared" si="4"/>
        <v>0</v>
      </c>
      <c r="J9" s="67">
        <f t="shared" si="4"/>
        <v>0</v>
      </c>
      <c r="K9" s="67">
        <f t="shared" si="4"/>
        <v>0</v>
      </c>
      <c r="L9" s="67">
        <f t="shared" si="4"/>
        <v>0</v>
      </c>
      <c r="M9" s="68">
        <f t="shared" si="4"/>
        <v>0.33564950639669811</v>
      </c>
      <c r="N9" s="69">
        <f t="shared" si="4"/>
        <v>-0.32870098720660379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Mois de gestion</vt:lpstr>
      <vt:lpstr>Récaptitulatif Loyer Paris</vt:lpstr>
      <vt:lpstr>Récaptitulatif Resa PARIS 2018</vt:lpstr>
      <vt:lpstr>Comptabilité PARIS 2018</vt:lpstr>
      <vt:lpstr>Analyse Global PARIS </vt:lpstr>
    </vt:vector>
  </TitlesOfParts>
  <Company>IUT PARIS DESCARTES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vassoux</dc:creator>
  <cp:lastModifiedBy>Carim</cp:lastModifiedBy>
  <dcterms:created xsi:type="dcterms:W3CDTF">2016-09-14T15:49:27Z</dcterms:created>
  <dcterms:modified xsi:type="dcterms:W3CDTF">2018-01-23T18:30:37Z</dcterms:modified>
</cp:coreProperties>
</file>