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4BD58AB2-87EB-466B-8BF1-D8E89E7D8761}" xr6:coauthVersionLast="43" xr6:coauthVersionMax="43" xr10:uidLastSave="{00000000-0000-0000-0000-000000000000}"/>
  <bookViews>
    <workbookView xWindow="-110" yWindow="-110" windowWidth="19420" windowHeight="10420" tabRatio="628" xr2:uid="{00000000-000D-0000-FFFF-FFFF00000000}"/>
  </bookViews>
  <sheets>
    <sheet name="01 June 2019" sheetId="172" r:id="rId1"/>
  </sheets>
  <externalReferences>
    <externalReference r:id="rId2"/>
  </externalReferences>
  <definedNames>
    <definedName name="_xlnm.Print_Area" localSheetId="0">'01 June 2019'!$D$1:$R$75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172" l="1"/>
  <c r="G35" i="172"/>
  <c r="F35" i="172"/>
  <c r="E35" i="172"/>
  <c r="E20" i="172" l="1"/>
  <c r="H55" i="172"/>
  <c r="G55" i="172"/>
  <c r="F55" i="172"/>
  <c r="E55" i="172"/>
  <c r="G53" i="172"/>
  <c r="H53" i="172"/>
  <c r="F53" i="172"/>
  <c r="E53" i="172"/>
  <c r="D15" i="172" l="1"/>
  <c r="H3" i="172" l="1"/>
  <c r="L13" i="172"/>
  <c r="L12" i="172"/>
  <c r="L11" i="172"/>
  <c r="L10" i="172"/>
  <c r="L7" i="172"/>
  <c r="AI10" i="172"/>
  <c r="AI11" i="172"/>
  <c r="AI12" i="172"/>
  <c r="AI13" i="172"/>
  <c r="AI14" i="172"/>
  <c r="AI9" i="172"/>
  <c r="AF9" i="172"/>
  <c r="AI8" i="172"/>
  <c r="AF8" i="172"/>
  <c r="AI7" i="172"/>
  <c r="AI6" i="172"/>
  <c r="AI5" i="172"/>
  <c r="AI4" i="172"/>
  <c r="AF4" i="172"/>
  <c r="AI3" i="172"/>
  <c r="AF3" i="172"/>
  <c r="D58" i="172"/>
  <c r="E60" i="172"/>
  <c r="F60" i="172"/>
  <c r="G60" i="172"/>
  <c r="H60" i="172"/>
  <c r="I60" i="172"/>
  <c r="J60" i="172"/>
  <c r="M60" i="172"/>
  <c r="N60" i="172"/>
  <c r="E61" i="172"/>
  <c r="F61" i="172"/>
  <c r="G61" i="172"/>
  <c r="H61" i="172"/>
  <c r="I61" i="172"/>
  <c r="J61" i="172"/>
  <c r="M61" i="172"/>
  <c r="N61" i="172"/>
  <c r="E62" i="172"/>
  <c r="F62" i="172"/>
  <c r="G62" i="172"/>
  <c r="E63" i="172"/>
  <c r="F63" i="172"/>
  <c r="G63" i="172"/>
  <c r="H63" i="172"/>
  <c r="I63" i="172"/>
  <c r="J63" i="172"/>
  <c r="M63" i="172"/>
  <c r="N63" i="172"/>
  <c r="D66" i="172"/>
  <c r="E68" i="172"/>
  <c r="F68" i="172"/>
  <c r="G68" i="172"/>
  <c r="H68" i="172"/>
  <c r="K68" i="172"/>
  <c r="L68" i="172"/>
  <c r="M68" i="172"/>
  <c r="N68" i="172"/>
  <c r="E69" i="172"/>
  <c r="F69" i="172"/>
  <c r="G69" i="172"/>
  <c r="H69" i="172"/>
  <c r="K69" i="172"/>
  <c r="L69" i="172"/>
  <c r="M69" i="172"/>
  <c r="N69" i="172"/>
  <c r="E70" i="172"/>
  <c r="F70" i="172"/>
  <c r="G70" i="172"/>
  <c r="E71" i="172"/>
  <c r="F71" i="172"/>
  <c r="G71" i="172"/>
  <c r="H71" i="172"/>
  <c r="K71" i="172"/>
  <c r="L71" i="172"/>
  <c r="M71" i="172"/>
  <c r="N71" i="172"/>
  <c r="N52" i="172"/>
  <c r="M52" i="172"/>
  <c r="L52" i="172"/>
  <c r="K52" i="172"/>
  <c r="L47" i="172"/>
  <c r="F47" i="172"/>
  <c r="L46" i="172"/>
  <c r="F46" i="172"/>
  <c r="L45" i="172"/>
  <c r="F45" i="172"/>
  <c r="L43" i="172"/>
  <c r="F43" i="172"/>
  <c r="L38" i="172"/>
  <c r="K38" i="172"/>
  <c r="J38" i="172"/>
  <c r="H38" i="172"/>
  <c r="G38" i="172"/>
  <c r="F38" i="172"/>
  <c r="E38" i="172"/>
  <c r="M37" i="172"/>
  <c r="L37" i="172"/>
  <c r="K37" i="172"/>
  <c r="J37" i="172"/>
  <c r="H37" i="172"/>
  <c r="G37" i="172"/>
  <c r="F37" i="172"/>
  <c r="E37" i="172"/>
  <c r="M36" i="172"/>
  <c r="K35" i="172"/>
  <c r="J35" i="172"/>
  <c r="M28" i="172"/>
  <c r="K28" i="172"/>
  <c r="I28" i="172"/>
  <c r="G28" i="172"/>
  <c r="E28" i="172"/>
  <c r="M27" i="172"/>
  <c r="K27" i="172"/>
  <c r="I27" i="172"/>
  <c r="G27" i="172"/>
  <c r="E27" i="172"/>
  <c r="M26" i="172"/>
  <c r="K26" i="172"/>
  <c r="I26" i="172"/>
  <c r="G26" i="172"/>
  <c r="E26" i="172"/>
  <c r="M22" i="172"/>
  <c r="K22" i="172"/>
  <c r="I22" i="172"/>
  <c r="G22" i="172"/>
  <c r="E22" i="172"/>
  <c r="M21" i="172"/>
  <c r="K21" i="172"/>
  <c r="I21" i="172"/>
  <c r="G21" i="172"/>
  <c r="E21" i="172"/>
  <c r="M20" i="172"/>
  <c r="K20" i="172"/>
  <c r="I20" i="172"/>
  <c r="G20" i="172"/>
  <c r="G9" i="172"/>
  <c r="G10" i="172"/>
  <c r="G11" i="172"/>
  <c r="G12" i="172"/>
  <c r="G13" i="172"/>
  <c r="G14" i="172"/>
  <c r="G7" i="172"/>
  <c r="G8" i="172"/>
  <c r="W9" i="172"/>
  <c r="L9" i="172" l="1"/>
  <c r="AJ14" i="172"/>
  <c r="AK14" i="172" s="1"/>
  <c r="AJ3" i="172"/>
  <c r="AK3" i="172" s="1"/>
  <c r="W39" i="172" s="1"/>
  <c r="AJ12" i="172"/>
  <c r="AK12" i="172" s="1"/>
  <c r="AJ4" i="172"/>
  <c r="AK4" i="172" s="1"/>
  <c r="W41" i="172" s="1"/>
  <c r="AJ5" i="172"/>
  <c r="AK5" i="172" s="1"/>
  <c r="W51" i="172" s="1"/>
  <c r="AJ13" i="172"/>
  <c r="AK13" i="172" s="1"/>
  <c r="W50" i="172"/>
  <c r="AJ11" i="172"/>
  <c r="AK11" i="172" s="1"/>
  <c r="W40" i="172"/>
  <c r="AJ9" i="172"/>
  <c r="AK9" i="172" s="1"/>
  <c r="AJ10" i="172"/>
  <c r="AK10" i="172" s="1"/>
  <c r="AJ8" i="172"/>
  <c r="AK8" i="172" s="1"/>
  <c r="AJ6" i="172"/>
  <c r="AK6" i="172" s="1"/>
  <c r="AJ7" i="172"/>
  <c r="AK7" i="172" s="1"/>
  <c r="W52" i="172" l="1"/>
  <c r="W59" i="172"/>
  <c r="W42" i="172"/>
  <c r="W58" i="172"/>
  <c r="W60" i="172"/>
  <c r="W61" i="172"/>
  <c r="W53" i="172"/>
  <c r="W46" i="172"/>
  <c r="W43" i="172"/>
  <c r="W44" i="172"/>
  <c r="W45" i="172"/>
  <c r="W54" i="172"/>
  <c r="W55" i="172"/>
</calcChain>
</file>

<file path=xl/sharedStrings.xml><?xml version="1.0" encoding="utf-8"?>
<sst xmlns="http://schemas.openxmlformats.org/spreadsheetml/2006/main" count="251" uniqueCount="149">
  <si>
    <t>FLUID SET</t>
  </si>
  <si>
    <t>VOLUME (BBBLS)</t>
  </si>
  <si>
    <t>Density (ppg)</t>
  </si>
  <si>
    <t xml:space="preserve">MAX VOLUME </t>
  </si>
  <si>
    <t xml:space="preserve">DEAD VOLUME </t>
  </si>
  <si>
    <t>TOTALS</t>
  </si>
  <si>
    <t>PIT 1</t>
  </si>
  <si>
    <t>BBLS</t>
  </si>
  <si>
    <t>BARITE</t>
  </si>
  <si>
    <t>MT</t>
  </si>
  <si>
    <t>PIT 2</t>
  </si>
  <si>
    <t>CaCO3</t>
  </si>
  <si>
    <t>PIT 3</t>
  </si>
  <si>
    <t>PIT 4</t>
  </si>
  <si>
    <t>PIT 5</t>
  </si>
  <si>
    <t>PIT 6</t>
  </si>
  <si>
    <t>FlexSTONE</t>
  </si>
  <si>
    <t xml:space="preserve">SURFACE PITS </t>
  </si>
  <si>
    <t>TT #1</t>
  </si>
  <si>
    <t>DRILL WATER</t>
  </si>
  <si>
    <t xml:space="preserve">Bulk Density </t>
  </si>
  <si>
    <t>lb/cf</t>
  </si>
  <si>
    <t xml:space="preserve">Total Lb </t>
  </si>
  <si>
    <t xml:space="preserve">BULK TYPE </t>
  </si>
  <si>
    <t>MAX</t>
  </si>
  <si>
    <t>Silo Size</t>
  </si>
  <si>
    <t>BENT</t>
  </si>
  <si>
    <t>SILO 1</t>
  </si>
  <si>
    <t>SILO 2</t>
  </si>
  <si>
    <t>SILO 3</t>
  </si>
  <si>
    <t>SILO 4</t>
  </si>
  <si>
    <t>Cement 1</t>
  </si>
  <si>
    <t>G Cement</t>
  </si>
  <si>
    <t xml:space="preserve">MUD TREATMENT / TRIP TANKS </t>
  </si>
  <si>
    <t>Cement 2</t>
  </si>
  <si>
    <t>Cement 3</t>
  </si>
  <si>
    <t>TT #2</t>
  </si>
  <si>
    <t>Mud Pump to Rig Floor</t>
  </si>
  <si>
    <t>Cement Unit to Rig Floor</t>
  </si>
  <si>
    <t>2 - 3</t>
  </si>
  <si>
    <t>DRILLWATER</t>
  </si>
  <si>
    <t>DEGASSER/LINES</t>
  </si>
  <si>
    <t>Trip Tank</t>
  </si>
  <si>
    <t>Sand Traps</t>
  </si>
  <si>
    <t xml:space="preserve">(ACTIVE PIT ) </t>
  </si>
  <si>
    <t>Active + Hole</t>
  </si>
  <si>
    <t>NaCl Brine</t>
  </si>
  <si>
    <t>Batch Mixer</t>
  </si>
  <si>
    <t>Hole Volume Brine</t>
  </si>
  <si>
    <t>Hole volume Brine</t>
  </si>
  <si>
    <t xml:space="preserve">Mud tanks layout </t>
  </si>
  <si>
    <t>Degazer</t>
  </si>
  <si>
    <t>Desilter</t>
  </si>
  <si>
    <t>Centrif.</t>
  </si>
  <si>
    <t xml:space="preserve">S /TRAP </t>
  </si>
  <si>
    <t>Degaz</t>
  </si>
  <si>
    <t>Desilt</t>
  </si>
  <si>
    <t>Centrif</t>
  </si>
  <si>
    <t>Trip Tank 1</t>
  </si>
  <si>
    <t>Trip Tank 2</t>
  </si>
  <si>
    <t>SLUG PIT</t>
  </si>
  <si>
    <t>Premix 1</t>
  </si>
  <si>
    <t>Premix 2</t>
  </si>
  <si>
    <t xml:space="preserve">Mud in Hole </t>
  </si>
  <si>
    <t>Slug Pit</t>
  </si>
  <si>
    <t>BRINE 1 (4A)</t>
  </si>
  <si>
    <t>BRINE 2 (BOT)</t>
  </si>
  <si>
    <t>Hole volume</t>
  </si>
  <si>
    <t>Hole Volume</t>
  </si>
  <si>
    <t>Date</t>
  </si>
  <si>
    <t>August</t>
  </si>
  <si>
    <t>January</t>
  </si>
  <si>
    <t>Empty</t>
  </si>
  <si>
    <t>February</t>
  </si>
  <si>
    <t>Drill Water</t>
  </si>
  <si>
    <t>March</t>
  </si>
  <si>
    <t>Sea Water</t>
  </si>
  <si>
    <t>April</t>
  </si>
  <si>
    <t>PHB</t>
  </si>
  <si>
    <t>May</t>
  </si>
  <si>
    <t>NaCl/KCl/Pol.</t>
  </si>
  <si>
    <t>June</t>
  </si>
  <si>
    <t>NaCl/KCl/Gly Mud</t>
  </si>
  <si>
    <t>July</t>
  </si>
  <si>
    <t>PERFORMADRIL</t>
  </si>
  <si>
    <t>September</t>
  </si>
  <si>
    <t>Milling Fluid</t>
  </si>
  <si>
    <t>October</t>
  </si>
  <si>
    <t>Low Rheology Mud</t>
  </si>
  <si>
    <t>November</t>
  </si>
  <si>
    <t>Kill Mud</t>
  </si>
  <si>
    <t>December</t>
  </si>
  <si>
    <t>BAROLIFT PILL</t>
  </si>
  <si>
    <t>Slug</t>
  </si>
  <si>
    <t>LCM pill</t>
  </si>
  <si>
    <t>Caustic Pill</t>
  </si>
  <si>
    <t>Baraklean Pill</t>
  </si>
  <si>
    <t>Citric Acid Pill</t>
  </si>
  <si>
    <t>Hi-Vis Pill</t>
  </si>
  <si>
    <t>KCl Brine</t>
  </si>
  <si>
    <t>HALUL 40</t>
  </si>
  <si>
    <t>CaCl2 Brine</t>
  </si>
  <si>
    <t>HALUL 61</t>
  </si>
  <si>
    <t xml:space="preserve">CaCl2/CaBr2 </t>
  </si>
  <si>
    <t>HALUL</t>
  </si>
  <si>
    <t xml:space="preserve">Inh. CaCl2/CaBr2 </t>
  </si>
  <si>
    <t>AL KHOR</t>
  </si>
  <si>
    <t>#</t>
  </si>
  <si>
    <t>or Bbl</t>
  </si>
  <si>
    <t>BULK 1S</t>
  </si>
  <si>
    <t>BULK 2P</t>
  </si>
  <si>
    <t>BULK 3S</t>
  </si>
  <si>
    <t>BULK 4P</t>
  </si>
  <si>
    <t>BULK 5S</t>
  </si>
  <si>
    <t>Blend EZ Flo</t>
  </si>
  <si>
    <t>BULK 6P</t>
  </si>
  <si>
    <t>TANK 1S</t>
  </si>
  <si>
    <t>TANK 1P</t>
  </si>
  <si>
    <t>Clean</t>
  </si>
  <si>
    <t>TANK 2P</t>
  </si>
  <si>
    <t>TANK 2S</t>
  </si>
  <si>
    <t>MT/Dead Vol</t>
  </si>
  <si>
    <t>MicroBond</t>
  </si>
  <si>
    <t>TuneLight</t>
  </si>
  <si>
    <t>STEP 1</t>
  </si>
  <si>
    <t>FILL IN PITS DETAILS</t>
  </si>
  <si>
    <t>FILL IN DATE</t>
  </si>
  <si>
    <t>STEP 2</t>
  </si>
  <si>
    <t>To create more fluid set add them to AJ Column</t>
  </si>
  <si>
    <t>DEG./LINES</t>
  </si>
  <si>
    <t>BULKS AL KHOR</t>
  </si>
  <si>
    <t>60 MT</t>
  </si>
  <si>
    <t/>
  </si>
  <si>
    <t>57 MT</t>
  </si>
  <si>
    <t>Waste</t>
  </si>
  <si>
    <t>\</t>
  </si>
  <si>
    <t>STEP 3</t>
  </si>
  <si>
    <t>LAST : SUPPLIES DETAILS</t>
  </si>
  <si>
    <t>Check Active
0 = Not Active</t>
  </si>
  <si>
    <t>DESIGNATION</t>
  </si>
  <si>
    <t>Cmt Spacer</t>
  </si>
  <si>
    <t>Mix Water Cmt</t>
  </si>
  <si>
    <t>Salt Sat. Glyc Pol</t>
  </si>
  <si>
    <t xml:space="preserve">BRINE </t>
  </si>
  <si>
    <t>-</t>
  </si>
  <si>
    <t>STEP 4</t>
  </si>
  <si>
    <t>SAVE then PRINT AS PDF</t>
  </si>
  <si>
    <t>Lieux A</t>
  </si>
  <si>
    <t>Total Active Surface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</si>
</sst>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809]dd\ mmmm\ yyyy;@"/>
    <numFmt numFmtId="165" formatCode="#,##0&quot; ft3&quot;"/>
    <numFmt numFmtId="166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theme="4" tint="0.39997558519241921"/>
      <name val="Calibri"/>
      <family val="2"/>
      <scheme val="minor"/>
    </font>
    <font>
      <sz val="9"/>
      <color theme="4" tint="0.3999755851924192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BB7931"/>
        <bgColor indexed="64"/>
      </patternFill>
    </fill>
    <fill>
      <patternFill patternType="solid">
        <fgColor rgb="FF59E986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AEEF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400">
    <xf numFmtId="0" fontId="0" fillId="0" borderId="0" xfId="0"/>
    <xf numFmtId="0" fontId="3" fillId="4" borderId="0" xfId="0" applyFont="1" applyFill="1"/>
    <xf numFmtId="0" fontId="3" fillId="0" borderId="0" xfId="0" applyFont="1"/>
    <xf numFmtId="0" fontId="7" fillId="4" borderId="0" xfId="0" applyFont="1" applyFill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4" borderId="1" xfId="0" applyFont="1" applyFill="1" applyBorder="1"/>
    <xf numFmtId="165" fontId="3" fillId="4" borderId="0" xfId="0" applyNumberFormat="1" applyFont="1" applyFill="1"/>
    <xf numFmtId="9" fontId="3" fillId="4" borderId="0" xfId="1" applyFont="1" applyFill="1"/>
    <xf numFmtId="0" fontId="3" fillId="4" borderId="15" xfId="0" applyFont="1" applyFill="1" applyBorder="1" applyAlignment="1">
      <alignment horizontal="center"/>
    </xf>
    <xf numFmtId="0" fontId="3" fillId="4" borderId="0" xfId="0" applyFont="1" applyFill="1" applyAlignment="1">
      <alignment horizontal="left"/>
    </xf>
    <xf numFmtId="16" fontId="3" fillId="4" borderId="0" xfId="0" quotePrefix="1" applyNumberFormat="1" applyFont="1" applyFill="1" applyAlignment="1">
      <alignment horizontal="left"/>
    </xf>
    <xf numFmtId="0" fontId="6" fillId="4" borderId="1" xfId="2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 wrapText="1"/>
    </xf>
    <xf numFmtId="0" fontId="7" fillId="4" borderId="5" xfId="0" applyFont="1" applyFill="1" applyBorder="1" applyAlignment="1"/>
    <xf numFmtId="0" fontId="7" fillId="4" borderId="18" xfId="0" applyFont="1" applyFill="1" applyBorder="1" applyAlignment="1"/>
    <xf numFmtId="0" fontId="7" fillId="4" borderId="6" xfId="0" applyFont="1" applyFill="1" applyBorder="1" applyAlignment="1"/>
    <xf numFmtId="0" fontId="7" fillId="4" borderId="15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13" xfId="0" applyFont="1" applyFill="1" applyBorder="1"/>
    <xf numFmtId="0" fontId="7" fillId="4" borderId="0" xfId="0" applyFont="1" applyFill="1" applyBorder="1" applyAlignment="1">
      <alignment horizontal="center"/>
    </xf>
    <xf numFmtId="0" fontId="14" fillId="4" borderId="0" xfId="0" applyFont="1" applyFill="1"/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Alignment="1"/>
    <xf numFmtId="0" fontId="12" fillId="4" borderId="0" xfId="0" applyFont="1" applyFill="1"/>
    <xf numFmtId="0" fontId="3" fillId="4" borderId="35" xfId="0" applyFont="1" applyFill="1" applyBorder="1"/>
    <xf numFmtId="0" fontId="6" fillId="4" borderId="1" xfId="3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vertical="top"/>
    </xf>
    <xf numFmtId="0" fontId="3" fillId="17" borderId="0" xfId="0" applyFont="1" applyFill="1"/>
    <xf numFmtId="0" fontId="3" fillId="18" borderId="0" xfId="0" applyFont="1" applyFill="1"/>
    <xf numFmtId="0" fontId="3" fillId="14" borderId="0" xfId="0" applyFont="1" applyFill="1"/>
    <xf numFmtId="0" fontId="6" fillId="6" borderId="36" xfId="3" applyFont="1" applyFill="1" applyBorder="1"/>
    <xf numFmtId="0" fontId="8" fillId="7" borderId="2" xfId="0" applyFont="1" applyFill="1" applyBorder="1" applyAlignment="1" applyProtection="1">
      <alignment horizontal="center"/>
      <protection locked="0"/>
    </xf>
    <xf numFmtId="0" fontId="3" fillId="7" borderId="2" xfId="0" applyFont="1" applyFill="1" applyBorder="1" applyAlignment="1" applyProtection="1">
      <alignment horizontal="center"/>
      <protection locked="0"/>
    </xf>
    <xf numFmtId="0" fontId="3" fillId="20" borderId="0" xfId="0" applyFont="1" applyFill="1"/>
    <xf numFmtId="0" fontId="3" fillId="7" borderId="2" xfId="0" applyFont="1" applyFill="1" applyBorder="1" applyAlignment="1" applyProtection="1">
      <alignment horizontal="center" vertical="top" wrapText="1"/>
      <protection locked="0"/>
    </xf>
    <xf numFmtId="0" fontId="3" fillId="21" borderId="0" xfId="0" applyFont="1" applyFill="1"/>
    <xf numFmtId="0" fontId="3" fillId="22" borderId="0" xfId="0" applyFont="1" applyFill="1"/>
    <xf numFmtId="0" fontId="3" fillId="23" borderId="0" xfId="0" applyFont="1" applyFill="1"/>
    <xf numFmtId="0" fontId="3" fillId="11" borderId="0" xfId="0" applyFont="1" applyFill="1"/>
    <xf numFmtId="0" fontId="3" fillId="24" borderId="0" xfId="0" applyFont="1" applyFill="1"/>
    <xf numFmtId="0" fontId="3" fillId="25" borderId="0" xfId="0" applyFont="1" applyFill="1"/>
    <xf numFmtId="0" fontId="6" fillId="6" borderId="37" xfId="3" applyFont="1" applyFill="1" applyBorder="1"/>
    <xf numFmtId="0" fontId="8" fillId="7" borderId="38" xfId="0" applyFont="1" applyFill="1" applyBorder="1" applyAlignment="1" applyProtection="1">
      <alignment horizontal="center"/>
      <protection locked="0"/>
    </xf>
    <xf numFmtId="0" fontId="3" fillId="7" borderId="38" xfId="0" applyFont="1" applyFill="1" applyBorder="1" applyAlignment="1" applyProtection="1">
      <alignment horizontal="center"/>
      <protection locked="0"/>
    </xf>
    <xf numFmtId="0" fontId="3" fillId="26" borderId="0" xfId="0" applyFont="1" applyFill="1"/>
    <xf numFmtId="0" fontId="3" fillId="27" borderId="0" xfId="0" applyFont="1" applyFill="1"/>
    <xf numFmtId="0" fontId="3" fillId="28" borderId="0" xfId="0" applyFont="1" applyFill="1"/>
    <xf numFmtId="0" fontId="7" fillId="4" borderId="0" xfId="0" applyFont="1" applyFill="1"/>
    <xf numFmtId="0" fontId="3" fillId="29" borderId="0" xfId="0" applyFont="1" applyFill="1"/>
    <xf numFmtId="0" fontId="3" fillId="30" borderId="0" xfId="0" applyFont="1" applyFill="1"/>
    <xf numFmtId="0" fontId="3" fillId="7" borderId="38" xfId="0" applyFont="1" applyFill="1" applyBorder="1" applyProtection="1">
      <protection locked="0"/>
    </xf>
    <xf numFmtId="0" fontId="8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Protection="1">
      <protection locked="0"/>
    </xf>
    <xf numFmtId="166" fontId="10" fillId="5" borderId="1" xfId="0" applyNumberFormat="1" applyFont="1" applyFill="1" applyBorder="1" applyAlignment="1" applyProtection="1">
      <alignment horizontal="center"/>
      <protection locked="0"/>
    </xf>
    <xf numFmtId="166" fontId="3" fillId="5" borderId="1" xfId="0" applyNumberFormat="1" applyFont="1" applyFill="1" applyBorder="1" applyAlignment="1" applyProtection="1">
      <alignment horizontal="center"/>
      <protection locked="0"/>
    </xf>
    <xf numFmtId="0" fontId="3" fillId="5" borderId="6" xfId="0" applyFont="1" applyFill="1" applyBorder="1" applyAlignment="1">
      <alignment horizontal="left"/>
    </xf>
    <xf numFmtId="0" fontId="3" fillId="19" borderId="6" xfId="0" applyFont="1" applyFill="1" applyBorder="1" applyAlignment="1">
      <alignment horizontal="left"/>
    </xf>
    <xf numFmtId="0" fontId="3" fillId="19" borderId="1" xfId="0" applyFont="1" applyFill="1" applyBorder="1" applyAlignment="1">
      <alignment horizontal="center"/>
    </xf>
    <xf numFmtId="0" fontId="3" fillId="19" borderId="33" xfId="0" applyFont="1" applyFill="1" applyBorder="1" applyAlignment="1">
      <alignment horizontal="left"/>
    </xf>
    <xf numFmtId="0" fontId="3" fillId="19" borderId="33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19" borderId="6" xfId="0" applyFont="1" applyFill="1" applyBorder="1" applyAlignment="1">
      <alignment horizontal="left" vertical="center"/>
    </xf>
    <xf numFmtId="0" fontId="3" fillId="19" borderId="1" xfId="0" applyFont="1" applyFill="1" applyBorder="1" applyAlignment="1">
      <alignment horizontal="center" vertical="center"/>
    </xf>
    <xf numFmtId="0" fontId="3" fillId="15" borderId="31" xfId="0" applyFont="1" applyFill="1" applyBorder="1"/>
    <xf numFmtId="0" fontId="3" fillId="19" borderId="33" xfId="0" applyFont="1" applyFill="1" applyBorder="1" applyAlignment="1">
      <alignment horizontal="left" vertical="center"/>
    </xf>
    <xf numFmtId="0" fontId="3" fillId="19" borderId="33" xfId="0" applyFont="1" applyFill="1" applyBorder="1" applyAlignment="1">
      <alignment horizontal="center" vertical="center"/>
    </xf>
    <xf numFmtId="0" fontId="3" fillId="15" borderId="34" xfId="0" applyFont="1" applyFill="1" applyBorder="1"/>
    <xf numFmtId="0" fontId="3" fillId="0" borderId="1" xfId="0" applyFont="1" applyBorder="1"/>
    <xf numFmtId="0" fontId="3" fillId="0" borderId="40" xfId="0" applyFont="1" applyBorder="1"/>
    <xf numFmtId="0" fontId="7" fillId="5" borderId="2" xfId="0" applyFont="1" applyFill="1" applyBorder="1" applyAlignment="1" applyProtection="1">
      <alignment vertical="top"/>
      <protection locked="0"/>
    </xf>
    <xf numFmtId="0" fontId="3" fillId="5" borderId="2" xfId="0" applyFont="1" applyFill="1" applyBorder="1" applyAlignment="1" applyProtection="1">
      <alignment horizontal="center"/>
      <protection locked="0"/>
    </xf>
    <xf numFmtId="166" fontId="3" fillId="5" borderId="2" xfId="0" applyNumberFormat="1" applyFont="1" applyFill="1" applyBorder="1" applyAlignment="1" applyProtection="1">
      <alignment horizontal="center"/>
      <protection locked="0"/>
    </xf>
    <xf numFmtId="0" fontId="7" fillId="5" borderId="38" xfId="0" applyFont="1" applyFill="1" applyBorder="1" applyAlignment="1" applyProtection="1">
      <alignment vertical="top"/>
      <protection locked="0"/>
    </xf>
    <xf numFmtId="0" fontId="3" fillId="5" borderId="38" xfId="0" applyFont="1" applyFill="1" applyBorder="1" applyAlignment="1" applyProtection="1">
      <alignment horizontal="center"/>
      <protection locked="0"/>
    </xf>
    <xf numFmtId="166" fontId="3" fillId="5" borderId="38" xfId="0" applyNumberFormat="1" applyFont="1" applyFill="1" applyBorder="1" applyAlignment="1" applyProtection="1">
      <alignment horizontal="center"/>
      <protection locked="0"/>
    </xf>
    <xf numFmtId="0" fontId="7" fillId="5" borderId="38" xfId="0" applyFont="1" applyFill="1" applyBorder="1" applyProtection="1">
      <protection locked="0"/>
    </xf>
    <xf numFmtId="0" fontId="3" fillId="5" borderId="38" xfId="0" applyFont="1" applyFill="1" applyBorder="1" applyProtection="1">
      <protection locked="0"/>
    </xf>
    <xf numFmtId="0" fontId="7" fillId="5" borderId="2" xfId="0" applyFont="1" applyFill="1" applyBorder="1" applyAlignment="1" applyProtection="1">
      <alignment horizontal="left"/>
      <protection locked="0"/>
    </xf>
    <xf numFmtId="0" fontId="10" fillId="32" borderId="7" xfId="3" applyFont="1" applyFill="1" applyBorder="1" applyAlignment="1" applyProtection="1">
      <alignment horizontal="center"/>
      <protection locked="0"/>
    </xf>
    <xf numFmtId="0" fontId="10" fillId="32" borderId="8" xfId="3" applyFont="1" applyFill="1" applyBorder="1" applyAlignment="1" applyProtection="1">
      <alignment horizontal="center"/>
      <protection locked="0"/>
    </xf>
    <xf numFmtId="0" fontId="6" fillId="4" borderId="1" xfId="3" applyFont="1" applyFill="1" applyBorder="1" applyAlignment="1" applyProtection="1">
      <alignment horizontal="center"/>
      <protection locked="0"/>
    </xf>
    <xf numFmtId="0" fontId="3" fillId="4" borderId="15" xfId="0" applyFont="1" applyFill="1" applyBorder="1" applyAlignment="1" applyProtection="1">
      <alignment horizontal="center" wrapText="1"/>
      <protection locked="0"/>
    </xf>
    <xf numFmtId="0" fontId="3" fillId="4" borderId="0" xfId="0" applyFont="1" applyFill="1" applyAlignment="1">
      <alignment wrapText="1"/>
    </xf>
    <xf numFmtId="0" fontId="3" fillId="4" borderId="14" xfId="0" applyFont="1" applyFill="1" applyBorder="1" applyAlignment="1">
      <alignment horizontal="center" wrapText="1"/>
    </xf>
    <xf numFmtId="0" fontId="3" fillId="0" borderId="14" xfId="0" applyFont="1" applyBorder="1"/>
    <xf numFmtId="0" fontId="3" fillId="4" borderId="15" xfId="0" applyFont="1" applyFill="1" applyBorder="1"/>
    <xf numFmtId="0" fontId="8" fillId="4" borderId="13" xfId="0" applyFont="1" applyFill="1" applyBorder="1" applyAlignment="1" applyProtection="1">
      <alignment horizontal="center"/>
      <protection locked="0"/>
    </xf>
    <xf numFmtId="0" fontId="8" fillId="4" borderId="12" xfId="0" applyFont="1" applyFill="1" applyBorder="1" applyAlignment="1" applyProtection="1">
      <alignment horizontal="center"/>
      <protection locked="0"/>
    </xf>
    <xf numFmtId="0" fontId="3" fillId="4" borderId="0" xfId="0" applyFont="1" applyFill="1" applyProtection="1">
      <protection locked="0"/>
    </xf>
    <xf numFmtId="0" fontId="3" fillId="4" borderId="11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Alignment="1" applyProtection="1">
      <alignment horizontal="center"/>
      <protection locked="0"/>
    </xf>
    <xf numFmtId="0" fontId="6" fillId="4" borderId="14" xfId="2" applyFont="1" applyFill="1" applyBorder="1" applyAlignment="1">
      <alignment horizontal="center"/>
    </xf>
    <xf numFmtId="0" fontId="7" fillId="35" borderId="14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3" fillId="34" borderId="15" xfId="0" applyFont="1" applyFill="1" applyBorder="1"/>
    <xf numFmtId="0" fontId="3" fillId="35" borderId="15" xfId="0" applyFont="1" applyFill="1" applyBorder="1"/>
    <xf numFmtId="0" fontId="3" fillId="0" borderId="15" xfId="0" applyFont="1" applyBorder="1"/>
    <xf numFmtId="0" fontId="7" fillId="35" borderId="15" xfId="0" applyFont="1" applyFill="1" applyBorder="1" applyAlignment="1">
      <alignment horizontal="center"/>
    </xf>
    <xf numFmtId="0" fontId="7" fillId="34" borderId="13" xfId="0" applyFont="1" applyFill="1" applyBorder="1" applyAlignment="1">
      <alignment horizontal="center"/>
    </xf>
    <xf numFmtId="0" fontId="7" fillId="14" borderId="13" xfId="0" applyFont="1" applyFill="1" applyBorder="1" applyAlignment="1">
      <alignment horizontal="center"/>
    </xf>
    <xf numFmtId="0" fontId="7" fillId="35" borderId="13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12" fillId="4" borderId="12" xfId="0" applyFont="1" applyFill="1" applyBorder="1" applyProtection="1">
      <protection locked="0"/>
    </xf>
    <xf numFmtId="0" fontId="12" fillId="4" borderId="13" xfId="0" applyFont="1" applyFill="1" applyBorder="1" applyProtection="1">
      <protection locked="0"/>
    </xf>
    <xf numFmtId="0" fontId="12" fillId="7" borderId="13" xfId="0" applyFont="1" applyFill="1" applyBorder="1" applyAlignment="1" applyProtection="1">
      <alignment horizontal="center"/>
      <protection locked="0"/>
    </xf>
    <xf numFmtId="0" fontId="12" fillId="4" borderId="13" xfId="0" applyFont="1" applyFill="1" applyBorder="1" applyAlignment="1" applyProtection="1">
      <alignment horizontal="center"/>
      <protection locked="0"/>
    </xf>
    <xf numFmtId="0" fontId="12" fillId="32" borderId="13" xfId="0" applyFont="1" applyFill="1" applyBorder="1" applyAlignment="1" applyProtection="1">
      <alignment horizontal="center"/>
      <protection locked="0"/>
    </xf>
    <xf numFmtId="0" fontId="7" fillId="7" borderId="15" xfId="0" applyFont="1" applyFill="1" applyBorder="1" applyAlignment="1">
      <alignment horizontal="center"/>
    </xf>
    <xf numFmtId="0" fontId="7" fillId="32" borderId="15" xfId="0" applyFont="1" applyFill="1" applyBorder="1" applyAlignment="1">
      <alignment horizontal="center"/>
    </xf>
    <xf numFmtId="0" fontId="7" fillId="7" borderId="14" xfId="0" applyFont="1" applyFill="1" applyBorder="1" applyAlignment="1">
      <alignment horizontal="center"/>
    </xf>
    <xf numFmtId="0" fontId="7" fillId="32" borderId="14" xfId="0" applyFont="1" applyFill="1" applyBorder="1" applyAlignment="1">
      <alignment horizontal="center"/>
    </xf>
    <xf numFmtId="0" fontId="12" fillId="12" borderId="12" xfId="0" applyFont="1" applyFill="1" applyBorder="1" applyProtection="1">
      <protection locked="0"/>
    </xf>
    <xf numFmtId="0" fontId="12" fillId="15" borderId="13" xfId="0" applyFont="1" applyFill="1" applyBorder="1" applyProtection="1">
      <protection locked="0"/>
    </xf>
    <xf numFmtId="0" fontId="12" fillId="16" borderId="13" xfId="0" applyFont="1" applyFill="1" applyBorder="1" applyAlignment="1" applyProtection="1">
      <alignment horizontal="center"/>
      <protection locked="0"/>
    </xf>
    <xf numFmtId="0" fontId="12" fillId="16" borderId="12" xfId="0" applyFont="1" applyFill="1" applyBorder="1" applyProtection="1">
      <protection locked="0"/>
    </xf>
    <xf numFmtId="0" fontId="12" fillId="33" borderId="12" xfId="0" applyFont="1" applyFill="1" applyBorder="1" applyProtection="1">
      <protection locked="0"/>
    </xf>
    <xf numFmtId="0" fontId="7" fillId="12" borderId="15" xfId="0" applyFont="1" applyFill="1" applyBorder="1" applyAlignment="1">
      <alignment horizontal="center"/>
    </xf>
    <xf numFmtId="0" fontId="7" fillId="15" borderId="15" xfId="0" applyFont="1" applyFill="1" applyBorder="1" applyAlignment="1">
      <alignment horizontal="center"/>
    </xf>
    <xf numFmtId="0" fontId="7" fillId="16" borderId="15" xfId="0" applyFont="1" applyFill="1" applyBorder="1" applyAlignment="1">
      <alignment horizontal="center"/>
    </xf>
    <xf numFmtId="0" fontId="7" fillId="33" borderId="15" xfId="0" applyFont="1" applyFill="1" applyBorder="1" applyAlignment="1">
      <alignment horizontal="center"/>
    </xf>
    <xf numFmtId="0" fontId="7" fillId="12" borderId="14" xfId="0" applyFont="1" applyFill="1" applyBorder="1" applyAlignment="1">
      <alignment horizontal="center"/>
    </xf>
    <xf numFmtId="0" fontId="7" fillId="15" borderId="14" xfId="0" applyFont="1" applyFill="1" applyBorder="1" applyAlignment="1">
      <alignment horizontal="center"/>
    </xf>
    <xf numFmtId="0" fontId="7" fillId="16" borderId="14" xfId="0" applyFont="1" applyFill="1" applyBorder="1" applyAlignment="1">
      <alignment horizontal="center"/>
    </xf>
    <xf numFmtId="0" fontId="7" fillId="33" borderId="14" xfId="0" applyFont="1" applyFill="1" applyBorder="1" applyAlignment="1">
      <alignment horizontal="center"/>
    </xf>
    <xf numFmtId="0" fontId="6" fillId="6" borderId="42" xfId="3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left"/>
    </xf>
    <xf numFmtId="0" fontId="3" fillId="5" borderId="43" xfId="0" applyFont="1" applyFill="1" applyBorder="1" applyAlignment="1">
      <alignment horizontal="center"/>
    </xf>
    <xf numFmtId="0" fontId="3" fillId="21" borderId="44" xfId="0" applyFont="1" applyFill="1" applyBorder="1" applyProtection="1">
      <protection locked="0"/>
    </xf>
    <xf numFmtId="0" fontId="6" fillId="6" borderId="30" xfId="3" applyFont="1" applyFill="1" applyBorder="1" applyAlignment="1">
      <alignment horizontal="center" vertical="center"/>
    </xf>
    <xf numFmtId="0" fontId="3" fillId="21" borderId="31" xfId="0" applyFont="1" applyFill="1" applyBorder="1" applyProtection="1">
      <protection locked="0"/>
    </xf>
    <xf numFmtId="0" fontId="3" fillId="17" borderId="31" xfId="0" applyFont="1" applyFill="1" applyBorder="1"/>
    <xf numFmtId="0" fontId="6" fillId="6" borderId="32" xfId="3" applyFont="1" applyFill="1" applyBorder="1" applyAlignment="1">
      <alignment horizontal="center" vertical="center"/>
    </xf>
    <xf numFmtId="0" fontId="3" fillId="17" borderId="34" xfId="0" applyFont="1" applyFill="1" applyBorder="1"/>
    <xf numFmtId="0" fontId="7" fillId="24" borderId="19" xfId="0" applyFont="1" applyFill="1" applyBorder="1"/>
    <xf numFmtId="0" fontId="9" fillId="8" borderId="20" xfId="0" applyFont="1" applyFill="1" applyBorder="1" applyAlignment="1">
      <alignment horizontal="center"/>
    </xf>
    <xf numFmtId="0" fontId="9" fillId="8" borderId="21" xfId="0" applyFont="1" applyFill="1" applyBorder="1" applyAlignment="1">
      <alignment horizontal="center"/>
    </xf>
    <xf numFmtId="0" fontId="6" fillId="6" borderId="45" xfId="3" applyFont="1" applyFill="1" applyBorder="1"/>
    <xf numFmtId="0" fontId="3" fillId="7" borderId="31" xfId="0" applyFont="1" applyFill="1" applyBorder="1" applyProtection="1">
      <protection locked="0"/>
    </xf>
    <xf numFmtId="0" fontId="7" fillId="6" borderId="24" xfId="0" applyFont="1" applyFill="1" applyBorder="1"/>
    <xf numFmtId="0" fontId="7" fillId="5" borderId="33" xfId="0" applyFont="1" applyFill="1" applyBorder="1" applyProtection="1">
      <protection locked="0"/>
    </xf>
    <xf numFmtId="0" fontId="3" fillId="5" borderId="33" xfId="0" applyFont="1" applyFill="1" applyBorder="1" applyAlignment="1" applyProtection="1">
      <alignment horizontal="center"/>
      <protection locked="0"/>
    </xf>
    <xf numFmtId="0" fontId="3" fillId="7" borderId="34" xfId="0" applyFont="1" applyFill="1" applyBorder="1" applyProtection="1">
      <protection locked="0"/>
    </xf>
    <xf numFmtId="0" fontId="3" fillId="32" borderId="31" xfId="0" applyFont="1" applyFill="1" applyBorder="1" applyProtection="1">
      <protection locked="0"/>
    </xf>
    <xf numFmtId="0" fontId="3" fillId="18" borderId="21" xfId="0" applyFont="1" applyFill="1" applyBorder="1" applyAlignment="1" applyProtection="1">
      <alignment horizontal="center" vertical="center"/>
      <protection locked="0"/>
    </xf>
    <xf numFmtId="0" fontId="20" fillId="18" borderId="28" xfId="0" applyFont="1" applyFill="1" applyBorder="1" applyAlignment="1" applyProtection="1">
      <alignment horizontal="center"/>
      <protection locked="0"/>
    </xf>
    <xf numFmtId="0" fontId="7" fillId="18" borderId="24" xfId="0" applyFont="1" applyFill="1" applyBorder="1" applyAlignment="1" applyProtection="1">
      <alignment horizontal="left"/>
      <protection locked="0"/>
    </xf>
    <xf numFmtId="0" fontId="3" fillId="18" borderId="25" xfId="0" applyFont="1" applyFill="1" applyBorder="1" applyProtection="1">
      <protection locked="0"/>
    </xf>
    <xf numFmtId="0" fontId="3" fillId="18" borderId="26" xfId="0" applyFont="1" applyFill="1" applyBorder="1" applyAlignment="1" applyProtection="1">
      <alignment horizontal="center"/>
      <protection locked="0"/>
    </xf>
    <xf numFmtId="0" fontId="7" fillId="4" borderId="25" xfId="0" applyFont="1" applyFill="1" applyBorder="1" applyProtection="1">
      <protection locked="0"/>
    </xf>
    <xf numFmtId="0" fontId="7" fillId="4" borderId="26" xfId="0" applyFont="1" applyFill="1" applyBorder="1" applyAlignment="1" applyProtection="1">
      <alignment horizontal="center"/>
      <protection locked="0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6" fillId="6" borderId="46" xfId="3" applyFont="1" applyFill="1" applyBorder="1"/>
    <xf numFmtId="0" fontId="7" fillId="5" borderId="47" xfId="0" applyFont="1" applyFill="1" applyBorder="1" applyAlignment="1" applyProtection="1">
      <alignment horizontal="left"/>
      <protection locked="0"/>
    </xf>
    <xf numFmtId="0" fontId="3" fillId="5" borderId="47" xfId="0" applyFont="1" applyFill="1" applyBorder="1" applyAlignment="1" applyProtection="1">
      <alignment horizontal="center"/>
      <protection locked="0"/>
    </xf>
    <xf numFmtId="166" fontId="3" fillId="5" borderId="47" xfId="0" applyNumberFormat="1" applyFont="1" applyFill="1" applyBorder="1" applyAlignment="1" applyProtection="1">
      <alignment horizontal="center"/>
      <protection locked="0"/>
    </xf>
    <xf numFmtId="0" fontId="8" fillId="7" borderId="47" xfId="0" applyFont="1" applyFill="1" applyBorder="1" applyAlignment="1" applyProtection="1">
      <alignment horizontal="center"/>
      <protection locked="0"/>
    </xf>
    <xf numFmtId="0" fontId="3" fillId="7" borderId="47" xfId="0" applyFont="1" applyFill="1" applyBorder="1" applyAlignment="1" applyProtection="1">
      <alignment horizontal="center"/>
      <protection locked="0"/>
    </xf>
    <xf numFmtId="0" fontId="6" fillId="6" borderId="48" xfId="3" applyFont="1" applyFill="1" applyBorder="1"/>
    <xf numFmtId="0" fontId="7" fillId="5" borderId="49" xfId="0" applyFont="1" applyFill="1" applyBorder="1" applyProtection="1">
      <protection locked="0"/>
    </xf>
    <xf numFmtId="0" fontId="3" fillId="5" borderId="49" xfId="0" applyFont="1" applyFill="1" applyBorder="1" applyAlignment="1" applyProtection="1">
      <alignment horizontal="center" vertical="center"/>
      <protection locked="0"/>
    </xf>
    <xf numFmtId="0" fontId="8" fillId="7" borderId="49" xfId="0" applyFont="1" applyFill="1" applyBorder="1" applyAlignment="1" applyProtection="1">
      <alignment horizontal="center" vertical="center"/>
      <protection locked="0"/>
    </xf>
    <xf numFmtId="0" fontId="3" fillId="7" borderId="49" xfId="0" applyFont="1" applyFill="1" applyBorder="1" applyAlignment="1" applyProtection="1">
      <alignment horizontal="center" vertical="center"/>
      <protection locked="0"/>
    </xf>
    <xf numFmtId="0" fontId="6" fillId="6" borderId="50" xfId="3" applyFont="1" applyFill="1" applyBorder="1"/>
    <xf numFmtId="0" fontId="7" fillId="5" borderId="51" xfId="0" applyFont="1" applyFill="1" applyBorder="1" applyAlignment="1" applyProtection="1">
      <alignment vertical="top"/>
      <protection locked="0"/>
    </xf>
    <xf numFmtId="0" fontId="3" fillId="5" borderId="51" xfId="0" applyFont="1" applyFill="1" applyBorder="1" applyAlignment="1" applyProtection="1">
      <alignment horizontal="center"/>
      <protection locked="0"/>
    </xf>
    <xf numFmtId="166" fontId="3" fillId="5" borderId="51" xfId="0" applyNumberFormat="1" applyFont="1" applyFill="1" applyBorder="1" applyAlignment="1" applyProtection="1">
      <alignment horizontal="center"/>
      <protection locked="0"/>
    </xf>
    <xf numFmtId="0" fontId="8" fillId="7" borderId="51" xfId="0" applyFont="1" applyFill="1" applyBorder="1" applyAlignment="1" applyProtection="1">
      <alignment horizontal="center"/>
      <protection locked="0"/>
    </xf>
    <xf numFmtId="0" fontId="3" fillId="7" borderId="52" xfId="0" applyFont="1" applyFill="1" applyBorder="1" applyAlignment="1" applyProtection="1">
      <alignment horizontal="center"/>
      <protection locked="0"/>
    </xf>
    <xf numFmtId="0" fontId="6" fillId="6" borderId="53" xfId="3" applyFont="1" applyFill="1" applyBorder="1"/>
    <xf numFmtId="0" fontId="7" fillId="5" borderId="54" xfId="0" applyFont="1" applyFill="1" applyBorder="1" applyAlignment="1" applyProtection="1">
      <alignment vertical="top"/>
      <protection locked="0"/>
    </xf>
    <xf numFmtId="0" fontId="3" fillId="5" borderId="54" xfId="0" applyFont="1" applyFill="1" applyBorder="1" applyAlignment="1" applyProtection="1">
      <alignment horizontal="center"/>
      <protection locked="0"/>
    </xf>
    <xf numFmtId="166" fontId="3" fillId="5" borderId="54" xfId="0" applyNumberFormat="1" applyFont="1" applyFill="1" applyBorder="1" applyAlignment="1" applyProtection="1">
      <alignment horizontal="center"/>
      <protection locked="0"/>
    </xf>
    <xf numFmtId="0" fontId="8" fillId="7" borderId="54" xfId="0" applyFont="1" applyFill="1" applyBorder="1" applyAlignment="1" applyProtection="1">
      <alignment horizontal="center"/>
      <protection locked="0"/>
    </xf>
    <xf numFmtId="0" fontId="3" fillId="7" borderId="55" xfId="0" applyFont="1" applyFill="1" applyBorder="1" applyAlignment="1" applyProtection="1">
      <alignment horizontal="center"/>
      <protection locked="0"/>
    </xf>
    <xf numFmtId="0" fontId="3" fillId="4" borderId="57" xfId="0" applyFont="1" applyFill="1" applyBorder="1" applyAlignment="1">
      <alignment horizontal="center" vertical="center"/>
    </xf>
    <xf numFmtId="0" fontId="3" fillId="4" borderId="58" xfId="0" applyFont="1" applyFill="1" applyBorder="1" applyAlignment="1">
      <alignment horizontal="center" vertical="center"/>
    </xf>
    <xf numFmtId="0" fontId="3" fillId="4" borderId="56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5" borderId="60" xfId="0" applyFont="1" applyFill="1" applyBorder="1" applyAlignment="1" applyProtection="1">
      <alignment vertical="top"/>
      <protection locked="0"/>
    </xf>
    <xf numFmtId="0" fontId="3" fillId="5" borderId="60" xfId="0" applyFont="1" applyFill="1" applyBorder="1" applyAlignment="1" applyProtection="1">
      <alignment horizontal="center"/>
      <protection locked="0"/>
    </xf>
    <xf numFmtId="166" fontId="3" fillId="5" borderId="60" xfId="0" applyNumberFormat="1" applyFont="1" applyFill="1" applyBorder="1" applyAlignment="1" applyProtection="1">
      <alignment horizontal="center"/>
      <protection locked="0"/>
    </xf>
    <xf numFmtId="0" fontId="8" fillId="7" borderId="60" xfId="0" applyFont="1" applyFill="1" applyBorder="1" applyAlignment="1" applyProtection="1">
      <alignment horizontal="center"/>
      <protection locked="0"/>
    </xf>
    <xf numFmtId="0" fontId="3" fillId="7" borderId="60" xfId="0" applyFont="1" applyFill="1" applyBorder="1" applyAlignment="1" applyProtection="1">
      <alignment horizontal="center"/>
      <protection locked="0"/>
    </xf>
    <xf numFmtId="0" fontId="3" fillId="36" borderId="0" xfId="0" applyFont="1" applyFill="1"/>
    <xf numFmtId="0" fontId="3" fillId="37" borderId="0" xfId="0" applyFont="1" applyFill="1"/>
    <xf numFmtId="0" fontId="3" fillId="16" borderId="0" xfId="0" applyFont="1" applyFill="1"/>
    <xf numFmtId="0" fontId="3" fillId="38" borderId="0" xfId="0" applyFont="1" applyFill="1"/>
    <xf numFmtId="0" fontId="3" fillId="19" borderId="0" xfId="0" applyFont="1" applyFill="1"/>
    <xf numFmtId="0" fontId="3" fillId="39" borderId="0" xfId="0" applyFont="1" applyFill="1"/>
    <xf numFmtId="0" fontId="3" fillId="40" borderId="0" xfId="0" applyFont="1" applyFill="1"/>
    <xf numFmtId="0" fontId="3" fillId="0" borderId="0" xfId="0" quotePrefix="1" applyNumberFormat="1" applyFont="1"/>
    <xf numFmtId="0" fontId="3" fillId="41" borderId="1" xfId="0" applyFont="1" applyFill="1" applyBorder="1"/>
    <xf numFmtId="0" fontId="3" fillId="12" borderId="1" xfId="0" applyFont="1" applyFill="1" applyBorder="1"/>
    <xf numFmtId="0" fontId="3" fillId="6" borderId="1" xfId="0" applyFont="1" applyFill="1" applyBorder="1"/>
    <xf numFmtId="0" fontId="3" fillId="42" borderId="1" xfId="0" applyFont="1" applyFill="1" applyBorder="1"/>
    <xf numFmtId="0" fontId="3" fillId="36" borderId="1" xfId="0" applyFont="1" applyFill="1" applyBorder="1"/>
    <xf numFmtId="0" fontId="3" fillId="16" borderId="1" xfId="0" applyFont="1" applyFill="1" applyBorder="1"/>
    <xf numFmtId="0" fontId="3" fillId="10" borderId="1" xfId="0" applyFont="1" applyFill="1" applyBorder="1"/>
    <xf numFmtId="0" fontId="3" fillId="27" borderId="1" xfId="0" applyFont="1" applyFill="1" applyBorder="1"/>
    <xf numFmtId="0" fontId="3" fillId="28" borderId="1" xfId="0" applyFont="1" applyFill="1" applyBorder="1"/>
    <xf numFmtId="0" fontId="3" fillId="29" borderId="1" xfId="0" applyFont="1" applyFill="1" applyBorder="1"/>
    <xf numFmtId="0" fontId="3" fillId="30" borderId="1" xfId="0" applyFont="1" applyFill="1" applyBorder="1"/>
    <xf numFmtId="0" fontId="6" fillId="43" borderId="22" xfId="0" applyFont="1" applyFill="1" applyBorder="1" applyAlignment="1">
      <alignment horizontal="left"/>
    </xf>
    <xf numFmtId="0" fontId="6" fillId="43" borderId="0" xfId="0" applyFont="1" applyFill="1" applyBorder="1" applyAlignment="1">
      <alignment horizontal="center"/>
    </xf>
    <xf numFmtId="0" fontId="6" fillId="43" borderId="0" xfId="0" applyFont="1" applyFill="1" applyBorder="1" applyAlignment="1">
      <alignment horizontal="center" vertical="center"/>
    </xf>
    <xf numFmtId="0" fontId="10" fillId="43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 applyProtection="1">
      <alignment vertical="center"/>
      <protection locked="0"/>
    </xf>
    <xf numFmtId="0" fontId="7" fillId="4" borderId="25" xfId="0" applyFont="1" applyFill="1" applyBorder="1" applyAlignment="1" applyProtection="1">
      <alignment vertical="center"/>
      <protection locked="0"/>
    </xf>
    <xf numFmtId="0" fontId="3" fillId="4" borderId="0" xfId="0" applyFont="1" applyFill="1" applyBorder="1" applyAlignment="1">
      <alignment vertical="center"/>
    </xf>
    <xf numFmtId="0" fontId="8" fillId="4" borderId="0" xfId="0" applyFont="1" applyFill="1" applyAlignment="1">
      <alignment horizontal="center"/>
    </xf>
    <xf numFmtId="0" fontId="7" fillId="44" borderId="19" xfId="0" applyFont="1" applyFill="1" applyBorder="1" applyAlignment="1" applyProtection="1">
      <alignment horizontal="left" vertical="center"/>
      <protection locked="0"/>
    </xf>
    <xf numFmtId="0" fontId="7" fillId="44" borderId="20" xfId="0" applyFont="1" applyFill="1" applyBorder="1" applyAlignment="1" applyProtection="1">
      <alignment horizontal="left" vertical="center"/>
      <protection locked="0"/>
    </xf>
    <xf numFmtId="0" fontId="7" fillId="44" borderId="21" xfId="0" applyFont="1" applyFill="1" applyBorder="1" applyAlignment="1" applyProtection="1">
      <alignment horizontal="center"/>
      <protection locked="0"/>
    </xf>
    <xf numFmtId="0" fontId="7" fillId="45" borderId="22" xfId="0" applyFont="1" applyFill="1" applyBorder="1" applyAlignment="1" applyProtection="1">
      <alignment horizontal="left" vertical="center"/>
      <protection locked="0"/>
    </xf>
    <xf numFmtId="0" fontId="7" fillId="45" borderId="0" xfId="0" applyFont="1" applyFill="1" applyAlignment="1" applyProtection="1">
      <alignment horizontal="left" vertical="center"/>
      <protection locked="0"/>
    </xf>
    <xf numFmtId="0" fontId="7" fillId="45" borderId="23" xfId="0" applyFont="1" applyFill="1" applyBorder="1" applyAlignment="1" applyProtection="1">
      <alignment horizontal="center"/>
      <protection locked="0"/>
    </xf>
    <xf numFmtId="0" fontId="6" fillId="19" borderId="22" xfId="0" applyFont="1" applyFill="1" applyBorder="1" applyAlignment="1">
      <alignment horizontal="left"/>
    </xf>
    <xf numFmtId="0" fontId="6" fillId="19" borderId="0" xfId="0" applyFont="1" applyFill="1" applyBorder="1" applyAlignment="1">
      <alignment horizontal="center"/>
    </xf>
    <xf numFmtId="0" fontId="6" fillId="19" borderId="0" xfId="0" applyFont="1" applyFill="1" applyBorder="1" applyAlignment="1">
      <alignment horizontal="center" vertical="center"/>
    </xf>
    <xf numFmtId="0" fontId="10" fillId="19" borderId="23" xfId="0" applyFont="1" applyFill="1" applyBorder="1" applyAlignment="1">
      <alignment horizontal="center" vertical="center"/>
    </xf>
    <xf numFmtId="0" fontId="7" fillId="18" borderId="20" xfId="0" applyFont="1" applyFill="1" applyBorder="1" applyProtection="1"/>
    <xf numFmtId="0" fontId="19" fillId="18" borderId="17" xfId="0" applyFont="1" applyFill="1" applyBorder="1" applyProtection="1"/>
    <xf numFmtId="0" fontId="7" fillId="18" borderId="25" xfId="0" applyFont="1" applyFill="1" applyBorder="1" applyProtection="1"/>
    <xf numFmtId="0" fontId="7" fillId="44" borderId="20" xfId="0" applyFont="1" applyFill="1" applyBorder="1" applyProtection="1"/>
    <xf numFmtId="0" fontId="7" fillId="45" borderId="0" xfId="0" applyFont="1" applyFill="1" applyProtection="1"/>
    <xf numFmtId="0" fontId="18" fillId="0" borderId="39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20" fontId="11" fillId="4" borderId="0" xfId="0" applyNumberFormat="1" applyFont="1" applyFill="1" applyAlignment="1">
      <alignment horizontal="center" vertical="center"/>
    </xf>
    <xf numFmtId="20" fontId="11" fillId="4" borderId="17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4" borderId="5" xfId="3" applyFont="1" applyFill="1" applyBorder="1" applyAlignment="1">
      <alignment horizontal="center" vertical="center"/>
    </xf>
    <xf numFmtId="0" fontId="6" fillId="4" borderId="6" xfId="3" applyFont="1" applyFill="1" applyBorder="1" applyAlignment="1">
      <alignment horizontal="center" vertical="center"/>
    </xf>
    <xf numFmtId="0" fontId="6" fillId="4" borderId="16" xfId="3" applyFont="1" applyFill="1" applyBorder="1" applyAlignment="1">
      <alignment horizontal="center" vertical="center"/>
    </xf>
    <xf numFmtId="0" fontId="6" fillId="4" borderId="8" xfId="3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7" fillId="18" borderId="19" xfId="0" applyFont="1" applyFill="1" applyBorder="1" applyAlignment="1" applyProtection="1">
      <alignment horizontal="left"/>
      <protection locked="0"/>
    </xf>
    <xf numFmtId="0" fontId="7" fillId="18" borderId="20" xfId="0" applyFont="1" applyFill="1" applyBorder="1" applyAlignment="1" applyProtection="1">
      <alignment horizontal="left"/>
      <protection locked="0"/>
    </xf>
    <xf numFmtId="0" fontId="19" fillId="18" borderId="27" xfId="0" applyFont="1" applyFill="1" applyBorder="1" applyAlignment="1" applyProtection="1">
      <alignment horizontal="left"/>
      <protection locked="0"/>
    </xf>
    <xf numFmtId="0" fontId="19" fillId="18" borderId="17" xfId="0" applyFont="1" applyFill="1" applyBorder="1" applyAlignment="1" applyProtection="1">
      <alignment horizontal="left"/>
      <protection locked="0"/>
    </xf>
    <xf numFmtId="0" fontId="10" fillId="4" borderId="0" xfId="0" applyFont="1" applyFill="1" applyBorder="1" applyAlignment="1">
      <alignment horizontal="center" vertical="center"/>
    </xf>
    <xf numFmtId="0" fontId="15" fillId="17" borderId="7" xfId="3" applyFont="1" applyFill="1" applyBorder="1" applyAlignment="1" applyProtection="1">
      <alignment horizontal="center" vertical="center"/>
      <protection locked="0"/>
    </xf>
    <xf numFmtId="0" fontId="15" fillId="17" borderId="16" xfId="3" applyFont="1" applyFill="1" applyBorder="1" applyAlignment="1" applyProtection="1">
      <alignment horizontal="center" vertical="center"/>
      <protection locked="0"/>
    </xf>
    <xf numFmtId="0" fontId="15" fillId="33" borderId="7" xfId="3" applyFont="1" applyFill="1" applyBorder="1" applyAlignment="1" applyProtection="1">
      <alignment horizontal="center" vertical="center"/>
      <protection locked="0"/>
    </xf>
    <xf numFmtId="0" fontId="15" fillId="33" borderId="8" xfId="3" applyFont="1" applyFill="1" applyBorder="1" applyAlignment="1" applyProtection="1">
      <alignment horizontal="center" vertical="center"/>
      <protection locked="0"/>
    </xf>
    <xf numFmtId="0" fontId="15" fillId="4" borderId="7" xfId="3" applyFont="1" applyFill="1" applyBorder="1" applyAlignment="1" applyProtection="1">
      <alignment horizontal="center" vertical="center"/>
      <protection locked="0"/>
    </xf>
    <xf numFmtId="0" fontId="15" fillId="4" borderId="8" xfId="3" applyFont="1" applyFill="1" applyBorder="1" applyAlignment="1" applyProtection="1">
      <alignment horizontal="center" vertical="center"/>
      <protection locked="0"/>
    </xf>
    <xf numFmtId="0" fontId="15" fillId="4" borderId="14" xfId="3" applyFont="1" applyFill="1" applyBorder="1" applyAlignment="1" applyProtection="1">
      <alignment horizontal="center" vertical="center"/>
      <protection locked="0"/>
    </xf>
    <xf numFmtId="0" fontId="15" fillId="18" borderId="7" xfId="3" applyFont="1" applyFill="1" applyBorder="1" applyAlignment="1" applyProtection="1">
      <alignment horizontal="center" vertical="center"/>
      <protection locked="0"/>
    </xf>
    <xf numFmtId="0" fontId="15" fillId="18" borderId="8" xfId="3" applyFont="1" applyFill="1" applyBorder="1" applyAlignment="1" applyProtection="1">
      <alignment horizontal="center" vertical="center"/>
      <protection locked="0"/>
    </xf>
    <xf numFmtId="0" fontId="6" fillId="17" borderId="9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6" fillId="33" borderId="9" xfId="0" applyFont="1" applyFill="1" applyBorder="1" applyAlignment="1">
      <alignment horizontal="center" vertical="center"/>
    </xf>
    <xf numFmtId="0" fontId="6" fillId="33" borderId="10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18" borderId="9" xfId="0" applyFont="1" applyFill="1" applyBorder="1" applyAlignment="1">
      <alignment horizontal="center" vertical="center"/>
    </xf>
    <xf numFmtId="0" fontId="6" fillId="18" borderId="10" xfId="0" applyFont="1" applyFill="1" applyBorder="1" applyAlignment="1">
      <alignment horizontal="center" vertical="center"/>
    </xf>
    <xf numFmtId="0" fontId="13" fillId="17" borderId="11" xfId="0" applyFont="1" applyFill="1" applyBorder="1" applyAlignment="1" applyProtection="1">
      <alignment horizontal="center" vertical="center"/>
      <protection locked="0"/>
    </xf>
    <xf numFmtId="0" fontId="13" fillId="17" borderId="17" xfId="0" applyFont="1" applyFill="1" applyBorder="1" applyAlignment="1" applyProtection="1">
      <alignment horizontal="center" vertical="center"/>
      <protection locked="0"/>
    </xf>
    <xf numFmtId="0" fontId="13" fillId="33" borderId="11" xfId="0" applyFont="1" applyFill="1" applyBorder="1" applyAlignment="1" applyProtection="1">
      <alignment horizontal="center" vertical="center"/>
      <protection locked="0"/>
    </xf>
    <xf numFmtId="0" fontId="13" fillId="33" borderId="12" xfId="0" applyFont="1" applyFill="1" applyBorder="1" applyAlignment="1" applyProtection="1">
      <alignment horizontal="center" vertical="center"/>
      <protection locked="0"/>
    </xf>
    <xf numFmtId="0" fontId="13" fillId="4" borderId="11" xfId="0" applyFont="1" applyFill="1" applyBorder="1" applyAlignment="1" applyProtection="1">
      <alignment horizontal="center" vertical="center"/>
      <protection locked="0"/>
    </xf>
    <xf numFmtId="0" fontId="13" fillId="4" borderId="12" xfId="0" applyFont="1" applyFill="1" applyBorder="1" applyAlignment="1" applyProtection="1">
      <alignment horizontal="center" vertical="center"/>
      <protection locked="0"/>
    </xf>
    <xf numFmtId="0" fontId="13" fillId="4" borderId="13" xfId="0" applyFont="1" applyFill="1" applyBorder="1" applyAlignment="1" applyProtection="1">
      <alignment horizontal="center" vertical="center"/>
      <protection locked="0"/>
    </xf>
    <xf numFmtId="0" fontId="13" fillId="18" borderId="11" xfId="0" applyFont="1" applyFill="1" applyBorder="1" applyAlignment="1" applyProtection="1">
      <alignment horizontal="center" vertical="center"/>
      <protection locked="0"/>
    </xf>
    <xf numFmtId="0" fontId="13" fillId="18" borderId="12" xfId="0" applyFont="1" applyFill="1" applyBorder="1" applyAlignment="1" applyProtection="1">
      <alignment horizontal="center" vertical="center"/>
      <protection locked="0"/>
    </xf>
    <xf numFmtId="0" fontId="6" fillId="4" borderId="1" xfId="3" applyFont="1" applyFill="1" applyBorder="1" applyAlignment="1">
      <alignment horizontal="center"/>
    </xf>
    <xf numFmtId="0" fontId="10" fillId="32" borderId="15" xfId="0" applyFont="1" applyFill="1" applyBorder="1" applyAlignment="1">
      <alignment horizontal="center"/>
    </xf>
    <xf numFmtId="0" fontId="6" fillId="32" borderId="15" xfId="0" applyFont="1" applyFill="1" applyBorder="1" applyAlignment="1">
      <alignment horizontal="center" vertical="center"/>
    </xf>
    <xf numFmtId="0" fontId="6" fillId="17" borderId="10" xfId="0" applyFont="1" applyFill="1" applyBorder="1" applyAlignment="1">
      <alignment horizontal="center" vertical="center"/>
    </xf>
    <xf numFmtId="0" fontId="6" fillId="17" borderId="15" xfId="0" applyFont="1" applyFill="1" applyBorder="1" applyAlignment="1">
      <alignment horizontal="center"/>
    </xf>
    <xf numFmtId="0" fontId="15" fillId="17" borderId="8" xfId="3" applyFont="1" applyFill="1" applyBorder="1" applyAlignment="1" applyProtection="1">
      <alignment horizontal="center" vertical="center"/>
      <protection locked="0"/>
    </xf>
    <xf numFmtId="0" fontId="6" fillId="17" borderId="14" xfId="3" applyFont="1" applyFill="1" applyBorder="1" applyAlignment="1" applyProtection="1">
      <alignment horizontal="center"/>
      <protection locked="0"/>
    </xf>
    <xf numFmtId="0" fontId="6" fillId="17" borderId="7" xfId="3" applyFont="1" applyFill="1" applyBorder="1" applyAlignment="1" applyProtection="1">
      <alignment horizontal="center"/>
      <protection locked="0"/>
    </xf>
    <xf numFmtId="0" fontId="15" fillId="4" borderId="15" xfId="3" applyFont="1" applyFill="1" applyBorder="1" applyAlignment="1" applyProtection="1">
      <alignment horizontal="center" vertical="center"/>
      <protection locked="0"/>
    </xf>
    <xf numFmtId="0" fontId="16" fillId="32" borderId="15" xfId="3" applyFont="1" applyFill="1" applyBorder="1" applyAlignment="1" applyProtection="1">
      <alignment horizontal="center" vertical="center"/>
      <protection locked="0"/>
    </xf>
    <xf numFmtId="0" fontId="13" fillId="32" borderId="11" xfId="0" applyFont="1" applyFill="1" applyBorder="1" applyAlignment="1" applyProtection="1">
      <alignment horizontal="center" vertical="center"/>
      <protection locked="0"/>
    </xf>
    <xf numFmtId="0" fontId="13" fillId="32" borderId="12" xfId="0" applyFont="1" applyFill="1" applyBorder="1" applyAlignment="1" applyProtection="1">
      <alignment horizontal="center" vertical="center"/>
      <protection locked="0"/>
    </xf>
    <xf numFmtId="0" fontId="13" fillId="17" borderId="12" xfId="0" applyFont="1" applyFill="1" applyBorder="1" applyAlignment="1" applyProtection="1">
      <alignment horizontal="center" vertical="center"/>
      <protection locked="0"/>
    </xf>
    <xf numFmtId="0" fontId="13" fillId="17" borderId="13" xfId="0" applyFont="1" applyFill="1" applyBorder="1" applyAlignment="1" applyProtection="1">
      <alignment horizontal="center" vertical="center"/>
      <protection locked="0"/>
    </xf>
    <xf numFmtId="0" fontId="13" fillId="32" borderId="13" xfId="0" applyFont="1" applyFill="1" applyBorder="1" applyAlignment="1" applyProtection="1">
      <alignment horizontal="center" vertical="center"/>
      <protection locked="0"/>
    </xf>
    <xf numFmtId="0" fontId="13" fillId="4" borderId="17" xfId="0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4" borderId="5" xfId="3" applyFont="1" applyFill="1" applyBorder="1" applyAlignment="1">
      <alignment horizontal="center"/>
    </xf>
    <xf numFmtId="0" fontId="6" fillId="4" borderId="18" xfId="3" applyFont="1" applyFill="1" applyBorder="1" applyAlignment="1">
      <alignment horizontal="center"/>
    </xf>
    <xf numFmtId="0" fontId="6" fillId="4" borderId="6" xfId="3" applyFont="1" applyFill="1" applyBorder="1" applyAlignment="1">
      <alignment horizontal="center"/>
    </xf>
    <xf numFmtId="0" fontId="6" fillId="0" borderId="3" xfId="3" applyFont="1" applyFill="1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6" fillId="4" borderId="7" xfId="3" applyFont="1" applyFill="1" applyBorder="1" applyAlignment="1">
      <alignment horizontal="center" vertical="center"/>
    </xf>
    <xf numFmtId="0" fontId="6" fillId="4" borderId="11" xfId="3" applyFont="1" applyFill="1" applyBorder="1" applyAlignment="1">
      <alignment horizontal="center" vertical="center"/>
    </xf>
    <xf numFmtId="0" fontId="6" fillId="4" borderId="12" xfId="3" applyFont="1" applyFill="1" applyBorder="1" applyAlignment="1">
      <alignment horizontal="center" vertical="center"/>
    </xf>
    <xf numFmtId="0" fontId="6" fillId="4" borderId="7" xfId="3" applyFont="1" applyFill="1" applyBorder="1" applyAlignment="1" applyProtection="1">
      <alignment horizontal="center"/>
      <protection locked="0"/>
    </xf>
    <xf numFmtId="0" fontId="6" fillId="4" borderId="8" xfId="3" applyFont="1" applyFill="1" applyBorder="1" applyAlignment="1" applyProtection="1">
      <alignment horizontal="center"/>
      <protection locked="0"/>
    </xf>
    <xf numFmtId="0" fontId="6" fillId="6" borderId="62" xfId="0" applyFont="1" applyFill="1" applyBorder="1" applyAlignment="1">
      <alignment horizontal="center" wrapText="1"/>
    </xf>
    <xf numFmtId="0" fontId="6" fillId="6" borderId="65" xfId="0" applyFont="1" applyFill="1" applyBorder="1" applyAlignment="1">
      <alignment horizontal="center" wrapText="1"/>
    </xf>
    <xf numFmtId="0" fontId="8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7" fillId="9" borderId="56" xfId="0" applyFont="1" applyFill="1" applyBorder="1" applyAlignment="1">
      <alignment horizontal="center" vertical="center" wrapText="1"/>
    </xf>
    <xf numFmtId="0" fontId="7" fillId="9" borderId="59" xfId="0" applyFont="1" applyFill="1" applyBorder="1" applyAlignment="1">
      <alignment horizontal="center" vertical="center" wrapText="1"/>
    </xf>
    <xf numFmtId="0" fontId="6" fillId="6" borderId="66" xfId="0" applyFont="1" applyFill="1" applyBorder="1" applyAlignment="1">
      <alignment horizontal="center" wrapText="1"/>
    </xf>
    <xf numFmtId="0" fontId="6" fillId="6" borderId="63" xfId="0" applyFont="1" applyFill="1" applyBorder="1" applyAlignment="1">
      <alignment horizontal="center" wrapText="1"/>
    </xf>
    <xf numFmtId="0" fontId="6" fillId="6" borderId="61" xfId="0" applyFont="1" applyFill="1" applyBorder="1" applyAlignment="1">
      <alignment horizontal="center" wrapText="1"/>
    </xf>
    <xf numFmtId="0" fontId="6" fillId="6" borderId="64" xfId="0" applyFont="1" applyFill="1" applyBorder="1" applyAlignment="1">
      <alignment horizontal="center" wrapText="1"/>
    </xf>
    <xf numFmtId="0" fontId="12" fillId="12" borderId="39" xfId="0" applyFont="1" applyFill="1" applyBorder="1" applyAlignment="1">
      <alignment horizontal="center" vertical="center" wrapText="1"/>
    </xf>
    <xf numFmtId="0" fontId="12" fillId="12" borderId="41" xfId="0" applyFont="1" applyFill="1" applyBorder="1" applyAlignment="1">
      <alignment horizontal="center" vertical="center" wrapText="1"/>
    </xf>
    <xf numFmtId="0" fontId="12" fillId="12" borderId="40" xfId="0" applyFont="1" applyFill="1" applyBorder="1" applyAlignment="1">
      <alignment horizontal="center" vertical="center" wrapText="1"/>
    </xf>
    <xf numFmtId="0" fontId="7" fillId="32" borderId="5" xfId="0" applyFont="1" applyFill="1" applyBorder="1" applyAlignment="1">
      <alignment horizontal="center" vertical="center"/>
    </xf>
    <xf numFmtId="0" fontId="7" fillId="32" borderId="18" xfId="0" applyFont="1" applyFill="1" applyBorder="1" applyAlignment="1">
      <alignment horizontal="center" vertical="center"/>
    </xf>
    <xf numFmtId="0" fontId="7" fillId="32" borderId="6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2" fillId="15" borderId="12" xfId="0" applyFon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2" fillId="15" borderId="8" xfId="3" applyFont="1" applyFill="1" applyBorder="1" applyAlignment="1" applyProtection="1">
      <alignment horizontal="center" vertical="center"/>
      <protection locked="0"/>
    </xf>
    <xf numFmtId="0" fontId="6" fillId="4" borderId="7" xfId="3" applyFont="1" applyFill="1" applyBorder="1" applyAlignment="1" applyProtection="1">
      <alignment horizontal="center" vertical="center"/>
      <protection locked="0"/>
    </xf>
    <xf numFmtId="0" fontId="6" fillId="4" borderId="8" xfId="3" applyFont="1" applyFill="1" applyBorder="1" applyAlignment="1" applyProtection="1">
      <alignment horizontal="center" vertical="center"/>
      <protection locked="0"/>
    </xf>
    <xf numFmtId="0" fontId="3" fillId="9" borderId="14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7" fillId="17" borderId="5" xfId="0" applyFont="1" applyFill="1" applyBorder="1" applyAlignment="1">
      <alignment horizontal="center" vertical="center"/>
    </xf>
    <xf numFmtId="0" fontId="7" fillId="17" borderId="18" xfId="0" applyFont="1" applyFill="1" applyBorder="1" applyAlignment="1">
      <alignment horizontal="center" vertical="center"/>
    </xf>
    <xf numFmtId="0" fontId="7" fillId="17" borderId="6" xfId="0" applyFont="1" applyFill="1" applyBorder="1" applyAlignment="1">
      <alignment horizontal="center" vertical="center"/>
    </xf>
    <xf numFmtId="0" fontId="17" fillId="8" borderId="19" xfId="0" applyFont="1" applyFill="1" applyBorder="1" applyAlignment="1">
      <alignment horizontal="center" vertical="center"/>
    </xf>
    <xf numFmtId="0" fontId="17" fillId="8" borderId="24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7" fillId="31" borderId="7" xfId="0" applyFont="1" applyFill="1" applyBorder="1" applyAlignment="1">
      <alignment horizontal="center" vertical="center"/>
    </xf>
    <xf numFmtId="0" fontId="7" fillId="31" borderId="11" xfId="0" applyFont="1" applyFill="1" applyBorder="1" applyAlignment="1">
      <alignment horizontal="center" vertical="center"/>
    </xf>
    <xf numFmtId="0" fontId="3" fillId="31" borderId="14" xfId="0" applyFont="1" applyFill="1" applyBorder="1" applyAlignment="1">
      <alignment horizontal="center" vertical="center"/>
    </xf>
    <xf numFmtId="0" fontId="3" fillId="31" borderId="13" xfId="0" applyFont="1" applyFill="1" applyBorder="1" applyAlignment="1">
      <alignment horizontal="center" vertical="center"/>
    </xf>
    <xf numFmtId="0" fontId="7" fillId="32" borderId="7" xfId="0" applyFont="1" applyFill="1" applyBorder="1" applyAlignment="1">
      <alignment horizontal="center" vertical="center"/>
    </xf>
    <xf numFmtId="0" fontId="7" fillId="32" borderId="11" xfId="0" applyFont="1" applyFill="1" applyBorder="1" applyAlignment="1">
      <alignment horizontal="center" vertical="center"/>
    </xf>
    <xf numFmtId="0" fontId="3" fillId="32" borderId="14" xfId="0" applyFont="1" applyFill="1" applyBorder="1" applyAlignment="1">
      <alignment horizontal="center" vertical="center"/>
    </xf>
    <xf numFmtId="0" fontId="3" fillId="32" borderId="13" xfId="0" applyFont="1" applyFill="1" applyBorder="1" applyAlignment="1">
      <alignment horizontal="center" vertical="center"/>
    </xf>
    <xf numFmtId="0" fontId="6" fillId="15" borderId="6" xfId="3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6" fillId="27" borderId="19" xfId="0" applyFont="1" applyFill="1" applyBorder="1" applyAlignment="1">
      <alignment horizontal="left"/>
    </xf>
    <xf numFmtId="0" fontId="6" fillId="27" borderId="20" xfId="0" applyFont="1" applyFill="1" applyBorder="1" applyAlignment="1">
      <alignment horizontal="center"/>
    </xf>
    <xf numFmtId="0" fontId="6" fillId="27" borderId="20" xfId="0" applyFont="1" applyFill="1" applyBorder="1" applyAlignment="1">
      <alignment horizontal="center" vertical="center"/>
    </xf>
    <xf numFmtId="0" fontId="10" fillId="27" borderId="21" xfId="0" applyFont="1" applyFill="1" applyBorder="1" applyAlignment="1">
      <alignment horizontal="center" vertical="center"/>
    </xf>
    <xf numFmtId="0" fontId="7" fillId="27" borderId="22" xfId="0" applyFont="1" applyFill="1" applyBorder="1" applyAlignment="1" applyProtection="1">
      <alignment horizontal="left" vertical="center"/>
      <protection locked="0"/>
    </xf>
    <xf numFmtId="0" fontId="7" fillId="27" borderId="0" xfId="0" applyFont="1" applyFill="1" applyAlignment="1" applyProtection="1">
      <alignment horizontal="left" vertical="center"/>
      <protection locked="0"/>
    </xf>
    <xf numFmtId="0" fontId="7" fillId="27" borderId="0" xfId="0" applyFont="1" applyFill="1" applyProtection="1"/>
    <xf numFmtId="0" fontId="7" fillId="27" borderId="23" xfId="0" applyFont="1" applyFill="1" applyBorder="1" applyAlignment="1" applyProtection="1">
      <alignment horizontal="center"/>
      <protection locked="0"/>
    </xf>
    <xf numFmtId="0" fontId="6" fillId="46" borderId="5" xfId="3" applyFont="1" applyFill="1" applyBorder="1" applyAlignment="1">
      <alignment horizontal="center" vertical="center"/>
    </xf>
    <xf numFmtId="0" fontId="12" fillId="46" borderId="7" xfId="3" applyFont="1" applyFill="1" applyBorder="1" applyAlignment="1" applyProtection="1">
      <alignment horizontal="center" vertical="center"/>
      <protection locked="0"/>
    </xf>
    <xf numFmtId="0" fontId="7" fillId="46" borderId="9" xfId="0" applyFont="1" applyFill="1" applyBorder="1" applyAlignment="1">
      <alignment horizontal="center" vertical="center"/>
    </xf>
    <xf numFmtId="0" fontId="3" fillId="46" borderId="9" xfId="0" applyFont="1" applyFill="1" applyBorder="1" applyAlignment="1">
      <alignment horizontal="center" vertical="center"/>
    </xf>
    <xf numFmtId="0" fontId="12" fillId="46" borderId="11" xfId="0" applyFont="1" applyFill="1" applyBorder="1" applyAlignment="1" applyProtection="1">
      <alignment horizontal="center" vertical="center"/>
      <protection locked="0"/>
    </xf>
    <xf numFmtId="0" fontId="7" fillId="30" borderId="22" xfId="0" applyFont="1" applyFill="1" applyBorder="1" applyAlignment="1" applyProtection="1">
      <alignment vertical="center"/>
      <protection locked="0"/>
    </xf>
    <xf numFmtId="0" fontId="7" fillId="30" borderId="0" xfId="0" applyFont="1" applyFill="1" applyAlignment="1" applyProtection="1">
      <alignment vertical="center"/>
      <protection locked="0"/>
    </xf>
    <xf numFmtId="0" fontId="7" fillId="30" borderId="0" xfId="0" applyFont="1" applyFill="1" applyProtection="1"/>
    <xf numFmtId="0" fontId="7" fillId="30" borderId="23" xfId="0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6" fillId="0" borderId="24" xfId="0" applyFont="1" applyFill="1" applyBorder="1" applyAlignment="1"/>
    <xf numFmtId="0" fontId="6" fillId="0" borderId="25" xfId="0" applyFont="1" applyFill="1" applyBorder="1" applyAlignment="1">
      <alignment horizontal="left"/>
    </xf>
    <xf numFmtId="0" fontId="6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5" fillId="47" borderId="7" xfId="3" applyFont="1" applyFill="1" applyBorder="1" applyAlignment="1" applyProtection="1">
      <alignment horizontal="center" vertical="center"/>
      <protection locked="0"/>
    </xf>
    <xf numFmtId="0" fontId="6" fillId="47" borderId="9" xfId="0" applyFont="1" applyFill="1" applyBorder="1" applyAlignment="1">
      <alignment horizontal="center" vertical="center"/>
    </xf>
    <xf numFmtId="0" fontId="13" fillId="47" borderId="11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wrapText="1"/>
    </xf>
  </cellXfs>
  <cellStyles count="4">
    <cellStyle name="Accent2" xfId="2" builtinId="33"/>
    <cellStyle name="Accent5" xfId="3" builtinId="45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CC00"/>
      <color rgb="FF59E986"/>
      <color rgb="FFFFFF99"/>
      <color rgb="FFBB79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304541</xdr:colOff>
      <xdr:row>3</xdr:row>
      <xdr:rowOff>6479</xdr:rowOff>
    </xdr:from>
    <xdr:to>
      <xdr:col>2</xdr:col>
      <xdr:colOff>90419</xdr:colOff>
      <xdr:row>20</xdr:row>
      <xdr:rowOff>123112</xdr:rowOff>
    </xdr:to>
    <xdr:sp macro="" textlink="">
      <xdr:nvSpPr>
        <xdr:cNvPr id="7" name="TextBox 3">
          <a:extLst>
            <a:ext uri="{FF2B5EF4-FFF2-40B4-BE49-F238E27FC236}">
              <a16:creationId xmlns:a16="http://schemas.microsoft.com/office/drawing/2014/main" id="{EB15EDB3-AE6D-413E-AC7F-5F3ED190EE0A}"/>
            </a:ext>
          </a:extLst>
        </xdr:cNvPr>
        <xdr:cNvSpPr txBox="1"/>
      </xdr:nvSpPr>
      <xdr:spPr>
        <a:xfrm>
          <a:off x="304541" y="473010"/>
          <a:ext cx="1068837" cy="276030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Notes:</a:t>
          </a:r>
        </a:p>
        <a:p>
          <a:r>
            <a:rPr lang="en-US" sz="1100" b="1"/>
            <a:t>Enter the data in the yellow cells ONLY  </a:t>
          </a:r>
        </a:p>
        <a:p>
          <a:r>
            <a:rPr lang="en-US" sz="1100" b="1"/>
            <a:t>in Columns</a:t>
          </a:r>
        </a:p>
        <a:p>
          <a:r>
            <a:rPr lang="en-US" sz="1100" b="1"/>
            <a:t>U</a:t>
          </a:r>
          <a:r>
            <a:rPr lang="en-US" sz="1100" b="1" baseline="0"/>
            <a:t>   V   W</a:t>
          </a:r>
        </a:p>
        <a:p>
          <a:endParaRPr lang="en-US" sz="1100" b="1"/>
        </a:p>
        <a:p>
          <a:r>
            <a:rPr lang="en-US" sz="1100" b="1"/>
            <a:t>Do not touch the PIT Layout as it is setup with formulas.</a:t>
          </a:r>
        </a:p>
        <a:p>
          <a:endParaRPr lang="en-US" sz="1100" b="1"/>
        </a:p>
        <a:p>
          <a:r>
            <a:rPr lang="en-US" sz="1100" b="1"/>
            <a:t>ONLY ADD New fluid sets in AJ column</a:t>
          </a:r>
        </a:p>
        <a:p>
          <a:endParaRPr lang="en-US" sz="1100" b="1"/>
        </a:p>
      </xdr:txBody>
    </xdr:sp>
    <xdr:clientData/>
  </xdr:twoCellAnchor>
  <xdr:twoCellAnchor>
    <xdr:from>
      <xdr:col>23</xdr:col>
      <xdr:colOff>0</xdr:colOff>
      <xdr:row>38</xdr:row>
      <xdr:rowOff>12539</xdr:rowOff>
    </xdr:from>
    <xdr:to>
      <xdr:col>24</xdr:col>
      <xdr:colOff>0</xdr:colOff>
      <xdr:row>46</xdr:row>
      <xdr:rowOff>10</xdr:rowOff>
    </xdr:to>
    <xdr:sp macro="" textlink="">
      <xdr:nvSpPr>
        <xdr:cNvPr id="10" name="Trapezoid 15">
          <a:extLst>
            <a:ext uri="{FF2B5EF4-FFF2-40B4-BE49-F238E27FC236}">
              <a16:creationId xmlns:a16="http://schemas.microsoft.com/office/drawing/2014/main" id="{2D67389C-1E5C-4375-88AD-925F9BA4B0D3}"/>
            </a:ext>
          </a:extLst>
        </xdr:cNvPr>
        <xdr:cNvSpPr/>
      </xdr:nvSpPr>
      <xdr:spPr>
        <a:xfrm rot="5400000">
          <a:off x="14090275" y="6626150"/>
          <a:ext cx="1234381" cy="476250"/>
        </a:xfrm>
        <a:prstGeom prst="trapezoid">
          <a:avLst>
            <a:gd name="adj" fmla="val 99249"/>
          </a:avLst>
        </a:prstGeom>
        <a:solidFill>
          <a:srgbClr val="92D05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</xdr:col>
      <xdr:colOff>0</xdr:colOff>
      <xdr:row>48</xdr:row>
      <xdr:rowOff>151085</xdr:rowOff>
    </xdr:from>
    <xdr:to>
      <xdr:col>24</xdr:col>
      <xdr:colOff>0</xdr:colOff>
      <xdr:row>56</xdr:row>
      <xdr:rowOff>138557</xdr:rowOff>
    </xdr:to>
    <xdr:sp macro="" textlink="">
      <xdr:nvSpPr>
        <xdr:cNvPr id="11" name="Trapezoid 15">
          <a:extLst>
            <a:ext uri="{FF2B5EF4-FFF2-40B4-BE49-F238E27FC236}">
              <a16:creationId xmlns:a16="http://schemas.microsoft.com/office/drawing/2014/main" id="{5ED178A6-4AA6-427D-8767-12A6F3DA1614}"/>
            </a:ext>
          </a:extLst>
        </xdr:cNvPr>
        <xdr:cNvSpPr/>
      </xdr:nvSpPr>
      <xdr:spPr>
        <a:xfrm rot="5400000">
          <a:off x="14090275" y="8323333"/>
          <a:ext cx="1234381" cy="476250"/>
        </a:xfrm>
        <a:prstGeom prst="trapezoid">
          <a:avLst>
            <a:gd name="adj" fmla="val 99249"/>
          </a:avLst>
        </a:prstGeom>
        <a:solidFill>
          <a:schemeClr val="accent5">
            <a:lumMod val="60000"/>
            <a:lumOff val="40000"/>
          </a:schemeClr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23</xdr:col>
      <xdr:colOff>0</xdr:colOff>
      <xdr:row>57</xdr:row>
      <xdr:rowOff>12540</xdr:rowOff>
    </xdr:from>
    <xdr:to>
      <xdr:col>24</xdr:col>
      <xdr:colOff>0</xdr:colOff>
      <xdr:row>65</xdr:row>
      <xdr:rowOff>12</xdr:rowOff>
    </xdr:to>
    <xdr:sp macro="" textlink="">
      <xdr:nvSpPr>
        <xdr:cNvPr id="12" name="Trapezoid 15">
          <a:extLst>
            <a:ext uri="{FF2B5EF4-FFF2-40B4-BE49-F238E27FC236}">
              <a16:creationId xmlns:a16="http://schemas.microsoft.com/office/drawing/2014/main" id="{C612D92E-BA80-41EF-A374-2D43319A5DC5}"/>
            </a:ext>
          </a:extLst>
        </xdr:cNvPr>
        <xdr:cNvSpPr/>
      </xdr:nvSpPr>
      <xdr:spPr>
        <a:xfrm rot="5400000">
          <a:off x="14090275" y="9587561"/>
          <a:ext cx="1234381" cy="476250"/>
        </a:xfrm>
        <a:prstGeom prst="trapezoid">
          <a:avLst>
            <a:gd name="adj" fmla="val 99249"/>
          </a:avLst>
        </a:prstGeom>
        <a:solidFill>
          <a:schemeClr val="accent2">
            <a:lumMod val="20000"/>
            <a:lumOff val="80000"/>
          </a:schemeClr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0</xdr:colOff>
      <xdr:row>6</xdr:row>
      <xdr:rowOff>69273</xdr:rowOff>
    </xdr:from>
    <xdr:to>
      <xdr:col>19</xdr:col>
      <xdr:colOff>1255569</xdr:colOff>
      <xdr:row>6</xdr:row>
      <xdr:rowOff>86591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C538DBA2-3119-4D63-B258-BBF021DE3206}"/>
            </a:ext>
          </a:extLst>
        </xdr:cNvPr>
        <xdr:cNvCxnSpPr/>
      </xdr:nvCxnSpPr>
      <xdr:spPr>
        <a:xfrm>
          <a:off x="10131136" y="1316182"/>
          <a:ext cx="1255569" cy="17318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519545</xdr:colOff>
      <xdr:row>7</xdr:row>
      <xdr:rowOff>112568</xdr:rowOff>
    </xdr:from>
    <xdr:to>
      <xdr:col>18</xdr:col>
      <xdr:colOff>528204</xdr:colOff>
      <xdr:row>9</xdr:row>
      <xdr:rowOff>86591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9D2A7E48-C1B9-42C5-9BCD-54094C16D42B}"/>
            </a:ext>
          </a:extLst>
        </xdr:cNvPr>
        <xdr:cNvCxnSpPr/>
      </xdr:nvCxnSpPr>
      <xdr:spPr>
        <a:xfrm>
          <a:off x="9646227" y="1515341"/>
          <a:ext cx="8659" cy="28575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-AL%20KHOR%20-%20Fluid%20and%20Bulk%20Volu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g date and save as pdf"/>
    </sheetNames>
    <sheetDataSet>
      <sheetData sheetId="0">
        <row r="46">
          <cell r="Q46"/>
        </row>
        <row r="47">
          <cell r="Q47"/>
        </row>
        <row r="48">
          <cell r="Q48"/>
        </row>
        <row r="50">
          <cell r="T50" t="str">
            <v>BULK 1S</v>
          </cell>
          <cell r="U50" t="str">
            <v>CaCO3</v>
          </cell>
          <cell r="V50">
            <v>31</v>
          </cell>
        </row>
        <row r="51">
          <cell r="T51" t="str">
            <v>BULK 2P</v>
          </cell>
          <cell r="U51" t="str">
            <v>CaCO3</v>
          </cell>
          <cell r="V51">
            <v>48.2</v>
          </cell>
        </row>
        <row r="52">
          <cell r="T52" t="str">
            <v>BULK 3S</v>
          </cell>
          <cell r="U52" t="str">
            <v>BARITE</v>
          </cell>
          <cell r="V52">
            <v>68.5</v>
          </cell>
        </row>
        <row r="53">
          <cell r="T53" t="str">
            <v>BULK 4P</v>
          </cell>
          <cell r="U53" t="str">
            <v>G Cement</v>
          </cell>
          <cell r="V53">
            <v>0.5</v>
          </cell>
          <cell r="Y53" t="str">
            <v>HALUL 40</v>
          </cell>
        </row>
        <row r="54">
          <cell r="Q54"/>
          <cell r="T54" t="str">
            <v>BULK 5S</v>
          </cell>
          <cell r="U54" t="str">
            <v>Blend EZ Flo</v>
          </cell>
          <cell r="V54">
            <v>0.5</v>
          </cell>
        </row>
        <row r="55">
          <cell r="Q55"/>
          <cell r="T55" t="str">
            <v>BULK 6P</v>
          </cell>
          <cell r="U55" t="str">
            <v>Blend EZ Flo</v>
          </cell>
          <cell r="V55">
            <v>0.5</v>
          </cell>
        </row>
        <row r="56">
          <cell r="Q56"/>
          <cell r="T56" t="str">
            <v>TANK 1S</v>
          </cell>
          <cell r="U56" t="str">
            <v>NaCl Brine</v>
          </cell>
          <cell r="V56">
            <v>490</v>
          </cell>
        </row>
        <row r="57">
          <cell r="T57" t="str">
            <v>TANK 1P</v>
          </cell>
          <cell r="U57" t="str">
            <v xml:space="preserve">CaCl2/CaBr2 </v>
          </cell>
          <cell r="V57">
            <v>900</v>
          </cell>
        </row>
        <row r="58">
          <cell r="T58" t="str">
            <v>BULK 1S</v>
          </cell>
          <cell r="U58" t="str">
            <v>BENT</v>
          </cell>
          <cell r="V58">
            <v>1</v>
          </cell>
        </row>
        <row r="59">
          <cell r="T59" t="str">
            <v>BULK 2P</v>
          </cell>
          <cell r="U59" t="str">
            <v>BENT</v>
          </cell>
          <cell r="V59">
            <v>1</v>
          </cell>
        </row>
        <row r="60">
          <cell r="T60" t="str">
            <v>BULK 3S</v>
          </cell>
          <cell r="U60" t="str">
            <v>G Cement</v>
          </cell>
          <cell r="V60">
            <v>1</v>
          </cell>
        </row>
        <row r="61">
          <cell r="T61" t="str">
            <v>BULK 4P</v>
          </cell>
          <cell r="U61" t="str">
            <v>G Cement</v>
          </cell>
          <cell r="V61">
            <v>1</v>
          </cell>
          <cell r="Y61" t="str">
            <v>HALUL 61</v>
          </cell>
        </row>
        <row r="62">
          <cell r="T62" t="str">
            <v>TANK 1P</v>
          </cell>
          <cell r="U62" t="str">
            <v>Clean</v>
          </cell>
          <cell r="V62"/>
        </row>
        <row r="63">
          <cell r="T63" t="str">
            <v>TANK 1S</v>
          </cell>
          <cell r="U63" t="str">
            <v>KCl Brine</v>
          </cell>
          <cell r="V63">
            <v>555</v>
          </cell>
        </row>
        <row r="64">
          <cell r="T64" t="str">
            <v>TANK 2P</v>
          </cell>
          <cell r="U64" t="str">
            <v>Clean</v>
          </cell>
          <cell r="V64"/>
        </row>
        <row r="65">
          <cell r="T65" t="str">
            <v>TANK 2S</v>
          </cell>
          <cell r="U65" t="str">
            <v>Clean</v>
          </cell>
          <cell r="V65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E78"/>
  <sheetViews>
    <sheetView tabSelected="1" showWhiteSpace="0" zoomScale="98" zoomScaleNormal="98" zoomScaleSheetLayoutView="90" workbookViewId="0">
      <selection activeCell="E7" sqref="E7"/>
    </sheetView>
  </sheetViews>
  <sheetFormatPr defaultColWidth="9.1796875" defaultRowHeight="0" customHeight="1" zeroHeight="1" x14ac:dyDescent="0.3"/>
  <cols>
    <col min="1" max="3" width="9.1796875" style="2"/>
    <col min="4" max="4" width="1.26953125" style="1" customWidth="1"/>
    <col min="5" max="5" width="11.54296875" style="2" customWidth="1"/>
    <col min="6" max="6" width="10.54296875" style="2" customWidth="1"/>
    <col min="7" max="8" width="10" style="1" customWidth="1"/>
    <col min="9" max="9" width="9.26953125" style="1" customWidth="1"/>
    <col min="10" max="10" width="10.26953125" style="1" customWidth="1"/>
    <col min="11" max="11" width="9.81640625" style="1" customWidth="1"/>
    <col min="12" max="12" width="9.54296875" style="2" customWidth="1"/>
    <col min="13" max="13" width="9.81640625" style="2" customWidth="1"/>
    <col min="14" max="14" width="9.453125" style="2" customWidth="1"/>
    <col min="15" max="15" width="1.26953125" style="2" customWidth="1"/>
    <col min="16" max="16" width="2.81640625" style="2" customWidth="1"/>
    <col min="17" max="18" width="1.81640625" style="2" customWidth="1"/>
    <col min="19" max="19" width="15" style="2" customWidth="1"/>
    <col min="20" max="20" width="19.7265625" style="2" customWidth="1"/>
    <col min="21" max="21" width="19.1796875" style="2" customWidth="1"/>
    <col min="22" max="23" width="13.1796875" style="2" customWidth="1"/>
    <col min="24" max="24" width="7.1796875" style="2" customWidth="1"/>
    <col min="25" max="25" width="14.26953125" style="2" customWidth="1"/>
    <col min="26" max="26" width="4" style="2" customWidth="1"/>
    <col min="27" max="27" width="12.7265625" style="2" customWidth="1"/>
    <col min="28" max="30" width="9.1796875" style="2"/>
    <col min="31" max="31" width="18.1796875" style="2" customWidth="1"/>
    <col min="32" max="32" width="9.1796875" style="2"/>
    <col min="33" max="33" width="13.453125" style="2" customWidth="1"/>
    <col min="34" max="16384" width="9.1796875" style="2"/>
  </cols>
  <sheetData>
    <row r="1" spans="1:47" ht="12" customHeight="1" thickBot="1" x14ac:dyDescent="0.35">
      <c r="A1" s="1"/>
      <c r="B1" s="1"/>
      <c r="C1" s="1"/>
      <c r="D1" s="239"/>
      <c r="E1" s="239"/>
      <c r="F1" s="239"/>
      <c r="H1" s="240" t="s">
        <v>147</v>
      </c>
      <c r="I1" s="240"/>
      <c r="J1" s="240"/>
      <c r="K1" s="240"/>
      <c r="L1" s="24" t="s">
        <v>50</v>
      </c>
      <c r="M1" s="23"/>
      <c r="N1" s="23">
        <v>4</v>
      </c>
      <c r="O1" s="23"/>
      <c r="P1" s="22"/>
      <c r="Q1" s="22"/>
      <c r="R1" s="1"/>
      <c r="T1" s="28"/>
      <c r="X1" s="28"/>
      <c r="Y1" s="28"/>
      <c r="Z1" s="28"/>
      <c r="AA1" s="28"/>
      <c r="AB1" s="196">
        <v>1</v>
      </c>
      <c r="AC1" s="2" t="s">
        <v>71</v>
      </c>
      <c r="AD1" s="2">
        <v>2019</v>
      </c>
      <c r="AE1" s="2" t="s">
        <v>72</v>
      </c>
      <c r="AF1" s="1"/>
      <c r="AG1" s="5" t="s">
        <v>121</v>
      </c>
      <c r="AH1" s="1"/>
      <c r="AI1" s="1"/>
      <c r="AJ1" s="7">
        <v>0.82</v>
      </c>
      <c r="AK1" s="1"/>
      <c r="AN1" s="20"/>
      <c r="AO1" s="20"/>
      <c r="AS1" s="20"/>
      <c r="AT1" s="1"/>
      <c r="AU1" s="1"/>
    </row>
    <row r="2" spans="1:47" ht="12" customHeight="1" thickBot="1" x14ac:dyDescent="0.35">
      <c r="A2" s="1"/>
      <c r="B2" s="1"/>
      <c r="C2" s="1"/>
      <c r="D2" s="239"/>
      <c r="E2" s="239"/>
      <c r="F2" s="239"/>
      <c r="H2" s="240"/>
      <c r="I2" s="240"/>
      <c r="J2" s="240"/>
      <c r="K2" s="240"/>
      <c r="L2" s="1"/>
      <c r="M2" s="23"/>
      <c r="N2" s="23"/>
      <c r="O2" s="23"/>
      <c r="P2" s="22"/>
      <c r="Q2" s="22"/>
      <c r="R2" s="1"/>
      <c r="S2" s="231" t="s">
        <v>124</v>
      </c>
      <c r="T2" s="71"/>
      <c r="U2" s="233" t="s">
        <v>126</v>
      </c>
      <c r="V2" s="234"/>
      <c r="W2" s="235"/>
      <c r="X2" s="28"/>
      <c r="Y2" s="28"/>
      <c r="Z2" s="28"/>
      <c r="AA2" s="28"/>
      <c r="AB2" s="196">
        <v>2</v>
      </c>
      <c r="AC2" s="2" t="s">
        <v>73</v>
      </c>
      <c r="AD2" s="2">
        <v>2020</v>
      </c>
      <c r="AE2" s="29" t="s">
        <v>74</v>
      </c>
      <c r="AF2" s="1">
        <v>1450</v>
      </c>
      <c r="AG2" s="5"/>
      <c r="AH2" s="5" t="s">
        <v>20</v>
      </c>
      <c r="AI2" s="5" t="s">
        <v>21</v>
      </c>
      <c r="AJ2" s="5" t="s">
        <v>22</v>
      </c>
      <c r="AK2" s="5" t="s">
        <v>9</v>
      </c>
      <c r="AN2" s="20"/>
      <c r="AO2" s="20"/>
      <c r="AP2" s="20"/>
      <c r="AQ2" s="20"/>
      <c r="AR2" s="20"/>
      <c r="AS2" s="20"/>
      <c r="AT2" s="1"/>
      <c r="AU2" s="1"/>
    </row>
    <row r="3" spans="1:47" ht="12" customHeight="1" thickBot="1" x14ac:dyDescent="0.35">
      <c r="A3" s="1"/>
      <c r="B3" s="1"/>
      <c r="C3" s="1"/>
      <c r="D3" s="239"/>
      <c r="E3" s="239"/>
      <c r="F3" s="239"/>
      <c r="H3" s="241" t="str">
        <f>V4&amp;" "&amp;U4&amp;" "&amp;W4</f>
        <v>10 August 2019</v>
      </c>
      <c r="I3" s="241"/>
      <c r="J3" s="241"/>
      <c r="K3" s="241"/>
      <c r="L3" s="242">
        <v>0.25</v>
      </c>
      <c r="M3" s="23"/>
      <c r="N3" s="23"/>
      <c r="O3" s="23"/>
      <c r="P3" s="22"/>
      <c r="Q3" s="22"/>
      <c r="R3" s="1"/>
      <c r="S3" s="232"/>
      <c r="U3" s="236"/>
      <c r="V3" s="237"/>
      <c r="W3" s="238"/>
      <c r="X3" s="28"/>
      <c r="Y3" s="28"/>
      <c r="Z3" s="28"/>
      <c r="AA3" s="28"/>
      <c r="AB3" s="196">
        <v>3</v>
      </c>
      <c r="AC3" s="2" t="s">
        <v>75</v>
      </c>
      <c r="AD3" s="2">
        <v>2021</v>
      </c>
      <c r="AE3" s="30" t="s">
        <v>76</v>
      </c>
      <c r="AF3" s="6">
        <f>AF2*AG29</f>
        <v>1232.5</v>
      </c>
      <c r="AG3" s="197" t="s">
        <v>26</v>
      </c>
      <c r="AH3" s="5">
        <v>1.18</v>
      </c>
      <c r="AI3" s="5">
        <f t="shared" ref="AI3:AI9" si="0">AH3*62.7</f>
        <v>73.986000000000004</v>
      </c>
      <c r="AJ3" s="5">
        <f>$AF$3*AI3</f>
        <v>91187.74500000001</v>
      </c>
      <c r="AK3" s="5">
        <f>ROUND(((AJ3*0.4535)/1000),0)</f>
        <v>41</v>
      </c>
      <c r="AN3" s="20"/>
      <c r="AO3" s="20"/>
      <c r="AP3" s="20"/>
      <c r="AQ3" s="20"/>
      <c r="AR3" s="20"/>
      <c r="AS3" s="20"/>
      <c r="AT3" s="1"/>
      <c r="AU3" s="1"/>
    </row>
    <row r="4" spans="1:47" ht="12" customHeight="1" x14ac:dyDescent="0.3">
      <c r="A4" s="1"/>
      <c r="B4" s="1"/>
      <c r="C4" s="1"/>
      <c r="D4" s="239"/>
      <c r="E4" s="239"/>
      <c r="F4" s="239"/>
      <c r="H4" s="241"/>
      <c r="I4" s="241"/>
      <c r="J4" s="241"/>
      <c r="K4" s="241"/>
      <c r="L4" s="243"/>
      <c r="M4" s="23"/>
      <c r="N4" s="23"/>
      <c r="O4" s="23"/>
      <c r="P4" s="22"/>
      <c r="Q4" s="22"/>
      <c r="R4" s="1"/>
      <c r="S4" s="28"/>
      <c r="T4" s="318" t="s">
        <v>69</v>
      </c>
      <c r="U4" s="319" t="s">
        <v>70</v>
      </c>
      <c r="V4" s="319">
        <v>10</v>
      </c>
      <c r="W4" s="319">
        <v>2019</v>
      </c>
      <c r="X4" s="28"/>
      <c r="Y4" s="28"/>
      <c r="Z4" s="28"/>
      <c r="AA4" s="28"/>
      <c r="AB4" s="196">
        <v>4</v>
      </c>
      <c r="AC4" s="2" t="s">
        <v>77</v>
      </c>
      <c r="AD4" s="2">
        <v>2022</v>
      </c>
      <c r="AE4" s="40" t="s">
        <v>78</v>
      </c>
      <c r="AF4" s="6">
        <f>AF2*AG29</f>
        <v>1232.5</v>
      </c>
      <c r="AG4" s="198" t="s">
        <v>8</v>
      </c>
      <c r="AH4" s="5">
        <v>2</v>
      </c>
      <c r="AI4" s="5">
        <f t="shared" si="0"/>
        <v>125.4</v>
      </c>
      <c r="AJ4" s="5">
        <f>$AF$3*AI4</f>
        <v>154555.5</v>
      </c>
      <c r="AK4" s="5">
        <f>ROUND(((AJ4*0.4535)/1000),0)</f>
        <v>70</v>
      </c>
      <c r="AN4" s="20"/>
      <c r="AO4" s="20"/>
      <c r="AP4" s="20"/>
      <c r="AQ4" s="20"/>
      <c r="AR4" s="20"/>
      <c r="AS4" s="20"/>
      <c r="AT4" s="1"/>
      <c r="AU4" s="1"/>
    </row>
    <row r="5" spans="1:47" ht="12" customHeight="1" x14ac:dyDescent="0.3">
      <c r="A5" s="1"/>
      <c r="B5" s="1"/>
      <c r="C5" s="1"/>
      <c r="D5" s="251" t="s">
        <v>5</v>
      </c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3"/>
      <c r="Q5" s="3"/>
      <c r="R5" s="1"/>
      <c r="S5" s="28"/>
      <c r="T5" s="318"/>
      <c r="U5" s="320"/>
      <c r="V5" s="320"/>
      <c r="W5" s="320"/>
      <c r="X5" s="28"/>
      <c r="Y5" s="28"/>
      <c r="Z5" s="28"/>
      <c r="AA5" s="28"/>
      <c r="AB5" s="196">
        <v>5</v>
      </c>
      <c r="AC5" s="2" t="s">
        <v>79</v>
      </c>
      <c r="AD5" s="2">
        <v>2023</v>
      </c>
      <c r="AE5" s="35" t="s">
        <v>80</v>
      </c>
      <c r="AF5" s="1"/>
      <c r="AG5" s="5" t="s">
        <v>11</v>
      </c>
      <c r="AH5" s="5">
        <v>1.3</v>
      </c>
      <c r="AI5" s="5">
        <f t="shared" si="0"/>
        <v>81.510000000000005</v>
      </c>
      <c r="AJ5" s="5">
        <f>$AF$3*AI5</f>
        <v>100461.07500000001</v>
      </c>
      <c r="AK5" s="5">
        <f>ROUND(((AJ5*0.4535)/1000),0)</f>
        <v>46</v>
      </c>
      <c r="AN5" s="20"/>
      <c r="AO5" s="20"/>
      <c r="AP5" s="20"/>
      <c r="AQ5" s="20"/>
      <c r="AR5" s="20"/>
      <c r="AS5" s="20"/>
      <c r="AT5" s="1"/>
      <c r="AU5" s="1"/>
    </row>
    <row r="6" spans="1:47" ht="12" customHeight="1" thickBot="1" x14ac:dyDescent="0.35">
      <c r="A6" s="1"/>
      <c r="B6" s="1"/>
      <c r="C6" s="1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3"/>
      <c r="Q6" s="3"/>
      <c r="R6" s="1"/>
      <c r="S6" s="28"/>
      <c r="T6" s="28"/>
      <c r="U6" s="28"/>
      <c r="V6" s="28"/>
      <c r="W6" s="28"/>
      <c r="X6" s="28"/>
      <c r="Y6" s="28"/>
      <c r="Z6" s="28"/>
      <c r="AA6" s="28"/>
      <c r="AB6" s="196">
        <v>6</v>
      </c>
      <c r="AC6" s="2" t="s">
        <v>81</v>
      </c>
      <c r="AD6" s="2">
        <v>2024</v>
      </c>
      <c r="AE6" s="37" t="s">
        <v>82</v>
      </c>
      <c r="AF6" s="1"/>
      <c r="AG6" s="199" t="s">
        <v>32</v>
      </c>
      <c r="AH6" s="5">
        <v>1.5</v>
      </c>
      <c r="AI6" s="5">
        <f t="shared" si="0"/>
        <v>94.050000000000011</v>
      </c>
      <c r="AJ6" s="5">
        <f t="shared" ref="AJ6:AJ14" si="1">$AF$8*AI6</f>
        <v>146116.08000000002</v>
      </c>
      <c r="AK6" s="5">
        <f>ROUND(((AJ6*0.4535)/1000),0)</f>
        <v>66</v>
      </c>
      <c r="AN6" s="20"/>
      <c r="AO6" s="20"/>
      <c r="AP6" s="20"/>
      <c r="AQ6" s="20"/>
      <c r="AR6" s="20"/>
      <c r="AS6" s="20"/>
      <c r="AT6" s="1"/>
      <c r="AU6" s="1"/>
    </row>
    <row r="7" spans="1:47" ht="12" customHeight="1" thickBot="1" x14ac:dyDescent="0.35">
      <c r="A7" s="1"/>
      <c r="B7" s="1"/>
      <c r="C7" s="1"/>
      <c r="D7" s="22"/>
      <c r="E7" s="372" t="s">
        <v>46</v>
      </c>
      <c r="F7" s="373"/>
      <c r="G7" s="374">
        <f t="shared" ref="G7:G14" si="2">SUMIF($U$13:$U$28,E7,$V$13:$V$28)</f>
        <v>0</v>
      </c>
      <c r="H7" s="375" t="s">
        <v>7</v>
      </c>
      <c r="I7" s="21"/>
      <c r="J7" s="252" t="s">
        <v>68</v>
      </c>
      <c r="K7" s="253"/>
      <c r="L7" s="226">
        <f>V33+V34</f>
        <v>1992</v>
      </c>
      <c r="M7" s="146" t="s">
        <v>7</v>
      </c>
      <c r="N7" s="22"/>
      <c r="O7" s="22"/>
      <c r="P7" s="22"/>
      <c r="Q7" s="22"/>
      <c r="R7" s="1"/>
      <c r="S7" s="231" t="s">
        <v>127</v>
      </c>
      <c r="T7" s="71"/>
      <c r="U7" s="233" t="s">
        <v>125</v>
      </c>
      <c r="V7" s="234"/>
      <c r="W7" s="235"/>
      <c r="X7" s="28"/>
      <c r="Y7" s="28"/>
      <c r="Z7" s="28"/>
      <c r="AA7" s="28"/>
      <c r="AB7" s="196">
        <v>7</v>
      </c>
      <c r="AC7" s="2" t="s">
        <v>83</v>
      </c>
      <c r="AD7" s="2">
        <v>2025</v>
      </c>
      <c r="AE7" s="38" t="s">
        <v>142</v>
      </c>
      <c r="AF7" s="1">
        <v>1942</v>
      </c>
      <c r="AG7" s="200" t="s">
        <v>122</v>
      </c>
      <c r="AH7" s="5">
        <v>0.60099999999999998</v>
      </c>
      <c r="AI7" s="5">
        <f t="shared" si="0"/>
        <v>37.682699999999997</v>
      </c>
      <c r="AJ7" s="5">
        <f t="shared" si="1"/>
        <v>58543.842720000001</v>
      </c>
      <c r="AK7" s="5">
        <f>ROUND(((AJ7*0.4535)/1000),0)+1</f>
        <v>28</v>
      </c>
      <c r="AN7" s="20"/>
      <c r="AO7" s="20"/>
      <c r="AP7" s="20"/>
      <c r="AQ7" s="20"/>
      <c r="AR7" s="20"/>
      <c r="AS7" s="20"/>
      <c r="AT7" s="1"/>
      <c r="AU7" s="1"/>
    </row>
    <row r="8" spans="1:47" ht="12" customHeight="1" thickBot="1" x14ac:dyDescent="0.35">
      <c r="A8" s="1"/>
      <c r="B8" s="1"/>
      <c r="C8" s="1"/>
      <c r="D8" s="22"/>
      <c r="E8" s="208" t="s">
        <v>76</v>
      </c>
      <c r="F8" s="209"/>
      <c r="G8" s="210">
        <f t="shared" si="2"/>
        <v>555</v>
      </c>
      <c r="H8" s="211" t="s">
        <v>7</v>
      </c>
      <c r="I8" s="21"/>
      <c r="J8" s="254" t="s">
        <v>48</v>
      </c>
      <c r="K8" s="255"/>
      <c r="L8" s="227" t="s">
        <v>135</v>
      </c>
      <c r="M8" s="147" t="s">
        <v>7</v>
      </c>
      <c r="N8" s="22">
        <v>350</v>
      </c>
      <c r="O8" s="22"/>
      <c r="P8" s="22"/>
      <c r="Q8" s="22"/>
      <c r="R8" s="1"/>
      <c r="S8" s="232"/>
      <c r="T8" s="327" t="s">
        <v>128</v>
      </c>
      <c r="U8" s="237"/>
      <c r="V8" s="237"/>
      <c r="W8" s="238"/>
      <c r="X8" s="28"/>
      <c r="Y8" s="28"/>
      <c r="Z8" s="28"/>
      <c r="AA8" s="28"/>
      <c r="AB8" s="196">
        <v>8</v>
      </c>
      <c r="AC8" s="2" t="s">
        <v>70</v>
      </c>
      <c r="AD8" s="2">
        <v>2026</v>
      </c>
      <c r="AE8" s="39" t="s">
        <v>84</v>
      </c>
      <c r="AF8" s="6">
        <f>AF7*AI29</f>
        <v>1553.6000000000001</v>
      </c>
      <c r="AG8" s="201" t="s">
        <v>123</v>
      </c>
      <c r="AH8" s="5">
        <v>0.99</v>
      </c>
      <c r="AI8" s="5">
        <f t="shared" si="0"/>
        <v>62.073</v>
      </c>
      <c r="AJ8" s="5">
        <f t="shared" si="1"/>
        <v>96436.612800000003</v>
      </c>
      <c r="AK8" s="5">
        <f>ROUND(((AJ8*0.4535)/1000),0)</f>
        <v>44</v>
      </c>
      <c r="AN8" s="20"/>
      <c r="AO8" s="20"/>
      <c r="AP8" s="20"/>
      <c r="AQ8" s="20"/>
      <c r="AR8" s="20"/>
      <c r="AS8" s="20"/>
      <c r="AT8" s="1"/>
      <c r="AU8" s="1"/>
    </row>
    <row r="9" spans="1:47" ht="12" customHeight="1" thickBot="1" x14ac:dyDescent="0.35">
      <c r="A9" s="1"/>
      <c r="B9" s="1"/>
      <c r="C9" s="1"/>
      <c r="D9" s="22"/>
      <c r="E9" s="222" t="s">
        <v>95</v>
      </c>
      <c r="F9" s="223"/>
      <c r="G9" s="224">
        <f t="shared" si="2"/>
        <v>0</v>
      </c>
      <c r="H9" s="225" t="s">
        <v>7</v>
      </c>
      <c r="I9" s="256"/>
      <c r="J9" s="148" t="s">
        <v>45</v>
      </c>
      <c r="K9" s="149"/>
      <c r="L9" s="228">
        <f>L7+W9</f>
        <v>2482</v>
      </c>
      <c r="M9" s="150" t="s">
        <v>7</v>
      </c>
      <c r="N9" s="215"/>
      <c r="O9" s="22"/>
      <c r="P9" s="22"/>
      <c r="Q9" s="22"/>
      <c r="R9" s="1"/>
      <c r="S9" s="1"/>
      <c r="T9" s="328"/>
      <c r="U9" s="316" t="s">
        <v>148</v>
      </c>
      <c r="V9" s="317"/>
      <c r="W9" s="53">
        <f>SUMPRODUCT(S13:S28,V13:V28)</f>
        <v>490</v>
      </c>
      <c r="X9" s="28"/>
      <c r="Y9" s="28"/>
      <c r="Z9" s="28"/>
      <c r="AA9" s="28"/>
      <c r="AB9" s="196">
        <v>9</v>
      </c>
      <c r="AC9" s="2" t="s">
        <v>85</v>
      </c>
      <c r="AD9" s="2">
        <v>2027</v>
      </c>
      <c r="AE9" s="191" t="s">
        <v>86</v>
      </c>
      <c r="AF9" s="6">
        <f>AF7*AI29</f>
        <v>1553.6000000000001</v>
      </c>
      <c r="AG9" s="202" t="s">
        <v>16</v>
      </c>
      <c r="AH9" s="5">
        <v>0.99</v>
      </c>
      <c r="AI9" s="5">
        <f t="shared" si="0"/>
        <v>62.073</v>
      </c>
      <c r="AJ9" s="5">
        <f t="shared" si="1"/>
        <v>96436.612800000003</v>
      </c>
      <c r="AK9" s="5">
        <f>ROUND(((AJ9*0.4535)/1000),0)</f>
        <v>44</v>
      </c>
      <c r="AN9" s="20"/>
      <c r="AO9" s="20"/>
      <c r="AP9" s="20"/>
      <c r="AQ9" s="20"/>
      <c r="AR9" s="20"/>
      <c r="AS9" s="20"/>
      <c r="AT9" s="1"/>
      <c r="AU9" s="1"/>
    </row>
    <row r="10" spans="1:47" ht="12" customHeight="1" thickBot="1" x14ac:dyDescent="0.35">
      <c r="A10" s="1"/>
      <c r="B10" s="1"/>
      <c r="C10" s="1"/>
      <c r="D10" s="22"/>
      <c r="E10" s="389"/>
      <c r="F10" s="390"/>
      <c r="G10" s="370">
        <f t="shared" si="2"/>
        <v>0</v>
      </c>
      <c r="H10" s="391" t="s">
        <v>7</v>
      </c>
      <c r="I10" s="256"/>
      <c r="J10" s="216" t="s">
        <v>26</v>
      </c>
      <c r="K10" s="217"/>
      <c r="L10" s="229">
        <f>SUMIF($U$39:$U$46,J10,$V$39:$V$46)</f>
        <v>11</v>
      </c>
      <c r="M10" s="218" t="s">
        <v>9</v>
      </c>
      <c r="N10" s="215"/>
      <c r="O10" s="22"/>
      <c r="P10" s="22"/>
      <c r="Q10" s="22"/>
      <c r="R10" s="1"/>
      <c r="S10" s="1"/>
      <c r="T10" s="328"/>
      <c r="U10" s="28"/>
      <c r="V10" s="28"/>
      <c r="W10" s="28"/>
      <c r="X10" s="28"/>
      <c r="Y10" s="28"/>
      <c r="Z10" s="20"/>
      <c r="AB10" s="196">
        <v>10</v>
      </c>
      <c r="AC10" s="2" t="s">
        <v>87</v>
      </c>
      <c r="AD10" s="2">
        <v>2028</v>
      </c>
      <c r="AE10" s="31" t="s">
        <v>88</v>
      </c>
      <c r="AF10" s="1"/>
      <c r="AG10" s="203" t="s">
        <v>114</v>
      </c>
      <c r="AH10" s="5">
        <v>1.99</v>
      </c>
      <c r="AI10" s="5">
        <f t="shared" ref="AI10:AI14" si="3">AH10*62.7</f>
        <v>124.77300000000001</v>
      </c>
      <c r="AJ10" s="5">
        <f t="shared" si="1"/>
        <v>193847.33280000003</v>
      </c>
      <c r="AK10" s="5">
        <f t="shared" ref="AK10:AK14" si="4">ROUND(((AJ10*0.4535)/1000),0)</f>
        <v>88</v>
      </c>
      <c r="AN10" s="20"/>
      <c r="AO10" s="20"/>
      <c r="AP10" s="20"/>
      <c r="AQ10" s="20"/>
      <c r="AR10" s="20"/>
      <c r="AS10" s="20"/>
      <c r="AT10" s="1"/>
      <c r="AU10" s="1"/>
    </row>
    <row r="11" spans="1:47" ht="12" customHeight="1" thickBot="1" x14ac:dyDescent="0.35">
      <c r="A11" s="1"/>
      <c r="B11" s="1"/>
      <c r="D11" s="22"/>
      <c r="E11" s="389"/>
      <c r="F11" s="390"/>
      <c r="G11" s="370">
        <f t="shared" si="2"/>
        <v>0</v>
      </c>
      <c r="H11" s="391" t="s">
        <v>7</v>
      </c>
      <c r="I11" s="21"/>
      <c r="J11" s="219" t="s">
        <v>8</v>
      </c>
      <c r="K11" s="220"/>
      <c r="L11" s="230">
        <f>SUMIF($U$39:$U$42,J11,$V$39:$V$42)</f>
        <v>155</v>
      </c>
      <c r="M11" s="221" t="s">
        <v>9</v>
      </c>
      <c r="N11" s="215"/>
      <c r="O11" s="22"/>
      <c r="P11" s="22"/>
      <c r="Q11" s="22"/>
      <c r="R11" s="1"/>
      <c r="S11" s="321" t="s">
        <v>138</v>
      </c>
      <c r="T11" s="329"/>
      <c r="U11" s="323" t="s">
        <v>0</v>
      </c>
      <c r="V11" s="325" t="s">
        <v>1</v>
      </c>
      <c r="W11" s="314" t="s">
        <v>2</v>
      </c>
      <c r="X11" s="314" t="s">
        <v>3</v>
      </c>
      <c r="Y11" s="314" t="s">
        <v>4</v>
      </c>
      <c r="Z11" s="20"/>
      <c r="AB11" s="196">
        <v>11</v>
      </c>
      <c r="AC11" s="2" t="s">
        <v>89</v>
      </c>
      <c r="AD11" s="2">
        <v>2029</v>
      </c>
      <c r="AE11" s="41" t="s">
        <v>90</v>
      </c>
      <c r="AF11" s="1"/>
      <c r="AG11" s="204" t="s">
        <v>46</v>
      </c>
      <c r="AH11" s="5">
        <v>2.99</v>
      </c>
      <c r="AI11" s="5">
        <f t="shared" si="3"/>
        <v>187.47300000000001</v>
      </c>
      <c r="AJ11" s="5">
        <f t="shared" si="1"/>
        <v>291258.05280000006</v>
      </c>
      <c r="AK11" s="5">
        <f t="shared" si="4"/>
        <v>132</v>
      </c>
      <c r="AN11" s="20"/>
      <c r="AO11" s="20"/>
      <c r="AP11" s="20"/>
      <c r="AQ11" s="20"/>
      <c r="AR11" s="20"/>
      <c r="AS11" s="20"/>
      <c r="AT11" s="1"/>
      <c r="AU11" s="1"/>
    </row>
    <row r="12" spans="1:47" ht="12" customHeight="1" thickBot="1" x14ac:dyDescent="0.35">
      <c r="A12" s="1"/>
      <c r="B12" s="1"/>
      <c r="C12" s="1"/>
      <c r="D12" s="22"/>
      <c r="E12" s="368"/>
      <c r="F12" s="369"/>
      <c r="G12" s="370">
        <f t="shared" si="2"/>
        <v>0</v>
      </c>
      <c r="H12" s="371" t="s">
        <v>7</v>
      </c>
      <c r="I12" s="21"/>
      <c r="J12" s="376" t="s">
        <v>46</v>
      </c>
      <c r="K12" s="377"/>
      <c r="L12" s="378">
        <f>SUMIF($U$39:$U$42,AG2,$V$39:$V$42)</f>
        <v>0</v>
      </c>
      <c r="M12" s="379" t="s">
        <v>9</v>
      </c>
      <c r="N12" s="215"/>
      <c r="O12" s="22"/>
      <c r="P12" s="22"/>
      <c r="Q12" s="22"/>
      <c r="R12" s="1"/>
      <c r="S12" s="322"/>
      <c r="T12" s="183" t="s">
        <v>139</v>
      </c>
      <c r="U12" s="324"/>
      <c r="V12" s="326"/>
      <c r="W12" s="315"/>
      <c r="X12" s="315"/>
      <c r="Y12" s="315"/>
      <c r="AB12" s="196">
        <v>12</v>
      </c>
      <c r="AC12" s="2" t="s">
        <v>91</v>
      </c>
      <c r="AD12" s="2">
        <v>2030</v>
      </c>
      <c r="AE12" s="39" t="s">
        <v>92</v>
      </c>
      <c r="AF12" s="1"/>
      <c r="AG12" s="205" t="s">
        <v>99</v>
      </c>
      <c r="AH12" s="5">
        <v>3.99</v>
      </c>
      <c r="AI12" s="5">
        <f t="shared" si="3"/>
        <v>250.17300000000003</v>
      </c>
      <c r="AJ12" s="5">
        <f t="shared" si="1"/>
        <v>388668.77280000009</v>
      </c>
      <c r="AK12" s="5">
        <f t="shared" si="4"/>
        <v>176</v>
      </c>
      <c r="AN12" s="20"/>
      <c r="AO12" s="20"/>
      <c r="AP12" s="20"/>
      <c r="AQ12" s="20"/>
      <c r="AR12" s="20"/>
      <c r="AS12" s="20"/>
      <c r="AT12" s="1"/>
      <c r="AU12" s="1"/>
    </row>
    <row r="13" spans="1:47" ht="12" customHeight="1" x14ac:dyDescent="0.3">
      <c r="A13" s="1"/>
      <c r="B13" s="1"/>
      <c r="C13" s="1"/>
      <c r="D13" s="22"/>
      <c r="E13" s="368"/>
      <c r="F13" s="369"/>
      <c r="G13" s="370">
        <f t="shared" si="2"/>
        <v>0</v>
      </c>
      <c r="H13" s="371" t="s">
        <v>7</v>
      </c>
      <c r="I13" s="21"/>
      <c r="J13" s="385" t="s">
        <v>103</v>
      </c>
      <c r="K13" s="386"/>
      <c r="L13" s="387">
        <f>SUMIF($U$39:$U$42,AG3,$V$39:$V$42)</f>
        <v>11</v>
      </c>
      <c r="M13" s="388" t="s">
        <v>9</v>
      </c>
      <c r="N13" s="215"/>
      <c r="O13" s="22"/>
      <c r="P13" s="22"/>
      <c r="Q13" s="22"/>
      <c r="R13" s="1"/>
      <c r="S13" s="182">
        <v>0</v>
      </c>
      <c r="T13" s="32" t="s">
        <v>6</v>
      </c>
      <c r="U13" s="184" t="s">
        <v>80</v>
      </c>
      <c r="V13" s="185">
        <v>490</v>
      </c>
      <c r="W13" s="186">
        <v>9.1999999999999993</v>
      </c>
      <c r="X13" s="187">
        <v>518</v>
      </c>
      <c r="Y13" s="188">
        <v>31</v>
      </c>
      <c r="AB13" s="196">
        <v>13</v>
      </c>
      <c r="AE13" s="41" t="s">
        <v>93</v>
      </c>
      <c r="AF13" s="1"/>
      <c r="AG13" s="206" t="s">
        <v>101</v>
      </c>
      <c r="AH13" s="5">
        <v>4.99</v>
      </c>
      <c r="AI13" s="5">
        <f t="shared" si="3"/>
        <v>312.87300000000005</v>
      </c>
      <c r="AJ13" s="5">
        <f t="shared" si="1"/>
        <v>486079.49280000012</v>
      </c>
      <c r="AK13" s="5">
        <f t="shared" si="4"/>
        <v>220</v>
      </c>
      <c r="AN13" s="20"/>
      <c r="AO13" s="20"/>
      <c r="AP13" s="20"/>
      <c r="AQ13" s="20"/>
      <c r="AR13" s="20"/>
      <c r="AS13" s="20"/>
      <c r="AT13" s="1"/>
      <c r="AU13" s="1"/>
    </row>
    <row r="14" spans="1:47" ht="12" customHeight="1" thickBot="1" x14ac:dyDescent="0.35">
      <c r="A14" s="1"/>
      <c r="B14" s="1"/>
      <c r="C14" s="1"/>
      <c r="D14" s="22"/>
      <c r="E14" s="392"/>
      <c r="F14" s="393"/>
      <c r="G14" s="394">
        <f t="shared" si="2"/>
        <v>0</v>
      </c>
      <c r="H14" s="395" t="s">
        <v>7</v>
      </c>
      <c r="I14" s="21"/>
      <c r="J14" s="212"/>
      <c r="K14" s="213"/>
      <c r="L14" s="151"/>
      <c r="M14" s="152"/>
      <c r="N14" s="215"/>
      <c r="O14" s="22"/>
      <c r="P14" s="22"/>
      <c r="Q14" s="22"/>
      <c r="R14" s="1"/>
      <c r="S14" s="180">
        <v>1</v>
      </c>
      <c r="T14" s="32" t="s">
        <v>10</v>
      </c>
      <c r="U14" s="72" t="s">
        <v>92</v>
      </c>
      <c r="V14" s="73">
        <v>130</v>
      </c>
      <c r="W14" s="74">
        <v>9.1999999999999993</v>
      </c>
      <c r="X14" s="33">
        <v>565</v>
      </c>
      <c r="Y14" s="36">
        <v>41</v>
      </c>
      <c r="AB14" s="196">
        <v>14</v>
      </c>
      <c r="AE14" s="192" t="s">
        <v>94</v>
      </c>
      <c r="AF14" s="1"/>
      <c r="AG14" s="207" t="s">
        <v>103</v>
      </c>
      <c r="AH14" s="5">
        <v>5.99</v>
      </c>
      <c r="AI14" s="5">
        <f t="shared" si="3"/>
        <v>375.57300000000004</v>
      </c>
      <c r="AJ14" s="5">
        <f t="shared" si="1"/>
        <v>583490.2128000001</v>
      </c>
      <c r="AK14" s="5">
        <f t="shared" si="4"/>
        <v>265</v>
      </c>
      <c r="AN14" s="20"/>
      <c r="AO14" s="20"/>
      <c r="AP14" s="20"/>
      <c r="AQ14" s="20"/>
      <c r="AR14" s="20"/>
      <c r="AS14" s="20"/>
      <c r="AT14" s="1"/>
      <c r="AU14" s="1"/>
    </row>
    <row r="15" spans="1:47" ht="12" customHeight="1" x14ac:dyDescent="0.3">
      <c r="A15" s="1"/>
      <c r="B15" s="1"/>
      <c r="C15" s="1"/>
      <c r="D15" s="22">
        <f>+S72</f>
        <v>0</v>
      </c>
      <c r="E15" s="22"/>
      <c r="F15" s="22"/>
      <c r="H15" s="21"/>
      <c r="I15" s="21"/>
      <c r="J15" s="214"/>
      <c r="K15" s="214"/>
      <c r="L15" s="1"/>
      <c r="M15" s="22"/>
      <c r="N15" s="22"/>
      <c r="O15" s="22"/>
      <c r="P15" s="22"/>
      <c r="Q15" s="22"/>
      <c r="R15" s="1"/>
      <c r="S15" s="180">
        <v>0</v>
      </c>
      <c r="T15" s="32" t="s">
        <v>12</v>
      </c>
      <c r="U15" s="72" t="s">
        <v>72</v>
      </c>
      <c r="V15" s="73"/>
      <c r="W15" s="74"/>
      <c r="X15" s="33">
        <v>530</v>
      </c>
      <c r="Y15" s="36">
        <v>38</v>
      </c>
      <c r="AB15" s="196">
        <v>15</v>
      </c>
      <c r="AE15" s="193" t="s">
        <v>95</v>
      </c>
      <c r="AN15" s="20"/>
      <c r="AO15" s="20"/>
      <c r="AP15" s="20"/>
      <c r="AQ15" s="20"/>
      <c r="AR15" s="20"/>
      <c r="AS15" s="20"/>
      <c r="AT15" s="1"/>
      <c r="AU15" s="1"/>
    </row>
    <row r="16" spans="1:47" ht="12" customHeight="1" x14ac:dyDescent="0.3">
      <c r="A16" s="1"/>
      <c r="B16" s="1"/>
      <c r="C16" s="1"/>
      <c r="D16" s="13"/>
      <c r="E16" s="14"/>
      <c r="F16" s="244"/>
      <c r="G16" s="244"/>
      <c r="H16" s="14"/>
      <c r="I16" s="14" t="s">
        <v>17</v>
      </c>
      <c r="J16" s="14"/>
      <c r="K16" s="245" t="s">
        <v>44</v>
      </c>
      <c r="L16" s="245"/>
      <c r="M16" s="245"/>
      <c r="N16" s="14"/>
      <c r="O16" s="15"/>
      <c r="P16" s="1"/>
      <c r="Q16" s="1"/>
      <c r="R16" s="1"/>
      <c r="S16" s="180">
        <v>0</v>
      </c>
      <c r="T16" s="32" t="s">
        <v>13</v>
      </c>
      <c r="U16" s="72" t="s">
        <v>72</v>
      </c>
      <c r="V16" s="73"/>
      <c r="W16" s="74"/>
      <c r="X16" s="33">
        <v>565</v>
      </c>
      <c r="Y16" s="36">
        <v>37</v>
      </c>
      <c r="Z16" s="20"/>
      <c r="AB16" s="196">
        <v>16</v>
      </c>
      <c r="AE16" s="194" t="s">
        <v>96</v>
      </c>
      <c r="AN16" s="20"/>
      <c r="AO16" s="20"/>
      <c r="AP16" s="20"/>
      <c r="AQ16" s="20"/>
      <c r="AR16" s="20"/>
      <c r="AS16" s="20"/>
      <c r="AT16" s="1"/>
      <c r="AU16" s="1"/>
    </row>
    <row r="17" spans="1:47" ht="12" customHeight="1" thickBot="1" x14ac:dyDescent="0.35">
      <c r="A17" s="1"/>
      <c r="B17" s="1"/>
      <c r="C17" s="1"/>
      <c r="E17" s="1"/>
      <c r="F17" s="1"/>
      <c r="K17" s="25"/>
      <c r="L17" s="25"/>
      <c r="M17" s="1"/>
      <c r="N17" s="1"/>
      <c r="O17" s="1"/>
      <c r="P17" s="1"/>
      <c r="Q17" s="1"/>
      <c r="R17" s="1"/>
      <c r="S17" s="180">
        <v>0</v>
      </c>
      <c r="T17" s="32" t="s">
        <v>14</v>
      </c>
      <c r="U17" s="72" t="s">
        <v>80</v>
      </c>
      <c r="V17" s="73">
        <v>224</v>
      </c>
      <c r="W17" s="74">
        <v>10</v>
      </c>
      <c r="X17" s="33">
        <v>547</v>
      </c>
      <c r="Y17" s="36">
        <v>41</v>
      </c>
      <c r="Z17" s="20"/>
      <c r="AB17" s="196">
        <v>17</v>
      </c>
      <c r="AE17" s="42" t="s">
        <v>97</v>
      </c>
      <c r="AN17" s="20"/>
      <c r="AO17" s="20"/>
      <c r="AP17" s="20"/>
      <c r="AQ17" s="20"/>
      <c r="AR17" s="20"/>
      <c r="AS17" s="20"/>
      <c r="AT17" s="1"/>
      <c r="AU17" s="1"/>
    </row>
    <row r="18" spans="1:47" ht="12" customHeight="1" x14ac:dyDescent="0.3">
      <c r="A18" s="1"/>
      <c r="B18" s="1"/>
      <c r="C18" s="1"/>
      <c r="E18" s="246" t="s">
        <v>6</v>
      </c>
      <c r="F18" s="247"/>
      <c r="G18" s="246" t="s">
        <v>10</v>
      </c>
      <c r="H18" s="247"/>
      <c r="I18" s="248" t="s">
        <v>12</v>
      </c>
      <c r="J18" s="249"/>
      <c r="K18" s="250" t="s">
        <v>60</v>
      </c>
      <c r="L18" s="250"/>
      <c r="M18" s="250" t="s">
        <v>63</v>
      </c>
      <c r="N18" s="250"/>
      <c r="O18" s="1"/>
      <c r="P18" s="1"/>
      <c r="Q18" s="1"/>
      <c r="R18" s="1"/>
      <c r="S18" s="180">
        <v>0</v>
      </c>
      <c r="T18" s="32" t="s">
        <v>15</v>
      </c>
      <c r="U18" s="72" t="s">
        <v>76</v>
      </c>
      <c r="V18" s="73">
        <v>495</v>
      </c>
      <c r="W18" s="74">
        <v>9.4</v>
      </c>
      <c r="X18" s="33">
        <v>537</v>
      </c>
      <c r="Y18" s="36">
        <v>31</v>
      </c>
      <c r="Z18" s="20"/>
      <c r="AB18" s="196">
        <v>18</v>
      </c>
      <c r="AE18" s="46" t="s">
        <v>98</v>
      </c>
      <c r="AN18" s="20"/>
      <c r="AO18" s="20"/>
      <c r="AP18" s="20"/>
      <c r="AQ18" s="20"/>
      <c r="AR18" s="20"/>
      <c r="AS18" s="20"/>
      <c r="AT18" s="1"/>
      <c r="AU18" s="1"/>
    </row>
    <row r="19" spans="1:47" ht="12" customHeight="1" x14ac:dyDescent="0.3">
      <c r="A19" s="1"/>
      <c r="B19" s="1"/>
      <c r="C19" s="1"/>
      <c r="E19" s="396"/>
      <c r="F19" s="258"/>
      <c r="G19" s="259"/>
      <c r="H19" s="260"/>
      <c r="I19" s="261"/>
      <c r="J19" s="262"/>
      <c r="K19" s="263"/>
      <c r="L19" s="263"/>
      <c r="M19" s="264"/>
      <c r="N19" s="265"/>
      <c r="O19" s="1"/>
      <c r="P19" s="1"/>
      <c r="Q19" s="1"/>
      <c r="R19" s="1"/>
      <c r="S19" s="180">
        <v>0</v>
      </c>
      <c r="T19" s="32" t="s">
        <v>64</v>
      </c>
      <c r="U19" s="72" t="s">
        <v>78</v>
      </c>
      <c r="V19" s="73">
        <v>80</v>
      </c>
      <c r="W19" s="74">
        <v>10</v>
      </c>
      <c r="X19" s="33">
        <v>116</v>
      </c>
      <c r="Y19" s="36">
        <v>41</v>
      </c>
      <c r="Z19" s="20"/>
      <c r="AB19" s="196">
        <v>19</v>
      </c>
      <c r="AE19" s="47" t="s">
        <v>46</v>
      </c>
      <c r="AN19" s="20"/>
      <c r="AO19" s="20"/>
      <c r="AP19" s="20"/>
      <c r="AQ19" s="20"/>
      <c r="AR19" s="20"/>
      <c r="AS19" s="20"/>
      <c r="AT19" s="1"/>
      <c r="AU19" s="1"/>
    </row>
    <row r="20" spans="1:47" ht="12" customHeight="1" x14ac:dyDescent="0.3">
      <c r="A20" s="1"/>
      <c r="B20" s="1"/>
      <c r="C20" s="1"/>
      <c r="E20" s="397" t="str">
        <f>IF((U13&lt;&gt;""),U13,"")</f>
        <v>NaCl/KCl/Pol.</v>
      </c>
      <c r="F20" s="267"/>
      <c r="G20" s="268" t="str">
        <f>IF(($U14&lt;&gt;""),$U14,"")</f>
        <v>BAROLIFT PILL</v>
      </c>
      <c r="H20" s="269"/>
      <c r="I20" s="270" t="str">
        <f>IF(($U15&lt;&gt;""),$U15,"")</f>
        <v>Empty</v>
      </c>
      <c r="J20" s="271"/>
      <c r="K20" s="272" t="str">
        <f>IF(($U19&lt;&gt;""),$U19,"")</f>
        <v>PHB</v>
      </c>
      <c r="L20" s="272"/>
      <c r="M20" s="273" t="str">
        <f>IF((U33&lt;&gt;""),U33,"")</f>
        <v>PHB</v>
      </c>
      <c r="N20" s="274"/>
      <c r="O20" s="1"/>
      <c r="P20" s="1"/>
      <c r="Q20" s="1"/>
      <c r="R20" s="1"/>
      <c r="S20" s="180">
        <v>0</v>
      </c>
      <c r="T20" s="32" t="s">
        <v>61</v>
      </c>
      <c r="U20" s="72" t="s">
        <v>76</v>
      </c>
      <c r="V20" s="73">
        <v>60</v>
      </c>
      <c r="W20" s="74">
        <v>9.4</v>
      </c>
      <c r="X20" s="33">
        <v>108</v>
      </c>
      <c r="Y20" s="36">
        <v>38</v>
      </c>
      <c r="Z20" s="20"/>
      <c r="AB20" s="196">
        <v>20</v>
      </c>
      <c r="AE20" s="48" t="s">
        <v>99</v>
      </c>
      <c r="AN20" s="20"/>
      <c r="AO20" s="20"/>
      <c r="AP20" s="20"/>
      <c r="AQ20" s="20"/>
      <c r="AR20" s="20"/>
      <c r="AS20" s="20"/>
      <c r="AT20" s="1"/>
      <c r="AU20" s="1"/>
    </row>
    <row r="21" spans="1:47" ht="12" customHeight="1" x14ac:dyDescent="0.3">
      <c r="A21" s="1"/>
      <c r="B21" s="1"/>
      <c r="C21" s="1"/>
      <c r="E21" s="397" t="str">
        <f>IF((V13&lt;&gt;""),V13&amp;" bbl","")</f>
        <v>490 bbl</v>
      </c>
      <c r="F21" s="267"/>
      <c r="G21" s="268" t="str">
        <f>IF(($V14&lt;&gt;""),$V14&amp;" bbl","")</f>
        <v>130 bbl</v>
      </c>
      <c r="H21" s="269"/>
      <c r="I21" s="270" t="str">
        <f>IF(($V15&lt;&gt;""),$V15&amp;" bbl","")</f>
        <v/>
      </c>
      <c r="J21" s="271"/>
      <c r="K21" s="272" t="str">
        <f>IF((V19&lt;&gt;""),V19&amp;" bbl","")</f>
        <v>80 bbl</v>
      </c>
      <c r="L21" s="272"/>
      <c r="M21" s="273" t="str">
        <f>IF((V33&lt;&gt;""),V33&amp;" bbl","")</f>
        <v>1992 bbl</v>
      </c>
      <c r="N21" s="274"/>
      <c r="O21" s="1"/>
      <c r="P21" s="1"/>
      <c r="Q21" s="1"/>
      <c r="R21" s="1"/>
      <c r="S21" s="180">
        <v>0</v>
      </c>
      <c r="T21" s="32" t="s">
        <v>62</v>
      </c>
      <c r="U21" s="72" t="s">
        <v>80</v>
      </c>
      <c r="V21" s="73">
        <v>100</v>
      </c>
      <c r="W21" s="74">
        <v>9.5</v>
      </c>
      <c r="X21" s="33">
        <v>116</v>
      </c>
      <c r="Y21" s="34">
        <v>13</v>
      </c>
      <c r="Z21" s="20"/>
      <c r="AB21" s="196">
        <v>21</v>
      </c>
      <c r="AC21" s="49" t="s">
        <v>100</v>
      </c>
      <c r="AE21" s="50" t="s">
        <v>101</v>
      </c>
      <c r="AN21" s="20"/>
      <c r="AO21" s="20"/>
      <c r="AP21" s="20"/>
      <c r="AQ21" s="20"/>
      <c r="AR21" s="20"/>
      <c r="AS21" s="20"/>
      <c r="AT21" s="1"/>
      <c r="AU21" s="1"/>
    </row>
    <row r="22" spans="1:47" ht="12" customHeight="1" x14ac:dyDescent="0.3">
      <c r="A22" s="1"/>
      <c r="B22" s="1"/>
      <c r="C22" s="1"/>
      <c r="E22" s="397" t="str">
        <f>IF((W13&lt;&gt;""),W13&amp;" ppg","")</f>
        <v>9,2 ppg</v>
      </c>
      <c r="F22" s="267"/>
      <c r="G22" s="268" t="str">
        <f>IF(($W14&lt;&gt;""),$W14&amp;" ppg","")</f>
        <v>9,2 ppg</v>
      </c>
      <c r="H22" s="269"/>
      <c r="I22" s="270" t="str">
        <f>IF(($W15&lt;&gt;""),$W15&amp;" ppg","")</f>
        <v/>
      </c>
      <c r="J22" s="271"/>
      <c r="K22" s="272" t="str">
        <f>IF(($W19&lt;&gt;""),$W19&amp;" ppg","")</f>
        <v>10 ppg</v>
      </c>
      <c r="L22" s="272"/>
      <c r="M22" s="273" t="str">
        <f>IF(($W33&lt;&gt;""),$W33&amp;" ppg","")</f>
        <v>9,2 ppg</v>
      </c>
      <c r="N22" s="274"/>
      <c r="O22" s="1"/>
      <c r="P22" s="1"/>
      <c r="Q22" s="1"/>
      <c r="R22" s="1"/>
      <c r="S22" s="180">
        <v>1</v>
      </c>
      <c r="T22" s="32" t="s">
        <v>54</v>
      </c>
      <c r="U22" s="72" t="s">
        <v>78</v>
      </c>
      <c r="V22" s="4">
        <v>90</v>
      </c>
      <c r="W22" s="74">
        <v>9.1999999999999993</v>
      </c>
      <c r="X22" s="33">
        <v>96</v>
      </c>
      <c r="Y22" s="34">
        <v>0</v>
      </c>
      <c r="Z22" s="20"/>
      <c r="AB22" s="196">
        <v>22</v>
      </c>
      <c r="AC22" s="49" t="s">
        <v>102</v>
      </c>
      <c r="AE22" s="51" t="s">
        <v>103</v>
      </c>
      <c r="AN22" s="20"/>
      <c r="AO22" s="20"/>
      <c r="AP22" s="20"/>
      <c r="AQ22" s="20"/>
      <c r="AR22" s="20"/>
      <c r="AS22" s="20"/>
      <c r="AT22" s="1"/>
      <c r="AU22" s="1"/>
    </row>
    <row r="23" spans="1:47" ht="12" customHeight="1" x14ac:dyDescent="0.3">
      <c r="A23" s="1"/>
      <c r="B23" s="1"/>
      <c r="C23" s="1"/>
      <c r="E23" s="398"/>
      <c r="F23" s="276"/>
      <c r="G23" s="277"/>
      <c r="H23" s="278"/>
      <c r="I23" s="279"/>
      <c r="J23" s="280"/>
      <c r="K23" s="281"/>
      <c r="L23" s="281"/>
      <c r="M23" s="282"/>
      <c r="N23" s="283"/>
      <c r="O23" s="1"/>
      <c r="P23" s="1"/>
      <c r="Q23" s="1"/>
      <c r="R23" s="1"/>
      <c r="S23" s="180">
        <v>1</v>
      </c>
      <c r="T23" s="32" t="s">
        <v>55</v>
      </c>
      <c r="U23" s="72" t="s">
        <v>78</v>
      </c>
      <c r="V23" s="4">
        <v>90</v>
      </c>
      <c r="W23" s="74">
        <v>9.1999999999999993</v>
      </c>
      <c r="X23" s="33">
        <v>96</v>
      </c>
      <c r="Y23" s="34">
        <v>0</v>
      </c>
      <c r="Z23" s="20"/>
      <c r="AB23" s="196">
        <v>23</v>
      </c>
      <c r="AC23" s="49" t="s">
        <v>104</v>
      </c>
      <c r="AE23" s="195" t="s">
        <v>105</v>
      </c>
      <c r="AN23" s="20"/>
      <c r="AO23" s="20"/>
      <c r="AP23" s="20"/>
      <c r="AQ23" s="20"/>
      <c r="AR23" s="20"/>
      <c r="AS23" s="20"/>
      <c r="AT23" s="1"/>
      <c r="AU23" s="1"/>
    </row>
    <row r="24" spans="1:47" ht="12" customHeight="1" x14ac:dyDescent="0.3">
      <c r="A24" s="1"/>
      <c r="B24" s="1"/>
      <c r="C24" s="1"/>
      <c r="E24" s="250" t="s">
        <v>13</v>
      </c>
      <c r="F24" s="250"/>
      <c r="G24" s="250" t="s">
        <v>14</v>
      </c>
      <c r="H24" s="250"/>
      <c r="I24" s="250" t="s">
        <v>15</v>
      </c>
      <c r="J24" s="250"/>
      <c r="K24" s="284" t="s">
        <v>61</v>
      </c>
      <c r="L24" s="284"/>
      <c r="M24" s="284" t="s">
        <v>62</v>
      </c>
      <c r="N24" s="284"/>
      <c r="O24" s="1"/>
      <c r="P24" s="1"/>
      <c r="Q24" s="1"/>
      <c r="R24" s="1"/>
      <c r="S24" s="180">
        <v>1</v>
      </c>
      <c r="T24" s="32" t="s">
        <v>56</v>
      </c>
      <c r="U24" s="72" t="s">
        <v>78</v>
      </c>
      <c r="V24" s="4">
        <v>90</v>
      </c>
      <c r="W24" s="74">
        <v>9.1999999999999993</v>
      </c>
      <c r="X24" s="33">
        <v>96</v>
      </c>
      <c r="Y24" s="34">
        <v>0</v>
      </c>
      <c r="Z24" s="20"/>
      <c r="AB24" s="196">
        <v>24</v>
      </c>
      <c r="AN24" s="20"/>
      <c r="AO24" s="20"/>
      <c r="AP24" s="20"/>
      <c r="AQ24" s="20"/>
      <c r="AR24" s="20"/>
      <c r="AS24" s="20"/>
      <c r="AT24" s="1"/>
      <c r="AU24" s="1"/>
    </row>
    <row r="25" spans="1:47" ht="12" customHeight="1" x14ac:dyDescent="0.3">
      <c r="A25" s="1"/>
      <c r="B25" s="1"/>
      <c r="C25" s="1"/>
      <c r="E25" s="292"/>
      <c r="F25" s="292"/>
      <c r="G25" s="293"/>
      <c r="H25" s="293"/>
      <c r="I25" s="257"/>
      <c r="J25" s="289"/>
      <c r="K25" s="290"/>
      <c r="L25" s="291"/>
      <c r="M25" s="81"/>
      <c r="N25" s="82"/>
      <c r="O25" s="1"/>
      <c r="P25" s="1"/>
      <c r="Q25" s="1"/>
      <c r="R25" s="1"/>
      <c r="S25" s="180">
        <v>1</v>
      </c>
      <c r="T25" s="32" t="s">
        <v>57</v>
      </c>
      <c r="U25" s="72" t="s">
        <v>78</v>
      </c>
      <c r="V25" s="4">
        <v>90</v>
      </c>
      <c r="W25" s="74">
        <v>9.1999999999999993</v>
      </c>
      <c r="X25" s="33">
        <v>96</v>
      </c>
      <c r="Y25" s="34">
        <v>0</v>
      </c>
      <c r="Z25" s="20"/>
      <c r="AB25" s="196">
        <v>25</v>
      </c>
      <c r="AE25" s="189" t="s">
        <v>140</v>
      </c>
      <c r="AN25" s="20"/>
      <c r="AO25" s="20"/>
      <c r="AP25" s="20"/>
      <c r="AQ25" s="20"/>
      <c r="AR25" s="20"/>
      <c r="AS25" s="20"/>
      <c r="AT25" s="1"/>
      <c r="AU25" s="1"/>
    </row>
    <row r="26" spans="1:47" ht="12" customHeight="1" x14ac:dyDescent="0.3">
      <c r="A26" s="1"/>
      <c r="B26" s="1"/>
      <c r="C26" s="1"/>
      <c r="E26" s="272" t="str">
        <f>IF(($U16&lt;&gt;""),$U16,"")</f>
        <v>Empty</v>
      </c>
      <c r="F26" s="272"/>
      <c r="G26" s="286" t="str">
        <f>IF(($U17&lt;&gt;""),$U17,"")</f>
        <v>NaCl/KCl/Pol.</v>
      </c>
      <c r="H26" s="286"/>
      <c r="I26" s="266" t="str">
        <f>IF((U18&lt;&gt;""),U18,"")</f>
        <v>Sea Water</v>
      </c>
      <c r="J26" s="287"/>
      <c r="K26" s="288" t="str">
        <f>IF((U20&lt;&gt;""),U20,"")</f>
        <v>Sea Water</v>
      </c>
      <c r="L26" s="288"/>
      <c r="M26" s="285" t="str">
        <f>IF((U21&lt;&gt;""),U21,"")</f>
        <v>NaCl/KCl/Pol.</v>
      </c>
      <c r="N26" s="285"/>
      <c r="O26" s="1"/>
      <c r="P26" s="1"/>
      <c r="Q26" s="1"/>
      <c r="R26" s="1"/>
      <c r="S26" s="180">
        <v>0</v>
      </c>
      <c r="T26" s="43" t="s">
        <v>58</v>
      </c>
      <c r="U26" s="75" t="s">
        <v>76</v>
      </c>
      <c r="V26" s="76"/>
      <c r="W26" s="77"/>
      <c r="X26" s="44">
        <v>36</v>
      </c>
      <c r="Y26" s="45">
        <v>0</v>
      </c>
      <c r="Z26" s="20"/>
      <c r="AB26" s="196">
        <v>26</v>
      </c>
      <c r="AE26" s="190" t="s">
        <v>141</v>
      </c>
      <c r="AN26" s="20"/>
      <c r="AO26" s="20"/>
      <c r="AP26" s="20"/>
      <c r="AQ26" s="20"/>
      <c r="AR26" s="20"/>
      <c r="AS26" s="20"/>
      <c r="AT26" s="1"/>
      <c r="AU26" s="1"/>
    </row>
    <row r="27" spans="1:47" ht="12" customHeight="1" x14ac:dyDescent="0.3">
      <c r="A27" s="1"/>
      <c r="B27" s="1"/>
      <c r="C27" s="1"/>
      <c r="E27" s="272" t="str">
        <f>IF(($V16&lt;&gt;""),$V16&amp;" bbl","")</f>
        <v/>
      </c>
      <c r="F27" s="272"/>
      <c r="G27" s="286" t="str">
        <f>IF(($V17&lt;&gt;""),$V17&amp;" bbl","")</f>
        <v>224 bbl</v>
      </c>
      <c r="H27" s="286"/>
      <c r="I27" s="266" t="str">
        <f>IF((V18&lt;&gt;""),V18&amp;" bbl","")</f>
        <v>495 bbl</v>
      </c>
      <c r="J27" s="287"/>
      <c r="K27" s="288" t="str">
        <f>IF((V20&lt;&gt;""),V20&amp;" bbl","")</f>
        <v>60 bbl</v>
      </c>
      <c r="L27" s="288"/>
      <c r="M27" s="285" t="str">
        <f>IF((V21&lt;&gt;""),V21&amp;" bbl","")</f>
        <v>100 bbl</v>
      </c>
      <c r="N27" s="285"/>
      <c r="O27" s="1"/>
      <c r="P27" s="1"/>
      <c r="Q27" s="1"/>
      <c r="R27" s="1"/>
      <c r="S27" s="180">
        <v>0</v>
      </c>
      <c r="T27" s="43" t="s">
        <v>59</v>
      </c>
      <c r="U27" s="75" t="s">
        <v>76</v>
      </c>
      <c r="V27" s="76"/>
      <c r="W27" s="77"/>
      <c r="X27" s="44">
        <v>36</v>
      </c>
      <c r="Y27" s="45">
        <v>0</v>
      </c>
      <c r="Z27" s="20"/>
      <c r="AB27" s="196">
        <v>27</v>
      </c>
      <c r="AN27" s="20"/>
      <c r="AO27" s="20"/>
      <c r="AP27" s="20"/>
      <c r="AQ27" s="20"/>
      <c r="AR27" s="20"/>
      <c r="AS27" s="20"/>
      <c r="AT27" s="1"/>
      <c r="AU27" s="1"/>
    </row>
    <row r="28" spans="1:47" ht="12" customHeight="1" thickBot="1" x14ac:dyDescent="0.35">
      <c r="A28" s="1"/>
      <c r="B28" s="1"/>
      <c r="C28" s="1"/>
      <c r="E28" s="272" t="str">
        <f>IF(($W16&lt;&gt;""),$W16&amp;" ppg","")</f>
        <v/>
      </c>
      <c r="F28" s="272"/>
      <c r="G28" s="286" t="str">
        <f>IF(($W17&lt;&gt;""),$W17&amp;" ppg","")</f>
        <v>10 ppg</v>
      </c>
      <c r="H28" s="286"/>
      <c r="I28" s="266" t="str">
        <f>IF((W18&lt;&gt;""),W18&amp;" ppg","")</f>
        <v>9,4 ppg</v>
      </c>
      <c r="J28" s="287"/>
      <c r="K28" s="288" t="str">
        <f>IF((W20&lt;&gt;""),W20&amp;" ppg","")</f>
        <v>9,4 ppg</v>
      </c>
      <c r="L28" s="288"/>
      <c r="M28" s="285" t="str">
        <f>IF(($W21&lt;&gt;""),$W21&amp;" ppg","")</f>
        <v>9,5 ppg</v>
      </c>
      <c r="N28" s="285"/>
      <c r="O28" s="1"/>
      <c r="P28" s="1"/>
      <c r="Q28" s="1"/>
      <c r="R28" s="1"/>
      <c r="S28" s="181">
        <v>0</v>
      </c>
      <c r="T28" s="157" t="s">
        <v>41</v>
      </c>
      <c r="U28" s="158"/>
      <c r="V28" s="159"/>
      <c r="W28" s="160"/>
      <c r="X28" s="161">
        <v>50</v>
      </c>
      <c r="Y28" s="162">
        <v>0</v>
      </c>
      <c r="Z28" s="20"/>
      <c r="AB28" s="196">
        <v>28</v>
      </c>
      <c r="AG28" s="1" t="s">
        <v>25</v>
      </c>
      <c r="AH28" s="1"/>
      <c r="AI28" s="1" t="s">
        <v>25</v>
      </c>
      <c r="AN28" s="20"/>
      <c r="AO28" s="20"/>
      <c r="AP28" s="20"/>
      <c r="AQ28" s="20"/>
      <c r="AR28" s="20"/>
      <c r="AS28" s="20"/>
      <c r="AT28" s="1"/>
      <c r="AU28" s="1"/>
    </row>
    <row r="29" spans="1:47" ht="12" customHeight="1" x14ac:dyDescent="0.3">
      <c r="A29" s="1"/>
      <c r="B29" s="1"/>
      <c r="C29" s="1"/>
      <c r="E29" s="279"/>
      <c r="F29" s="299"/>
      <c r="G29" s="294"/>
      <c r="H29" s="295"/>
      <c r="I29" s="275"/>
      <c r="J29" s="296"/>
      <c r="K29" s="297"/>
      <c r="L29" s="297"/>
      <c r="M29" s="298"/>
      <c r="N29" s="298"/>
      <c r="O29" s="1"/>
      <c r="P29" s="1"/>
      <c r="Q29" s="1"/>
      <c r="R29" s="1"/>
      <c r="S29" s="1"/>
      <c r="T29" s="168" t="s">
        <v>65</v>
      </c>
      <c r="U29" s="169" t="s">
        <v>114</v>
      </c>
      <c r="V29" s="170">
        <v>570</v>
      </c>
      <c r="W29" s="171">
        <v>9.9</v>
      </c>
      <c r="X29" s="172">
        <v>866</v>
      </c>
      <c r="Y29" s="173">
        <v>15</v>
      </c>
      <c r="Z29" s="20"/>
      <c r="AB29" s="196">
        <v>29</v>
      </c>
      <c r="AG29" s="7">
        <v>0.85</v>
      </c>
      <c r="AH29" s="1"/>
      <c r="AI29" s="7">
        <v>0.8</v>
      </c>
      <c r="AN29" s="20"/>
      <c r="AO29" s="20"/>
      <c r="AP29" s="20"/>
      <c r="AQ29" s="20"/>
      <c r="AR29" s="20"/>
      <c r="AS29" s="20"/>
      <c r="AT29" s="1"/>
      <c r="AU29" s="1"/>
    </row>
    <row r="30" spans="1:47" ht="12" customHeight="1" thickBot="1" x14ac:dyDescent="0.35">
      <c r="A30" s="1"/>
      <c r="B30" s="1"/>
      <c r="C30" s="1"/>
      <c r="O30" s="1"/>
      <c r="P30" s="1"/>
      <c r="Q30" s="1"/>
      <c r="R30" s="1"/>
      <c r="S30" s="1"/>
      <c r="T30" s="174" t="s">
        <v>66</v>
      </c>
      <c r="U30" s="175"/>
      <c r="V30" s="176"/>
      <c r="W30" s="177"/>
      <c r="X30" s="178">
        <v>1270</v>
      </c>
      <c r="Y30" s="179">
        <v>15</v>
      </c>
      <c r="Z30" s="20"/>
      <c r="AB30" s="196">
        <v>30</v>
      </c>
      <c r="AN30" s="20"/>
      <c r="AO30" s="20"/>
      <c r="AP30" s="20"/>
      <c r="AQ30" s="20"/>
      <c r="AR30" s="20"/>
      <c r="AS30" s="20"/>
      <c r="AT30" s="1"/>
      <c r="AU30" s="1"/>
    </row>
    <row r="31" spans="1:47" ht="12" customHeight="1" x14ac:dyDescent="0.3">
      <c r="A31" s="1"/>
      <c r="B31" s="1"/>
      <c r="C31" s="1"/>
      <c r="D31" s="251" t="s">
        <v>33</v>
      </c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1"/>
      <c r="Q31" s="1"/>
      <c r="R31" s="1"/>
      <c r="S31" s="1"/>
      <c r="T31" s="163" t="s">
        <v>19</v>
      </c>
      <c r="U31" s="164" t="s">
        <v>74</v>
      </c>
      <c r="V31" s="165">
        <v>761</v>
      </c>
      <c r="W31" s="165">
        <v>8.3450000000000006</v>
      </c>
      <c r="X31" s="166">
        <v>3610</v>
      </c>
      <c r="Y31" s="167">
        <v>240</v>
      </c>
      <c r="Z31" s="20"/>
      <c r="AB31" s="196">
        <v>31</v>
      </c>
      <c r="AG31" s="1" t="s">
        <v>38</v>
      </c>
      <c r="AH31" s="1"/>
      <c r="AI31" s="10" t="s">
        <v>39</v>
      </c>
      <c r="AJ31" s="1" t="s">
        <v>7</v>
      </c>
      <c r="AN31" s="20"/>
      <c r="AO31" s="20"/>
      <c r="AP31" s="20"/>
      <c r="AQ31" s="20"/>
      <c r="AR31" s="20"/>
      <c r="AS31" s="20"/>
      <c r="AT31" s="1"/>
      <c r="AU31" s="1"/>
    </row>
    <row r="32" spans="1:47" ht="12" customHeight="1" x14ac:dyDescent="0.3">
      <c r="A32" s="1"/>
      <c r="B32" s="1"/>
      <c r="C32" s="1"/>
      <c r="E32" s="1"/>
      <c r="F32" s="1"/>
      <c r="L32" s="1"/>
      <c r="M32" s="1"/>
      <c r="N32" s="1"/>
      <c r="O32" s="1"/>
      <c r="P32" s="22"/>
      <c r="Q32" s="22"/>
      <c r="R32" s="1"/>
      <c r="S32" s="1"/>
      <c r="T32" s="43"/>
      <c r="U32" s="78"/>
      <c r="V32" s="79"/>
      <c r="W32" s="79"/>
      <c r="X32" s="52"/>
      <c r="Y32" s="52"/>
      <c r="Z32" s="20"/>
      <c r="AG32" s="1" t="s">
        <v>37</v>
      </c>
      <c r="AH32" s="1"/>
      <c r="AI32" s="9">
        <v>20</v>
      </c>
      <c r="AJ32" s="1" t="s">
        <v>7</v>
      </c>
      <c r="AN32" s="20"/>
      <c r="AO32" s="20"/>
      <c r="AP32" s="20"/>
      <c r="AQ32" s="20"/>
      <c r="AR32" s="20"/>
      <c r="AS32" s="20"/>
      <c r="AT32" s="1"/>
      <c r="AU32" s="1"/>
    </row>
    <row r="33" spans="1:47" ht="12" customHeight="1" x14ac:dyDescent="0.3">
      <c r="A33" s="1"/>
      <c r="B33" s="1"/>
      <c r="C33" s="1"/>
      <c r="E33" s="302" t="s">
        <v>43</v>
      </c>
      <c r="F33" s="303"/>
      <c r="G33" s="303"/>
      <c r="H33" s="304"/>
      <c r="J33" s="305" t="s">
        <v>42</v>
      </c>
      <c r="K33" s="306"/>
      <c r="L33" s="307" t="s">
        <v>129</v>
      </c>
      <c r="M33" s="309" t="s">
        <v>40</v>
      </c>
      <c r="N33" s="249"/>
      <c r="P33" s="1"/>
      <c r="Q33" s="1"/>
      <c r="R33" s="1"/>
      <c r="S33" s="1"/>
      <c r="T33" s="32" t="s">
        <v>67</v>
      </c>
      <c r="U33" s="72" t="s">
        <v>78</v>
      </c>
      <c r="V33" s="73">
        <v>1992</v>
      </c>
      <c r="W33" s="74">
        <v>9.1999999999999993</v>
      </c>
      <c r="X33" s="33"/>
      <c r="Y33" s="34">
        <v>40</v>
      </c>
      <c r="Z33" s="20"/>
      <c r="AN33" s="20"/>
      <c r="AO33" s="20"/>
      <c r="AP33" s="20"/>
      <c r="AQ33" s="20"/>
      <c r="AR33" s="20"/>
      <c r="AS33" s="20"/>
      <c r="AT33" s="1"/>
      <c r="AU33" s="1"/>
    </row>
    <row r="34" spans="1:47" ht="12" customHeight="1" x14ac:dyDescent="0.3">
      <c r="A34" s="1"/>
      <c r="B34" s="1"/>
      <c r="C34" s="1"/>
      <c r="E34" s="83" t="s">
        <v>43</v>
      </c>
      <c r="F34" s="26" t="s">
        <v>51</v>
      </c>
      <c r="G34" s="26" t="s">
        <v>52</v>
      </c>
      <c r="H34" s="26" t="s">
        <v>53</v>
      </c>
      <c r="J34" s="26" t="s">
        <v>18</v>
      </c>
      <c r="K34" s="26" t="s">
        <v>36</v>
      </c>
      <c r="L34" s="308"/>
      <c r="M34" s="310"/>
      <c r="N34" s="311"/>
      <c r="P34" s="1"/>
      <c r="Q34" s="1"/>
      <c r="R34" s="1"/>
      <c r="S34" s="1"/>
      <c r="T34" s="32" t="s">
        <v>49</v>
      </c>
      <c r="U34" s="80"/>
      <c r="V34" s="73"/>
      <c r="W34" s="74"/>
      <c r="X34" s="33"/>
      <c r="Y34" s="34">
        <v>0</v>
      </c>
      <c r="Z34" s="20"/>
      <c r="AA34" s="1"/>
      <c r="AE34" s="1"/>
      <c r="AN34" s="20"/>
      <c r="AO34" s="20"/>
      <c r="AP34" s="20"/>
      <c r="AQ34" s="20"/>
      <c r="AR34" s="20"/>
      <c r="AS34" s="20"/>
      <c r="AT34" s="1"/>
      <c r="AU34" s="1"/>
    </row>
    <row r="35" spans="1:47" ht="12" customHeight="1" thickBot="1" x14ac:dyDescent="0.35">
      <c r="A35" s="1"/>
      <c r="B35" s="1"/>
      <c r="C35" s="1"/>
      <c r="E35" s="399" t="str">
        <f>IF(U22&lt;&gt;"",U22,"")</f>
        <v>PHB</v>
      </c>
      <c r="F35" s="399">
        <f t="shared" ref="F35:H35" si="5">IF(V22&lt;&gt;"",V22,"")</f>
        <v>90</v>
      </c>
      <c r="G35" s="399">
        <f t="shared" si="5"/>
        <v>9.1999999999999993</v>
      </c>
      <c r="H35" s="399">
        <f t="shared" si="5"/>
        <v>96</v>
      </c>
      <c r="I35" s="85"/>
      <c r="J35" s="86" t="str">
        <f>IF((U26&lt;&gt;""),U26,"")</f>
        <v>Sea Water</v>
      </c>
      <c r="K35" s="86" t="str">
        <f>IF((U27&lt;&gt;""),U27,"")</f>
        <v>Sea Water</v>
      </c>
      <c r="L35" s="87"/>
      <c r="M35" s="312"/>
      <c r="N35" s="313"/>
      <c r="P35" s="1"/>
      <c r="Q35" s="1"/>
      <c r="R35" s="1"/>
      <c r="Y35" s="1"/>
      <c r="Z35" s="20"/>
      <c r="AA35" s="1"/>
      <c r="AE35" s="1"/>
      <c r="AN35" s="20"/>
      <c r="AO35" s="20"/>
      <c r="AP35" s="20"/>
      <c r="AQ35" s="20"/>
      <c r="AR35" s="20"/>
      <c r="AS35" s="20"/>
      <c r="AT35" s="1"/>
      <c r="AU35" s="1"/>
    </row>
    <row r="36" spans="1:47" ht="12" customHeight="1" thickBot="1" x14ac:dyDescent="0.35">
      <c r="A36" s="1"/>
      <c r="B36" s="1"/>
      <c r="C36" s="1"/>
      <c r="E36" s="12"/>
      <c r="F36" s="12"/>
      <c r="G36" s="12"/>
      <c r="H36" s="12"/>
      <c r="I36" s="85"/>
      <c r="J36" s="12"/>
      <c r="K36" s="12"/>
      <c r="L36" s="8"/>
      <c r="M36" s="300" t="str">
        <f>IF((V31&lt;&gt;""),V31&amp;" m3","")</f>
        <v>761 m3</v>
      </c>
      <c r="N36" s="301"/>
      <c r="P36" s="1"/>
      <c r="Q36" s="1"/>
      <c r="R36" s="1"/>
      <c r="S36" s="231" t="s">
        <v>136</v>
      </c>
      <c r="T36" s="71"/>
      <c r="U36" s="233" t="s">
        <v>137</v>
      </c>
      <c r="V36" s="234"/>
      <c r="W36" s="235"/>
      <c r="AA36" s="1"/>
      <c r="AB36" s="1"/>
      <c r="AC36" s="1"/>
      <c r="AD36" s="1"/>
      <c r="AE36" s="1"/>
      <c r="AN36" s="20"/>
      <c r="AO36" s="20"/>
      <c r="AP36" s="20"/>
      <c r="AQ36" s="20"/>
      <c r="AR36" s="20"/>
      <c r="AS36" s="20"/>
      <c r="AT36" s="1"/>
      <c r="AU36" s="1"/>
    </row>
    <row r="37" spans="1:47" ht="12" customHeight="1" thickBot="1" x14ac:dyDescent="0.35">
      <c r="A37" s="1"/>
      <c r="B37" s="1"/>
      <c r="C37" s="1"/>
      <c r="E37" s="16" t="str">
        <f>IF((V22&lt;&gt;""),V22&amp;" bbl","")</f>
        <v>90 bbl</v>
      </c>
      <c r="F37" s="16" t="str">
        <f>IF((V23&lt;&gt;""),V23&amp;" bbl","")</f>
        <v>90 bbl</v>
      </c>
      <c r="G37" s="16" t="str">
        <f>IF((V24&lt;&gt;""),V24&amp;" bbl","")</f>
        <v>90 bbl</v>
      </c>
      <c r="H37" s="16" t="str">
        <f>IF((V25&lt;&gt;""),V25&amp;" bbl","")</f>
        <v>90 bbl</v>
      </c>
      <c r="J37" s="16" t="str">
        <f>IF((V26&lt;&gt;""),V26&amp;" bbl","")</f>
        <v/>
      </c>
      <c r="K37" s="16" t="str">
        <f>IF((V26&lt;&gt;""),V26&amp;" bbl","")</f>
        <v/>
      </c>
      <c r="L37" s="88" t="str">
        <f>IF((V28&lt;&gt;""),V28&amp;" bbl","")</f>
        <v/>
      </c>
      <c r="M37" s="300" t="str">
        <f>IF((U31&lt;&gt;""),U31,"")</f>
        <v>Drill Water</v>
      </c>
      <c r="N37" s="301"/>
      <c r="P37" s="1"/>
      <c r="Q37" s="1"/>
      <c r="R37" s="1"/>
      <c r="S37" s="232"/>
      <c r="U37" s="236"/>
      <c r="V37" s="237"/>
      <c r="W37" s="238"/>
      <c r="AB37" s="1"/>
      <c r="AC37" s="1"/>
      <c r="AD37" s="1"/>
      <c r="AE37" s="1"/>
      <c r="AN37" s="20"/>
    </row>
    <row r="38" spans="1:47" ht="12" customHeight="1" x14ac:dyDescent="0.3">
      <c r="A38" s="1"/>
      <c r="B38" s="1"/>
      <c r="C38" s="1"/>
      <c r="E38" s="8" t="str">
        <f>IF((W22&lt;&gt;""),W22&amp;" ppg","")</f>
        <v>9,2 ppg</v>
      </c>
      <c r="F38" s="8" t="str">
        <f>IF((W23&lt;&gt;""),W23&amp;" ppg","")</f>
        <v>9,2 ppg</v>
      </c>
      <c r="G38" s="8" t="str">
        <f>IF((W24&lt;&gt;""),W24&amp;" ppg","")</f>
        <v>9,2 ppg</v>
      </c>
      <c r="H38" s="8" t="str">
        <f>IF((W25&lt;&gt;""),W25&amp;" ppg","")</f>
        <v>9,2 ppg</v>
      </c>
      <c r="J38" s="8" t="str">
        <f>IF((W26&lt;&gt;""),W26&amp;" ppg","")</f>
        <v/>
      </c>
      <c r="K38" s="8" t="str">
        <f>IF((W27&lt;&gt;""),W27&amp;" ppg","")</f>
        <v/>
      </c>
      <c r="L38" s="88" t="str">
        <f>IF((W28&lt;&gt;""),W28&amp;" ppg","")</f>
        <v/>
      </c>
      <c r="M38" s="300"/>
      <c r="N38" s="301"/>
      <c r="P38" s="1"/>
      <c r="Q38" s="1"/>
      <c r="R38" s="1"/>
      <c r="S38" s="1"/>
      <c r="T38" s="136" t="s">
        <v>106</v>
      </c>
      <c r="U38" s="137" t="s">
        <v>23</v>
      </c>
      <c r="V38" s="137" t="s">
        <v>9</v>
      </c>
      <c r="W38" s="138" t="s">
        <v>24</v>
      </c>
      <c r="X38" s="1"/>
      <c r="Y38" s="1"/>
      <c r="Z38" s="20"/>
      <c r="AB38" s="1"/>
      <c r="AC38" s="1"/>
      <c r="AD38" s="1"/>
      <c r="AE38" s="1"/>
      <c r="AN38" s="20"/>
    </row>
    <row r="39" spans="1:47" ht="12" customHeight="1" x14ac:dyDescent="0.3">
      <c r="A39" s="1"/>
      <c r="B39" s="1"/>
      <c r="C39" s="1"/>
      <c r="E39" s="89"/>
      <c r="F39" s="90"/>
      <c r="G39" s="90"/>
      <c r="H39" s="90"/>
      <c r="I39" s="91"/>
      <c r="J39" s="89"/>
      <c r="K39" s="89"/>
      <c r="L39" s="18"/>
      <c r="M39" s="92"/>
      <c r="N39" s="93"/>
      <c r="P39" s="1"/>
      <c r="Q39" s="1"/>
      <c r="R39" s="1"/>
      <c r="S39" s="1"/>
      <c r="T39" s="139" t="s">
        <v>27</v>
      </c>
      <c r="U39" s="54" t="s">
        <v>11</v>
      </c>
      <c r="V39" s="55">
        <v>25</v>
      </c>
      <c r="W39" s="140">
        <f>INDEX(($AK$2:$AK$5),MATCH(U39,$AG$2:$AG$5,0))</f>
        <v>46</v>
      </c>
      <c r="X39" s="1"/>
      <c r="AN39" s="20"/>
    </row>
    <row r="40" spans="1:47" ht="12" customHeight="1" x14ac:dyDescent="0.3">
      <c r="A40" s="1"/>
      <c r="B40" s="1"/>
      <c r="C40" s="1"/>
      <c r="P40" s="1"/>
      <c r="Q40" s="1"/>
      <c r="R40" s="1"/>
      <c r="S40" s="1"/>
      <c r="T40" s="139" t="s">
        <v>28</v>
      </c>
      <c r="U40" s="54" t="s">
        <v>26</v>
      </c>
      <c r="V40" s="55">
        <v>11</v>
      </c>
      <c r="W40" s="140">
        <f>INDEX(($AK$2:$AK$5),MATCH(U40,$AG$2:$AG$5,0))</f>
        <v>41</v>
      </c>
      <c r="X40" s="1"/>
      <c r="AN40" s="20"/>
    </row>
    <row r="41" spans="1:47" ht="12" customHeight="1" x14ac:dyDescent="0.3">
      <c r="A41" s="1"/>
      <c r="B41" s="1"/>
      <c r="C41" s="1"/>
      <c r="D41" s="251" t="s">
        <v>143</v>
      </c>
      <c r="E41" s="251"/>
      <c r="F41" s="251"/>
      <c r="G41" s="251"/>
      <c r="H41" s="251"/>
      <c r="I41" s="251"/>
      <c r="J41" s="251"/>
      <c r="K41" s="251"/>
      <c r="L41" s="251"/>
      <c r="M41" s="251"/>
      <c r="N41" s="251"/>
      <c r="O41" s="251"/>
      <c r="P41" s="1"/>
      <c r="Q41" s="1"/>
      <c r="R41" s="1"/>
      <c r="S41" s="1"/>
      <c r="T41" s="139" t="s">
        <v>29</v>
      </c>
      <c r="U41" s="54" t="s">
        <v>8</v>
      </c>
      <c r="V41" s="55">
        <v>75</v>
      </c>
      <c r="W41" s="140">
        <f>INDEX(($AK$2:$AK$5),MATCH(U41,$AG$2:$AG$5,0))</f>
        <v>70</v>
      </c>
      <c r="X41" s="1"/>
      <c r="AN41" s="20"/>
    </row>
    <row r="42" spans="1:47" ht="12" customHeight="1" x14ac:dyDescent="0.3">
      <c r="A42" s="1"/>
      <c r="B42" s="1"/>
      <c r="C42" s="1"/>
      <c r="P42" s="1"/>
      <c r="Q42" s="1"/>
      <c r="R42" s="1"/>
      <c r="S42" s="1"/>
      <c r="T42" s="139" t="s">
        <v>30</v>
      </c>
      <c r="U42" s="54" t="s">
        <v>8</v>
      </c>
      <c r="V42" s="55">
        <v>80</v>
      </c>
      <c r="W42" s="140">
        <f>INDEX(($AK$2:$AK$5),MATCH(U42,$AG$2:$AG$5,0))</f>
        <v>70</v>
      </c>
      <c r="X42" s="1"/>
      <c r="Y42" s="333" t="s">
        <v>106</v>
      </c>
      <c r="Z42" s="350">
        <v>0</v>
      </c>
      <c r="AN42" s="20"/>
    </row>
    <row r="43" spans="1:47" ht="12" customHeight="1" x14ac:dyDescent="0.3">
      <c r="A43" s="1"/>
      <c r="B43" s="1"/>
      <c r="C43" s="1"/>
      <c r="E43" s="1"/>
      <c r="F43" s="380" t="str">
        <f>T29</f>
        <v>BRINE 1 (4A)</v>
      </c>
      <c r="G43" s="367"/>
      <c r="L43" s="246" t="str">
        <f>T30</f>
        <v>BRINE 2 (BOT)</v>
      </c>
      <c r="M43" s="247"/>
      <c r="N43" s="1"/>
      <c r="O43" s="1"/>
      <c r="P43" s="22"/>
      <c r="Q43" s="22"/>
      <c r="R43" s="1"/>
      <c r="S43" s="1"/>
      <c r="T43" s="139" t="s">
        <v>31</v>
      </c>
      <c r="U43" s="54" t="s">
        <v>32</v>
      </c>
      <c r="V43" s="56">
        <v>60</v>
      </c>
      <c r="W43" s="140">
        <f>INDEX(($AK$6:$AK$9),MATCH(U43,$AG$6:$AG$9,0))</f>
        <v>66</v>
      </c>
      <c r="X43" s="1"/>
      <c r="Y43" s="334"/>
      <c r="Z43" s="351"/>
      <c r="AN43" s="1"/>
    </row>
    <row r="44" spans="1:47" ht="12" customHeight="1" x14ac:dyDescent="0.3">
      <c r="A44" s="1"/>
      <c r="B44" s="1"/>
      <c r="C44" s="1"/>
      <c r="E44" s="1"/>
      <c r="F44" s="381"/>
      <c r="G44" s="347"/>
      <c r="L44" s="348"/>
      <c r="M44" s="349"/>
      <c r="N44" s="1"/>
      <c r="O44" s="1"/>
      <c r="P44" s="27"/>
      <c r="Q44" s="27"/>
      <c r="R44" s="1"/>
      <c r="S44" s="1"/>
      <c r="T44" s="139" t="s">
        <v>34</v>
      </c>
      <c r="U44" s="54" t="s">
        <v>32</v>
      </c>
      <c r="V44" s="56"/>
      <c r="W44" s="140">
        <f>INDEX(($AK$6:$AK$9),MATCH(U44,$AG$6:$AG$9,0))</f>
        <v>66</v>
      </c>
      <c r="X44" s="1"/>
      <c r="AN44" s="1"/>
    </row>
    <row r="45" spans="1:47" ht="12" customHeight="1" x14ac:dyDescent="0.3">
      <c r="A45" s="1"/>
      <c r="B45" s="1"/>
      <c r="C45" s="1"/>
      <c r="E45" s="1"/>
      <c r="F45" s="382" t="str">
        <f>IF((U29&lt;&gt;""),U29,"")</f>
        <v>Blend EZ Flo</v>
      </c>
      <c r="G45" s="335"/>
      <c r="L45" s="336" t="str">
        <f>IF((U30&lt;&gt;""),U30,"")</f>
        <v/>
      </c>
      <c r="M45" s="337"/>
      <c r="N45" s="1"/>
      <c r="O45" s="1"/>
      <c r="P45" s="27"/>
      <c r="Q45" s="27"/>
      <c r="R45" s="1"/>
      <c r="S45" s="1"/>
      <c r="T45" s="139" t="s">
        <v>35</v>
      </c>
      <c r="U45" s="54" t="s">
        <v>32</v>
      </c>
      <c r="V45" s="56">
        <v>57</v>
      </c>
      <c r="W45" s="140">
        <f>INDEX(($AK$6:$AK$9),MATCH(U45,$AG$6:$AG$9,0))</f>
        <v>66</v>
      </c>
      <c r="X45" s="1"/>
      <c r="AN45" s="1"/>
    </row>
    <row r="46" spans="1:47" ht="12" customHeight="1" thickBot="1" x14ac:dyDescent="0.35">
      <c r="A46" s="1"/>
      <c r="B46" s="1"/>
      <c r="C46" s="1"/>
      <c r="E46" s="1"/>
      <c r="F46" s="383" t="str">
        <f>IF((V29&lt;&gt;""),V29&amp;" bbl","")</f>
        <v>570 bbl</v>
      </c>
      <c r="G46" s="338"/>
      <c r="L46" s="339" t="str">
        <f>IF((V30&lt;&gt;""),V30&amp;" bbl","")</f>
        <v/>
      </c>
      <c r="M46" s="340"/>
      <c r="N46" s="1"/>
      <c r="O46" s="1"/>
      <c r="P46" s="27"/>
      <c r="Q46" s="27"/>
      <c r="R46" s="1"/>
      <c r="S46" s="1"/>
      <c r="T46" s="141" t="s">
        <v>47</v>
      </c>
      <c r="U46" s="142" t="s">
        <v>32</v>
      </c>
      <c r="V46" s="143">
        <v>60</v>
      </c>
      <c r="W46" s="144">
        <f>INDEX(($AK$6:$AK$9),MATCH(U46,$AG$6:$AG$9,0))</f>
        <v>66</v>
      </c>
      <c r="X46" s="1"/>
      <c r="AN46" s="1"/>
    </row>
    <row r="47" spans="1:47" ht="12" customHeight="1" thickBot="1" x14ac:dyDescent="0.35">
      <c r="A47" s="1"/>
      <c r="B47" s="1"/>
      <c r="C47" s="1"/>
      <c r="E47" s="1"/>
      <c r="F47" s="383" t="str">
        <f>IF((W29&lt;&gt;""),W29&amp;" ppg","")</f>
        <v>9,9 ppg</v>
      </c>
      <c r="G47" s="338"/>
      <c r="L47" s="339" t="str">
        <f>IF((W30&lt;&gt;""),W30&amp;" ppg","")</f>
        <v/>
      </c>
      <c r="M47" s="340"/>
      <c r="N47" s="1"/>
      <c r="O47" s="1"/>
      <c r="P47" s="27"/>
      <c r="Q47" s="27"/>
      <c r="R47" s="1"/>
      <c r="S47" s="1"/>
      <c r="X47" s="1"/>
      <c r="AN47" s="1"/>
    </row>
    <row r="48" spans="1:47" ht="12" customHeight="1" x14ac:dyDescent="0.3">
      <c r="A48" s="1"/>
      <c r="B48" s="1"/>
      <c r="C48" s="1"/>
      <c r="E48" s="1"/>
      <c r="F48" s="384"/>
      <c r="G48" s="341"/>
      <c r="L48" s="342"/>
      <c r="M48" s="343"/>
      <c r="N48" s="1"/>
      <c r="O48" s="1"/>
      <c r="P48" s="27"/>
      <c r="Q48" s="27"/>
      <c r="R48" s="1"/>
      <c r="S48" s="1"/>
      <c r="T48" s="355" t="s">
        <v>107</v>
      </c>
      <c r="U48" s="357" t="s">
        <v>23</v>
      </c>
      <c r="V48" s="153" t="s">
        <v>9</v>
      </c>
      <c r="W48" s="154" t="s">
        <v>24</v>
      </c>
      <c r="X48" s="1"/>
      <c r="Z48" s="20"/>
      <c r="AN48" s="1"/>
    </row>
    <row r="49" spans="1:57" ht="12" customHeight="1" thickBot="1" x14ac:dyDescent="0.35">
      <c r="A49" s="1"/>
      <c r="B49" s="1"/>
      <c r="C49" s="1"/>
      <c r="E49" s="1"/>
      <c r="F49" s="1"/>
      <c r="L49" s="1"/>
      <c r="M49" s="1"/>
      <c r="N49" s="1"/>
      <c r="O49" s="1"/>
      <c r="P49" s="27"/>
      <c r="Q49" s="27"/>
      <c r="R49" s="1"/>
      <c r="S49" s="1"/>
      <c r="T49" s="356"/>
      <c r="U49" s="358"/>
      <c r="V49" s="155" t="s">
        <v>108</v>
      </c>
      <c r="W49" s="156"/>
      <c r="X49" s="1"/>
      <c r="Y49" s="1"/>
      <c r="Z49" s="20"/>
      <c r="AN49" s="1"/>
    </row>
    <row r="50" spans="1:57" ht="12" customHeight="1" x14ac:dyDescent="0.3">
      <c r="A50" s="1"/>
      <c r="B50" s="1"/>
      <c r="C50" s="1"/>
      <c r="D50" s="344" t="s">
        <v>130</v>
      </c>
      <c r="E50" s="345"/>
      <c r="F50" s="345"/>
      <c r="G50" s="345"/>
      <c r="H50" s="345"/>
      <c r="I50" s="345"/>
      <c r="J50" s="345"/>
      <c r="K50" s="345"/>
      <c r="L50" s="345"/>
      <c r="M50" s="345"/>
      <c r="N50" s="345"/>
      <c r="O50" s="346"/>
      <c r="P50" s="27"/>
      <c r="Q50" s="27"/>
      <c r="R50" s="1"/>
      <c r="S50" s="1"/>
      <c r="T50" s="127" t="s">
        <v>109</v>
      </c>
      <c r="U50" s="128" t="s">
        <v>26</v>
      </c>
      <c r="V50" s="129">
        <v>31</v>
      </c>
      <c r="W50" s="130">
        <f>INDEX(($AK$2:$AK$5),MATCH(U50,$AG$2:$AG$5,0))</f>
        <v>41</v>
      </c>
      <c r="X50" s="1"/>
      <c r="Y50" s="1"/>
      <c r="Z50" s="20"/>
      <c r="AN50" s="1"/>
    </row>
    <row r="51" spans="1:57" ht="12" customHeight="1" x14ac:dyDescent="0.3">
      <c r="A51" s="1"/>
      <c r="B51" s="1"/>
      <c r="C51" s="1"/>
      <c r="N51" s="1"/>
      <c r="O51" s="1"/>
      <c r="P51" s="27"/>
      <c r="Q51" s="27"/>
      <c r="R51" s="1"/>
      <c r="S51" s="1"/>
      <c r="T51" s="131" t="s">
        <v>110</v>
      </c>
      <c r="U51" s="57" t="s">
        <v>11</v>
      </c>
      <c r="V51" s="17">
        <v>48.2</v>
      </c>
      <c r="W51" s="132">
        <f>INDEX(($AK$2:$AK$5),MATCH(U51,$AG$2:$AG$5,0))</f>
        <v>46</v>
      </c>
      <c r="X51" s="1"/>
      <c r="Y51" s="1"/>
      <c r="Z51" s="20"/>
      <c r="AN51" s="1"/>
    </row>
    <row r="52" spans="1:57" ht="12" customHeight="1" x14ac:dyDescent="0.3">
      <c r="A52" s="1"/>
      <c r="B52" s="1"/>
      <c r="C52" s="1"/>
      <c r="E52" s="11" t="s">
        <v>27</v>
      </c>
      <c r="F52" s="11" t="s">
        <v>28</v>
      </c>
      <c r="G52" s="11" t="s">
        <v>29</v>
      </c>
      <c r="H52" s="11" t="s">
        <v>30</v>
      </c>
      <c r="K52" s="94" t="e">
        <f>#REF!</f>
        <v>#REF!</v>
      </c>
      <c r="L52" s="94" t="e">
        <f>#REF!</f>
        <v>#REF!</v>
      </c>
      <c r="M52" s="94" t="e">
        <f>#REF!</f>
        <v>#REF!</v>
      </c>
      <c r="N52" s="11" t="e">
        <f>#REF!</f>
        <v>#REF!</v>
      </c>
      <c r="O52" s="1"/>
      <c r="P52" s="27"/>
      <c r="Q52" s="27"/>
      <c r="R52" s="1"/>
      <c r="S52" s="1"/>
      <c r="T52" s="131" t="s">
        <v>111</v>
      </c>
      <c r="U52" s="57" t="s">
        <v>8</v>
      </c>
      <c r="V52" s="17">
        <v>68.5</v>
      </c>
      <c r="W52" s="132">
        <f>INDEX(($AK$2:$AK$5),MATCH(U52,$AG$2:$AG$5,0))</f>
        <v>70</v>
      </c>
      <c r="X52" s="1"/>
      <c r="Y52" s="1"/>
      <c r="AN52" s="1"/>
    </row>
    <row r="53" spans="1:57" ht="12" customHeight="1" x14ac:dyDescent="0.3">
      <c r="A53" s="1"/>
      <c r="B53" s="1"/>
      <c r="C53" s="1"/>
      <c r="E53" s="84" t="str">
        <f>IF((U39&lt;&gt;""),U39,"")</f>
        <v>CaCO3</v>
      </c>
      <c r="F53" s="84" t="str">
        <f>IF((U40&lt;&gt;""),U40,"")</f>
        <v>BENT</v>
      </c>
      <c r="G53" s="84" t="str">
        <f>IF((U41&lt;&gt;""),U41,"")</f>
        <v>BARITE</v>
      </c>
      <c r="H53" s="84" t="str">
        <f>IF((U42&lt;&gt;""),U42,"")</f>
        <v>BARITE</v>
      </c>
      <c r="K53" s="95" t="s">
        <v>32</v>
      </c>
      <c r="L53" s="96" t="s">
        <v>32</v>
      </c>
      <c r="M53" s="95" t="s">
        <v>32</v>
      </c>
      <c r="N53" s="95" t="s">
        <v>32</v>
      </c>
      <c r="O53" s="1"/>
      <c r="P53" s="27"/>
      <c r="Q53" s="27"/>
      <c r="R53" s="1"/>
      <c r="S53" s="1"/>
      <c r="T53" s="131" t="s">
        <v>112</v>
      </c>
      <c r="U53" s="57" t="s">
        <v>32</v>
      </c>
      <c r="V53" s="17">
        <v>0.5</v>
      </c>
      <c r="W53" s="132">
        <f>INDEX(($AK$2:$AK$10),MATCH(U53,$AG$2:$AG$10,0))</f>
        <v>66</v>
      </c>
      <c r="X53" s="1"/>
      <c r="Y53" s="359" t="s">
        <v>100</v>
      </c>
      <c r="Z53" s="361">
        <v>1</v>
      </c>
      <c r="AN53" s="1"/>
    </row>
    <row r="54" spans="1:57" ht="12" customHeight="1" x14ac:dyDescent="0.3">
      <c r="A54" s="1"/>
      <c r="B54" s="1"/>
      <c r="C54" s="1"/>
      <c r="E54" s="97"/>
      <c r="F54" s="97"/>
      <c r="G54" s="97"/>
      <c r="H54" s="97"/>
      <c r="K54" s="98"/>
      <c r="L54" s="99"/>
      <c r="M54" s="98"/>
      <c r="N54" s="98"/>
      <c r="O54" s="1"/>
      <c r="P54" s="27"/>
      <c r="Q54" s="1"/>
      <c r="R54" s="1"/>
      <c r="S54" s="1"/>
      <c r="T54" s="131" t="s">
        <v>113</v>
      </c>
      <c r="U54" s="57" t="s">
        <v>114</v>
      </c>
      <c r="V54" s="17">
        <v>0.5</v>
      </c>
      <c r="W54" s="132">
        <f>INDEX(($AK$2:$AK$10),MATCH(U54,$AG$2:$AG$10,0))</f>
        <v>88</v>
      </c>
      <c r="X54" s="1"/>
      <c r="Y54" s="360"/>
      <c r="Z54" s="362"/>
      <c r="AN54" s="1"/>
    </row>
    <row r="55" spans="1:57" ht="12" customHeight="1" x14ac:dyDescent="0.3">
      <c r="A55" s="1"/>
      <c r="B55" s="1"/>
      <c r="C55" s="1"/>
      <c r="E55" s="16" t="str">
        <f>IF((V39&lt;&gt;""),V39&amp;" mT","")</f>
        <v>25 mT</v>
      </c>
      <c r="F55" s="16" t="str">
        <f>IF((V40&lt;&gt;""),V40&amp;" mT","")</f>
        <v>11 mT</v>
      </c>
      <c r="G55" s="16" t="str">
        <f>IF((V41&lt;&gt;""),V41&amp;"mT","")</f>
        <v>75mT</v>
      </c>
      <c r="H55" s="16" t="str">
        <f>IF((V42&lt;&gt;""),V42&amp;" mT","")</f>
        <v>80 mT</v>
      </c>
      <c r="K55" s="100" t="s">
        <v>131</v>
      </c>
      <c r="L55" s="16" t="s">
        <v>132</v>
      </c>
      <c r="M55" s="100" t="s">
        <v>133</v>
      </c>
      <c r="N55" s="100" t="s">
        <v>131</v>
      </c>
      <c r="O55" s="1"/>
      <c r="P55" s="27"/>
      <c r="Q55" s="1"/>
      <c r="R55" s="1"/>
      <c r="S55" s="1"/>
      <c r="T55" s="131" t="s">
        <v>115</v>
      </c>
      <c r="U55" s="57" t="s">
        <v>114</v>
      </c>
      <c r="V55" s="17">
        <v>0.5</v>
      </c>
      <c r="W55" s="132">
        <f>INDEX(($AK$2:$AK$10),MATCH(U55,$AG$2:$AG$10,0))</f>
        <v>88</v>
      </c>
      <c r="X55" s="1"/>
      <c r="Y55" s="1"/>
      <c r="Z55" s="1"/>
      <c r="AN55" s="1"/>
    </row>
    <row r="56" spans="1:57" ht="12" customHeight="1" x14ac:dyDescent="0.3">
      <c r="A56" s="1"/>
      <c r="B56" s="1"/>
      <c r="C56" s="1"/>
      <c r="E56" s="101"/>
      <c r="F56" s="101"/>
      <c r="G56" s="102"/>
      <c r="H56" s="102"/>
      <c r="K56" s="103"/>
      <c r="L56" s="104"/>
      <c r="M56" s="103"/>
      <c r="N56" s="103"/>
      <c r="O56" s="1"/>
      <c r="P56" s="27"/>
      <c r="Q56" s="1"/>
      <c r="R56" s="1"/>
      <c r="S56" s="1"/>
      <c r="T56" s="131" t="s">
        <v>116</v>
      </c>
      <c r="U56" s="58" t="s">
        <v>46</v>
      </c>
      <c r="V56" s="59">
        <v>490</v>
      </c>
      <c r="W56" s="133">
        <v>620</v>
      </c>
      <c r="X56" s="1"/>
      <c r="Y56" s="1"/>
      <c r="Z56" s="1"/>
      <c r="AN56" s="1"/>
    </row>
    <row r="57" spans="1:57" ht="12" customHeight="1" thickBot="1" x14ac:dyDescent="0.35">
      <c r="A57" s="1"/>
      <c r="B57" s="1"/>
      <c r="C57" s="1"/>
      <c r="E57" s="1"/>
      <c r="F57" s="1"/>
      <c r="L57" s="1"/>
      <c r="M57" s="1"/>
      <c r="N57" s="1"/>
      <c r="O57" s="1"/>
      <c r="P57" s="27"/>
      <c r="Q57" s="1"/>
      <c r="R57" s="1"/>
      <c r="S57" s="1"/>
      <c r="T57" s="134" t="s">
        <v>117</v>
      </c>
      <c r="U57" s="60" t="s">
        <v>103</v>
      </c>
      <c r="V57" s="61">
        <v>900</v>
      </c>
      <c r="W57" s="135">
        <v>620</v>
      </c>
      <c r="X57" s="1"/>
      <c r="Y57" s="1"/>
      <c r="Z57" s="1"/>
      <c r="AA57" s="1"/>
      <c r="AF57" s="1"/>
      <c r="AG57" s="1" t="s">
        <v>144</v>
      </c>
      <c r="AH57" s="1"/>
      <c r="AI57" s="1"/>
      <c r="AJ57" s="1"/>
      <c r="AK57" s="1"/>
      <c r="AL57" s="1"/>
      <c r="AM57" s="1"/>
      <c r="AN57" s="1"/>
    </row>
    <row r="58" spans="1:57" ht="12" customHeight="1" x14ac:dyDescent="0.3">
      <c r="A58" s="1"/>
      <c r="B58" s="1"/>
      <c r="C58" s="1"/>
      <c r="D58" s="352" t="str">
        <f>"DRY AND WET BULKS OF THE "&amp;'[1]Chg date and save as pdf'!Y53&amp;" SUPPLY VESSEL"</f>
        <v>DRY AND WET BULKS OF THE HALUL 40 SUPPLY VESSEL</v>
      </c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4"/>
      <c r="P58" s="27"/>
      <c r="Q58" s="1"/>
      <c r="R58" s="1"/>
      <c r="S58" s="1"/>
      <c r="T58" s="131" t="s">
        <v>109</v>
      </c>
      <c r="U58" s="62" t="s">
        <v>26</v>
      </c>
      <c r="V58" s="63">
        <v>1</v>
      </c>
      <c r="W58" s="145">
        <f>INDEX(($AK$2:$AK$5),MATCH(U58,$AG$2:$AG$5,0))</f>
        <v>41</v>
      </c>
      <c r="X58" s="1"/>
      <c r="Y58" s="1"/>
      <c r="Z58" s="1"/>
      <c r="AA58" s="1"/>
      <c r="AF58" s="1"/>
      <c r="AM58" s="1"/>
      <c r="AN58" s="1"/>
    </row>
    <row r="59" spans="1:57" s="1" customFormat="1" ht="12" customHeight="1" x14ac:dyDescent="0.3">
      <c r="F59" s="2"/>
      <c r="M59" s="2"/>
      <c r="P59" s="27"/>
      <c r="T59" s="131" t="s">
        <v>110</v>
      </c>
      <c r="U59" s="62" t="s">
        <v>26</v>
      </c>
      <c r="V59" s="63">
        <v>1</v>
      </c>
      <c r="W59" s="145">
        <f>INDEX(($AK$2:$AK$5),MATCH(U59,$AG$2:$AG$5,0))</f>
        <v>41</v>
      </c>
      <c r="AV59" s="2"/>
      <c r="AW59" s="2"/>
      <c r="AX59" s="2"/>
      <c r="AY59" s="2"/>
      <c r="AZ59" s="2"/>
      <c r="BA59" s="2"/>
      <c r="BB59" s="2"/>
      <c r="BC59" s="2"/>
      <c r="BD59" s="2"/>
      <c r="BE59" s="2"/>
    </row>
    <row r="60" spans="1:57" s="1" customFormat="1" ht="12" customHeight="1" x14ac:dyDescent="0.3">
      <c r="D60" s="2"/>
      <c r="E60" s="11" t="str">
        <f>'[1]Chg date and save as pdf'!T50</f>
        <v>BULK 1S</v>
      </c>
      <c r="F60" s="11" t="str">
        <f>'[1]Chg date and save as pdf'!T51</f>
        <v>BULK 2P</v>
      </c>
      <c r="G60" s="11" t="str">
        <f>'[1]Chg date and save as pdf'!T52</f>
        <v>BULK 3S</v>
      </c>
      <c r="H60" s="11" t="str">
        <f>'[1]Chg date and save as pdf'!T53</f>
        <v>BULK 4P</v>
      </c>
      <c r="I60" s="11" t="str">
        <f>'[1]Chg date and save as pdf'!T54</f>
        <v>BULK 5S</v>
      </c>
      <c r="J60" s="11" t="str">
        <f>'[1]Chg date and save as pdf'!T55</f>
        <v>BULK 6P</v>
      </c>
      <c r="M60" s="11" t="str">
        <f>'[1]Chg date and save as pdf'!T56</f>
        <v>TANK 1S</v>
      </c>
      <c r="N60" s="11" t="str">
        <f>'[1]Chg date and save as pdf'!T57</f>
        <v>TANK 1P</v>
      </c>
      <c r="P60" s="27"/>
      <c r="T60" s="131" t="s">
        <v>111</v>
      </c>
      <c r="U60" s="62" t="s">
        <v>32</v>
      </c>
      <c r="V60" s="63">
        <v>1</v>
      </c>
      <c r="W60" s="145">
        <f>INDEX(($AK$2:$AK$10),MATCH(U60,$AG$2:$AG$10,0))</f>
        <v>66</v>
      </c>
      <c r="AM60" s="2"/>
    </row>
    <row r="61" spans="1:57" s="1" customFormat="1" ht="12" customHeight="1" x14ac:dyDescent="0.3">
      <c r="E61" s="96" t="str">
        <f>IF(('[1]Chg date and save as pdf'!U50&lt;&gt;""),'[1]Chg date and save as pdf'!U50,"")</f>
        <v>CaCO3</v>
      </c>
      <c r="F61" s="96" t="str">
        <f>IF(('[1]Chg date and save as pdf'!U51&lt;&gt;""),'[1]Chg date and save as pdf'!U51,"")</f>
        <v>CaCO3</v>
      </c>
      <c r="G61" s="126" t="str">
        <f>IF(('[1]Chg date and save as pdf'!U52&lt;&gt;""),'[1]Chg date and save as pdf'!U52,"")</f>
        <v>BARITE</v>
      </c>
      <c r="H61" s="125" t="str">
        <f>IF(('[1]Chg date and save as pdf'!U53&lt;&gt;""),'[1]Chg date and save as pdf'!U53,"")</f>
        <v>G Cement</v>
      </c>
      <c r="I61" s="125" t="str">
        <f>IF(('[1]Chg date and save as pdf'!U54&lt;&gt;""),'[1]Chg date and save as pdf'!U54,"")</f>
        <v>Blend EZ Flo</v>
      </c>
      <c r="J61" s="125" t="str">
        <f>IF(('[1]Chg date and save as pdf'!U55&lt;&gt;""),'[1]Chg date and save as pdf'!U55,"")</f>
        <v>Blend EZ Flo</v>
      </c>
      <c r="M61" s="124" t="str">
        <f>IF(('[1]Chg date and save as pdf'!U56&lt;&gt;""),'[1]Chg date and save as pdf'!U56,"")</f>
        <v>NaCl Brine</v>
      </c>
      <c r="N61" s="123" t="str">
        <f>IF(('[1]Chg date and save as pdf'!U57&lt;&gt;""),'[1]Chg date and save as pdf'!U57,"")</f>
        <v xml:space="preserve">CaCl2/CaBr2 </v>
      </c>
      <c r="P61" s="27"/>
      <c r="T61" s="131" t="s">
        <v>112</v>
      </c>
      <c r="U61" s="62" t="s">
        <v>32</v>
      </c>
      <c r="V61" s="63">
        <v>1</v>
      </c>
      <c r="W61" s="145">
        <f>INDEX(($AK$2:$AK$10),MATCH(U61,$AG$2:$AG$10,0))</f>
        <v>66</v>
      </c>
      <c r="Y61" s="363" t="s">
        <v>102</v>
      </c>
      <c r="Z61" s="365">
        <v>2</v>
      </c>
      <c r="AM61" s="2"/>
    </row>
    <row r="62" spans="1:57" s="1" customFormat="1" ht="12" customHeight="1" x14ac:dyDescent="0.3">
      <c r="E62" s="16" t="str">
        <f>IF(('[1]Chg date and save as pdf'!Q46&lt;&gt;""),'[1]Chg date and save as pdf'!Q46,"")</f>
        <v/>
      </c>
      <c r="F62" s="16" t="str">
        <f>IF(('[1]Chg date and save as pdf'!Q47&lt;&gt;""),'[1]Chg date and save as pdf'!Q47,"")</f>
        <v/>
      </c>
      <c r="G62" s="122" t="str">
        <f>IF(('[1]Chg date and save as pdf'!Q48&lt;&gt;""),'[1]Chg date and save as pdf'!Q48,"")</f>
        <v/>
      </c>
      <c r="H62" s="121"/>
      <c r="I62" s="121"/>
      <c r="J62" s="121"/>
      <c r="M62" s="120"/>
      <c r="N62" s="119" t="s">
        <v>134</v>
      </c>
      <c r="P62" s="27"/>
      <c r="T62" s="131" t="s">
        <v>117</v>
      </c>
      <c r="U62" s="64" t="s">
        <v>118</v>
      </c>
      <c r="V62" s="65"/>
      <c r="W62" s="66">
        <v>620</v>
      </c>
      <c r="Y62" s="364"/>
      <c r="Z62" s="366"/>
    </row>
    <row r="63" spans="1:57" s="1" customFormat="1" ht="12" customHeight="1" x14ac:dyDescent="0.3">
      <c r="E63" s="16" t="str">
        <f>IF(('[1]Chg date and save as pdf'!V50&lt;&gt;""),'[1]Chg date and save as pdf'!V50&amp;" mT","")</f>
        <v>31 mT</v>
      </c>
      <c r="F63" s="16" t="str">
        <f>IF(('[1]Chg date and save as pdf'!V51&lt;&gt;""),'[1]Chg date and save as pdf'!V51&amp;" mT","")</f>
        <v>48.2 mT</v>
      </c>
      <c r="G63" s="122" t="str">
        <f>IF(('[1]Chg date and save as pdf'!V52&lt;&gt;""),'[1]Chg date and save as pdf'!V52&amp;" mT","")</f>
        <v>68.5 mT</v>
      </c>
      <c r="H63" s="121" t="str">
        <f>IF(('[1]Chg date and save as pdf'!V53&lt;&gt;""),'[1]Chg date and save as pdf'!V53&amp;" mT","")</f>
        <v>0.5 mT</v>
      </c>
      <c r="I63" s="121" t="str">
        <f>IF(('[1]Chg date and save as pdf'!V54&lt;&gt;""),'[1]Chg date and save as pdf'!V54&amp;" mT","")</f>
        <v>0.5 mT</v>
      </c>
      <c r="J63" s="121" t="str">
        <f>IF(('[1]Chg date and save as pdf'!V55&lt;&gt;""),'[1]Chg date and save as pdf'!V55&amp;" mT","")</f>
        <v>0.5 mT</v>
      </c>
      <c r="M63" s="120" t="str">
        <f>IF(('[1]Chg date and save as pdf'!V56&lt;&gt;""),'[1]Chg date and save as pdf'!V56&amp;" bbl","")</f>
        <v>490 bbl</v>
      </c>
      <c r="N63" s="119" t="str">
        <f>IF(('[1]Chg date and save as pdf'!V57&lt;&gt;""),'[1]Chg date and save as pdf'!V57&amp;" bbl","")</f>
        <v>900 bbl</v>
      </c>
      <c r="P63" s="27"/>
      <c r="T63" s="131" t="s">
        <v>116</v>
      </c>
      <c r="U63" s="64" t="s">
        <v>99</v>
      </c>
      <c r="V63" s="65">
        <v>555</v>
      </c>
      <c r="W63" s="66">
        <v>620</v>
      </c>
    </row>
    <row r="64" spans="1:57" s="1" customFormat="1" ht="12" customHeight="1" x14ac:dyDescent="0.3">
      <c r="E64" s="108"/>
      <c r="F64" s="108"/>
      <c r="G64" s="118"/>
      <c r="H64" s="117"/>
      <c r="I64" s="116"/>
      <c r="J64" s="116"/>
      <c r="M64" s="115"/>
      <c r="N64" s="114"/>
      <c r="P64" s="27"/>
      <c r="T64" s="131" t="s">
        <v>119</v>
      </c>
      <c r="U64" s="64" t="s">
        <v>118</v>
      </c>
      <c r="V64" s="65"/>
      <c r="W64" s="66">
        <v>620</v>
      </c>
    </row>
    <row r="65" spans="1:57" s="1" customFormat="1" ht="12" customHeight="1" thickBot="1" x14ac:dyDescent="0.35">
      <c r="P65" s="27"/>
      <c r="T65" s="134" t="s">
        <v>120</v>
      </c>
      <c r="U65" s="67" t="s">
        <v>118</v>
      </c>
      <c r="V65" s="68"/>
      <c r="W65" s="69">
        <v>620</v>
      </c>
    </row>
    <row r="66" spans="1:57" s="1" customFormat="1" ht="12" customHeight="1" thickBot="1" x14ac:dyDescent="0.35">
      <c r="D66" s="330" t="str">
        <f>"DRY AND WET BULKS OF THE "&amp;'[1]Chg date and save as pdf'!Y61&amp;" SUPPLY VESSEL"</f>
        <v>DRY AND WET BULKS OF THE HALUL 61 SUPPLY VESSEL</v>
      </c>
      <c r="E66" s="331"/>
      <c r="F66" s="331"/>
      <c r="G66" s="331"/>
      <c r="H66" s="331"/>
      <c r="I66" s="331"/>
      <c r="J66" s="331"/>
      <c r="K66" s="331"/>
      <c r="L66" s="331"/>
      <c r="M66" s="331"/>
      <c r="N66" s="331"/>
      <c r="O66" s="332"/>
      <c r="P66" s="27"/>
      <c r="S66" s="2"/>
      <c r="T66" s="2"/>
      <c r="U66" s="2"/>
      <c r="V66" s="2"/>
      <c r="W66" s="2"/>
      <c r="Z66" s="20"/>
      <c r="AA66" s="2"/>
    </row>
    <row r="67" spans="1:57" s="1" customFormat="1" ht="12" customHeight="1" thickBot="1" x14ac:dyDescent="0.35">
      <c r="F67" s="2"/>
      <c r="L67" s="2"/>
      <c r="M67" s="2"/>
      <c r="P67" s="27"/>
      <c r="S67" s="231" t="s">
        <v>145</v>
      </c>
      <c r="T67" s="71"/>
      <c r="U67" s="233" t="s">
        <v>146</v>
      </c>
      <c r="V67" s="234"/>
      <c r="W67" s="235"/>
      <c r="Z67" s="20"/>
      <c r="AA67" s="2"/>
    </row>
    <row r="68" spans="1:57" ht="12" customHeight="1" thickBot="1" x14ac:dyDescent="0.35">
      <c r="A68" s="1"/>
      <c r="B68" s="1"/>
      <c r="C68" s="1"/>
      <c r="D68" s="2"/>
      <c r="E68" s="11" t="str">
        <f>'[1]Chg date and save as pdf'!T58</f>
        <v>BULK 1S</v>
      </c>
      <c r="F68" s="11" t="str">
        <f>'[1]Chg date and save as pdf'!T59</f>
        <v>BULK 2P</v>
      </c>
      <c r="G68" s="11" t="str">
        <f>'[1]Chg date and save as pdf'!T60</f>
        <v>BULK 3S</v>
      </c>
      <c r="H68" s="11" t="str">
        <f>'[1]Chg date and save as pdf'!T61</f>
        <v>BULK 4P</v>
      </c>
      <c r="K68" s="11" t="str">
        <f>'[1]Chg date and save as pdf'!T62</f>
        <v>TANK 1P</v>
      </c>
      <c r="L68" s="11" t="str">
        <f>'[1]Chg date and save as pdf'!T63</f>
        <v>TANK 1S</v>
      </c>
      <c r="M68" s="11" t="str">
        <f>'[1]Chg date and save as pdf'!T64</f>
        <v>TANK 2P</v>
      </c>
      <c r="N68" s="11" t="str">
        <f>'[1]Chg date and save as pdf'!T65</f>
        <v>TANK 2S</v>
      </c>
      <c r="O68" s="1"/>
      <c r="P68" s="27"/>
      <c r="Q68" s="1"/>
      <c r="R68" s="1"/>
      <c r="S68" s="232"/>
      <c r="U68" s="236"/>
      <c r="V68" s="237"/>
      <c r="W68" s="238"/>
      <c r="AF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ht="12" customHeight="1" x14ac:dyDescent="0.3">
      <c r="A69" s="1"/>
      <c r="B69" s="1"/>
      <c r="C69" s="1"/>
      <c r="E69" s="113" t="str">
        <f>IF(('[1]Chg date and save as pdf'!U58&lt;&gt;""),'[1]Chg date and save as pdf'!U58,"")</f>
        <v>BENT</v>
      </c>
      <c r="F69" s="113" t="str">
        <f>IF(('[1]Chg date and save as pdf'!U59&lt;&gt;""),'[1]Chg date and save as pdf'!U59,"")</f>
        <v>BENT</v>
      </c>
      <c r="G69" s="96" t="str">
        <f>IF(('[1]Chg date and save as pdf'!U60&lt;&gt;""),'[1]Chg date and save as pdf'!U60,"")</f>
        <v>G Cement</v>
      </c>
      <c r="H69" s="96" t="str">
        <f>IF(('[1]Chg date and save as pdf'!U61&lt;&gt;""),'[1]Chg date and save as pdf'!U61,"")</f>
        <v>G Cement</v>
      </c>
      <c r="K69" s="96" t="str">
        <f>IF(('[1]Chg date and save as pdf'!U62&lt;&gt;""),'[1]Chg date and save as pdf'!U62,"")</f>
        <v>Clean</v>
      </c>
      <c r="L69" s="112" t="str">
        <f>IF(('[1]Chg date and save as pdf'!U63&lt;&gt;""),'[1]Chg date and save as pdf'!U63,"")</f>
        <v>KCl Brine</v>
      </c>
      <c r="M69" s="96" t="str">
        <f>IF(('[1]Chg date and save as pdf'!U64&lt;&gt;""),'[1]Chg date and save as pdf'!U64,"")</f>
        <v>Clean</v>
      </c>
      <c r="N69" s="96" t="str">
        <f>IF(('[1]Chg date and save as pdf'!U65&lt;&gt;""),'[1]Chg date and save as pdf'!U65,"")</f>
        <v>Clean</v>
      </c>
      <c r="O69" s="1"/>
      <c r="P69" s="27"/>
      <c r="Q69" s="1"/>
      <c r="R69" s="1"/>
      <c r="AF69" s="1"/>
      <c r="AM69" s="1"/>
      <c r="AN69" s="1"/>
      <c r="AO69" s="1"/>
      <c r="AP69" s="1"/>
      <c r="AQ69" s="1"/>
      <c r="AR69" s="1"/>
      <c r="AS69" s="1"/>
      <c r="AT69" s="1"/>
    </row>
    <row r="70" spans="1:57" ht="12" customHeight="1" x14ac:dyDescent="0.3">
      <c r="A70" s="1"/>
      <c r="B70" s="1"/>
      <c r="C70" s="1"/>
      <c r="E70" s="111" t="str">
        <f>IF(('[1]Chg date and save as pdf'!Q54&lt;&gt;""),'[1]Chg date and save as pdf'!Q54,"")</f>
        <v/>
      </c>
      <c r="F70" s="111" t="str">
        <f>IF(('[1]Chg date and save as pdf'!Q55&lt;&gt;""),'[1]Chg date and save as pdf'!Q55,"")</f>
        <v/>
      </c>
      <c r="G70" s="16" t="str">
        <f>IF(('[1]Chg date and save as pdf'!Q56&lt;&gt;""),'[1]Chg date and save as pdf'!Q56,"")</f>
        <v/>
      </c>
      <c r="H70" s="16"/>
      <c r="K70" s="16"/>
      <c r="L70" s="110"/>
      <c r="M70" s="16"/>
      <c r="N70" s="16"/>
      <c r="O70" s="1"/>
      <c r="P70" s="27"/>
      <c r="Q70" s="1"/>
      <c r="R70" s="1"/>
      <c r="AF70" s="1"/>
      <c r="AM70" s="1"/>
      <c r="AN70" s="1"/>
      <c r="AO70" s="1"/>
      <c r="AP70" s="1"/>
      <c r="AQ70" s="1"/>
      <c r="AR70" s="1"/>
      <c r="AS70" s="1"/>
      <c r="AT70" s="1"/>
    </row>
    <row r="71" spans="1:57" ht="12" customHeight="1" x14ac:dyDescent="0.3">
      <c r="A71" s="1"/>
      <c r="B71" s="1"/>
      <c r="C71" s="1"/>
      <c r="E71" s="111" t="str">
        <f>IF(('[1]Chg date and save as pdf'!V58&lt;&gt;""),'[1]Chg date and save as pdf'!V58&amp;" mT","")</f>
        <v>1 mT</v>
      </c>
      <c r="F71" s="111" t="str">
        <f>IF(('[1]Chg date and save as pdf'!V59&lt;&gt;""),'[1]Chg date and save as pdf'!V59&amp;" mT","")</f>
        <v>1 mT</v>
      </c>
      <c r="G71" s="16" t="str">
        <f>IF(('[1]Chg date and save as pdf'!V60&lt;&gt;""),'[1]Chg date and save as pdf'!V60&amp;" mT","")</f>
        <v>1 mT</v>
      </c>
      <c r="H71" s="16" t="str">
        <f>IF(('[1]Chg date and save as pdf'!V61&lt;&gt;""),'[1]Chg date and save as pdf'!V61&amp;" mT","")</f>
        <v>1 mT</v>
      </c>
      <c r="K71" s="16" t="str">
        <f>IF(('[1]Chg date and save as pdf'!V62&lt;&gt;""),'[1]Chg date and save as pdf'!V62&amp;" bbl","")</f>
        <v/>
      </c>
      <c r="L71" s="110" t="str">
        <f>IF(('[1]Chg date and save as pdf'!V63&lt;&gt;""),'[1]Chg date and save as pdf'!V63&amp;" Bbl","")</f>
        <v>555 Bbl</v>
      </c>
      <c r="M71" s="16" t="str">
        <f>IF(('[1]Chg date and save as pdf'!V64&lt;&gt;""),'[1]Chg date and save as pdf'!V64,"")</f>
        <v/>
      </c>
      <c r="N71" s="16" t="str">
        <f>IF(('[1]Chg date and save as pdf'!V65&lt;&gt;""),'[1]Chg date and save as pdf'!V65,"")</f>
        <v/>
      </c>
      <c r="O71" s="1"/>
      <c r="P71" s="1"/>
      <c r="Q71" s="1"/>
      <c r="R71" s="1"/>
      <c r="AF71" s="1"/>
      <c r="AM71" s="1"/>
      <c r="AN71" s="1"/>
      <c r="AO71" s="1"/>
      <c r="AP71" s="1"/>
      <c r="AQ71" s="1"/>
      <c r="AR71" s="1"/>
      <c r="AS71" s="1"/>
      <c r="AT71" s="1"/>
    </row>
    <row r="72" spans="1:57" ht="12" customHeight="1" x14ac:dyDescent="0.3">
      <c r="A72" s="1"/>
      <c r="B72" s="1"/>
      <c r="C72" s="1"/>
      <c r="E72" s="109"/>
      <c r="F72" s="109"/>
      <c r="G72" s="105"/>
      <c r="H72" s="105"/>
      <c r="K72" s="108"/>
      <c r="L72" s="107"/>
      <c r="M72" s="106"/>
      <c r="N72" s="105"/>
      <c r="O72" s="1"/>
      <c r="P72" s="1"/>
      <c r="Q72" s="1"/>
      <c r="R72" s="1"/>
      <c r="AF72" s="1"/>
      <c r="AM72" s="1"/>
      <c r="AN72" s="1"/>
      <c r="AO72" s="1"/>
      <c r="AP72" s="1"/>
      <c r="AQ72" s="1"/>
      <c r="AR72" s="1"/>
      <c r="AS72" s="1"/>
      <c r="AT72" s="1"/>
    </row>
    <row r="73" spans="1:57" ht="12" customHeight="1" x14ac:dyDescent="0.3">
      <c r="A73" s="1"/>
      <c r="B73" s="1"/>
      <c r="C73" s="1"/>
      <c r="E73" s="1"/>
      <c r="F73" s="1"/>
      <c r="L73" s="1"/>
      <c r="M73" s="1"/>
      <c r="N73" s="1"/>
      <c r="O73" s="1"/>
      <c r="P73" s="1"/>
      <c r="Q73" s="1"/>
      <c r="R73" s="1"/>
      <c r="AF73" s="1"/>
      <c r="AM73" s="1"/>
      <c r="AN73" s="1"/>
      <c r="AO73" s="1"/>
      <c r="AP73" s="1"/>
      <c r="AQ73" s="1"/>
      <c r="AR73" s="1"/>
      <c r="AS73" s="1"/>
      <c r="AT73" s="1"/>
    </row>
    <row r="74" spans="1:57" ht="12" customHeight="1" x14ac:dyDescent="0.3">
      <c r="D74" s="2"/>
      <c r="G74" s="2"/>
      <c r="H74" s="2"/>
      <c r="I74" s="2"/>
      <c r="J74" s="2"/>
      <c r="K74" s="2"/>
      <c r="AF74" s="1"/>
      <c r="AM74" s="1"/>
      <c r="AN74" s="1"/>
      <c r="AO74" s="1"/>
      <c r="AP74" s="1"/>
      <c r="AQ74" s="1"/>
      <c r="AR74" s="1"/>
      <c r="AS74" s="1"/>
      <c r="AT74" s="1"/>
    </row>
    <row r="75" spans="1:57" ht="12" customHeight="1" x14ac:dyDescent="0.3">
      <c r="AF75" s="1"/>
      <c r="AG75" s="1"/>
      <c r="AH75" s="70" t="s">
        <v>103</v>
      </c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</row>
    <row r="76" spans="1:57" ht="12" hidden="1" customHeight="1" x14ac:dyDescent="0.3"/>
    <row r="77" spans="1:57" ht="12" hidden="1" customHeight="1" x14ac:dyDescent="0.3"/>
    <row r="78" spans="1:57" ht="0" hidden="1" customHeight="1" x14ac:dyDescent="0.3"/>
  </sheetData>
  <mergeCells count="122">
    <mergeCell ref="S36:S37"/>
    <mergeCell ref="U36:W37"/>
    <mergeCell ref="Z42:Z43"/>
    <mergeCell ref="D58:O58"/>
    <mergeCell ref="T48:T49"/>
    <mergeCell ref="U48:U49"/>
    <mergeCell ref="Y53:Y54"/>
    <mergeCell ref="Z53:Z54"/>
    <mergeCell ref="Y61:Y62"/>
    <mergeCell ref="Z61:Z62"/>
    <mergeCell ref="D41:O41"/>
    <mergeCell ref="F43:G43"/>
    <mergeCell ref="L43:M43"/>
    <mergeCell ref="D66:O66"/>
    <mergeCell ref="Y42:Y43"/>
    <mergeCell ref="F45:G45"/>
    <mergeCell ref="L45:M45"/>
    <mergeCell ref="F46:G46"/>
    <mergeCell ref="L46:M46"/>
    <mergeCell ref="F47:G47"/>
    <mergeCell ref="L47:M47"/>
    <mergeCell ref="F48:G48"/>
    <mergeCell ref="L48:M48"/>
    <mergeCell ref="D50:O50"/>
    <mergeCell ref="F44:G44"/>
    <mergeCell ref="L44:M44"/>
    <mergeCell ref="X11:X12"/>
    <mergeCell ref="Y11:Y12"/>
    <mergeCell ref="U9:V9"/>
    <mergeCell ref="T4:T5"/>
    <mergeCell ref="U4:U5"/>
    <mergeCell ref="V4:V5"/>
    <mergeCell ref="W4:W5"/>
    <mergeCell ref="S11:S12"/>
    <mergeCell ref="U11:U12"/>
    <mergeCell ref="V11:V12"/>
    <mergeCell ref="W11:W12"/>
    <mergeCell ref="S7:S8"/>
    <mergeCell ref="U7:W8"/>
    <mergeCell ref="T8:T11"/>
    <mergeCell ref="D31:O31"/>
    <mergeCell ref="M37:N37"/>
    <mergeCell ref="E33:H33"/>
    <mergeCell ref="J33:K33"/>
    <mergeCell ref="L33:L34"/>
    <mergeCell ref="M33:N34"/>
    <mergeCell ref="M35:N35"/>
    <mergeCell ref="M36:N36"/>
    <mergeCell ref="M38:N38"/>
    <mergeCell ref="E28:F28"/>
    <mergeCell ref="G28:H28"/>
    <mergeCell ref="I28:J28"/>
    <mergeCell ref="K28:L28"/>
    <mergeCell ref="M28:N28"/>
    <mergeCell ref="G29:H29"/>
    <mergeCell ref="I29:J29"/>
    <mergeCell ref="K29:L29"/>
    <mergeCell ref="M29:N29"/>
    <mergeCell ref="E29:F29"/>
    <mergeCell ref="E24:F24"/>
    <mergeCell ref="G24:H24"/>
    <mergeCell ref="I24:J24"/>
    <mergeCell ref="K24:L24"/>
    <mergeCell ref="M24:N24"/>
    <mergeCell ref="M26:N26"/>
    <mergeCell ref="E27:F27"/>
    <mergeCell ref="G27:H27"/>
    <mergeCell ref="I27:J27"/>
    <mergeCell ref="K27:L27"/>
    <mergeCell ref="M27:N27"/>
    <mergeCell ref="I25:J25"/>
    <mergeCell ref="K25:L25"/>
    <mergeCell ref="E26:F26"/>
    <mergeCell ref="G26:H26"/>
    <mergeCell ref="I26:J26"/>
    <mergeCell ref="K26:L26"/>
    <mergeCell ref="E25:F25"/>
    <mergeCell ref="G25:H25"/>
    <mergeCell ref="E22:F22"/>
    <mergeCell ref="G22:H22"/>
    <mergeCell ref="I22:J22"/>
    <mergeCell ref="K22:L22"/>
    <mergeCell ref="M22:N22"/>
    <mergeCell ref="E23:F23"/>
    <mergeCell ref="G23:H23"/>
    <mergeCell ref="I23:J23"/>
    <mergeCell ref="K23:L23"/>
    <mergeCell ref="M23:N23"/>
    <mergeCell ref="E20:F20"/>
    <mergeCell ref="G20:H20"/>
    <mergeCell ref="I20:J20"/>
    <mergeCell ref="K20:L20"/>
    <mergeCell ref="M20:N20"/>
    <mergeCell ref="E21:F21"/>
    <mergeCell ref="G21:H21"/>
    <mergeCell ref="I21:J21"/>
    <mergeCell ref="K21:L21"/>
    <mergeCell ref="M21:N21"/>
    <mergeCell ref="S67:S68"/>
    <mergeCell ref="U67:W68"/>
    <mergeCell ref="D1:F4"/>
    <mergeCell ref="H1:K2"/>
    <mergeCell ref="H3:K4"/>
    <mergeCell ref="L3:L4"/>
    <mergeCell ref="S2:S3"/>
    <mergeCell ref="U2:W3"/>
    <mergeCell ref="F16:G16"/>
    <mergeCell ref="K16:M16"/>
    <mergeCell ref="E18:F18"/>
    <mergeCell ref="G18:H18"/>
    <mergeCell ref="I18:J18"/>
    <mergeCell ref="K18:L18"/>
    <mergeCell ref="M18:N18"/>
    <mergeCell ref="D5:O5"/>
    <mergeCell ref="J7:K7"/>
    <mergeCell ref="J8:K8"/>
    <mergeCell ref="I9:I10"/>
    <mergeCell ref="E19:F19"/>
    <mergeCell ref="G19:H19"/>
    <mergeCell ref="I19:J19"/>
    <mergeCell ref="K19:L19"/>
    <mergeCell ref="M19:N19"/>
  </mergeCells>
  <conditionalFormatting sqref="S13:S28">
    <cfRule type="iconSet" priority="1">
      <iconSet>
        <cfvo type="percent" val="0"/>
        <cfvo type="percent" val="33"/>
        <cfvo type="percent" val="67"/>
      </iconSet>
    </cfRule>
  </conditionalFormatting>
  <dataValidations count="10">
    <dataValidation type="decimal" operator="lessThanOrEqual" allowBlank="1" showInputMessage="1" showErrorMessage="1" sqref="V13:V25" xr:uid="{00000000-0002-0000-0000-000000000000}">
      <formula1>X13</formula1>
    </dataValidation>
    <dataValidation type="list" allowBlank="1" showInputMessage="1" showErrorMessage="1" sqref="Y61:Y62 Y53:Y54" xr:uid="{00000000-0002-0000-0000-000001000000}">
      <formula1>$AI$21:$AI$23</formula1>
    </dataValidation>
    <dataValidation type="list" allowBlank="1" showInputMessage="1" showErrorMessage="1" sqref="J10:J14" xr:uid="{00000000-0002-0000-0000-000002000000}">
      <formula1>$AG$2:$AG$14</formula1>
    </dataValidation>
    <dataValidation type="list" allowBlank="1" showInputMessage="1" showErrorMessage="1" sqref="U50:U65" xr:uid="{00000000-0002-0000-0000-000004000000}">
      <formula1>$AG$19:$AG$58</formula1>
    </dataValidation>
    <dataValidation type="list" allowBlank="1" showInputMessage="1" showErrorMessage="1" sqref="W4:W5" xr:uid="{00000000-0002-0000-0000-000005000000}">
      <formula1>$AD$1:$AD$12</formula1>
    </dataValidation>
    <dataValidation type="list" allowBlank="1" showInputMessage="1" showErrorMessage="1" sqref="V4:V5" xr:uid="{00000000-0002-0000-0000-000006000000}">
      <formula1>$AB$1:$AB$31</formula1>
    </dataValidation>
    <dataValidation type="list" allowBlank="1" showInputMessage="1" showErrorMessage="1" sqref="U4:U5" xr:uid="{00000000-0002-0000-0000-000007000000}">
      <formula1>$AC$1:$AC$12</formula1>
    </dataValidation>
    <dataValidation type="list" showInputMessage="1" showErrorMessage="1" sqref="U13:U28 U31:U34" xr:uid="{00000000-0002-0000-0000-000008000000}">
      <formula1>$AE$1:$AE$29</formula1>
    </dataValidation>
    <dataValidation type="list" allowBlank="1" showInputMessage="1" showErrorMessage="1" sqref="E7:E14" xr:uid="{00000000-0002-0000-0000-000009000000}">
      <formula1>$AE$1:$AE$28</formula1>
    </dataValidation>
    <dataValidation type="list" showInputMessage="1" showErrorMessage="1" sqref="U29:U30 U39:U46" xr:uid="{00000000-0002-0000-0000-00000A000000}">
      <formula1>$AG$1:$AG$17</formula1>
    </dataValidation>
  </dataValidations>
  <pageMargins left="0.7" right="0.7" top="0.75" bottom="0.75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 June 2019</vt:lpstr>
      <vt:lpstr>'01 June 2019'!Print_Area</vt:lpstr>
    </vt:vector>
  </TitlesOfParts>
  <Company>Halliburton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Erle P. Halliburton</dc:creator>
  <cp:lastModifiedBy>James</cp:lastModifiedBy>
  <cp:lastPrinted>2019-07-01T00:02:45Z</cp:lastPrinted>
  <dcterms:created xsi:type="dcterms:W3CDTF">2017-10-27T14:23:11Z</dcterms:created>
  <dcterms:modified xsi:type="dcterms:W3CDTF">2019-08-10T07:34:13Z</dcterms:modified>
</cp:coreProperties>
</file>