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1575" yWindow="165" windowWidth="20760" windowHeight="13620" tabRatio="500"/>
  </bookViews>
  <sheets>
    <sheet name="TDB" sheetId="2" r:id="rId1"/>
    <sheet name="ALEXANDRE" sheetId="3" r:id="rId2"/>
    <sheet name="ANNE SOPHIE" sheetId="4" r:id="rId3"/>
    <sheet name="ARTHUR" sheetId="5" r:id="rId4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8" i="5"/>
  <c r="N2"/>
  <c r="C13"/>
  <c r="B13"/>
  <c r="D13"/>
  <c r="F13"/>
  <c r="E13"/>
  <c r="G13"/>
  <c r="H13"/>
  <c r="I13"/>
  <c r="J13"/>
  <c r="K13"/>
  <c r="L13"/>
  <c r="C14"/>
  <c r="B14"/>
  <c r="D14"/>
  <c r="F14"/>
  <c r="E14"/>
  <c r="G14"/>
  <c r="H14"/>
  <c r="I14"/>
  <c r="J14"/>
  <c r="K14"/>
  <c r="L14"/>
  <c r="C15"/>
  <c r="B15"/>
  <c r="D15"/>
  <c r="F15"/>
  <c r="E15"/>
  <c r="G15"/>
  <c r="H15"/>
  <c r="I15"/>
  <c r="J15"/>
  <c r="K15"/>
  <c r="L15"/>
  <c r="C16"/>
  <c r="B16"/>
  <c r="D16"/>
  <c r="F16"/>
  <c r="E16"/>
  <c r="G16"/>
  <c r="H16"/>
  <c r="I16"/>
  <c r="J16"/>
  <c r="K16"/>
  <c r="L16"/>
  <c r="C17"/>
  <c r="B17"/>
  <c r="D17"/>
  <c r="F17"/>
  <c r="E17"/>
  <c r="G17"/>
  <c r="H17"/>
  <c r="I17"/>
  <c r="J17"/>
  <c r="K17"/>
  <c r="L17"/>
  <c r="C18"/>
  <c r="B18"/>
  <c r="D18"/>
  <c r="F18"/>
  <c r="E18"/>
  <c r="G18"/>
  <c r="H18"/>
  <c r="I18"/>
  <c r="J18"/>
  <c r="K18"/>
  <c r="L18"/>
  <c r="L19"/>
  <c r="C9"/>
  <c r="C8"/>
  <c r="B5"/>
  <c r="B4"/>
  <c r="B2"/>
  <c r="B1"/>
  <c r="F8" i="4"/>
  <c r="N2"/>
  <c r="C18"/>
  <c r="B18"/>
  <c r="D18"/>
  <c r="F18"/>
  <c r="E18"/>
  <c r="G18"/>
  <c r="H18"/>
  <c r="I18"/>
  <c r="J18"/>
  <c r="K18"/>
  <c r="L18"/>
  <c r="C17"/>
  <c r="B17"/>
  <c r="D17"/>
  <c r="F17"/>
  <c r="E17"/>
  <c r="G17"/>
  <c r="H17"/>
  <c r="I17"/>
  <c r="J17"/>
  <c r="K17"/>
  <c r="L17"/>
  <c r="C16"/>
  <c r="B16"/>
  <c r="D16"/>
  <c r="F16"/>
  <c r="E16"/>
  <c r="G16"/>
  <c r="H16"/>
  <c r="I16"/>
  <c r="J16"/>
  <c r="K16"/>
  <c r="L16"/>
  <c r="C15"/>
  <c r="B15"/>
  <c r="D15"/>
  <c r="F15"/>
  <c r="E15"/>
  <c r="G15"/>
  <c r="H15"/>
  <c r="I15"/>
  <c r="J15"/>
  <c r="K15"/>
  <c r="L15"/>
  <c r="C14"/>
  <c r="B14"/>
  <c r="D14"/>
  <c r="F14"/>
  <c r="E14"/>
  <c r="G14"/>
  <c r="H14"/>
  <c r="I14"/>
  <c r="J14"/>
  <c r="K14"/>
  <c r="L14"/>
  <c r="C13"/>
  <c r="B13"/>
  <c r="D13"/>
  <c r="F13"/>
  <c r="E13"/>
  <c r="G13"/>
  <c r="H13"/>
  <c r="I13"/>
  <c r="J13"/>
  <c r="K13"/>
  <c r="L13"/>
  <c r="F8" i="3"/>
  <c r="N2"/>
  <c r="F18"/>
  <c r="E18"/>
  <c r="F17"/>
  <c r="E17"/>
  <c r="F16"/>
  <c r="E16"/>
  <c r="F15"/>
  <c r="E15"/>
  <c r="F14"/>
  <c r="E14"/>
  <c r="F13"/>
  <c r="E13"/>
  <c r="C13"/>
  <c r="C14"/>
  <c r="C15"/>
  <c r="C16"/>
  <c r="C17"/>
  <c r="C18"/>
  <c r="B18"/>
  <c r="B17"/>
  <c r="B16"/>
  <c r="B15"/>
  <c r="B14"/>
  <c r="B13"/>
  <c r="B5"/>
  <c r="B4"/>
  <c r="B2"/>
  <c r="B1"/>
  <c r="L19" i="4"/>
  <c r="C9"/>
  <c r="C8"/>
  <c r="B2" i="2"/>
  <c r="C2"/>
  <c r="B5" i="4"/>
  <c r="B4"/>
  <c r="B2"/>
  <c r="B1"/>
  <c r="D13" i="3"/>
  <c r="G13"/>
  <c r="H13"/>
  <c r="I13"/>
  <c r="J13"/>
  <c r="K13"/>
  <c r="L13"/>
  <c r="D14"/>
  <c r="G14"/>
  <c r="H14"/>
  <c r="I14"/>
  <c r="J14"/>
  <c r="K14"/>
  <c r="L14"/>
  <c r="D15"/>
  <c r="G15"/>
  <c r="H15"/>
  <c r="I15"/>
  <c r="J15"/>
  <c r="K15"/>
  <c r="L15"/>
  <c r="D16"/>
  <c r="G16"/>
  <c r="H16"/>
  <c r="I16"/>
  <c r="J16"/>
  <c r="K16"/>
  <c r="L16"/>
  <c r="D17"/>
  <c r="G17"/>
  <c r="H17"/>
  <c r="I17"/>
  <c r="J17"/>
  <c r="K17"/>
  <c r="L17"/>
  <c r="D18"/>
  <c r="G18"/>
  <c r="H18"/>
  <c r="I18"/>
  <c r="J18"/>
  <c r="K18"/>
  <c r="L18"/>
  <c r="L19"/>
  <c r="C9"/>
  <c r="C8"/>
  <c r="AM4" i="2"/>
  <c r="AG4"/>
  <c r="AA4"/>
  <c r="U4"/>
  <c r="O4"/>
  <c r="I4"/>
</calcChain>
</file>

<file path=xl/sharedStrings.xml><?xml version="1.0" encoding="utf-8"?>
<sst xmlns="http://schemas.openxmlformats.org/spreadsheetml/2006/main" count="231" uniqueCount="34">
  <si>
    <t>SEMAINE</t>
  </si>
  <si>
    <t>DU</t>
  </si>
  <si>
    <t xml:space="preserve"> </t>
  </si>
  <si>
    <t>NOM</t>
  </si>
  <si>
    <t>AU</t>
  </si>
  <si>
    <t>BASE</t>
  </si>
  <si>
    <t>PRENOM</t>
  </si>
  <si>
    <t>D1/D5/AVENANT</t>
  </si>
  <si>
    <t>TOTAL HEBDO</t>
  </si>
  <si>
    <t>,</t>
  </si>
  <si>
    <t>MATIN</t>
  </si>
  <si>
    <t>APRES MIDI</t>
  </si>
  <si>
    <t>PAUSE</t>
  </si>
  <si>
    <t>TOTAL</t>
  </si>
  <si>
    <t>DEBUT</t>
  </si>
  <si>
    <t>FIN</t>
  </si>
  <si>
    <t>D</t>
  </si>
  <si>
    <t>F</t>
  </si>
  <si>
    <t>T</t>
  </si>
  <si>
    <t>TH</t>
  </si>
  <si>
    <t>LUNDI</t>
  </si>
  <si>
    <t>MARDI</t>
  </si>
  <si>
    <t>MERCREDI</t>
  </si>
  <si>
    <t>JEUDI</t>
  </si>
  <si>
    <t>VENDREDI</t>
  </si>
  <si>
    <t>SAMEDI</t>
  </si>
  <si>
    <t>COMMENTAIRE :</t>
  </si>
  <si>
    <t>Semaine :</t>
  </si>
  <si>
    <t>APREM</t>
  </si>
  <si>
    <t>Alexandre</t>
  </si>
  <si>
    <t>Anne Sophie</t>
  </si>
  <si>
    <t>Prénom</t>
  </si>
  <si>
    <t>ID</t>
  </si>
  <si>
    <t>Arthur</t>
  </si>
</sst>
</file>

<file path=xl/styles.xml><?xml version="1.0" encoding="utf-8"?>
<styleSheet xmlns="http://schemas.openxmlformats.org/spreadsheetml/2006/main">
  <fonts count="22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72"/>
      <name val="Lucida Grande"/>
    </font>
    <font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Calibri"/>
      <family val="2"/>
    </font>
    <font>
      <sz val="8"/>
      <name val="Calibri"/>
      <family val="2"/>
    </font>
    <font>
      <b/>
      <sz val="12"/>
      <name val="Calibri"/>
      <family val="2"/>
    </font>
    <font>
      <sz val="12"/>
      <color theme="0"/>
      <name val="Arial"/>
      <family val="2"/>
    </font>
    <font>
      <sz val="22"/>
      <color rgb="FFFFFFFF"/>
      <name val="Arial"/>
      <family val="2"/>
    </font>
    <font>
      <sz val="28"/>
      <color rgb="FFFFFFFF"/>
      <name val="Arial"/>
      <family val="2"/>
    </font>
    <font>
      <sz val="12"/>
      <color rgb="FFFFFFFF"/>
      <name val="Arial"/>
      <family val="2"/>
    </font>
    <font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color rgb="FFFFFFFF"/>
      <name val="Arial"/>
      <family val="2"/>
    </font>
    <font>
      <u/>
      <sz val="12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538DD5"/>
        <bgColor rgb="FF000000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9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0" fontId="0" fillId="0" borderId="0" xfId="0" applyBorder="1" applyAlignment="1" applyProtection="1">
      <alignment horizontal="left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right" vertical="center"/>
    </xf>
    <xf numFmtId="0" fontId="0" fillId="0" borderId="0" xfId="0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left" vertical="center"/>
    </xf>
    <xf numFmtId="0" fontId="4" fillId="0" borderId="3" xfId="0" applyFont="1" applyBorder="1" applyAlignment="1" applyProtection="1">
      <alignment vertical="center"/>
    </xf>
    <xf numFmtId="0" fontId="4" fillId="0" borderId="4" xfId="0" applyFont="1" applyBorder="1" applyAlignment="1" applyProtection="1">
      <alignment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Border="1" applyAlignment="1" applyProtection="1">
      <alignment vertical="center"/>
    </xf>
    <xf numFmtId="0" fontId="0" fillId="0" borderId="8" xfId="0" applyBorder="1" applyAlignment="1" applyProtection="1">
      <alignment horizontal="left" vertical="center"/>
    </xf>
    <xf numFmtId="0" fontId="0" fillId="0" borderId="9" xfId="0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4" xfId="0" applyBorder="1" applyAlignment="1" applyProtection="1">
      <alignment vertical="center"/>
    </xf>
    <xf numFmtId="0" fontId="0" fillId="0" borderId="10" xfId="0" applyBorder="1" applyAlignment="1" applyProtection="1">
      <alignment horizontal="left" vertical="center"/>
    </xf>
    <xf numFmtId="0" fontId="0" fillId="0" borderId="11" xfId="0" applyBorder="1" applyAlignment="1" applyProtection="1">
      <alignment horizontal="left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13" xfId="0" applyBorder="1" applyAlignment="1" applyProtection="1">
      <alignment vertical="center"/>
    </xf>
    <xf numFmtId="0" fontId="5" fillId="0" borderId="1" xfId="0" applyFont="1" applyBorder="1" applyAlignment="1" applyProtection="1">
      <alignment vertical="center"/>
    </xf>
    <xf numFmtId="20" fontId="0" fillId="0" borderId="1" xfId="0" applyNumberFormat="1" applyBorder="1" applyAlignment="1" applyProtection="1">
      <alignment horizontal="center" vertical="center"/>
      <protection locked="0"/>
    </xf>
    <xf numFmtId="20" fontId="0" fillId="0" borderId="1" xfId="0" applyNumberFormat="1" applyBorder="1" applyAlignment="1" applyProtection="1">
      <alignment horizontal="center" vertical="center"/>
    </xf>
    <xf numFmtId="20" fontId="6" fillId="0" borderId="1" xfId="0" applyNumberFormat="1" applyFont="1" applyBorder="1" applyAlignment="1" applyProtection="1">
      <alignment horizontal="center" vertical="center"/>
    </xf>
    <xf numFmtId="20" fontId="7" fillId="0" borderId="1" xfId="0" applyNumberFormat="1" applyFont="1" applyBorder="1" applyAlignment="1" applyProtection="1">
      <alignment horizontal="center" vertical="center"/>
    </xf>
    <xf numFmtId="20" fontId="8" fillId="0" borderId="1" xfId="0" applyNumberFormat="1" applyFont="1" applyBorder="1" applyAlignment="1" applyProtection="1">
      <alignment horizontal="center" vertical="center"/>
    </xf>
    <xf numFmtId="9" fontId="1" fillId="0" borderId="0" xfId="1" applyFill="1" applyAlignment="1">
      <alignment vertical="center"/>
    </xf>
    <xf numFmtId="0" fontId="5" fillId="0" borderId="1" xfId="0" applyFont="1" applyFill="1" applyBorder="1" applyAlignment="1" applyProtection="1">
      <alignment vertical="center"/>
    </xf>
    <xf numFmtId="20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</xf>
    <xf numFmtId="46" fontId="5" fillId="0" borderId="1" xfId="0" applyNumberFormat="1" applyFont="1" applyBorder="1" applyAlignment="1" applyProtection="1">
      <alignment horizontal="center" vertical="center"/>
    </xf>
    <xf numFmtId="0" fontId="5" fillId="0" borderId="0" xfId="0" applyFont="1" applyFill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Fill="1" applyBorder="1"/>
    <xf numFmtId="0" fontId="0" fillId="0" borderId="2" xfId="0" applyBorder="1"/>
    <xf numFmtId="0" fontId="0" fillId="0" borderId="3" xfId="0" applyBorder="1" applyAlignment="1">
      <alignment horizontal="left"/>
    </xf>
    <xf numFmtId="0" fontId="11" fillId="3" borderId="9" xfId="0" applyFont="1" applyFill="1" applyBorder="1" applyAlignment="1">
      <alignment horizontal="left"/>
    </xf>
    <xf numFmtId="0" fontId="0" fillId="4" borderId="0" xfId="0" applyFill="1"/>
    <xf numFmtId="0" fontId="17" fillId="4" borderId="0" xfId="0" applyFont="1" applyFill="1"/>
    <xf numFmtId="0" fontId="13" fillId="0" borderId="0" xfId="0" applyFont="1"/>
    <xf numFmtId="0" fontId="13" fillId="4" borderId="0" xfId="0" applyFont="1" applyFill="1"/>
    <xf numFmtId="0" fontId="19" fillId="0" borderId="0" xfId="0" applyFont="1"/>
    <xf numFmtId="0" fontId="0" fillId="0" borderId="1" xfId="0" applyBorder="1" applyAlignment="1" applyProtection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14" fontId="9" fillId="2" borderId="0" xfId="0" applyNumberFormat="1" applyFont="1" applyFill="1" applyAlignment="1">
      <alignment horizontal="left" vertical="center"/>
    </xf>
    <xf numFmtId="14" fontId="12" fillId="3" borderId="9" xfId="0" applyNumberFormat="1" applyFont="1" applyFill="1" applyBorder="1" applyAlignment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46" fontId="0" fillId="0" borderId="1" xfId="0" applyNumberFormat="1" applyBorder="1" applyAlignment="1" applyProtection="1">
      <alignment horizontal="center" vertical="center"/>
    </xf>
    <xf numFmtId="0" fontId="16" fillId="0" borderId="0" xfId="0" applyFont="1" applyAlignment="1">
      <alignment vertical="center"/>
    </xf>
    <xf numFmtId="0" fontId="0" fillId="4" borderId="0" xfId="0" applyFill="1" applyAlignment="1">
      <alignment vertical="center"/>
    </xf>
    <xf numFmtId="20" fontId="0" fillId="0" borderId="0" xfId="0" applyNumberFormat="1" applyAlignment="1">
      <alignment vertical="center"/>
    </xf>
    <xf numFmtId="0" fontId="20" fillId="3" borderId="0" xfId="0" applyFont="1" applyFill="1" applyAlignment="1">
      <alignment horizontal="center" vertical="center"/>
    </xf>
    <xf numFmtId="0" fontId="21" fillId="0" borderId="0" xfId="18" applyAlignment="1" applyProtection="1">
      <alignment vertical="center"/>
    </xf>
  </cellXfs>
  <cellStyles count="19">
    <cellStyle name="Followed Hyperlink" xfId="3" builtinId="9" hidden="1"/>
    <cellStyle name="Followed Hyperlink" xfId="5" builtinId="9" hidden="1"/>
    <cellStyle name="Followed Hyperlink" xfId="7" builtinId="9" hidden="1"/>
    <cellStyle name="Followed Hyperlink" xfId="9" builtinId="9" hidden="1"/>
    <cellStyle name="Followed Hyperlink" xfId="11" builtinId="9" hidden="1"/>
    <cellStyle name="Followed Hyperlink" xfId="13" builtinId="9" hidden="1"/>
    <cellStyle name="Followed Hyperlink" xfId="15" builtinId="9" hidden="1"/>
    <cellStyle name="Followed Hyperlink" xfId="17" builtinId="9" hidden="1"/>
    <cellStyle name="Hyperlink" xfId="2" builtinId="8" hidden="1"/>
    <cellStyle name="Hyperlink" xfId="4" builtinId="8" hidden="1"/>
    <cellStyle name="Hyperlink" xfId="6" builtinId="8" hidden="1"/>
    <cellStyle name="Hyperlink" xfId="8" builtinId="8" hidden="1"/>
    <cellStyle name="Hyperlink" xfId="10" builtinId="8" hidden="1"/>
    <cellStyle name="Hyperlink" xfId="12" builtinId="8" hidden="1"/>
    <cellStyle name="Hyperlink" xfId="14" builtinId="8" hidden="1"/>
    <cellStyle name="Hyperlink" xfId="16" builtinId="8" hidden="1"/>
    <cellStyle name="Hyperlink" xfId="18" builtinId="8"/>
    <cellStyle name="Normal" xfId="0" builtinId="0"/>
    <cellStyle name="Percent" xfId="1" builtinId="5"/>
  </cellStyles>
  <dxfs count="6"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C1" max="52" min="1" page="1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1"/>
  </sheetPr>
  <dimension ref="A1:AM58"/>
  <sheetViews>
    <sheetView tabSelected="1" workbookViewId="0">
      <selection activeCell="B4" sqref="B4"/>
    </sheetView>
  </sheetViews>
  <sheetFormatPr defaultColWidth="11" defaultRowHeight="23.1" customHeight="1"/>
  <cols>
    <col min="2" max="2" width="11.125" bestFit="1" customWidth="1"/>
    <col min="3" max="3" width="12.375" customWidth="1"/>
    <col min="4" max="4" width="1" style="58" customWidth="1"/>
    <col min="10" max="10" width="1.125" style="58" customWidth="1"/>
    <col min="16" max="16" width="1.625" style="58" customWidth="1"/>
    <col min="22" max="22" width="1.375" style="58" customWidth="1"/>
    <col min="28" max="28" width="1.125" style="58" customWidth="1"/>
    <col min="34" max="34" width="1.375" style="58" customWidth="1"/>
  </cols>
  <sheetData>
    <row r="1" spans="1:39" ht="36.950000000000003" customHeight="1">
      <c r="A1" s="68" t="s">
        <v>27</v>
      </c>
      <c r="B1" s="68"/>
      <c r="C1" s="57">
        <v>1</v>
      </c>
      <c r="E1" s="64" t="s">
        <v>20</v>
      </c>
      <c r="F1" s="64"/>
      <c r="G1" s="64"/>
      <c r="H1" s="64"/>
      <c r="I1" s="64"/>
      <c r="J1" s="59"/>
      <c r="K1" s="64" t="s">
        <v>21</v>
      </c>
      <c r="L1" s="64"/>
      <c r="M1" s="64"/>
      <c r="N1" s="64"/>
      <c r="O1" s="64"/>
      <c r="P1" s="59"/>
      <c r="Q1" s="64" t="s">
        <v>22</v>
      </c>
      <c r="R1" s="64"/>
      <c r="S1" s="64"/>
      <c r="T1" s="64"/>
      <c r="U1" s="64"/>
      <c r="V1" s="59"/>
      <c r="W1" s="64" t="s">
        <v>23</v>
      </c>
      <c r="X1" s="64"/>
      <c r="Y1" s="64"/>
      <c r="Z1" s="64"/>
      <c r="AA1" s="64"/>
      <c r="AB1" s="59"/>
      <c r="AC1" s="64" t="s">
        <v>24</v>
      </c>
      <c r="AD1" s="64"/>
      <c r="AE1" s="64"/>
      <c r="AF1" s="64"/>
      <c r="AG1" s="64"/>
      <c r="AH1" s="59"/>
      <c r="AI1" s="66" t="s">
        <v>25</v>
      </c>
      <c r="AJ1" s="66"/>
      <c r="AK1" s="66"/>
      <c r="AL1" s="66"/>
      <c r="AM1" s="66"/>
    </row>
    <row r="2" spans="1:39" ht="23.1" customHeight="1">
      <c r="A2" s="84">
        <v>2018</v>
      </c>
      <c r="B2" s="69">
        <f>7*C1+DATE(A2,1,3)-WEEKDAY(DATE(A2,1,3))-5</f>
        <v>43101</v>
      </c>
      <c r="C2" s="70">
        <f>B2+5</f>
        <v>43106</v>
      </c>
      <c r="E2" s="65" t="s">
        <v>10</v>
      </c>
      <c r="F2" s="65"/>
      <c r="G2" s="65" t="s">
        <v>28</v>
      </c>
      <c r="H2" s="65"/>
      <c r="I2" s="60" t="s">
        <v>18</v>
      </c>
      <c r="J2" s="61"/>
      <c r="K2" s="65" t="s">
        <v>10</v>
      </c>
      <c r="L2" s="65"/>
      <c r="M2" s="65" t="s">
        <v>28</v>
      </c>
      <c r="N2" s="65"/>
      <c r="O2" s="60" t="s">
        <v>18</v>
      </c>
      <c r="P2" s="61"/>
      <c r="Q2" s="65" t="s">
        <v>10</v>
      </c>
      <c r="R2" s="65"/>
      <c r="S2" s="65" t="s">
        <v>28</v>
      </c>
      <c r="T2" s="65"/>
      <c r="U2" s="60" t="s">
        <v>18</v>
      </c>
      <c r="V2" s="61"/>
      <c r="W2" s="65" t="s">
        <v>10</v>
      </c>
      <c r="X2" s="65"/>
      <c r="Y2" s="65" t="s">
        <v>28</v>
      </c>
      <c r="Z2" s="65"/>
      <c r="AA2" s="60" t="s">
        <v>18</v>
      </c>
      <c r="AB2" s="61"/>
      <c r="AC2" s="65" t="s">
        <v>10</v>
      </c>
      <c r="AD2" s="65"/>
      <c r="AE2" s="65" t="s">
        <v>28</v>
      </c>
      <c r="AF2" s="65"/>
      <c r="AG2" s="60" t="s">
        <v>18</v>
      </c>
      <c r="AH2" s="61"/>
      <c r="AI2" s="67" t="s">
        <v>10</v>
      </c>
      <c r="AJ2" s="67"/>
      <c r="AK2" s="67" t="s">
        <v>28</v>
      </c>
      <c r="AL2" s="67"/>
      <c r="AM2" s="62" t="s">
        <v>18</v>
      </c>
    </row>
    <row r="3" spans="1:39" ht="23.1" customHeight="1">
      <c r="A3" s="84"/>
      <c r="B3" s="69"/>
      <c r="C3" s="70"/>
    </row>
    <row r="4" spans="1:39" s="14" customFormat="1" ht="23.1" customHeight="1">
      <c r="B4" s="81" t="s">
        <v>3</v>
      </c>
      <c r="C4" s="85" t="s">
        <v>29</v>
      </c>
      <c r="D4" s="82"/>
      <c r="E4" s="83">
        <v>0.20833333333333334</v>
      </c>
      <c r="F4" s="83">
        <v>0.33333333333333331</v>
      </c>
      <c r="G4" s="83">
        <v>0.47916666666666669</v>
      </c>
      <c r="H4" s="83">
        <v>0.5625</v>
      </c>
      <c r="I4" s="83">
        <f>(H4-G4)+(F4-E4)</f>
        <v>0.20833333333333329</v>
      </c>
      <c r="J4" s="82"/>
      <c r="K4" s="83">
        <v>0.4375</v>
      </c>
      <c r="L4" s="83">
        <v>0.5625</v>
      </c>
      <c r="M4" s="83">
        <v>0.72916666666666663</v>
      </c>
      <c r="N4" s="83">
        <v>0.86458333333333337</v>
      </c>
      <c r="O4" s="83">
        <f>(N4-M4)+(L4-K4)</f>
        <v>0.26041666666666674</v>
      </c>
      <c r="P4" s="82"/>
      <c r="Q4" s="83">
        <v>0.4375</v>
      </c>
      <c r="R4" s="83">
        <v>0.5625</v>
      </c>
      <c r="S4" s="83">
        <v>0.72916666666666663</v>
      </c>
      <c r="T4" s="83">
        <v>0.86458333333333337</v>
      </c>
      <c r="U4" s="83">
        <f>(T4-S4)+(R4-Q4)</f>
        <v>0.26041666666666674</v>
      </c>
      <c r="V4" s="82"/>
      <c r="AA4" s="83">
        <f>(Z4-Y4)+(X4-W4)</f>
        <v>0</v>
      </c>
      <c r="AB4" s="82"/>
      <c r="AC4" s="83">
        <v>0.4375</v>
      </c>
      <c r="AD4" s="83">
        <v>0.5625</v>
      </c>
      <c r="AE4" s="83">
        <v>0.72916666666666663</v>
      </c>
      <c r="AF4" s="83">
        <v>0.86458333333333337</v>
      </c>
      <c r="AG4" s="83">
        <f>(AF4-AE4)+(AD4-AC4)</f>
        <v>0.26041666666666674</v>
      </c>
      <c r="AH4" s="82"/>
      <c r="AI4" s="83">
        <v>0.45833333333333331</v>
      </c>
      <c r="AJ4" s="83">
        <v>0.58333333333333337</v>
      </c>
      <c r="AK4" s="83"/>
      <c r="AL4" s="83"/>
      <c r="AM4" s="83">
        <f>(AL4-AK4)+(AJ4-AI4)</f>
        <v>0.12500000000000006</v>
      </c>
    </row>
    <row r="5" spans="1:39" s="14" customFormat="1" ht="23.1" customHeight="1">
      <c r="B5" s="14" t="s">
        <v>3</v>
      </c>
      <c r="C5" s="85" t="s">
        <v>30</v>
      </c>
      <c r="D5" s="82"/>
      <c r="E5" s="83">
        <v>0.20833333333333334</v>
      </c>
      <c r="F5" s="83">
        <v>0.33333333333333331</v>
      </c>
      <c r="J5" s="82"/>
      <c r="P5" s="82"/>
      <c r="V5" s="82"/>
      <c r="AB5" s="82"/>
      <c r="AH5" s="82"/>
      <c r="AI5" s="83">
        <v>0.45833333333333331</v>
      </c>
      <c r="AJ5" s="83">
        <v>0.58333333333333337</v>
      </c>
    </row>
    <row r="6" spans="1:39" s="14" customFormat="1" ht="23.1" customHeight="1">
      <c r="B6" s="14" t="s">
        <v>3</v>
      </c>
      <c r="C6" s="85" t="s">
        <v>33</v>
      </c>
      <c r="D6" s="82"/>
      <c r="J6" s="82"/>
      <c r="P6" s="82"/>
      <c r="V6" s="82"/>
      <c r="AB6" s="82"/>
      <c r="AH6" s="82"/>
    </row>
    <row r="7" spans="1:39" s="14" customFormat="1" ht="23.1" customHeight="1">
      <c r="B7" s="14" t="s">
        <v>3</v>
      </c>
      <c r="C7" s="14" t="s">
        <v>31</v>
      </c>
      <c r="D7" s="82"/>
      <c r="J7" s="82"/>
      <c r="P7" s="82"/>
      <c r="V7" s="82"/>
      <c r="AB7" s="82"/>
      <c r="AH7" s="82"/>
    </row>
    <row r="8" spans="1:39" s="14" customFormat="1" ht="23.1" customHeight="1">
      <c r="B8" s="14" t="s">
        <v>3</v>
      </c>
      <c r="C8" s="14" t="s">
        <v>31</v>
      </c>
      <c r="D8" s="82"/>
      <c r="J8" s="82"/>
      <c r="P8" s="82"/>
      <c r="V8" s="82"/>
      <c r="AB8" s="82"/>
      <c r="AH8" s="82"/>
    </row>
    <row r="9" spans="1:39" s="14" customFormat="1" ht="23.1" customHeight="1">
      <c r="B9" s="14" t="s">
        <v>3</v>
      </c>
      <c r="C9" s="14" t="s">
        <v>31</v>
      </c>
      <c r="D9" s="82"/>
      <c r="J9" s="82"/>
      <c r="P9" s="82"/>
      <c r="V9" s="82"/>
      <c r="AB9" s="82"/>
      <c r="AH9" s="82"/>
    </row>
    <row r="10" spans="1:39" s="14" customFormat="1" ht="23.1" customHeight="1">
      <c r="B10" s="14" t="s">
        <v>3</v>
      </c>
      <c r="C10" s="14" t="s">
        <v>31</v>
      </c>
      <c r="D10" s="82"/>
      <c r="J10" s="82"/>
      <c r="P10" s="82"/>
      <c r="V10" s="82"/>
      <c r="AB10" s="82"/>
      <c r="AH10" s="82"/>
    </row>
    <row r="11" spans="1:39" s="14" customFormat="1" ht="23.1" customHeight="1">
      <c r="B11" s="14" t="s">
        <v>3</v>
      </c>
      <c r="C11" s="14" t="s">
        <v>31</v>
      </c>
      <c r="D11" s="82"/>
      <c r="J11" s="82"/>
      <c r="P11" s="82"/>
      <c r="V11" s="82"/>
      <c r="AB11" s="82"/>
      <c r="AH11" s="82"/>
    </row>
    <row r="12" spans="1:39" s="14" customFormat="1" ht="23.1" customHeight="1">
      <c r="B12" s="14" t="s">
        <v>3</v>
      </c>
      <c r="C12" s="14" t="s">
        <v>31</v>
      </c>
      <c r="D12" s="82"/>
      <c r="J12" s="82"/>
      <c r="P12" s="82"/>
      <c r="V12" s="82"/>
      <c r="AB12" s="82"/>
      <c r="AH12" s="82"/>
    </row>
    <row r="13" spans="1:39" s="14" customFormat="1" ht="23.1" customHeight="1">
      <c r="B13" s="14" t="s">
        <v>3</v>
      </c>
      <c r="C13" s="14" t="s">
        <v>31</v>
      </c>
      <c r="D13" s="82"/>
      <c r="J13" s="82"/>
      <c r="P13" s="82"/>
      <c r="V13" s="82"/>
      <c r="AB13" s="82"/>
      <c r="AH13" s="82"/>
    </row>
    <row r="14" spans="1:39" s="14" customFormat="1" ht="23.1" customHeight="1">
      <c r="B14" s="14" t="s">
        <v>3</v>
      </c>
      <c r="C14" s="14" t="s">
        <v>31</v>
      </c>
      <c r="D14" s="82"/>
      <c r="J14" s="82"/>
      <c r="P14" s="82"/>
      <c r="V14" s="82"/>
      <c r="AB14" s="82"/>
      <c r="AH14" s="82"/>
    </row>
    <row r="15" spans="1:39" s="14" customFormat="1" ht="23.1" customHeight="1">
      <c r="B15" s="14" t="s">
        <v>3</v>
      </c>
      <c r="C15" s="14" t="s">
        <v>31</v>
      </c>
      <c r="D15" s="82"/>
      <c r="J15" s="82"/>
      <c r="P15" s="82"/>
      <c r="V15" s="82"/>
      <c r="AB15" s="82"/>
      <c r="AH15" s="82"/>
    </row>
    <row r="16" spans="1:39" s="14" customFormat="1" ht="23.1" customHeight="1">
      <c r="B16" s="14" t="s">
        <v>3</v>
      </c>
      <c r="C16" s="14" t="s">
        <v>31</v>
      </c>
      <c r="D16" s="82"/>
      <c r="J16" s="82"/>
      <c r="P16" s="82"/>
      <c r="V16" s="82"/>
      <c r="AB16" s="82"/>
      <c r="AH16" s="82"/>
    </row>
    <row r="17" spans="2:34" s="14" customFormat="1" ht="23.1" customHeight="1">
      <c r="B17" s="14" t="s">
        <v>3</v>
      </c>
      <c r="C17" s="14" t="s">
        <v>31</v>
      </c>
      <c r="D17" s="82"/>
      <c r="J17" s="82"/>
      <c r="P17" s="82"/>
      <c r="V17" s="82"/>
      <c r="AB17" s="82"/>
      <c r="AH17" s="82"/>
    </row>
    <row r="18" spans="2:34" s="14" customFormat="1" ht="23.1" customHeight="1">
      <c r="B18" s="14" t="s">
        <v>3</v>
      </c>
      <c r="C18" s="14" t="s">
        <v>31</v>
      </c>
      <c r="D18" s="82"/>
      <c r="J18" s="82"/>
      <c r="P18" s="82"/>
      <c r="V18" s="82"/>
      <c r="AB18" s="82"/>
      <c r="AH18" s="82"/>
    </row>
    <row r="19" spans="2:34" s="14" customFormat="1" ht="23.1" customHeight="1">
      <c r="B19" s="14" t="s">
        <v>3</v>
      </c>
      <c r="C19" s="14" t="s">
        <v>31</v>
      </c>
      <c r="D19" s="82"/>
      <c r="J19" s="82"/>
      <c r="P19" s="82"/>
      <c r="V19" s="82"/>
      <c r="AB19" s="82"/>
      <c r="AH19" s="82"/>
    </row>
    <row r="20" spans="2:34" s="14" customFormat="1" ht="23.1" customHeight="1">
      <c r="B20" s="14" t="s">
        <v>3</v>
      </c>
      <c r="C20" s="14" t="s">
        <v>31</v>
      </c>
      <c r="D20" s="82"/>
      <c r="J20" s="82"/>
      <c r="P20" s="82"/>
      <c r="V20" s="82"/>
      <c r="AB20" s="82"/>
      <c r="AH20" s="82"/>
    </row>
    <row r="21" spans="2:34" s="14" customFormat="1" ht="23.1" customHeight="1">
      <c r="B21" s="14" t="s">
        <v>3</v>
      </c>
      <c r="C21" s="14" t="s">
        <v>31</v>
      </c>
      <c r="D21" s="82"/>
      <c r="J21" s="82"/>
      <c r="P21" s="82"/>
      <c r="V21" s="82"/>
      <c r="AB21" s="82"/>
      <c r="AH21" s="82"/>
    </row>
    <row r="22" spans="2:34" s="14" customFormat="1" ht="23.1" customHeight="1">
      <c r="B22" s="14" t="s">
        <v>3</v>
      </c>
      <c r="C22" s="14" t="s">
        <v>31</v>
      </c>
      <c r="D22" s="82"/>
      <c r="J22" s="82"/>
      <c r="P22" s="82"/>
      <c r="V22" s="82"/>
      <c r="AB22" s="82"/>
      <c r="AH22" s="82"/>
    </row>
    <row r="23" spans="2:34" s="14" customFormat="1" ht="23.1" customHeight="1">
      <c r="B23" s="14" t="s">
        <v>3</v>
      </c>
      <c r="C23" s="14" t="s">
        <v>31</v>
      </c>
      <c r="D23" s="82"/>
      <c r="J23" s="82"/>
      <c r="P23" s="82"/>
      <c r="V23" s="82"/>
      <c r="AB23" s="82"/>
      <c r="AH23" s="82"/>
    </row>
    <row r="24" spans="2:34" s="14" customFormat="1" ht="23.1" customHeight="1">
      <c r="B24" s="14" t="s">
        <v>3</v>
      </c>
      <c r="C24" s="14" t="s">
        <v>31</v>
      </c>
      <c r="D24" s="82"/>
      <c r="J24" s="82"/>
      <c r="P24" s="82"/>
      <c r="V24" s="82"/>
      <c r="AB24" s="82"/>
      <c r="AH24" s="82"/>
    </row>
    <row r="25" spans="2:34" s="14" customFormat="1" ht="23.1" customHeight="1">
      <c r="B25" s="14" t="s">
        <v>3</v>
      </c>
      <c r="C25" s="14" t="s">
        <v>31</v>
      </c>
      <c r="D25" s="82"/>
      <c r="J25" s="82"/>
      <c r="P25" s="82"/>
      <c r="V25" s="82"/>
      <c r="AB25" s="82"/>
      <c r="AH25" s="82"/>
    </row>
    <row r="26" spans="2:34" s="14" customFormat="1" ht="23.1" customHeight="1">
      <c r="B26" s="14" t="s">
        <v>3</v>
      </c>
      <c r="C26" s="14" t="s">
        <v>31</v>
      </c>
      <c r="D26" s="82"/>
      <c r="J26" s="82"/>
      <c r="P26" s="82"/>
      <c r="V26" s="82"/>
      <c r="AB26" s="82"/>
      <c r="AH26" s="82"/>
    </row>
    <row r="27" spans="2:34" s="14" customFormat="1" ht="23.1" customHeight="1">
      <c r="B27" s="14" t="s">
        <v>3</v>
      </c>
      <c r="C27" s="14" t="s">
        <v>31</v>
      </c>
      <c r="D27" s="82"/>
      <c r="J27" s="82"/>
      <c r="P27" s="82"/>
      <c r="V27" s="82"/>
      <c r="AB27" s="82"/>
      <c r="AH27" s="82"/>
    </row>
    <row r="28" spans="2:34" s="14" customFormat="1" ht="23.1" customHeight="1">
      <c r="B28" s="14" t="s">
        <v>3</v>
      </c>
      <c r="C28" s="14" t="s">
        <v>31</v>
      </c>
      <c r="D28" s="82"/>
      <c r="J28" s="82"/>
      <c r="P28" s="82"/>
      <c r="V28" s="82"/>
      <c r="AB28" s="82"/>
      <c r="AH28" s="82"/>
    </row>
    <row r="29" spans="2:34" s="14" customFormat="1" ht="23.1" customHeight="1">
      <c r="B29" s="14" t="s">
        <v>3</v>
      </c>
      <c r="C29" s="14" t="s">
        <v>31</v>
      </c>
      <c r="D29" s="82"/>
      <c r="J29" s="82"/>
      <c r="P29" s="82"/>
      <c r="V29" s="82"/>
      <c r="AB29" s="82"/>
      <c r="AH29" s="82"/>
    </row>
    <row r="30" spans="2:34" s="14" customFormat="1" ht="23.1" customHeight="1">
      <c r="B30" s="14" t="s">
        <v>3</v>
      </c>
      <c r="C30" s="14" t="s">
        <v>31</v>
      </c>
      <c r="D30" s="82"/>
      <c r="J30" s="82"/>
      <c r="P30" s="82"/>
      <c r="V30" s="82"/>
      <c r="AB30" s="82"/>
      <c r="AH30" s="82"/>
    </row>
    <row r="31" spans="2:34" s="14" customFormat="1" ht="23.1" customHeight="1">
      <c r="B31" s="14" t="s">
        <v>3</v>
      </c>
      <c r="C31" s="14" t="s">
        <v>31</v>
      </c>
      <c r="D31" s="82"/>
      <c r="J31" s="82"/>
      <c r="P31" s="82"/>
      <c r="V31" s="82"/>
      <c r="AB31" s="82"/>
      <c r="AH31" s="82"/>
    </row>
    <row r="32" spans="2:34" s="14" customFormat="1" ht="23.1" customHeight="1">
      <c r="B32" s="14" t="s">
        <v>3</v>
      </c>
      <c r="C32" s="14" t="s">
        <v>31</v>
      </c>
      <c r="D32" s="82"/>
      <c r="J32" s="82"/>
      <c r="P32" s="82"/>
      <c r="V32" s="82"/>
      <c r="AB32" s="82"/>
      <c r="AH32" s="82"/>
    </row>
    <row r="33" spans="2:34" s="14" customFormat="1" ht="23.1" customHeight="1">
      <c r="B33" s="14" t="s">
        <v>3</v>
      </c>
      <c r="C33" s="14" t="s">
        <v>31</v>
      </c>
      <c r="D33" s="82"/>
      <c r="J33" s="82"/>
      <c r="P33" s="82"/>
      <c r="V33" s="82"/>
      <c r="AB33" s="82"/>
      <c r="AH33" s="82"/>
    </row>
    <row r="34" spans="2:34" s="14" customFormat="1" ht="23.1" customHeight="1">
      <c r="B34" s="14" t="s">
        <v>3</v>
      </c>
      <c r="C34" s="14" t="s">
        <v>31</v>
      </c>
      <c r="D34" s="82"/>
      <c r="J34" s="82"/>
      <c r="P34" s="82"/>
      <c r="V34" s="82"/>
      <c r="AB34" s="82"/>
      <c r="AH34" s="82"/>
    </row>
    <row r="35" spans="2:34" s="14" customFormat="1" ht="23.1" customHeight="1">
      <c r="B35" s="14" t="s">
        <v>3</v>
      </c>
      <c r="C35" s="14" t="s">
        <v>31</v>
      </c>
      <c r="D35" s="82"/>
      <c r="J35" s="82"/>
      <c r="P35" s="82"/>
      <c r="V35" s="82"/>
      <c r="AB35" s="82"/>
      <c r="AH35" s="82"/>
    </row>
    <row r="36" spans="2:34" s="14" customFormat="1" ht="23.1" customHeight="1">
      <c r="B36" s="14" t="s">
        <v>3</v>
      </c>
      <c r="C36" s="14" t="s">
        <v>31</v>
      </c>
      <c r="D36" s="82"/>
      <c r="J36" s="82"/>
      <c r="P36" s="82"/>
      <c r="V36" s="82"/>
      <c r="AB36" s="82"/>
      <c r="AH36" s="82"/>
    </row>
    <row r="37" spans="2:34" s="14" customFormat="1" ht="23.1" customHeight="1">
      <c r="B37" s="14" t="s">
        <v>3</v>
      </c>
      <c r="C37" s="14" t="s">
        <v>31</v>
      </c>
      <c r="D37" s="82"/>
      <c r="J37" s="82"/>
      <c r="P37" s="82"/>
      <c r="V37" s="82"/>
      <c r="AB37" s="82"/>
      <c r="AH37" s="82"/>
    </row>
    <row r="38" spans="2:34" s="14" customFormat="1" ht="23.1" customHeight="1">
      <c r="B38" s="14" t="s">
        <v>3</v>
      </c>
      <c r="C38" s="14" t="s">
        <v>31</v>
      </c>
      <c r="D38" s="82"/>
      <c r="J38" s="82"/>
      <c r="P38" s="82"/>
      <c r="V38" s="82"/>
      <c r="AB38" s="82"/>
      <c r="AH38" s="82"/>
    </row>
    <row r="39" spans="2:34" s="14" customFormat="1" ht="23.1" customHeight="1">
      <c r="B39" s="14" t="s">
        <v>3</v>
      </c>
      <c r="C39" s="14" t="s">
        <v>31</v>
      </c>
      <c r="D39" s="82"/>
      <c r="J39" s="82"/>
      <c r="P39" s="82"/>
      <c r="V39" s="82"/>
      <c r="AB39" s="82"/>
      <c r="AH39" s="82"/>
    </row>
    <row r="40" spans="2:34" s="14" customFormat="1" ht="23.1" customHeight="1">
      <c r="B40" s="14" t="s">
        <v>3</v>
      </c>
      <c r="C40" s="14" t="s">
        <v>31</v>
      </c>
      <c r="D40" s="82"/>
      <c r="J40" s="82"/>
      <c r="P40" s="82"/>
      <c r="V40" s="82"/>
      <c r="AB40" s="82"/>
      <c r="AH40" s="82"/>
    </row>
    <row r="41" spans="2:34" s="14" customFormat="1" ht="23.1" customHeight="1">
      <c r="B41" s="14" t="s">
        <v>3</v>
      </c>
      <c r="C41" s="14" t="s">
        <v>31</v>
      </c>
      <c r="D41" s="82"/>
      <c r="J41" s="82"/>
      <c r="P41" s="82"/>
      <c r="V41" s="82"/>
      <c r="AB41" s="82"/>
      <c r="AH41" s="82"/>
    </row>
    <row r="42" spans="2:34" s="14" customFormat="1" ht="23.1" customHeight="1">
      <c r="B42" s="14" t="s">
        <v>3</v>
      </c>
      <c r="C42" s="14" t="s">
        <v>31</v>
      </c>
      <c r="D42" s="82"/>
      <c r="J42" s="82"/>
      <c r="P42" s="82"/>
      <c r="V42" s="82"/>
      <c r="AB42" s="82"/>
      <c r="AH42" s="82"/>
    </row>
    <row r="43" spans="2:34" s="14" customFormat="1" ht="23.1" customHeight="1">
      <c r="B43" s="14" t="s">
        <v>3</v>
      </c>
      <c r="C43" s="14" t="s">
        <v>31</v>
      </c>
      <c r="D43" s="82"/>
      <c r="J43" s="82"/>
      <c r="P43" s="82"/>
      <c r="V43" s="82"/>
      <c r="AB43" s="82"/>
      <c r="AH43" s="82"/>
    </row>
    <row r="44" spans="2:34" s="14" customFormat="1" ht="23.1" customHeight="1">
      <c r="B44" s="14" t="s">
        <v>3</v>
      </c>
      <c r="C44" s="14" t="s">
        <v>31</v>
      </c>
      <c r="D44" s="82"/>
      <c r="J44" s="82"/>
      <c r="P44" s="82"/>
      <c r="V44" s="82"/>
      <c r="AB44" s="82"/>
      <c r="AH44" s="82"/>
    </row>
    <row r="45" spans="2:34" s="14" customFormat="1" ht="23.1" customHeight="1">
      <c r="B45" s="14" t="s">
        <v>3</v>
      </c>
      <c r="C45" s="14" t="s">
        <v>31</v>
      </c>
      <c r="D45" s="82"/>
      <c r="J45" s="82"/>
      <c r="P45" s="82"/>
      <c r="V45" s="82"/>
      <c r="AB45" s="82"/>
      <c r="AH45" s="82"/>
    </row>
    <row r="46" spans="2:34" s="14" customFormat="1" ht="23.1" customHeight="1">
      <c r="B46" s="14" t="s">
        <v>3</v>
      </c>
      <c r="C46" s="14" t="s">
        <v>31</v>
      </c>
      <c r="D46" s="82"/>
      <c r="J46" s="82"/>
      <c r="P46" s="82"/>
      <c r="V46" s="82"/>
      <c r="AB46" s="82"/>
      <c r="AH46" s="82"/>
    </row>
    <row r="47" spans="2:34" s="14" customFormat="1" ht="23.1" customHeight="1">
      <c r="B47" s="14" t="s">
        <v>3</v>
      </c>
      <c r="C47" s="14" t="s">
        <v>31</v>
      </c>
      <c r="D47" s="82"/>
      <c r="J47" s="82"/>
      <c r="P47" s="82"/>
      <c r="V47" s="82"/>
      <c r="AB47" s="82"/>
      <c r="AH47" s="82"/>
    </row>
    <row r="48" spans="2:34" s="14" customFormat="1" ht="23.1" customHeight="1">
      <c r="B48" s="14" t="s">
        <v>3</v>
      </c>
      <c r="C48" s="14" t="s">
        <v>31</v>
      </c>
      <c r="D48" s="82"/>
      <c r="J48" s="82"/>
      <c r="P48" s="82"/>
      <c r="V48" s="82"/>
      <c r="AB48" s="82"/>
      <c r="AH48" s="82"/>
    </row>
    <row r="49" spans="2:34" s="14" customFormat="1" ht="23.1" customHeight="1">
      <c r="B49" s="14" t="s">
        <v>3</v>
      </c>
      <c r="C49" s="14" t="s">
        <v>31</v>
      </c>
      <c r="D49" s="82"/>
      <c r="J49" s="82"/>
      <c r="P49" s="82"/>
      <c r="V49" s="82"/>
      <c r="AB49" s="82"/>
      <c r="AH49" s="82"/>
    </row>
    <row r="50" spans="2:34" s="14" customFormat="1" ht="23.1" customHeight="1">
      <c r="B50" s="14" t="s">
        <v>3</v>
      </c>
      <c r="C50" s="14" t="s">
        <v>31</v>
      </c>
      <c r="D50" s="82"/>
      <c r="J50" s="82"/>
      <c r="P50" s="82"/>
      <c r="V50" s="82"/>
      <c r="AB50" s="82"/>
      <c r="AH50" s="82"/>
    </row>
    <row r="51" spans="2:34" s="14" customFormat="1" ht="23.1" customHeight="1">
      <c r="B51" s="14" t="s">
        <v>3</v>
      </c>
      <c r="C51" s="14" t="s">
        <v>31</v>
      </c>
      <c r="D51" s="82"/>
      <c r="J51" s="82"/>
      <c r="P51" s="82"/>
      <c r="V51" s="82"/>
      <c r="AB51" s="82"/>
      <c r="AH51" s="82"/>
    </row>
    <row r="52" spans="2:34" s="14" customFormat="1" ht="23.1" customHeight="1">
      <c r="B52" s="14" t="s">
        <v>3</v>
      </c>
      <c r="C52" s="14" t="s">
        <v>31</v>
      </c>
      <c r="D52" s="82"/>
      <c r="J52" s="82"/>
      <c r="P52" s="82"/>
      <c r="V52" s="82"/>
      <c r="AB52" s="82"/>
      <c r="AH52" s="82"/>
    </row>
    <row r="53" spans="2:34" s="14" customFormat="1" ht="23.1" customHeight="1">
      <c r="B53" s="14" t="s">
        <v>3</v>
      </c>
      <c r="C53" s="14" t="s">
        <v>31</v>
      </c>
      <c r="D53" s="82"/>
      <c r="J53" s="82"/>
      <c r="P53" s="82"/>
      <c r="V53" s="82"/>
      <c r="AB53" s="82"/>
      <c r="AH53" s="82"/>
    </row>
    <row r="54" spans="2:34" s="14" customFormat="1" ht="23.1" customHeight="1">
      <c r="B54" s="14" t="s">
        <v>3</v>
      </c>
      <c r="C54" s="14" t="s">
        <v>31</v>
      </c>
      <c r="D54" s="82"/>
      <c r="J54" s="82"/>
      <c r="P54" s="82"/>
      <c r="V54" s="82"/>
      <c r="AB54" s="82"/>
      <c r="AH54" s="82"/>
    </row>
    <row r="55" spans="2:34" s="14" customFormat="1" ht="23.1" customHeight="1">
      <c r="B55" s="14" t="s">
        <v>3</v>
      </c>
      <c r="C55" s="14" t="s">
        <v>31</v>
      </c>
      <c r="D55" s="82"/>
      <c r="J55" s="82"/>
      <c r="P55" s="82"/>
      <c r="V55" s="82"/>
      <c r="AB55" s="82"/>
      <c r="AH55" s="82"/>
    </row>
    <row r="56" spans="2:34" s="14" customFormat="1" ht="23.1" customHeight="1">
      <c r="B56" s="14" t="s">
        <v>3</v>
      </c>
      <c r="C56" s="14" t="s">
        <v>31</v>
      </c>
      <c r="D56" s="82"/>
      <c r="J56" s="82"/>
      <c r="P56" s="82"/>
      <c r="V56" s="82"/>
      <c r="AB56" s="82"/>
      <c r="AH56" s="82"/>
    </row>
    <row r="57" spans="2:34" s="14" customFormat="1" ht="23.1" customHeight="1">
      <c r="B57" s="14" t="s">
        <v>3</v>
      </c>
      <c r="C57" s="14" t="s">
        <v>31</v>
      </c>
      <c r="D57" s="82"/>
      <c r="J57" s="82"/>
      <c r="P57" s="82"/>
      <c r="V57" s="82"/>
      <c r="AB57" s="82"/>
      <c r="AH57" s="82"/>
    </row>
    <row r="58" spans="2:34" s="14" customFormat="1" ht="23.1" customHeight="1">
      <c r="B58" s="14" t="s">
        <v>3</v>
      </c>
      <c r="C58" s="14" t="s">
        <v>31</v>
      </c>
      <c r="D58" s="82"/>
      <c r="J58" s="82"/>
      <c r="P58" s="82"/>
      <c r="V58" s="82"/>
      <c r="AB58" s="82"/>
      <c r="AH58" s="82"/>
    </row>
  </sheetData>
  <mergeCells count="22">
    <mergeCell ref="A1:B1"/>
    <mergeCell ref="A2:A3"/>
    <mergeCell ref="B2:B3"/>
    <mergeCell ref="C2:C3"/>
    <mergeCell ref="W2:X2"/>
    <mergeCell ref="E1:I1"/>
    <mergeCell ref="K1:O1"/>
    <mergeCell ref="Q1:U1"/>
    <mergeCell ref="W1:AA1"/>
    <mergeCell ref="E2:F2"/>
    <mergeCell ref="G2:H2"/>
    <mergeCell ref="K2:L2"/>
    <mergeCell ref="M2:N2"/>
    <mergeCell ref="Q2:R2"/>
    <mergeCell ref="S2:T2"/>
    <mergeCell ref="Y2:Z2"/>
    <mergeCell ref="AC1:AG1"/>
    <mergeCell ref="AC2:AD2"/>
    <mergeCell ref="AE2:AF2"/>
    <mergeCell ref="AI1:AM1"/>
    <mergeCell ref="AI2:AJ2"/>
    <mergeCell ref="AK2:AL2"/>
  </mergeCells>
  <hyperlinks>
    <hyperlink ref="C4" location="ALEXANDRE!A1" display="Alexandre"/>
    <hyperlink ref="C5" location="'ANNE SOPHIE'!A1" display="Anne Sophie"/>
    <hyperlink ref="C6" location="ARTHUR!A1" display="Arthur"/>
  </hyperlink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P39"/>
  <sheetViews>
    <sheetView showGridLines="0" showZeros="0" workbookViewId="0"/>
  </sheetViews>
  <sheetFormatPr defaultColWidth="11" defaultRowHeight="15.75"/>
  <cols>
    <col min="2" max="2" width="7.5" style="52" customWidth="1"/>
    <col min="3" max="7" width="7.5" style="53" customWidth="1"/>
    <col min="8" max="8" width="5.625" style="53" customWidth="1"/>
    <col min="9" max="9" width="5.625" customWidth="1"/>
    <col min="10" max="11" width="5.625" style="53" customWidth="1"/>
    <col min="12" max="12" width="7.625" customWidth="1"/>
  </cols>
  <sheetData>
    <row r="1" spans="1:15">
      <c r="A1" s="1"/>
      <c r="B1" s="63">
        <f>TDB!$A$2</f>
        <v>2018</v>
      </c>
      <c r="C1" s="2"/>
      <c r="D1" s="2"/>
      <c r="E1" s="3"/>
      <c r="F1" s="3"/>
      <c r="G1" s="3"/>
      <c r="H1" s="3"/>
      <c r="I1" s="4"/>
      <c r="J1" s="2"/>
      <c r="K1" s="2"/>
      <c r="L1" s="4"/>
      <c r="N1" s="53" t="s">
        <v>32</v>
      </c>
    </row>
    <row r="2" spans="1:15">
      <c r="A2" s="8" t="s">
        <v>0</v>
      </c>
      <c r="B2" s="5">
        <f>TDB!$C$1</f>
        <v>1</v>
      </c>
      <c r="C2" s="6"/>
      <c r="D2" s="6"/>
      <c r="E2" s="2"/>
      <c r="F2" s="2"/>
      <c r="G2" s="3"/>
      <c r="H2" s="3"/>
      <c r="I2" s="7"/>
      <c r="J2" s="3"/>
      <c r="K2" s="3"/>
      <c r="L2" s="7"/>
      <c r="N2" s="53">
        <f ca="1">MATCH(F8,TDB!$C:$C,0)</f>
        <v>4</v>
      </c>
    </row>
    <row r="3" spans="1:15">
      <c r="A3" s="4"/>
      <c r="B3" s="1"/>
      <c r="C3" s="2"/>
      <c r="D3" s="8"/>
      <c r="E3" s="3"/>
      <c r="F3" s="9"/>
      <c r="G3" s="3"/>
      <c r="H3" s="3"/>
      <c r="I3" s="7"/>
      <c r="J3" s="3"/>
      <c r="K3" s="3"/>
      <c r="L3" s="7"/>
    </row>
    <row r="4" spans="1:15" s="14" customFormat="1" ht="18">
      <c r="A4" s="11" t="s">
        <v>1</v>
      </c>
      <c r="B4" s="79">
        <f>TDB!$B$2</f>
        <v>43101</v>
      </c>
      <c r="C4" s="79"/>
      <c r="D4" s="11" t="s">
        <v>2</v>
      </c>
      <c r="E4" s="12"/>
      <c r="F4" s="13" t="s">
        <v>3</v>
      </c>
      <c r="G4" s="12"/>
      <c r="H4" s="12"/>
      <c r="I4" s="12"/>
      <c r="J4" s="12"/>
      <c r="K4" s="12"/>
      <c r="L4" s="10"/>
      <c r="N4" s="15"/>
    </row>
    <row r="5" spans="1:15" s="14" customFormat="1" ht="18">
      <c r="A5" s="11" t="s">
        <v>4</v>
      </c>
      <c r="B5" s="79">
        <f>TDB!$C$2</f>
        <v>43106</v>
      </c>
      <c r="C5" s="79"/>
      <c r="D5" s="16"/>
      <c r="E5" s="12"/>
      <c r="F5" s="17"/>
      <c r="G5" s="18"/>
      <c r="H5" s="18"/>
      <c r="I5" s="18"/>
      <c r="J5" s="18"/>
      <c r="K5" s="18"/>
      <c r="L5" s="19"/>
      <c r="N5" s="83"/>
    </row>
    <row r="6" spans="1:15" s="14" customFormat="1">
      <c r="A6" s="9"/>
      <c r="B6" s="10"/>
      <c r="C6" s="16"/>
      <c r="D6" s="16"/>
      <c r="E6" s="9"/>
      <c r="F6" s="9"/>
      <c r="G6" s="12"/>
      <c r="H6" s="12"/>
      <c r="I6" s="12"/>
      <c r="J6" s="12"/>
      <c r="K6" s="12"/>
      <c r="L6" s="9"/>
    </row>
    <row r="7" spans="1:15" s="14" customFormat="1" ht="18">
      <c r="A7" s="20" t="s">
        <v>5</v>
      </c>
      <c r="B7" s="21"/>
      <c r="C7" s="80">
        <v>1.03125</v>
      </c>
      <c r="D7" s="80"/>
      <c r="E7" s="9"/>
      <c r="F7" s="13" t="s">
        <v>6</v>
      </c>
      <c r="G7" s="12"/>
      <c r="H7" s="12"/>
      <c r="I7" s="12"/>
      <c r="J7" s="12"/>
      <c r="K7" s="12"/>
      <c r="L7" s="12"/>
    </row>
    <row r="8" spans="1:15" s="14" customFormat="1" ht="18">
      <c r="A8" s="22" t="s">
        <v>7</v>
      </c>
      <c r="B8" s="8"/>
      <c r="C8" s="80">
        <f ca="1">C9-C7</f>
        <v>8.3333333333333481E-2</v>
      </c>
      <c r="D8" s="80"/>
      <c r="E8" s="16"/>
      <c r="F8" s="17" t="str">
        <f ca="1">MID(CELL("filename",A1), FIND("]", CELL("filename", A1))+ 1,12)</f>
        <v>ALEXANDRE</v>
      </c>
      <c r="G8" s="24"/>
      <c r="H8" s="24"/>
      <c r="I8" s="24"/>
      <c r="J8" s="24"/>
      <c r="K8" s="24"/>
      <c r="L8" s="25"/>
    </row>
    <row r="9" spans="1:15" s="14" customFormat="1">
      <c r="A9" s="26" t="s">
        <v>8</v>
      </c>
      <c r="B9" s="27"/>
      <c r="C9" s="80">
        <f ca="1">L19</f>
        <v>1.1145833333333335</v>
      </c>
      <c r="D9" s="80"/>
      <c r="E9" s="16"/>
      <c r="F9" s="16"/>
      <c r="G9" s="12"/>
      <c r="H9" s="12"/>
      <c r="I9" s="12"/>
      <c r="J9" s="12"/>
      <c r="K9" s="12"/>
      <c r="L9" s="12"/>
    </row>
    <row r="10" spans="1:15" s="14" customFormat="1">
      <c r="A10" s="9"/>
      <c r="B10" s="10"/>
      <c r="C10" s="16"/>
      <c r="D10" s="16"/>
      <c r="E10" s="16"/>
      <c r="F10" s="16"/>
      <c r="G10" s="16"/>
      <c r="H10" s="16"/>
      <c r="I10" s="9"/>
      <c r="J10" s="16"/>
      <c r="K10" s="16"/>
      <c r="L10" s="9"/>
      <c r="N10" s="14" t="s">
        <v>9</v>
      </c>
    </row>
    <row r="11" spans="1:15" s="14" customFormat="1">
      <c r="A11" s="9"/>
      <c r="B11" s="71" t="s">
        <v>10</v>
      </c>
      <c r="C11" s="72"/>
      <c r="D11" s="73"/>
      <c r="E11" s="71" t="s">
        <v>11</v>
      </c>
      <c r="F11" s="72"/>
      <c r="G11" s="73"/>
      <c r="H11" s="71" t="s">
        <v>12</v>
      </c>
      <c r="I11" s="72"/>
      <c r="J11" s="72"/>
      <c r="K11" s="73"/>
      <c r="L11" s="30" t="s">
        <v>13</v>
      </c>
    </row>
    <row r="12" spans="1:15" s="14" customFormat="1">
      <c r="A12" s="9"/>
      <c r="B12" s="31" t="s">
        <v>14</v>
      </c>
      <c r="C12" s="31" t="s">
        <v>15</v>
      </c>
      <c r="D12" s="31" t="s">
        <v>13</v>
      </c>
      <c r="E12" s="31" t="s">
        <v>14</v>
      </c>
      <c r="F12" s="31" t="s">
        <v>15</v>
      </c>
      <c r="G12" s="32"/>
      <c r="H12" s="23" t="s">
        <v>16</v>
      </c>
      <c r="I12" s="33" t="s">
        <v>17</v>
      </c>
      <c r="J12" s="34" t="s">
        <v>18</v>
      </c>
      <c r="K12" s="35" t="s">
        <v>19</v>
      </c>
      <c r="L12" s="36"/>
    </row>
    <row r="13" spans="1:15" s="14" customFormat="1">
      <c r="A13" s="37" t="s">
        <v>20</v>
      </c>
      <c r="B13" s="38">
        <f ca="1">INDIRECT("TDB!E"&amp;$N$2)</f>
        <v>0.20833333333333334</v>
      </c>
      <c r="C13" s="38">
        <f ca="1">INDIRECT("TDB!F"&amp;$N$2)</f>
        <v>0.33333333333333331</v>
      </c>
      <c r="D13" s="38">
        <f ca="1">C13-B13</f>
        <v>0.12499999999999997</v>
      </c>
      <c r="E13" s="38">
        <f ca="1">INDIRECT("TDB!G"&amp;$N$2)</f>
        <v>0.47916666666666669</v>
      </c>
      <c r="F13" s="38">
        <f ca="1">INDIRECT("TDB!H"&amp;$N$2)</f>
        <v>0.5625</v>
      </c>
      <c r="G13" s="39">
        <f ca="1">F13-E13</f>
        <v>8.3333333333333315E-2</v>
      </c>
      <c r="H13" s="39" t="str">
        <f ca="1">IF(G13&gt;=TIMEVALUE("4:30"),TIMEVALUE("18:00")," ")</f>
        <v xml:space="preserve"> </v>
      </c>
      <c r="I13" s="40" t="str">
        <f ca="1">IF(H13=TIMEVALUE("18:00"),TIMEVALUE("18:30")," ")</f>
        <v xml:space="preserve"> </v>
      </c>
      <c r="J13" s="41" t="str">
        <f ca="1">IF(I13=TIMEVALUE("18:30"),"00:30"," ")</f>
        <v xml:space="preserve"> </v>
      </c>
      <c r="K13" s="40">
        <f ca="1">IF(J13="00:30","00:15",$M$1)</f>
        <v>0</v>
      </c>
      <c r="L13" s="42">
        <f t="shared" ref="L13:L18" ca="1" si="0">D13+G13-K13</f>
        <v>0.20833333333333329</v>
      </c>
      <c r="N13" s="43"/>
      <c r="O13" s="43"/>
    </row>
    <row r="14" spans="1:15" s="14" customFormat="1">
      <c r="A14" s="44" t="s">
        <v>21</v>
      </c>
      <c r="B14" s="38">
        <f ca="1">INDIRECT("TDB!K"&amp;$N$2)</f>
        <v>0.4375</v>
      </c>
      <c r="C14" s="38">
        <f ca="1">INDIRECT("TDB!L"&amp;$N$2)</f>
        <v>0.5625</v>
      </c>
      <c r="D14" s="38">
        <f t="shared" ref="D14:D18" ca="1" si="1">C14-B14</f>
        <v>0.125</v>
      </c>
      <c r="E14" s="38">
        <f ca="1">INDIRECT("TDB!M"&amp;$N$2)</f>
        <v>0.72916666666666663</v>
      </c>
      <c r="F14" s="38">
        <f ca="1">INDIRECT("TDB!N"&amp;$N$2)</f>
        <v>0.86458333333333337</v>
      </c>
      <c r="G14" s="39">
        <f t="shared" ref="G14:G18" ca="1" si="2">F14-E14</f>
        <v>0.13541666666666674</v>
      </c>
      <c r="H14" s="39" t="str">
        <f t="shared" ref="H14:H18" ca="1" si="3">IF(G14&gt;=TIMEVALUE("4:30"),TIMEVALUE("18:00")," ")</f>
        <v xml:space="preserve"> </v>
      </c>
      <c r="I14" s="40" t="str">
        <f t="shared" ref="I14:I18" ca="1" si="4">IF(H14=TIMEVALUE("18:00"),TIMEVALUE("18:30")," ")</f>
        <v xml:space="preserve"> </v>
      </c>
      <c r="J14" s="41" t="str">
        <f t="shared" ref="J14:J18" ca="1" si="5">IF(I14=TIMEVALUE("18:30"),"00:30"," ")</f>
        <v xml:space="preserve"> </v>
      </c>
      <c r="K14" s="40">
        <f t="shared" ref="K14:K18" ca="1" si="6">IF(J14="00:30","00:15",$M$1)</f>
        <v>0</v>
      </c>
      <c r="L14" s="42">
        <f t="shared" ca="1" si="0"/>
        <v>0.26041666666666674</v>
      </c>
    </row>
    <row r="15" spans="1:15" s="14" customFormat="1">
      <c r="A15" s="44" t="s">
        <v>22</v>
      </c>
      <c r="B15" s="38">
        <f ca="1">INDIRECT("TDB!Q"&amp;$N$2)</f>
        <v>0.4375</v>
      </c>
      <c r="C15" s="38">
        <f ca="1">INDIRECT("TDB!R"&amp;$N$2)</f>
        <v>0.5625</v>
      </c>
      <c r="D15" s="38">
        <f t="shared" ca="1" si="1"/>
        <v>0.125</v>
      </c>
      <c r="E15" s="38">
        <f ca="1">INDIRECT("TDB!S"&amp;$N$2)</f>
        <v>0.72916666666666663</v>
      </c>
      <c r="F15" s="38">
        <f ca="1">INDIRECT("TDB!T"&amp;$N$2)</f>
        <v>0.86458333333333337</v>
      </c>
      <c r="G15" s="39">
        <f t="shared" ca="1" si="2"/>
        <v>0.13541666666666674</v>
      </c>
      <c r="H15" s="39" t="str">
        <f t="shared" ca="1" si="3"/>
        <v xml:space="preserve"> </v>
      </c>
      <c r="I15" s="40" t="str">
        <f t="shared" ca="1" si="4"/>
        <v xml:space="preserve"> </v>
      </c>
      <c r="J15" s="41" t="str">
        <f t="shared" ca="1" si="5"/>
        <v xml:space="preserve"> </v>
      </c>
      <c r="K15" s="40">
        <f t="shared" ca="1" si="6"/>
        <v>0</v>
      </c>
      <c r="L15" s="42">
        <f t="shared" ca="1" si="0"/>
        <v>0.26041666666666674</v>
      </c>
      <c r="O15" s="12"/>
    </row>
    <row r="16" spans="1:15" s="14" customFormat="1">
      <c r="A16" s="44" t="s">
        <v>23</v>
      </c>
      <c r="B16" s="45">
        <f ca="1">INDIRECT("TDB!W"&amp;$N$2)</f>
        <v>0</v>
      </c>
      <c r="C16" s="45">
        <f ca="1">INDIRECT("TDB!X"&amp;$N$2)</f>
        <v>0</v>
      </c>
      <c r="D16" s="38">
        <f t="shared" ca="1" si="1"/>
        <v>0</v>
      </c>
      <c r="E16" s="38">
        <f ca="1">INDIRECT("TDB!Y"&amp;$N$2)</f>
        <v>0</v>
      </c>
      <c r="F16" s="38">
        <f ca="1">INDIRECT("TDB!Z"&amp;$N$2)</f>
        <v>0</v>
      </c>
      <c r="G16" s="39">
        <f ca="1">F16-E16</f>
        <v>0</v>
      </c>
      <c r="H16" s="39" t="str">
        <f t="shared" ca="1" si="3"/>
        <v xml:space="preserve"> </v>
      </c>
      <c r="I16" s="40" t="str">
        <f t="shared" ca="1" si="4"/>
        <v xml:space="preserve"> </v>
      </c>
      <c r="J16" s="41" t="str">
        <f t="shared" ca="1" si="5"/>
        <v xml:space="preserve"> </v>
      </c>
      <c r="K16" s="40">
        <f t="shared" ca="1" si="6"/>
        <v>0</v>
      </c>
      <c r="L16" s="42">
        <f t="shared" ca="1" si="0"/>
        <v>0</v>
      </c>
    </row>
    <row r="17" spans="1:16" s="14" customFormat="1">
      <c r="A17" s="44" t="s">
        <v>24</v>
      </c>
      <c r="B17" s="45">
        <f ca="1">INDIRECT("TDB!AC"&amp;$N$2)</f>
        <v>0.4375</v>
      </c>
      <c r="C17" s="45">
        <f ca="1">INDIRECT("TDB!AD"&amp;$N$2)</f>
        <v>0.5625</v>
      </c>
      <c r="D17" s="38">
        <f t="shared" ca="1" si="1"/>
        <v>0.125</v>
      </c>
      <c r="E17" s="38">
        <f ca="1">INDIRECT("TDB!AE"&amp;$N$2)</f>
        <v>0.72916666666666663</v>
      </c>
      <c r="F17" s="38">
        <f ca="1">INDIRECT("TDB!AF"&amp;$N$2)</f>
        <v>0.86458333333333337</v>
      </c>
      <c r="G17" s="39">
        <f ca="1">F17-E17</f>
        <v>0.13541666666666674</v>
      </c>
      <c r="H17" s="39" t="str">
        <f t="shared" ca="1" si="3"/>
        <v xml:space="preserve"> </v>
      </c>
      <c r="I17" s="40" t="str">
        <f t="shared" ca="1" si="4"/>
        <v xml:space="preserve"> </v>
      </c>
      <c r="J17" s="41" t="str">
        <f t="shared" ca="1" si="5"/>
        <v xml:space="preserve"> </v>
      </c>
      <c r="K17" s="40">
        <f t="shared" ca="1" si="6"/>
        <v>0</v>
      </c>
      <c r="L17" s="42">
        <f t="shared" ca="1" si="0"/>
        <v>0.26041666666666674</v>
      </c>
      <c r="P17" s="15"/>
    </row>
    <row r="18" spans="1:16" s="14" customFormat="1">
      <c r="A18" s="44" t="s">
        <v>25</v>
      </c>
      <c r="B18" s="45">
        <f ca="1">INDIRECT("TDB!AI"&amp;$N$2)</f>
        <v>0.45833333333333331</v>
      </c>
      <c r="C18" s="45">
        <f ca="1">INDIRECT("TDB!AJ"&amp;$N$2)</f>
        <v>0.58333333333333337</v>
      </c>
      <c r="D18" s="38">
        <f t="shared" ca="1" si="1"/>
        <v>0.12500000000000006</v>
      </c>
      <c r="E18" s="38">
        <f ca="1">INDIRECT("TDB!AK"&amp;$N$2)</f>
        <v>0</v>
      </c>
      <c r="F18" s="38">
        <f ca="1">INDIRECT("TDB!AL"&amp;$N$2)</f>
        <v>0</v>
      </c>
      <c r="G18" s="39">
        <f t="shared" ca="1" si="2"/>
        <v>0</v>
      </c>
      <c r="H18" s="39" t="str">
        <f t="shared" ca="1" si="3"/>
        <v xml:space="preserve"> </v>
      </c>
      <c r="I18" s="40" t="str">
        <f t="shared" ca="1" si="4"/>
        <v xml:space="preserve"> </v>
      </c>
      <c r="J18" s="41" t="str">
        <f t="shared" ca="1" si="5"/>
        <v xml:space="preserve"> </v>
      </c>
      <c r="K18" s="40">
        <f t="shared" ca="1" si="6"/>
        <v>0</v>
      </c>
      <c r="L18" s="42">
        <f t="shared" ca="1" si="0"/>
        <v>0.12500000000000006</v>
      </c>
    </row>
    <row r="19" spans="1:16" s="14" customFormat="1">
      <c r="A19" s="9"/>
      <c r="B19" s="10"/>
      <c r="C19" s="16"/>
      <c r="D19" s="16"/>
      <c r="E19" s="16"/>
      <c r="F19" s="16"/>
      <c r="G19" s="16"/>
      <c r="H19" s="46" t="s">
        <v>13</v>
      </c>
      <c r="I19" s="24"/>
      <c r="J19" s="28"/>
      <c r="K19" s="29"/>
      <c r="L19" s="47">
        <f ca="1">SUM(L13:L18)</f>
        <v>1.1145833333333335</v>
      </c>
    </row>
    <row r="20" spans="1:16">
      <c r="A20" s="48"/>
      <c r="B20" s="49"/>
      <c r="C20" s="50"/>
      <c r="D20" s="50"/>
      <c r="E20" s="50"/>
      <c r="F20" s="50"/>
      <c r="G20" s="50"/>
      <c r="H20" s="50"/>
      <c r="I20" s="51"/>
      <c r="J20" s="50"/>
      <c r="K20" s="50"/>
      <c r="L20" s="51"/>
    </row>
    <row r="21" spans="1:16">
      <c r="A21" s="54" t="s">
        <v>26</v>
      </c>
      <c r="B21" s="49"/>
      <c r="C21" s="74"/>
      <c r="D21" s="75"/>
      <c r="E21" s="75"/>
      <c r="F21" s="75"/>
      <c r="G21" s="75"/>
      <c r="H21" s="75"/>
      <c r="I21" s="75"/>
      <c r="J21" s="75"/>
      <c r="K21" s="75"/>
      <c r="L21" s="76"/>
    </row>
    <row r="22" spans="1:16">
      <c r="A22" s="55"/>
      <c r="B22" s="56"/>
      <c r="C22" s="77"/>
      <c r="D22" s="77"/>
      <c r="E22" s="77"/>
      <c r="F22" s="77"/>
      <c r="G22" s="77"/>
      <c r="H22" s="77"/>
      <c r="I22" s="77"/>
      <c r="J22" s="77"/>
      <c r="K22" s="77"/>
      <c r="L22" s="78"/>
    </row>
    <row r="23" spans="1:16">
      <c r="A23" s="48"/>
      <c r="B23" s="49"/>
      <c r="C23" s="50"/>
      <c r="D23" s="50"/>
      <c r="E23" s="50"/>
      <c r="F23" s="50"/>
      <c r="G23" s="50"/>
      <c r="H23" s="50"/>
      <c r="I23" s="51"/>
      <c r="J23" s="50"/>
      <c r="K23" s="50"/>
      <c r="L23" s="51"/>
    </row>
    <row r="24" spans="1:16">
      <c r="A24" s="51"/>
      <c r="B24" s="49"/>
      <c r="C24" s="50"/>
      <c r="D24" s="50"/>
      <c r="E24" s="50"/>
      <c r="F24" s="50"/>
      <c r="G24" s="50"/>
      <c r="H24" s="50"/>
      <c r="I24" s="51"/>
      <c r="J24" s="50"/>
      <c r="K24" s="50"/>
      <c r="L24" s="51"/>
    </row>
    <row r="25" spans="1:16">
      <c r="A25" s="51"/>
      <c r="B25" s="49"/>
      <c r="C25" s="50"/>
      <c r="D25" s="50"/>
      <c r="E25" s="50"/>
      <c r="F25" s="50"/>
      <c r="G25" s="50"/>
      <c r="H25" s="50"/>
      <c r="I25" s="51"/>
      <c r="J25" s="50"/>
      <c r="K25" s="50"/>
      <c r="L25" s="51"/>
    </row>
    <row r="26" spans="1:16">
      <c r="A26" s="51"/>
      <c r="B26" s="49"/>
      <c r="C26" s="50"/>
      <c r="D26" s="50"/>
      <c r="E26" s="50"/>
      <c r="F26" s="50"/>
      <c r="G26" s="50"/>
      <c r="H26" s="50"/>
      <c r="I26" s="51"/>
      <c r="J26" s="50"/>
      <c r="K26" s="50"/>
      <c r="L26" s="51"/>
    </row>
    <row r="27" spans="1:16">
      <c r="A27" s="51"/>
      <c r="B27" s="49"/>
      <c r="C27" s="50"/>
      <c r="D27" s="50"/>
      <c r="E27" s="50"/>
      <c r="F27" s="50"/>
      <c r="G27" s="50"/>
      <c r="H27" s="50"/>
      <c r="I27" s="51"/>
      <c r="J27" s="50"/>
      <c r="K27" s="50"/>
      <c r="L27" s="51"/>
    </row>
    <row r="28" spans="1:16">
      <c r="A28" s="51"/>
      <c r="B28" s="49"/>
      <c r="C28" s="50"/>
      <c r="D28" s="50"/>
      <c r="E28" s="50"/>
      <c r="F28" s="50"/>
      <c r="G28" s="50"/>
      <c r="H28" s="50"/>
      <c r="I28" s="51"/>
      <c r="J28" s="50"/>
      <c r="K28" s="50"/>
      <c r="L28" s="51"/>
    </row>
    <row r="29" spans="1:16">
      <c r="A29" s="51"/>
      <c r="B29" s="49"/>
      <c r="C29" s="50"/>
      <c r="D29" s="50"/>
      <c r="E29" s="50"/>
      <c r="F29" s="50"/>
      <c r="G29" s="50"/>
      <c r="H29" s="50"/>
      <c r="I29" s="51"/>
      <c r="J29" s="50"/>
      <c r="K29" s="50"/>
      <c r="L29" s="51"/>
    </row>
    <row r="30" spans="1:16">
      <c r="A30" s="51"/>
      <c r="B30" s="49"/>
      <c r="C30" s="50"/>
      <c r="D30" s="50"/>
      <c r="E30" s="50"/>
      <c r="F30" s="50"/>
      <c r="G30" s="50"/>
      <c r="H30" s="50"/>
      <c r="I30" s="51"/>
      <c r="J30" s="50"/>
      <c r="K30" s="50"/>
      <c r="L30" s="51"/>
    </row>
    <row r="31" spans="1:16">
      <c r="A31" s="51"/>
      <c r="B31" s="49"/>
      <c r="C31" s="50"/>
      <c r="D31" s="50"/>
      <c r="E31" s="50"/>
      <c r="F31" s="50"/>
      <c r="G31" s="50"/>
      <c r="H31" s="50"/>
      <c r="I31" s="51"/>
      <c r="J31" s="50"/>
      <c r="K31" s="50"/>
      <c r="L31" s="51"/>
    </row>
    <row r="32" spans="1:16">
      <c r="A32" s="51"/>
      <c r="B32" s="49"/>
      <c r="C32" s="50"/>
      <c r="D32" s="50"/>
      <c r="E32" s="50"/>
      <c r="F32" s="50"/>
      <c r="G32" s="50"/>
      <c r="H32" s="50"/>
      <c r="I32" s="51"/>
      <c r="J32" s="50"/>
      <c r="K32" s="50"/>
      <c r="L32" s="51"/>
    </row>
    <row r="33" spans="1:12">
      <c r="A33" s="51"/>
      <c r="B33" s="49"/>
      <c r="C33" s="50"/>
      <c r="D33" s="50"/>
      <c r="E33" s="50"/>
      <c r="F33" s="50"/>
      <c r="G33" s="50"/>
      <c r="H33" s="50"/>
      <c r="I33" s="51"/>
      <c r="J33" s="50"/>
      <c r="K33" s="50"/>
      <c r="L33" s="51"/>
    </row>
    <row r="34" spans="1:12">
      <c r="A34" s="51"/>
      <c r="B34" s="49"/>
      <c r="C34" s="50"/>
      <c r="D34" s="50"/>
      <c r="E34" s="50"/>
      <c r="F34" s="50"/>
      <c r="G34" s="50"/>
      <c r="H34" s="50"/>
      <c r="I34" s="51"/>
      <c r="J34" s="50"/>
      <c r="K34" s="50"/>
      <c r="L34" s="51"/>
    </row>
    <row r="35" spans="1:12">
      <c r="A35" s="51"/>
      <c r="B35" s="49"/>
      <c r="C35" s="50"/>
      <c r="D35" s="50"/>
      <c r="E35" s="50"/>
      <c r="F35" s="50"/>
      <c r="G35" s="50"/>
      <c r="H35" s="50"/>
      <c r="I35" s="51"/>
      <c r="J35" s="50"/>
      <c r="K35" s="50"/>
      <c r="L35" s="51"/>
    </row>
    <row r="36" spans="1:12">
      <c r="A36" s="51"/>
      <c r="B36" s="49"/>
      <c r="C36" s="50"/>
      <c r="D36" s="50"/>
      <c r="E36" s="50"/>
      <c r="F36" s="50"/>
      <c r="G36" s="50"/>
      <c r="H36" s="50"/>
      <c r="I36" s="51"/>
      <c r="J36" s="50"/>
      <c r="K36" s="50"/>
      <c r="L36" s="51"/>
    </row>
    <row r="37" spans="1:12">
      <c r="A37" s="51"/>
      <c r="B37" s="49"/>
      <c r="C37" s="50"/>
      <c r="D37" s="50"/>
      <c r="E37" s="50"/>
      <c r="F37" s="50"/>
      <c r="G37" s="50"/>
      <c r="H37" s="50"/>
      <c r="I37" s="51"/>
      <c r="J37" s="50"/>
      <c r="K37" s="50"/>
      <c r="L37" s="51"/>
    </row>
    <row r="38" spans="1:12">
      <c r="A38" s="51"/>
      <c r="B38" s="49"/>
      <c r="C38" s="50"/>
      <c r="D38" s="50"/>
      <c r="E38" s="50"/>
      <c r="F38" s="50"/>
      <c r="G38" s="50"/>
      <c r="H38" s="50"/>
      <c r="I38" s="51"/>
      <c r="J38" s="50"/>
      <c r="K38" s="50"/>
      <c r="L38" s="51"/>
    </row>
    <row r="39" spans="1:12">
      <c r="A39" s="51"/>
      <c r="B39" s="49"/>
      <c r="C39" s="50"/>
      <c r="D39" s="50"/>
      <c r="E39" s="50"/>
      <c r="F39" s="50"/>
      <c r="G39" s="50"/>
      <c r="H39" s="50"/>
      <c r="I39" s="51"/>
      <c r="J39" s="50"/>
      <c r="K39" s="50"/>
      <c r="L39" s="51"/>
    </row>
  </sheetData>
  <mergeCells count="9">
    <mergeCell ref="E11:G11"/>
    <mergeCell ref="H11:K11"/>
    <mergeCell ref="C21:L22"/>
    <mergeCell ref="B4:C4"/>
    <mergeCell ref="B5:C5"/>
    <mergeCell ref="C7:D7"/>
    <mergeCell ref="C8:D8"/>
    <mergeCell ref="C9:D9"/>
    <mergeCell ref="B11:D11"/>
  </mergeCells>
  <conditionalFormatting sqref="C8">
    <cfRule type="cellIs" dxfId="5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P39"/>
  <sheetViews>
    <sheetView showGridLines="0" showZeros="0" workbookViewId="0">
      <selection activeCell="B1" sqref="B1"/>
    </sheetView>
  </sheetViews>
  <sheetFormatPr defaultColWidth="11" defaultRowHeight="15.75"/>
  <cols>
    <col min="2" max="2" width="7.5" style="52" customWidth="1"/>
    <col min="3" max="7" width="7.5" style="53" customWidth="1"/>
    <col min="8" max="8" width="5.625" style="53" customWidth="1"/>
    <col min="9" max="9" width="5.625" customWidth="1"/>
    <col min="10" max="11" width="5.625" style="53" customWidth="1"/>
    <col min="12" max="12" width="7.625" customWidth="1"/>
  </cols>
  <sheetData>
    <row r="1" spans="1:15">
      <c r="A1" s="1"/>
      <c r="B1" s="63">
        <f>TDB!A2</f>
        <v>2018</v>
      </c>
      <c r="C1" s="2"/>
      <c r="D1" s="2"/>
      <c r="E1" s="3"/>
      <c r="F1" s="3"/>
      <c r="G1" s="3"/>
      <c r="H1" s="3"/>
      <c r="I1" s="4"/>
      <c r="J1" s="2"/>
      <c r="K1" s="2"/>
      <c r="L1" s="4"/>
      <c r="N1" s="53" t="s">
        <v>32</v>
      </c>
    </row>
    <row r="2" spans="1:15">
      <c r="A2" s="8" t="s">
        <v>0</v>
      </c>
      <c r="B2" s="5">
        <f>TDB!C1</f>
        <v>1</v>
      </c>
      <c r="C2" s="6"/>
      <c r="D2" s="6"/>
      <c r="E2" s="2"/>
      <c r="F2" s="2"/>
      <c r="G2" s="3"/>
      <c r="H2" s="3"/>
      <c r="I2" s="7"/>
      <c r="J2" s="3"/>
      <c r="K2" s="3"/>
      <c r="L2" s="7"/>
      <c r="N2" s="53">
        <f ca="1">MATCH(F8,TDB!$C:$C,0)</f>
        <v>5</v>
      </c>
    </row>
    <row r="3" spans="1:15">
      <c r="A3" s="4"/>
      <c r="B3" s="1"/>
      <c r="C3" s="2"/>
      <c r="D3" s="8"/>
      <c r="E3" s="3"/>
      <c r="F3" s="9"/>
      <c r="G3" s="3"/>
      <c r="H3" s="3"/>
      <c r="I3" s="7"/>
      <c r="J3" s="3"/>
      <c r="K3" s="3"/>
      <c r="L3" s="7"/>
    </row>
    <row r="4" spans="1:15" s="14" customFormat="1" ht="18">
      <c r="A4" s="11" t="s">
        <v>1</v>
      </c>
      <c r="B4" s="79">
        <f>TDB!B2</f>
        <v>43101</v>
      </c>
      <c r="C4" s="79"/>
      <c r="D4" s="11" t="s">
        <v>2</v>
      </c>
      <c r="E4" s="12"/>
      <c r="F4" s="13" t="s">
        <v>3</v>
      </c>
      <c r="G4" s="12"/>
      <c r="H4" s="12"/>
      <c r="I4" s="12"/>
      <c r="J4" s="12"/>
      <c r="K4" s="12"/>
      <c r="L4" s="10"/>
      <c r="N4" s="15"/>
    </row>
    <row r="5" spans="1:15" s="14" customFormat="1" ht="18">
      <c r="A5" s="11" t="s">
        <v>4</v>
      </c>
      <c r="B5" s="79">
        <f>TDB!C2</f>
        <v>43106</v>
      </c>
      <c r="C5" s="79"/>
      <c r="D5" s="16"/>
      <c r="E5" s="12"/>
      <c r="F5" s="17"/>
      <c r="G5" s="18"/>
      <c r="H5" s="18"/>
      <c r="I5" s="18"/>
      <c r="J5" s="18"/>
      <c r="K5" s="18"/>
      <c r="L5" s="19"/>
    </row>
    <row r="6" spans="1:15" s="14" customFormat="1">
      <c r="A6" s="9"/>
      <c r="B6" s="10"/>
      <c r="C6" s="16"/>
      <c r="D6" s="16"/>
      <c r="E6" s="9"/>
      <c r="F6" s="9"/>
      <c r="G6" s="12"/>
      <c r="H6" s="12"/>
      <c r="I6" s="12"/>
      <c r="J6" s="12"/>
      <c r="K6" s="12"/>
      <c r="L6" s="9"/>
    </row>
    <row r="7" spans="1:15" s="14" customFormat="1" ht="18">
      <c r="A7" s="20" t="s">
        <v>5</v>
      </c>
      <c r="B7" s="21"/>
      <c r="C7" s="80">
        <v>0.25</v>
      </c>
      <c r="D7" s="80"/>
      <c r="E7" s="9"/>
      <c r="F7" s="13" t="s">
        <v>6</v>
      </c>
      <c r="G7" s="12"/>
      <c r="H7" s="12"/>
      <c r="I7" s="12"/>
      <c r="J7" s="12"/>
      <c r="K7" s="12"/>
      <c r="L7" s="12"/>
    </row>
    <row r="8" spans="1:15" s="14" customFormat="1" ht="18">
      <c r="A8" s="22" t="s">
        <v>7</v>
      </c>
      <c r="B8" s="8"/>
      <c r="C8" s="80">
        <f ca="1">C9-C7</f>
        <v>0</v>
      </c>
      <c r="D8" s="80"/>
      <c r="E8" s="16"/>
      <c r="F8" s="17" t="str">
        <f ca="1">MID(CELL("filename",A1), FIND("]", CELL("filename", A1))+ 1,12)</f>
        <v>ANNE SOPHIE</v>
      </c>
      <c r="G8" s="24"/>
      <c r="H8" s="24"/>
      <c r="I8" s="24"/>
      <c r="J8" s="24"/>
      <c r="K8" s="24"/>
      <c r="L8" s="25"/>
    </row>
    <row r="9" spans="1:15" s="14" customFormat="1">
      <c r="A9" s="26" t="s">
        <v>8</v>
      </c>
      <c r="B9" s="27"/>
      <c r="C9" s="80">
        <f ca="1">L19</f>
        <v>0.25</v>
      </c>
      <c r="D9" s="80"/>
      <c r="E9" s="16"/>
      <c r="F9" s="16"/>
      <c r="G9" s="12"/>
      <c r="H9" s="12"/>
      <c r="I9" s="12"/>
      <c r="J9" s="12"/>
      <c r="K9" s="12"/>
      <c r="L9" s="12"/>
    </row>
    <row r="10" spans="1:15" s="14" customFormat="1">
      <c r="A10" s="9"/>
      <c r="B10" s="10"/>
      <c r="C10" s="16"/>
      <c r="D10" s="16"/>
      <c r="E10" s="16"/>
      <c r="F10" s="16"/>
      <c r="G10" s="16"/>
      <c r="H10" s="16"/>
      <c r="I10" s="9"/>
      <c r="J10" s="16"/>
      <c r="K10" s="16"/>
      <c r="L10" s="9"/>
      <c r="N10" s="14" t="s">
        <v>9</v>
      </c>
    </row>
    <row r="11" spans="1:15" s="14" customFormat="1">
      <c r="A11" s="9"/>
      <c r="B11" s="71" t="s">
        <v>10</v>
      </c>
      <c r="C11" s="72"/>
      <c r="D11" s="73"/>
      <c r="E11" s="71" t="s">
        <v>11</v>
      </c>
      <c r="F11" s="72"/>
      <c r="G11" s="73"/>
      <c r="H11" s="71" t="s">
        <v>12</v>
      </c>
      <c r="I11" s="72"/>
      <c r="J11" s="72"/>
      <c r="K11" s="73"/>
      <c r="L11" s="30" t="s">
        <v>13</v>
      </c>
    </row>
    <row r="12" spans="1:15" s="14" customFormat="1">
      <c r="A12" s="9"/>
      <c r="B12" s="31" t="s">
        <v>14</v>
      </c>
      <c r="C12" s="31" t="s">
        <v>15</v>
      </c>
      <c r="D12" s="31" t="s">
        <v>13</v>
      </c>
      <c r="E12" s="31" t="s">
        <v>14</v>
      </c>
      <c r="F12" s="31" t="s">
        <v>15</v>
      </c>
      <c r="G12" s="32"/>
      <c r="H12" s="23" t="s">
        <v>16</v>
      </c>
      <c r="I12" s="33" t="s">
        <v>17</v>
      </c>
      <c r="J12" s="34" t="s">
        <v>18</v>
      </c>
      <c r="K12" s="35" t="s">
        <v>19</v>
      </c>
      <c r="L12" s="36"/>
    </row>
    <row r="13" spans="1:15" s="14" customFormat="1">
      <c r="A13" s="37" t="s">
        <v>20</v>
      </c>
      <c r="B13" s="38">
        <f ca="1">INDIRECT("TDB!E"&amp;$N$2)</f>
        <v>0.20833333333333334</v>
      </c>
      <c r="C13" s="38">
        <f ca="1">INDIRECT("TDB!F"&amp;$N$2)</f>
        <v>0.33333333333333331</v>
      </c>
      <c r="D13" s="38">
        <f ca="1">C13-B13</f>
        <v>0.12499999999999997</v>
      </c>
      <c r="E13" s="38">
        <f ca="1">INDIRECT("TDB!G"&amp;$N$2)</f>
        <v>0</v>
      </c>
      <c r="F13" s="38">
        <f ca="1">INDIRECT("TDB!H"&amp;$N$2)</f>
        <v>0</v>
      </c>
      <c r="G13" s="39">
        <f ca="1">F13-E13</f>
        <v>0</v>
      </c>
      <c r="H13" s="39" t="str">
        <f ca="1">IF(G13&gt;=TIMEVALUE("4:30"),TIMEVALUE("18:00")," ")</f>
        <v xml:space="preserve"> </v>
      </c>
      <c r="I13" s="40" t="str">
        <f ca="1">IF(H13=TIMEVALUE("18:00"),TIMEVALUE("18:30")," ")</f>
        <v xml:space="preserve"> </v>
      </c>
      <c r="J13" s="41" t="str">
        <f ca="1">IF(I13=TIMEVALUE("18:30"),"00:30"," ")</f>
        <v xml:space="preserve"> </v>
      </c>
      <c r="K13" s="40">
        <f ca="1">IF(J13="00:30","00:15",$M$1)</f>
        <v>0</v>
      </c>
      <c r="L13" s="42">
        <f t="shared" ref="L13:L18" ca="1" si="0">D13+G13-K13</f>
        <v>0.12499999999999997</v>
      </c>
      <c r="N13" s="43"/>
      <c r="O13" s="43"/>
    </row>
    <row r="14" spans="1:15" s="14" customFormat="1">
      <c r="A14" s="44" t="s">
        <v>21</v>
      </c>
      <c r="B14" s="38">
        <f ca="1">INDIRECT("TDB!K"&amp;$N$2)</f>
        <v>0</v>
      </c>
      <c r="C14" s="38">
        <f ca="1">INDIRECT("TDB!L"&amp;$N$2)</f>
        <v>0</v>
      </c>
      <c r="D14" s="38">
        <f t="shared" ref="D14:D18" ca="1" si="1">C14-B14</f>
        <v>0</v>
      </c>
      <c r="E14" s="38">
        <f ca="1">INDIRECT("TDB!M"&amp;$N$2)</f>
        <v>0</v>
      </c>
      <c r="F14" s="38">
        <f ca="1">INDIRECT("TDB!N"&amp;$N$2)</f>
        <v>0</v>
      </c>
      <c r="G14" s="39">
        <f t="shared" ref="G14:G18" ca="1" si="2">F14-E14</f>
        <v>0</v>
      </c>
      <c r="H14" s="39" t="str">
        <f t="shared" ref="H14:H18" ca="1" si="3">IF(G14&gt;=TIMEVALUE("4:30"),TIMEVALUE("18:00")," ")</f>
        <v xml:space="preserve"> </v>
      </c>
      <c r="I14" s="40" t="str">
        <f t="shared" ref="I14:I18" ca="1" si="4">IF(H14=TIMEVALUE("18:00"),TIMEVALUE("18:30")," ")</f>
        <v xml:space="preserve"> </v>
      </c>
      <c r="J14" s="41" t="str">
        <f t="shared" ref="J14:J18" ca="1" si="5">IF(I14=TIMEVALUE("18:30"),"00:30"," ")</f>
        <v xml:space="preserve"> </v>
      </c>
      <c r="K14" s="40">
        <f t="shared" ref="K14:K18" ca="1" si="6">IF(J14="00:30","00:15",$M$1)</f>
        <v>0</v>
      </c>
      <c r="L14" s="42">
        <f t="shared" ca="1" si="0"/>
        <v>0</v>
      </c>
    </row>
    <row r="15" spans="1:15" s="14" customFormat="1">
      <c r="A15" s="44" t="s">
        <v>22</v>
      </c>
      <c r="B15" s="38">
        <f ca="1">INDIRECT("TDB!Q"&amp;$N$2)</f>
        <v>0</v>
      </c>
      <c r="C15" s="38">
        <f ca="1">INDIRECT("TDB!R"&amp;$N$2)</f>
        <v>0</v>
      </c>
      <c r="D15" s="38">
        <f t="shared" ca="1" si="1"/>
        <v>0</v>
      </c>
      <c r="E15" s="38">
        <f ca="1">INDIRECT("TDB!S"&amp;$N$2)</f>
        <v>0</v>
      </c>
      <c r="F15" s="38">
        <f ca="1">INDIRECT("TDB!T"&amp;$N$2)</f>
        <v>0</v>
      </c>
      <c r="G15" s="39">
        <f t="shared" ca="1" si="2"/>
        <v>0</v>
      </c>
      <c r="H15" s="39" t="str">
        <f t="shared" ca="1" si="3"/>
        <v xml:space="preserve"> </v>
      </c>
      <c r="I15" s="40" t="str">
        <f t="shared" ca="1" si="4"/>
        <v xml:space="preserve"> </v>
      </c>
      <c r="J15" s="41" t="str">
        <f t="shared" ca="1" si="5"/>
        <v xml:space="preserve"> </v>
      </c>
      <c r="K15" s="40">
        <f t="shared" ca="1" si="6"/>
        <v>0</v>
      </c>
      <c r="L15" s="42">
        <f t="shared" ca="1" si="0"/>
        <v>0</v>
      </c>
      <c r="O15" s="12"/>
    </row>
    <row r="16" spans="1:15" s="14" customFormat="1">
      <c r="A16" s="44" t="s">
        <v>23</v>
      </c>
      <c r="B16" s="45">
        <f ca="1">INDIRECT("TDB!W"&amp;$N$2)</f>
        <v>0</v>
      </c>
      <c r="C16" s="45">
        <f ca="1">INDIRECT("TDB!X"&amp;$N$2)</f>
        <v>0</v>
      </c>
      <c r="D16" s="38">
        <f t="shared" ca="1" si="1"/>
        <v>0</v>
      </c>
      <c r="E16" s="38">
        <f ca="1">INDIRECT("TDB!Y"&amp;$N$2)</f>
        <v>0</v>
      </c>
      <c r="F16" s="38">
        <f ca="1">INDIRECT("TDB!Z"&amp;$N$2)</f>
        <v>0</v>
      </c>
      <c r="G16" s="39">
        <f ca="1">F16-E16</f>
        <v>0</v>
      </c>
      <c r="H16" s="39" t="str">
        <f t="shared" ca="1" si="3"/>
        <v xml:space="preserve"> </v>
      </c>
      <c r="I16" s="40" t="str">
        <f t="shared" ca="1" si="4"/>
        <v xml:space="preserve"> </v>
      </c>
      <c r="J16" s="41" t="str">
        <f t="shared" ca="1" si="5"/>
        <v xml:space="preserve"> </v>
      </c>
      <c r="K16" s="40">
        <f t="shared" ca="1" si="6"/>
        <v>0</v>
      </c>
      <c r="L16" s="42">
        <f t="shared" ca="1" si="0"/>
        <v>0</v>
      </c>
    </row>
    <row r="17" spans="1:16" s="14" customFormat="1">
      <c r="A17" s="44" t="s">
        <v>24</v>
      </c>
      <c r="B17" s="45">
        <f ca="1">INDIRECT("TDB!AC"&amp;$N$2)</f>
        <v>0</v>
      </c>
      <c r="C17" s="45">
        <f ca="1">INDIRECT("TDB!AD"&amp;$N$2)</f>
        <v>0</v>
      </c>
      <c r="D17" s="38">
        <f t="shared" ca="1" si="1"/>
        <v>0</v>
      </c>
      <c r="E17" s="38">
        <f ca="1">INDIRECT("TDB!AE"&amp;$N$2)</f>
        <v>0</v>
      </c>
      <c r="F17" s="38">
        <f ca="1">INDIRECT("TDB!AF"&amp;$N$2)</f>
        <v>0</v>
      </c>
      <c r="G17" s="39">
        <f ca="1">F17-E17</f>
        <v>0</v>
      </c>
      <c r="H17" s="39" t="str">
        <f t="shared" ca="1" si="3"/>
        <v xml:space="preserve"> </v>
      </c>
      <c r="I17" s="40" t="str">
        <f t="shared" ca="1" si="4"/>
        <v xml:space="preserve"> </v>
      </c>
      <c r="J17" s="41" t="str">
        <f t="shared" ca="1" si="5"/>
        <v xml:space="preserve"> </v>
      </c>
      <c r="K17" s="40">
        <f t="shared" ca="1" si="6"/>
        <v>0</v>
      </c>
      <c r="L17" s="42">
        <f t="shared" ca="1" si="0"/>
        <v>0</v>
      </c>
      <c r="P17" s="15"/>
    </row>
    <row r="18" spans="1:16" s="14" customFormat="1">
      <c r="A18" s="44" t="s">
        <v>25</v>
      </c>
      <c r="B18" s="45">
        <f ca="1">INDIRECT("TDB!AI"&amp;$N$2)</f>
        <v>0.45833333333333331</v>
      </c>
      <c r="C18" s="45">
        <f ca="1">INDIRECT("TDB!AJ"&amp;$N$2)</f>
        <v>0.58333333333333337</v>
      </c>
      <c r="D18" s="38">
        <f t="shared" ca="1" si="1"/>
        <v>0.12500000000000006</v>
      </c>
      <c r="E18" s="38">
        <f ca="1">INDIRECT("TDB!AK"&amp;$N$2)</f>
        <v>0</v>
      </c>
      <c r="F18" s="38">
        <f ca="1">INDIRECT("TDB!AL"&amp;$N$2)</f>
        <v>0</v>
      </c>
      <c r="G18" s="39">
        <f t="shared" ca="1" si="2"/>
        <v>0</v>
      </c>
      <c r="H18" s="39" t="str">
        <f t="shared" ca="1" si="3"/>
        <v xml:space="preserve"> </v>
      </c>
      <c r="I18" s="40" t="str">
        <f t="shared" ca="1" si="4"/>
        <v xml:space="preserve"> </v>
      </c>
      <c r="J18" s="41" t="str">
        <f t="shared" ca="1" si="5"/>
        <v xml:space="preserve"> </v>
      </c>
      <c r="K18" s="40">
        <f t="shared" ca="1" si="6"/>
        <v>0</v>
      </c>
      <c r="L18" s="42">
        <f t="shared" ca="1" si="0"/>
        <v>0.12500000000000006</v>
      </c>
    </row>
    <row r="19" spans="1:16" s="14" customFormat="1">
      <c r="A19" s="9"/>
      <c r="B19" s="10"/>
      <c r="C19" s="16"/>
      <c r="D19" s="16"/>
      <c r="E19" s="16"/>
      <c r="F19" s="16"/>
      <c r="G19" s="16"/>
      <c r="H19" s="46" t="s">
        <v>13</v>
      </c>
      <c r="I19" s="24"/>
      <c r="J19" s="28"/>
      <c r="K19" s="29"/>
      <c r="L19" s="47">
        <f ca="1">SUM(L13:L18)</f>
        <v>0.25</v>
      </c>
    </row>
    <row r="20" spans="1:16">
      <c r="A20" s="48"/>
      <c r="B20" s="49"/>
      <c r="C20" s="50"/>
      <c r="D20" s="50"/>
      <c r="E20" s="50"/>
      <c r="F20" s="50"/>
      <c r="G20" s="50"/>
      <c r="H20" s="50"/>
      <c r="I20" s="51"/>
      <c r="J20" s="50"/>
      <c r="K20" s="50"/>
      <c r="L20" s="51"/>
    </row>
    <row r="21" spans="1:16">
      <c r="A21" s="54" t="s">
        <v>26</v>
      </c>
      <c r="B21" s="49"/>
      <c r="C21" s="74"/>
      <c r="D21" s="75"/>
      <c r="E21" s="75"/>
      <c r="F21" s="75"/>
      <c r="G21" s="75"/>
      <c r="H21" s="75"/>
      <c r="I21" s="75"/>
      <c r="J21" s="75"/>
      <c r="K21" s="75"/>
      <c r="L21" s="76"/>
    </row>
    <row r="22" spans="1:16">
      <c r="A22" s="55"/>
      <c r="B22" s="56"/>
      <c r="C22" s="77"/>
      <c r="D22" s="77"/>
      <c r="E22" s="77"/>
      <c r="F22" s="77"/>
      <c r="G22" s="77"/>
      <c r="H22" s="77"/>
      <c r="I22" s="77"/>
      <c r="J22" s="77"/>
      <c r="K22" s="77"/>
      <c r="L22" s="78"/>
    </row>
    <row r="23" spans="1:16">
      <c r="A23" s="48"/>
      <c r="B23" s="49"/>
      <c r="C23" s="50"/>
      <c r="D23" s="50"/>
      <c r="E23" s="50"/>
      <c r="F23" s="50"/>
      <c r="G23" s="50"/>
      <c r="H23" s="50"/>
      <c r="I23" s="51"/>
      <c r="J23" s="50"/>
      <c r="K23" s="50"/>
      <c r="L23" s="51"/>
    </row>
    <row r="24" spans="1:16">
      <c r="A24" s="51"/>
      <c r="B24" s="49"/>
      <c r="C24" s="50"/>
      <c r="D24" s="50"/>
      <c r="E24" s="50"/>
      <c r="F24" s="50"/>
      <c r="G24" s="50"/>
      <c r="H24" s="50"/>
      <c r="I24" s="51"/>
      <c r="J24" s="50"/>
      <c r="K24" s="50"/>
      <c r="L24" s="51"/>
    </row>
    <row r="25" spans="1:16">
      <c r="A25" s="51"/>
      <c r="B25" s="49"/>
      <c r="C25" s="50"/>
      <c r="D25" s="50"/>
      <c r="E25" s="50"/>
      <c r="F25" s="50"/>
      <c r="G25" s="50"/>
      <c r="H25" s="50"/>
      <c r="I25" s="51"/>
      <c r="J25" s="50"/>
      <c r="K25" s="50"/>
      <c r="L25" s="51"/>
    </row>
    <row r="26" spans="1:16">
      <c r="A26" s="51"/>
      <c r="B26" s="49"/>
      <c r="C26" s="50"/>
      <c r="D26" s="50"/>
      <c r="E26" s="50"/>
      <c r="F26" s="50"/>
      <c r="G26" s="50"/>
      <c r="H26" s="50"/>
      <c r="I26" s="51"/>
      <c r="J26" s="50"/>
      <c r="K26" s="50"/>
      <c r="L26" s="51"/>
    </row>
    <row r="27" spans="1:16">
      <c r="A27" s="51"/>
      <c r="B27" s="49"/>
      <c r="C27" s="50"/>
      <c r="D27" s="50"/>
      <c r="E27" s="50"/>
      <c r="F27" s="50"/>
      <c r="G27" s="50"/>
      <c r="H27" s="50"/>
      <c r="I27" s="51"/>
      <c r="J27" s="50"/>
      <c r="K27" s="50"/>
      <c r="L27" s="51"/>
    </row>
    <row r="28" spans="1:16">
      <c r="A28" s="51"/>
      <c r="B28" s="49"/>
      <c r="C28" s="50"/>
      <c r="D28" s="50"/>
      <c r="E28" s="50"/>
      <c r="F28" s="50"/>
      <c r="G28" s="50"/>
      <c r="H28" s="50"/>
      <c r="I28" s="51"/>
      <c r="J28" s="50"/>
      <c r="K28" s="50"/>
      <c r="L28" s="51"/>
    </row>
    <row r="29" spans="1:16">
      <c r="A29" s="51"/>
      <c r="B29" s="49"/>
      <c r="C29" s="50"/>
      <c r="D29" s="50"/>
      <c r="E29" s="50"/>
      <c r="F29" s="50"/>
      <c r="G29" s="50"/>
      <c r="H29" s="50"/>
      <c r="I29" s="51"/>
      <c r="J29" s="50"/>
      <c r="K29" s="50"/>
      <c r="L29" s="51"/>
    </row>
    <row r="30" spans="1:16">
      <c r="A30" s="51"/>
      <c r="B30" s="49"/>
      <c r="C30" s="50"/>
      <c r="D30" s="50"/>
      <c r="E30" s="50"/>
      <c r="F30" s="50"/>
      <c r="G30" s="50"/>
      <c r="H30" s="50"/>
      <c r="I30" s="51"/>
      <c r="J30" s="50"/>
      <c r="K30" s="50"/>
      <c r="L30" s="51"/>
    </row>
    <row r="31" spans="1:16">
      <c r="A31" s="51"/>
      <c r="B31" s="49"/>
      <c r="C31" s="50"/>
      <c r="D31" s="50"/>
      <c r="E31" s="50"/>
      <c r="F31" s="50"/>
      <c r="G31" s="50"/>
      <c r="H31" s="50"/>
      <c r="I31" s="51"/>
      <c r="J31" s="50"/>
      <c r="K31" s="50"/>
      <c r="L31" s="51"/>
    </row>
    <row r="32" spans="1:16">
      <c r="A32" s="51"/>
      <c r="B32" s="49"/>
      <c r="C32" s="50"/>
      <c r="D32" s="50"/>
      <c r="E32" s="50"/>
      <c r="F32" s="50"/>
      <c r="G32" s="50"/>
      <c r="H32" s="50"/>
      <c r="I32" s="51"/>
      <c r="J32" s="50"/>
      <c r="K32" s="50"/>
      <c r="L32" s="51"/>
    </row>
    <row r="33" spans="1:12">
      <c r="A33" s="51"/>
      <c r="B33" s="49"/>
      <c r="C33" s="50"/>
      <c r="D33" s="50"/>
      <c r="E33" s="50"/>
      <c r="F33" s="50"/>
      <c r="G33" s="50"/>
      <c r="H33" s="50"/>
      <c r="I33" s="51"/>
      <c r="J33" s="50"/>
      <c r="K33" s="50"/>
      <c r="L33" s="51"/>
    </row>
    <row r="34" spans="1:12">
      <c r="A34" s="51"/>
      <c r="B34" s="49"/>
      <c r="C34" s="50"/>
      <c r="D34" s="50"/>
      <c r="E34" s="50"/>
      <c r="F34" s="50"/>
      <c r="G34" s="50"/>
      <c r="H34" s="50"/>
      <c r="I34" s="51"/>
      <c r="J34" s="50"/>
      <c r="K34" s="50"/>
      <c r="L34" s="51"/>
    </row>
    <row r="35" spans="1:12">
      <c r="A35" s="51"/>
      <c r="B35" s="49"/>
      <c r="C35" s="50"/>
      <c r="D35" s="50"/>
      <c r="E35" s="50"/>
      <c r="F35" s="50"/>
      <c r="G35" s="50"/>
      <c r="H35" s="50"/>
      <c r="I35" s="51"/>
      <c r="J35" s="50"/>
      <c r="K35" s="50"/>
      <c r="L35" s="51"/>
    </row>
    <row r="36" spans="1:12">
      <c r="A36" s="51"/>
      <c r="B36" s="49"/>
      <c r="C36" s="50"/>
      <c r="D36" s="50"/>
      <c r="E36" s="50"/>
      <c r="F36" s="50"/>
      <c r="G36" s="50"/>
      <c r="H36" s="50"/>
      <c r="I36" s="51"/>
      <c r="J36" s="50"/>
      <c r="K36" s="50"/>
      <c r="L36" s="51"/>
    </row>
    <row r="37" spans="1:12">
      <c r="A37" s="51"/>
      <c r="B37" s="49"/>
      <c r="C37" s="50"/>
      <c r="D37" s="50"/>
      <c r="E37" s="50"/>
      <c r="F37" s="50"/>
      <c r="G37" s="50"/>
      <c r="H37" s="50"/>
      <c r="I37" s="51"/>
      <c r="J37" s="50"/>
      <c r="K37" s="50"/>
      <c r="L37" s="51"/>
    </row>
    <row r="38" spans="1:12">
      <c r="A38" s="51"/>
      <c r="B38" s="49"/>
      <c r="C38" s="50"/>
      <c r="D38" s="50"/>
      <c r="E38" s="50"/>
      <c r="F38" s="50"/>
      <c r="G38" s="50"/>
      <c r="H38" s="50"/>
      <c r="I38" s="51"/>
      <c r="J38" s="50"/>
      <c r="K38" s="50"/>
      <c r="L38" s="51"/>
    </row>
    <row r="39" spans="1:12">
      <c r="A39" s="51"/>
      <c r="B39" s="49"/>
      <c r="C39" s="50"/>
      <c r="D39" s="50"/>
      <c r="E39" s="50"/>
      <c r="F39" s="50"/>
      <c r="G39" s="50"/>
      <c r="H39" s="50"/>
      <c r="I39" s="51"/>
      <c r="J39" s="50"/>
      <c r="K39" s="50"/>
      <c r="L39" s="51"/>
    </row>
  </sheetData>
  <mergeCells count="9">
    <mergeCell ref="E11:G11"/>
    <mergeCell ref="H11:K11"/>
    <mergeCell ref="C21:L22"/>
    <mergeCell ref="B4:C4"/>
    <mergeCell ref="B5:C5"/>
    <mergeCell ref="C7:D7"/>
    <mergeCell ref="C8:D8"/>
    <mergeCell ref="C9:D9"/>
    <mergeCell ref="B11:D11"/>
  </mergeCells>
  <conditionalFormatting sqref="C8">
    <cfRule type="cellIs" dxfId="4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A1:P39"/>
  <sheetViews>
    <sheetView workbookViewId="0"/>
  </sheetViews>
  <sheetFormatPr defaultColWidth="11" defaultRowHeight="15.75"/>
  <cols>
    <col min="2" max="2" width="7.5" style="52" customWidth="1"/>
    <col min="3" max="7" width="7.5" style="53" customWidth="1"/>
    <col min="8" max="8" width="5.625" style="53" customWidth="1"/>
    <col min="9" max="9" width="5.625" customWidth="1"/>
    <col min="10" max="11" width="5.625" style="53" customWidth="1"/>
    <col min="12" max="12" width="7.625" customWidth="1"/>
  </cols>
  <sheetData>
    <row r="1" spans="1:15">
      <c r="A1" s="1"/>
      <c r="B1" s="63">
        <f>TDB!$A$2</f>
        <v>2018</v>
      </c>
      <c r="C1" s="2"/>
      <c r="D1" s="2"/>
      <c r="E1" s="3"/>
      <c r="F1" s="3"/>
      <c r="G1" s="3"/>
      <c r="H1" s="3"/>
      <c r="I1" s="4"/>
      <c r="J1" s="2"/>
      <c r="K1" s="2"/>
      <c r="L1" s="4"/>
      <c r="N1" s="53" t="s">
        <v>32</v>
      </c>
    </row>
    <row r="2" spans="1:15">
      <c r="A2" s="8" t="s">
        <v>0</v>
      </c>
      <c r="B2" s="5">
        <f>TDB!$C$1</f>
        <v>1</v>
      </c>
      <c r="C2" s="6"/>
      <c r="D2" s="6"/>
      <c r="E2" s="2"/>
      <c r="F2" s="2"/>
      <c r="G2" s="3"/>
      <c r="H2" s="3"/>
      <c r="I2" s="7"/>
      <c r="J2" s="3"/>
      <c r="K2" s="3"/>
      <c r="L2" s="7"/>
      <c r="N2" s="53">
        <f ca="1">MATCH(F8,TDB!$C:$C,0)</f>
        <v>6</v>
      </c>
    </row>
    <row r="3" spans="1:15">
      <c r="A3" s="4"/>
      <c r="B3" s="1"/>
      <c r="C3" s="2"/>
      <c r="D3" s="8"/>
      <c r="E3" s="3"/>
      <c r="F3" s="9"/>
      <c r="G3" s="3"/>
      <c r="H3" s="3"/>
      <c r="I3" s="7"/>
      <c r="J3" s="3"/>
      <c r="K3" s="3"/>
      <c r="L3" s="7"/>
    </row>
    <row r="4" spans="1:15" s="14" customFormat="1" ht="18">
      <c r="A4" s="11" t="s">
        <v>1</v>
      </c>
      <c r="B4" s="79">
        <f>TDB!$B$2</f>
        <v>43101</v>
      </c>
      <c r="C4" s="79"/>
      <c r="D4" s="11" t="s">
        <v>2</v>
      </c>
      <c r="E4" s="12"/>
      <c r="F4" s="13" t="s">
        <v>3</v>
      </c>
      <c r="G4" s="12"/>
      <c r="H4" s="12"/>
      <c r="I4" s="12"/>
      <c r="J4" s="12"/>
      <c r="K4" s="12"/>
      <c r="L4" s="10"/>
      <c r="N4" s="15"/>
    </row>
    <row r="5" spans="1:15" s="14" customFormat="1" ht="18">
      <c r="A5" s="11" t="s">
        <v>4</v>
      </c>
      <c r="B5" s="79">
        <f>TDB!$C$2</f>
        <v>43106</v>
      </c>
      <c r="C5" s="79"/>
      <c r="D5" s="16"/>
      <c r="E5" s="12"/>
      <c r="F5" s="17"/>
      <c r="G5" s="18"/>
      <c r="H5" s="18"/>
      <c r="I5" s="18"/>
      <c r="J5" s="18"/>
      <c r="K5" s="18"/>
      <c r="L5" s="19"/>
      <c r="N5" s="83"/>
    </row>
    <row r="6" spans="1:15" s="14" customFormat="1">
      <c r="A6" s="9"/>
      <c r="B6" s="10"/>
      <c r="C6" s="16"/>
      <c r="D6" s="16"/>
      <c r="E6" s="9"/>
      <c r="F6" s="9"/>
      <c r="G6" s="12"/>
      <c r="H6" s="12"/>
      <c r="I6" s="12"/>
      <c r="J6" s="12"/>
      <c r="K6" s="12"/>
      <c r="L6" s="9"/>
    </row>
    <row r="7" spans="1:15" s="14" customFormat="1" ht="18">
      <c r="A7" s="20" t="s">
        <v>5</v>
      </c>
      <c r="B7" s="21"/>
      <c r="C7" s="80">
        <v>1.03125</v>
      </c>
      <c r="D7" s="80"/>
      <c r="E7" s="9"/>
      <c r="F7" s="13" t="s">
        <v>6</v>
      </c>
      <c r="G7" s="12"/>
      <c r="H7" s="12"/>
      <c r="I7" s="12"/>
      <c r="J7" s="12"/>
      <c r="K7" s="12"/>
      <c r="L7" s="12"/>
    </row>
    <row r="8" spans="1:15" s="14" customFormat="1" ht="18">
      <c r="A8" s="22" t="s">
        <v>7</v>
      </c>
      <c r="B8" s="8"/>
      <c r="C8" s="80">
        <f ca="1">C9-C7</f>
        <v>-1.03125</v>
      </c>
      <c r="D8" s="80"/>
      <c r="E8" s="16"/>
      <c r="F8" s="17" t="str">
        <f ca="1">MID(CELL("filename",A1), FIND("]", CELL("filename", A1))+ 1,12)</f>
        <v>ARTHUR</v>
      </c>
      <c r="G8" s="24"/>
      <c r="H8" s="24"/>
      <c r="I8" s="24"/>
      <c r="J8" s="24"/>
      <c r="K8" s="24"/>
      <c r="L8" s="25"/>
    </row>
    <row r="9" spans="1:15" s="14" customFormat="1">
      <c r="A9" s="26" t="s">
        <v>8</v>
      </c>
      <c r="B9" s="27"/>
      <c r="C9" s="80">
        <f ca="1">L19</f>
        <v>0</v>
      </c>
      <c r="D9" s="80"/>
      <c r="E9" s="16"/>
      <c r="F9" s="16"/>
      <c r="G9" s="12"/>
      <c r="H9" s="12"/>
      <c r="I9" s="12"/>
      <c r="J9" s="12"/>
      <c r="K9" s="12"/>
      <c r="L9" s="12"/>
    </row>
    <row r="10" spans="1:15" s="14" customFormat="1">
      <c r="A10" s="9"/>
      <c r="B10" s="10"/>
      <c r="C10" s="16"/>
      <c r="D10" s="16"/>
      <c r="E10" s="16"/>
      <c r="F10" s="16"/>
      <c r="G10" s="16"/>
      <c r="H10" s="16"/>
      <c r="I10" s="9"/>
      <c r="J10" s="16"/>
      <c r="K10" s="16"/>
      <c r="L10" s="9"/>
      <c r="N10" s="14" t="s">
        <v>9</v>
      </c>
    </row>
    <row r="11" spans="1:15" s="14" customFormat="1">
      <c r="A11" s="9"/>
      <c r="B11" s="71" t="s">
        <v>10</v>
      </c>
      <c r="C11" s="72"/>
      <c r="D11" s="73"/>
      <c r="E11" s="71" t="s">
        <v>11</v>
      </c>
      <c r="F11" s="72"/>
      <c r="G11" s="73"/>
      <c r="H11" s="71" t="s">
        <v>12</v>
      </c>
      <c r="I11" s="72"/>
      <c r="J11" s="72"/>
      <c r="K11" s="73"/>
      <c r="L11" s="30" t="s">
        <v>13</v>
      </c>
    </row>
    <row r="12" spans="1:15" s="14" customFormat="1">
      <c r="A12" s="9"/>
      <c r="B12" s="31" t="s">
        <v>14</v>
      </c>
      <c r="C12" s="31" t="s">
        <v>15</v>
      </c>
      <c r="D12" s="31" t="s">
        <v>13</v>
      </c>
      <c r="E12" s="31" t="s">
        <v>14</v>
      </c>
      <c r="F12" s="31" t="s">
        <v>15</v>
      </c>
      <c r="G12" s="32"/>
      <c r="H12" s="23" t="s">
        <v>16</v>
      </c>
      <c r="I12" s="33" t="s">
        <v>17</v>
      </c>
      <c r="J12" s="34" t="s">
        <v>18</v>
      </c>
      <c r="K12" s="35" t="s">
        <v>19</v>
      </c>
      <c r="L12" s="36"/>
    </row>
    <row r="13" spans="1:15" s="14" customFormat="1">
      <c r="A13" s="37" t="s">
        <v>20</v>
      </c>
      <c r="B13" s="38">
        <f ca="1">INDIRECT("TDB!E"&amp;$N$2)</f>
        <v>0</v>
      </c>
      <c r="C13" s="38">
        <f ca="1">INDIRECT("TDB!F"&amp;$N$2)</f>
        <v>0</v>
      </c>
      <c r="D13" s="38">
        <f ca="1">C13-B13</f>
        <v>0</v>
      </c>
      <c r="E13" s="38">
        <f ca="1">INDIRECT("TDB!G"&amp;$N$2)</f>
        <v>0</v>
      </c>
      <c r="F13" s="38">
        <f ca="1">INDIRECT("TDB!H"&amp;$N$2)</f>
        <v>0</v>
      </c>
      <c r="G13" s="39">
        <f ca="1">F13-E13</f>
        <v>0</v>
      </c>
      <c r="H13" s="39" t="str">
        <f ca="1">IF(G13&gt;=TIMEVALUE("4:30"),TIMEVALUE("18:00")," ")</f>
        <v xml:space="preserve"> </v>
      </c>
      <c r="I13" s="40" t="str">
        <f ca="1">IF(H13=TIMEVALUE("18:00"),TIMEVALUE("18:30")," ")</f>
        <v xml:space="preserve"> </v>
      </c>
      <c r="J13" s="41" t="str">
        <f ca="1">IF(I13=TIMEVALUE("18:30"),"00:30"," ")</f>
        <v xml:space="preserve"> </v>
      </c>
      <c r="K13" s="40">
        <f ca="1">IF(J13="00:30","00:15",$M$1)</f>
        <v>0</v>
      </c>
      <c r="L13" s="42">
        <f t="shared" ref="L13:L18" ca="1" si="0">D13+G13-K13</f>
        <v>0</v>
      </c>
      <c r="N13" s="43"/>
      <c r="O13" s="43"/>
    </row>
    <row r="14" spans="1:15" s="14" customFormat="1">
      <c r="A14" s="44" t="s">
        <v>21</v>
      </c>
      <c r="B14" s="38">
        <f ca="1">INDIRECT("TDB!K"&amp;$N$2)</f>
        <v>0</v>
      </c>
      <c r="C14" s="38">
        <f ca="1">INDIRECT("TDB!L"&amp;$N$2)</f>
        <v>0</v>
      </c>
      <c r="D14" s="38">
        <f t="shared" ref="D14:D18" ca="1" si="1">C14-B14</f>
        <v>0</v>
      </c>
      <c r="E14" s="38">
        <f ca="1">INDIRECT("TDB!M"&amp;$N$2)</f>
        <v>0</v>
      </c>
      <c r="F14" s="38">
        <f ca="1">INDIRECT("TDB!N"&amp;$N$2)</f>
        <v>0</v>
      </c>
      <c r="G14" s="39">
        <f t="shared" ref="G14:G18" ca="1" si="2">F14-E14</f>
        <v>0</v>
      </c>
      <c r="H14" s="39" t="str">
        <f t="shared" ref="H14:H18" ca="1" si="3">IF(G14&gt;=TIMEVALUE("4:30"),TIMEVALUE("18:00")," ")</f>
        <v xml:space="preserve"> </v>
      </c>
      <c r="I14" s="40" t="str">
        <f t="shared" ref="I14:I18" ca="1" si="4">IF(H14=TIMEVALUE("18:00"),TIMEVALUE("18:30")," ")</f>
        <v xml:space="preserve"> </v>
      </c>
      <c r="J14" s="41" t="str">
        <f t="shared" ref="J14:J18" ca="1" si="5">IF(I14=TIMEVALUE("18:30"),"00:30"," ")</f>
        <v xml:space="preserve"> </v>
      </c>
      <c r="K14" s="40">
        <f t="shared" ref="K14:K18" ca="1" si="6">IF(J14="00:30","00:15",$M$1)</f>
        <v>0</v>
      </c>
      <c r="L14" s="42">
        <f t="shared" ca="1" si="0"/>
        <v>0</v>
      </c>
    </row>
    <row r="15" spans="1:15" s="14" customFormat="1">
      <c r="A15" s="44" t="s">
        <v>22</v>
      </c>
      <c r="B15" s="38">
        <f ca="1">INDIRECT("TDB!Q"&amp;$N$2)</f>
        <v>0</v>
      </c>
      <c r="C15" s="38">
        <f ca="1">INDIRECT("TDB!R"&amp;$N$2)</f>
        <v>0</v>
      </c>
      <c r="D15" s="38">
        <f t="shared" ca="1" si="1"/>
        <v>0</v>
      </c>
      <c r="E15" s="38">
        <f ca="1">INDIRECT("TDB!S"&amp;$N$2)</f>
        <v>0</v>
      </c>
      <c r="F15" s="38">
        <f ca="1">INDIRECT("TDB!T"&amp;$N$2)</f>
        <v>0</v>
      </c>
      <c r="G15" s="39">
        <f t="shared" ca="1" si="2"/>
        <v>0</v>
      </c>
      <c r="H15" s="39" t="str">
        <f t="shared" ca="1" si="3"/>
        <v xml:space="preserve"> </v>
      </c>
      <c r="I15" s="40" t="str">
        <f t="shared" ca="1" si="4"/>
        <v xml:space="preserve"> </v>
      </c>
      <c r="J15" s="41" t="str">
        <f t="shared" ca="1" si="5"/>
        <v xml:space="preserve"> </v>
      </c>
      <c r="K15" s="40">
        <f t="shared" ca="1" si="6"/>
        <v>0</v>
      </c>
      <c r="L15" s="42">
        <f t="shared" ca="1" si="0"/>
        <v>0</v>
      </c>
      <c r="O15" s="12"/>
    </row>
    <row r="16" spans="1:15" s="14" customFormat="1">
      <c r="A16" s="44" t="s">
        <v>23</v>
      </c>
      <c r="B16" s="45">
        <f ca="1">INDIRECT("TDB!W"&amp;$N$2)</f>
        <v>0</v>
      </c>
      <c r="C16" s="45">
        <f ca="1">INDIRECT("TDB!X"&amp;$N$2)</f>
        <v>0</v>
      </c>
      <c r="D16" s="38">
        <f t="shared" ca="1" si="1"/>
        <v>0</v>
      </c>
      <c r="E16" s="38">
        <f ca="1">INDIRECT("TDB!Y"&amp;$N$2)</f>
        <v>0</v>
      </c>
      <c r="F16" s="38">
        <f ca="1">INDIRECT("TDB!Z"&amp;$N$2)</f>
        <v>0</v>
      </c>
      <c r="G16" s="39">
        <f ca="1">F16-E16</f>
        <v>0</v>
      </c>
      <c r="H16" s="39" t="str">
        <f t="shared" ca="1" si="3"/>
        <v xml:space="preserve"> </v>
      </c>
      <c r="I16" s="40" t="str">
        <f t="shared" ca="1" si="4"/>
        <v xml:space="preserve"> </v>
      </c>
      <c r="J16" s="41" t="str">
        <f t="shared" ca="1" si="5"/>
        <v xml:space="preserve"> </v>
      </c>
      <c r="K16" s="40">
        <f t="shared" ca="1" si="6"/>
        <v>0</v>
      </c>
      <c r="L16" s="42">
        <f t="shared" ca="1" si="0"/>
        <v>0</v>
      </c>
    </row>
    <row r="17" spans="1:16" s="14" customFormat="1">
      <c r="A17" s="44" t="s">
        <v>24</v>
      </c>
      <c r="B17" s="45">
        <f ca="1">INDIRECT("TDB!AC"&amp;$N$2)</f>
        <v>0</v>
      </c>
      <c r="C17" s="45">
        <f ca="1">INDIRECT("TDB!AD"&amp;$N$2)</f>
        <v>0</v>
      </c>
      <c r="D17" s="38">
        <f t="shared" ca="1" si="1"/>
        <v>0</v>
      </c>
      <c r="E17" s="38">
        <f ca="1">INDIRECT("TDB!AE"&amp;$N$2)</f>
        <v>0</v>
      </c>
      <c r="F17" s="38">
        <f ca="1">INDIRECT("TDB!AF"&amp;$N$2)</f>
        <v>0</v>
      </c>
      <c r="G17" s="39">
        <f ca="1">F17-E17</f>
        <v>0</v>
      </c>
      <c r="H17" s="39" t="str">
        <f t="shared" ca="1" si="3"/>
        <v xml:space="preserve"> </v>
      </c>
      <c r="I17" s="40" t="str">
        <f t="shared" ca="1" si="4"/>
        <v xml:space="preserve"> </v>
      </c>
      <c r="J17" s="41" t="str">
        <f t="shared" ca="1" si="5"/>
        <v xml:space="preserve"> </v>
      </c>
      <c r="K17" s="40">
        <f t="shared" ca="1" si="6"/>
        <v>0</v>
      </c>
      <c r="L17" s="42">
        <f t="shared" ca="1" si="0"/>
        <v>0</v>
      </c>
      <c r="P17" s="15"/>
    </row>
    <row r="18" spans="1:16" s="14" customFormat="1">
      <c r="A18" s="44" t="s">
        <v>25</v>
      </c>
      <c r="B18" s="45">
        <f ca="1">INDIRECT("TDB!AI"&amp;$N$2)</f>
        <v>0</v>
      </c>
      <c r="C18" s="45">
        <f ca="1">INDIRECT("TDB!AJ"&amp;$N$2)</f>
        <v>0</v>
      </c>
      <c r="D18" s="38">
        <f t="shared" ca="1" si="1"/>
        <v>0</v>
      </c>
      <c r="E18" s="38">
        <f ca="1">INDIRECT("TDB!AK"&amp;$N$2)</f>
        <v>0</v>
      </c>
      <c r="F18" s="38">
        <f ca="1">INDIRECT("TDB!AL"&amp;$N$2)</f>
        <v>0</v>
      </c>
      <c r="G18" s="39">
        <f t="shared" ca="1" si="2"/>
        <v>0</v>
      </c>
      <c r="H18" s="39" t="str">
        <f t="shared" ca="1" si="3"/>
        <v xml:space="preserve"> </v>
      </c>
      <c r="I18" s="40" t="str">
        <f t="shared" ca="1" si="4"/>
        <v xml:space="preserve"> </v>
      </c>
      <c r="J18" s="41" t="str">
        <f t="shared" ca="1" si="5"/>
        <v xml:space="preserve"> </v>
      </c>
      <c r="K18" s="40">
        <f t="shared" ca="1" si="6"/>
        <v>0</v>
      </c>
      <c r="L18" s="42">
        <f t="shared" ca="1" si="0"/>
        <v>0</v>
      </c>
    </row>
    <row r="19" spans="1:16" s="14" customFormat="1">
      <c r="A19" s="9"/>
      <c r="B19" s="10"/>
      <c r="C19" s="16"/>
      <c r="D19" s="16"/>
      <c r="E19" s="16"/>
      <c r="F19" s="16"/>
      <c r="G19" s="16"/>
      <c r="H19" s="46" t="s">
        <v>13</v>
      </c>
      <c r="I19" s="24"/>
      <c r="J19" s="28"/>
      <c r="K19" s="29"/>
      <c r="L19" s="47">
        <f ca="1">SUM(L13:L18)</f>
        <v>0</v>
      </c>
    </row>
    <row r="20" spans="1:16">
      <c r="A20" s="48"/>
      <c r="B20" s="49"/>
      <c r="C20" s="50"/>
      <c r="D20" s="50"/>
      <c r="E20" s="50"/>
      <c r="F20" s="50"/>
      <c r="G20" s="50"/>
      <c r="H20" s="50"/>
      <c r="I20" s="51"/>
      <c r="J20" s="50"/>
      <c r="K20" s="50"/>
      <c r="L20" s="51"/>
    </row>
    <row r="21" spans="1:16">
      <c r="A21" s="54" t="s">
        <v>26</v>
      </c>
      <c r="B21" s="49"/>
      <c r="C21" s="74"/>
      <c r="D21" s="75"/>
      <c r="E21" s="75"/>
      <c r="F21" s="75"/>
      <c r="G21" s="75"/>
      <c r="H21" s="75"/>
      <c r="I21" s="75"/>
      <c r="J21" s="75"/>
      <c r="K21" s="75"/>
      <c r="L21" s="76"/>
    </row>
    <row r="22" spans="1:16">
      <c r="A22" s="55"/>
      <c r="B22" s="56"/>
      <c r="C22" s="77"/>
      <c r="D22" s="77"/>
      <c r="E22" s="77"/>
      <c r="F22" s="77"/>
      <c r="G22" s="77"/>
      <c r="H22" s="77"/>
      <c r="I22" s="77"/>
      <c r="J22" s="77"/>
      <c r="K22" s="77"/>
      <c r="L22" s="78"/>
    </row>
    <row r="23" spans="1:16">
      <c r="A23" s="48"/>
      <c r="B23" s="49"/>
      <c r="C23" s="50"/>
      <c r="D23" s="50"/>
      <c r="E23" s="50"/>
      <c r="F23" s="50"/>
      <c r="G23" s="50"/>
      <c r="H23" s="50"/>
      <c r="I23" s="51"/>
      <c r="J23" s="50"/>
      <c r="K23" s="50"/>
      <c r="L23" s="51"/>
    </row>
    <row r="24" spans="1:16">
      <c r="A24" s="51"/>
      <c r="B24" s="49"/>
      <c r="C24" s="50"/>
      <c r="D24" s="50"/>
      <c r="E24" s="50"/>
      <c r="F24" s="50"/>
      <c r="G24" s="50"/>
      <c r="H24" s="50"/>
      <c r="I24" s="51"/>
      <c r="J24" s="50"/>
      <c r="K24" s="50"/>
      <c r="L24" s="51"/>
    </row>
    <row r="25" spans="1:16">
      <c r="A25" s="51"/>
      <c r="B25" s="49"/>
      <c r="C25" s="50"/>
      <c r="D25" s="50"/>
      <c r="E25" s="50"/>
      <c r="F25" s="50"/>
      <c r="G25" s="50"/>
      <c r="H25" s="50"/>
      <c r="I25" s="51"/>
      <c r="J25" s="50"/>
      <c r="K25" s="50"/>
      <c r="L25" s="51"/>
    </row>
    <row r="26" spans="1:16">
      <c r="A26" s="51"/>
      <c r="B26" s="49"/>
      <c r="C26" s="50"/>
      <c r="D26" s="50"/>
      <c r="E26" s="50"/>
      <c r="F26" s="50"/>
      <c r="G26" s="50"/>
      <c r="H26" s="50"/>
      <c r="I26" s="51"/>
      <c r="J26" s="50"/>
      <c r="K26" s="50"/>
      <c r="L26" s="51"/>
    </row>
    <row r="27" spans="1:16">
      <c r="A27" s="51"/>
      <c r="B27" s="49"/>
      <c r="C27" s="50"/>
      <c r="D27" s="50"/>
      <c r="E27" s="50"/>
      <c r="F27" s="50"/>
      <c r="G27" s="50"/>
      <c r="H27" s="50"/>
      <c r="I27" s="51"/>
      <c r="J27" s="50"/>
      <c r="K27" s="50"/>
      <c r="L27" s="51"/>
    </row>
    <row r="28" spans="1:16">
      <c r="A28" s="51"/>
      <c r="B28" s="49"/>
      <c r="C28" s="50"/>
      <c r="D28" s="50"/>
      <c r="E28" s="50"/>
      <c r="F28" s="50"/>
      <c r="G28" s="50"/>
      <c r="H28" s="50"/>
      <c r="I28" s="51"/>
      <c r="J28" s="50"/>
      <c r="K28" s="50"/>
      <c r="L28" s="51"/>
    </row>
    <row r="29" spans="1:16">
      <c r="A29" s="51"/>
      <c r="B29" s="49"/>
      <c r="C29" s="50"/>
      <c r="D29" s="50"/>
      <c r="E29" s="50"/>
      <c r="F29" s="50"/>
      <c r="G29" s="50"/>
      <c r="H29" s="50"/>
      <c r="I29" s="51"/>
      <c r="J29" s="50"/>
      <c r="K29" s="50"/>
      <c r="L29" s="51"/>
    </row>
    <row r="30" spans="1:16">
      <c r="A30" s="51"/>
      <c r="B30" s="49"/>
      <c r="C30" s="50"/>
      <c r="D30" s="50"/>
      <c r="E30" s="50"/>
      <c r="F30" s="50"/>
      <c r="G30" s="50"/>
      <c r="H30" s="50"/>
      <c r="I30" s="51"/>
      <c r="J30" s="50"/>
      <c r="K30" s="50"/>
      <c r="L30" s="51"/>
    </row>
    <row r="31" spans="1:16">
      <c r="A31" s="51"/>
      <c r="B31" s="49"/>
      <c r="C31" s="50"/>
      <c r="D31" s="50"/>
      <c r="E31" s="50"/>
      <c r="F31" s="50"/>
      <c r="G31" s="50"/>
      <c r="H31" s="50"/>
      <c r="I31" s="51"/>
      <c r="J31" s="50"/>
      <c r="K31" s="50"/>
      <c r="L31" s="51"/>
    </row>
    <row r="32" spans="1:16">
      <c r="A32" s="51"/>
      <c r="B32" s="49"/>
      <c r="C32" s="50"/>
      <c r="D32" s="50"/>
      <c r="E32" s="50"/>
      <c r="F32" s="50"/>
      <c r="G32" s="50"/>
      <c r="H32" s="50"/>
      <c r="I32" s="51"/>
      <c r="J32" s="50"/>
      <c r="K32" s="50"/>
      <c r="L32" s="51"/>
    </row>
    <row r="33" spans="1:12">
      <c r="A33" s="51"/>
      <c r="B33" s="49"/>
      <c r="C33" s="50"/>
      <c r="D33" s="50"/>
      <c r="E33" s="50"/>
      <c r="F33" s="50"/>
      <c r="G33" s="50"/>
      <c r="H33" s="50"/>
      <c r="I33" s="51"/>
      <c r="J33" s="50"/>
      <c r="K33" s="50"/>
      <c r="L33" s="51"/>
    </row>
    <row r="34" spans="1:12">
      <c r="A34" s="51"/>
      <c r="B34" s="49"/>
      <c r="C34" s="50"/>
      <c r="D34" s="50"/>
      <c r="E34" s="50"/>
      <c r="F34" s="50"/>
      <c r="G34" s="50"/>
      <c r="H34" s="50"/>
      <c r="I34" s="51"/>
      <c r="J34" s="50"/>
      <c r="K34" s="50"/>
      <c r="L34" s="51"/>
    </row>
    <row r="35" spans="1:12">
      <c r="A35" s="51"/>
      <c r="B35" s="49"/>
      <c r="C35" s="50"/>
      <c r="D35" s="50"/>
      <c r="E35" s="50"/>
      <c r="F35" s="50"/>
      <c r="G35" s="50"/>
      <c r="H35" s="50"/>
      <c r="I35" s="51"/>
      <c r="J35" s="50"/>
      <c r="K35" s="50"/>
      <c r="L35" s="51"/>
    </row>
    <row r="36" spans="1:12">
      <c r="A36" s="51"/>
      <c r="B36" s="49"/>
      <c r="C36" s="50"/>
      <c r="D36" s="50"/>
      <c r="E36" s="50"/>
      <c r="F36" s="50"/>
      <c r="G36" s="50"/>
      <c r="H36" s="50"/>
      <c r="I36" s="51"/>
      <c r="J36" s="50"/>
      <c r="K36" s="50"/>
      <c r="L36" s="51"/>
    </row>
    <row r="37" spans="1:12">
      <c r="A37" s="51"/>
      <c r="B37" s="49"/>
      <c r="C37" s="50"/>
      <c r="D37" s="50"/>
      <c r="E37" s="50"/>
      <c r="F37" s="50"/>
      <c r="G37" s="50"/>
      <c r="H37" s="50"/>
      <c r="I37" s="51"/>
      <c r="J37" s="50"/>
      <c r="K37" s="50"/>
      <c r="L37" s="51"/>
    </row>
    <row r="38" spans="1:12">
      <c r="A38" s="51"/>
      <c r="B38" s="49"/>
      <c r="C38" s="50"/>
      <c r="D38" s="50"/>
      <c r="E38" s="50"/>
      <c r="F38" s="50"/>
      <c r="G38" s="50"/>
      <c r="H38" s="50"/>
      <c r="I38" s="51"/>
      <c r="J38" s="50"/>
      <c r="K38" s="50"/>
      <c r="L38" s="51"/>
    </row>
    <row r="39" spans="1:12">
      <c r="A39" s="51"/>
      <c r="B39" s="49"/>
      <c r="C39" s="50"/>
      <c r="D39" s="50"/>
      <c r="E39" s="50"/>
      <c r="F39" s="50"/>
      <c r="G39" s="50"/>
      <c r="H39" s="50"/>
      <c r="I39" s="51"/>
      <c r="J39" s="50"/>
      <c r="K39" s="50"/>
      <c r="L39" s="51"/>
    </row>
  </sheetData>
  <mergeCells count="9">
    <mergeCell ref="E11:G11"/>
    <mergeCell ref="H11:K11"/>
    <mergeCell ref="C21:L22"/>
    <mergeCell ref="B4:C4"/>
    <mergeCell ref="B5:C5"/>
    <mergeCell ref="C7:D7"/>
    <mergeCell ref="C8:D8"/>
    <mergeCell ref="C9:D9"/>
    <mergeCell ref="B11:D11"/>
  </mergeCells>
  <conditionalFormatting sqref="C8">
    <cfRule type="cellIs" dxfId="3" priority="2" operator="equal">
      <formula>0</formula>
    </cfRule>
  </conditionalFormatting>
  <conditionalFormatting sqref="C8">
    <cfRule type="cellIs" dxfId="1" priority="1" operator="equal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TDB</vt:lpstr>
      <vt:lpstr>ALEXANDRE</vt:lpstr>
      <vt:lpstr>ANNE SOPHIE</vt:lpstr>
      <vt:lpstr>ARTHUR</vt:lpstr>
    </vt:vector>
  </TitlesOfParts>
  <Company>DUT TC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Blanlot-Heib</dc:creator>
  <cp:lastModifiedBy>Carim</cp:lastModifiedBy>
  <dcterms:created xsi:type="dcterms:W3CDTF">2018-02-01T05:06:50Z</dcterms:created>
  <dcterms:modified xsi:type="dcterms:W3CDTF">2018-02-01T08:28:53Z</dcterms:modified>
</cp:coreProperties>
</file>