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555" yWindow="4905" windowWidth="4785" windowHeight="6720" tabRatio="728"/>
  </bookViews>
  <sheets>
    <sheet name="Feuil1" sheetId="57" r:id="rId1"/>
  </sheets>
  <externalReferences>
    <externalReference r:id="rId2"/>
  </externalReferences>
  <definedNames>
    <definedName name="congés1">[1]Menu!$B$20:$B$25</definedName>
    <definedName name="fériés1">[1]Menu!$B$2:$B$19</definedName>
    <definedName name="maintenant1">[1]Menu!$F$1</definedName>
  </definedNames>
  <calcPr calcId="125725"/>
</workbook>
</file>

<file path=xl/calcChain.xml><?xml version="1.0" encoding="utf-8"?>
<calcChain xmlns="http://schemas.openxmlformats.org/spreadsheetml/2006/main">
  <c r="G52" i="57"/>
  <c r="F52"/>
  <c r="E52"/>
  <c r="D52"/>
  <c r="G51"/>
  <c r="F51"/>
  <c r="E51"/>
  <c r="D51"/>
  <c r="C52"/>
  <c r="C51"/>
  <c r="G50"/>
  <c r="F50"/>
  <c r="E50"/>
  <c r="D50"/>
  <c r="C50"/>
  <c r="C68"/>
  <c r="C67"/>
  <c r="C66"/>
  <c r="C65"/>
  <c r="D21"/>
  <c r="C1"/>
  <c r="D1"/>
  <c r="D24"/>
  <c r="C24"/>
  <c r="C2"/>
  <c r="C25"/>
  <c r="D2"/>
  <c r="D25"/>
  <c r="E1"/>
  <c r="E24"/>
  <c r="C30"/>
  <c r="C42"/>
  <c r="E2"/>
  <c r="E25"/>
  <c r="F1"/>
  <c r="F24"/>
  <c r="C45"/>
  <c r="D42"/>
  <c r="D30"/>
  <c r="G1"/>
  <c r="F2"/>
  <c r="F25"/>
  <c r="E42"/>
  <c r="D45"/>
  <c r="F53"/>
  <c r="G2"/>
  <c r="G25"/>
  <c r="F42"/>
  <c r="G24"/>
  <c r="F45"/>
  <c r="F46"/>
  <c r="E30"/>
  <c r="E45"/>
  <c r="G53"/>
  <c r="F30"/>
  <c r="G46"/>
  <c r="G30"/>
  <c r="G42"/>
  <c r="G45"/>
  <c r="E53" l="1"/>
  <c r="E46"/>
  <c r="D53"/>
  <c r="D46"/>
  <c r="C46"/>
  <c r="C53"/>
</calcChain>
</file>

<file path=xl/sharedStrings.xml><?xml version="1.0" encoding="utf-8"?>
<sst xmlns="http://schemas.openxmlformats.org/spreadsheetml/2006/main" count="69" uniqueCount="46">
  <si>
    <t>code catégorie hors production</t>
  </si>
  <si>
    <t>ATT-PIECE</t>
  </si>
  <si>
    <t>ATT-CHRGE</t>
  </si>
  <si>
    <t>ATT-ENGIN</t>
  </si>
  <si>
    <t>ATT-MACH</t>
  </si>
  <si>
    <t>EQU-ANIM</t>
  </si>
  <si>
    <t>EQU-RDV</t>
  </si>
  <si>
    <t>EQU-SANTE</t>
  </si>
  <si>
    <t>FORMATION</t>
  </si>
  <si>
    <t>FORM-CONVOC</t>
  </si>
  <si>
    <t>LOGISTIQUE</t>
  </si>
  <si>
    <t>MAINTCE-IO</t>
  </si>
  <si>
    <t>MEDICAL</t>
  </si>
  <si>
    <t>METHODES</t>
  </si>
  <si>
    <t>MOUVEMENT</t>
  </si>
  <si>
    <t>QSE</t>
  </si>
  <si>
    <t>RPLMT-DPX</t>
  </si>
  <si>
    <t>SUPVISION</t>
  </si>
  <si>
    <t>SERV-LIM</t>
  </si>
  <si>
    <t>SOCIAL</t>
  </si>
  <si>
    <t>TOTAL d'heures journalier</t>
  </si>
  <si>
    <t>% FRAIS journalier</t>
  </si>
  <si>
    <t>Total heures présence RCP</t>
  </si>
  <si>
    <t>Heures productives réelles (+int)</t>
  </si>
  <si>
    <t>Equipe</t>
  </si>
  <si>
    <t>P8N1</t>
  </si>
  <si>
    <t>P2N1</t>
  </si>
  <si>
    <t>P7N1</t>
  </si>
  <si>
    <t>TOTAL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</si>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</sst>
</file>

<file path=xl/styles.xml><?xml version="1.0" encoding="utf-8"?>
<styleSheet xmlns="http://schemas.openxmlformats.org/spreadsheetml/2006/main">
  <numFmts count="4">
    <numFmt numFmtId="173" formatCode="dd"/>
    <numFmt numFmtId="174" formatCode="ddd"/>
    <numFmt numFmtId="175" formatCode="0.0%"/>
    <numFmt numFmtId="176" formatCode="0.0"/>
  </numFmts>
  <fonts count="9">
    <font>
      <sz val="10"/>
      <name val="Arial"/>
    </font>
    <font>
      <b/>
      <sz val="14"/>
      <color indexed="9"/>
      <name val="Tahoma"/>
      <family val="2"/>
    </font>
    <font>
      <sz val="14"/>
      <name val="Tahoma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Tahoma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74" fontId="1" fillId="2" borderId="1" xfId="0" applyNumberFormat="1" applyFont="1" applyFill="1" applyBorder="1" applyAlignment="1" applyProtection="1">
      <alignment horizontal="center" vertical="center"/>
      <protection locked="0"/>
    </xf>
    <xf numFmtId="174" fontId="1" fillId="2" borderId="2" xfId="0" applyNumberFormat="1" applyFont="1" applyFill="1" applyBorder="1" applyAlignment="1" applyProtection="1">
      <alignment horizontal="center" vertical="center"/>
      <protection locked="0"/>
    </xf>
    <xf numFmtId="1" fontId="2" fillId="4" borderId="3" xfId="0" applyNumberFormat="1" applyFont="1" applyFill="1" applyBorder="1" applyAlignment="1" applyProtection="1">
      <alignment horizontal="center" vertical="center"/>
      <protection locked="0"/>
    </xf>
    <xf numFmtId="1" fontId="2" fillId="4" borderId="4" xfId="0" applyNumberFormat="1" applyFont="1" applyFill="1" applyBorder="1" applyAlignment="1" applyProtection="1">
      <alignment horizontal="center" vertical="center"/>
      <protection locked="0"/>
    </xf>
    <xf numFmtId="1" fontId="2" fillId="4" borderId="5" xfId="0" applyNumberFormat="1" applyFont="1" applyFill="1" applyBorder="1" applyAlignment="1" applyProtection="1">
      <alignment horizontal="center" vertical="center"/>
      <protection locked="0"/>
    </xf>
    <xf numFmtId="1" fontId="2" fillId="4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173" fontId="4" fillId="0" borderId="8" xfId="0" applyNumberFormat="1" applyFont="1" applyFill="1" applyBorder="1" applyAlignment="1" applyProtection="1">
      <alignment horizontal="center" vertical="center"/>
      <protection locked="0"/>
    </xf>
    <xf numFmtId="173" fontId="4" fillId="0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0" fillId="0" borderId="0" xfId="0" applyAlignment="1">
      <alignment horizontal="center"/>
    </xf>
    <xf numFmtId="174" fontId="0" fillId="0" borderId="0" xfId="0" applyNumberFormat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2" fontId="3" fillId="0" borderId="11" xfId="0" applyNumberFormat="1" applyFont="1" applyBorder="1" applyAlignment="1">
      <alignment horizontal="center"/>
    </xf>
    <xf numFmtId="2" fontId="3" fillId="0" borderId="14" xfId="0" applyNumberFormat="1" applyFont="1" applyBorder="1" applyAlignment="1">
      <alignment horizontal="center"/>
    </xf>
    <xf numFmtId="2" fontId="7" fillId="0" borderId="4" xfId="0" applyNumberFormat="1" applyFont="1" applyFill="1" applyBorder="1" applyAlignment="1" applyProtection="1">
      <alignment horizontal="center" vertical="center"/>
      <protection locked="0"/>
    </xf>
    <xf numFmtId="2" fontId="6" fillId="0" borderId="11" xfId="0" applyNumberFormat="1" applyFont="1" applyBorder="1" applyAlignment="1">
      <alignment horizontal="center"/>
    </xf>
    <xf numFmtId="2" fontId="6" fillId="0" borderId="14" xfId="0" applyNumberFormat="1" applyFont="1" applyBorder="1" applyAlignment="1">
      <alignment horizontal="center"/>
    </xf>
    <xf numFmtId="2" fontId="7" fillId="0" borderId="3" xfId="0" applyNumberFormat="1" applyFont="1" applyFill="1" applyBorder="1" applyAlignment="1" applyProtection="1">
      <alignment horizontal="center" vertical="center"/>
      <protection locked="0"/>
    </xf>
    <xf numFmtId="175" fontId="6" fillId="0" borderId="12" xfId="0" applyNumberFormat="1" applyFont="1" applyBorder="1" applyAlignment="1">
      <alignment horizontal="center"/>
    </xf>
    <xf numFmtId="175" fontId="6" fillId="0" borderId="15" xfId="0" applyNumberFormat="1" applyFont="1" applyBorder="1" applyAlignment="1">
      <alignment horizontal="center"/>
    </xf>
    <xf numFmtId="9" fontId="3" fillId="0" borderId="16" xfId="0" applyNumberFormat="1" applyFont="1" applyFill="1" applyBorder="1" applyAlignment="1">
      <alignment horizontal="center"/>
    </xf>
    <xf numFmtId="175" fontId="6" fillId="0" borderId="0" xfId="0" applyNumberFormat="1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2" fontId="7" fillId="0" borderId="8" xfId="0" applyNumberFormat="1" applyFont="1" applyFill="1" applyBorder="1" applyAlignment="1" applyProtection="1">
      <alignment horizontal="center" vertical="center"/>
      <protection locked="0"/>
    </xf>
    <xf numFmtId="176" fontId="6" fillId="0" borderId="17" xfId="0" applyNumberFormat="1" applyFont="1" applyBorder="1" applyAlignment="1">
      <alignment horizontal="center"/>
    </xf>
    <xf numFmtId="2" fontId="7" fillId="0" borderId="18" xfId="0" applyNumberFormat="1" applyFont="1" applyFill="1" applyBorder="1" applyAlignment="1" applyProtection="1">
      <alignment horizontal="center" vertical="center"/>
      <protection locked="0"/>
    </xf>
    <xf numFmtId="0" fontId="6" fillId="4" borderId="17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1">
    <cellStyle name="Normal" xfId="0" builtinId="0"/>
  </cellStyles>
  <dxfs count="30"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b/>
        <i val="0"/>
        <condense val="0"/>
        <extend val="0"/>
        <color indexed="63"/>
      </font>
      <fill>
        <patternFill>
          <bgColor indexed="13"/>
        </patternFill>
      </fill>
      <border>
        <right/>
      </border>
    </dxf>
    <dxf>
      <font>
        <b/>
        <i val="0"/>
        <condense val="0"/>
        <extend val="0"/>
        <color indexed="63"/>
      </font>
      <fill>
        <patternFill>
          <bgColor indexed="13"/>
        </patternFill>
      </fill>
      <border>
        <left/>
      </border>
    </dxf>
    <dxf>
      <font>
        <b/>
        <i val="0"/>
        <condense val="0"/>
        <extend val="0"/>
        <color indexed="63"/>
      </font>
      <fill>
        <patternFill>
          <bgColor indexed="52"/>
        </patternFill>
      </fill>
      <border>
        <left style="thin">
          <color indexed="55"/>
        </left>
      </border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b/>
        <i val="0"/>
        <condense val="0"/>
        <extend val="0"/>
        <color indexed="63"/>
      </font>
      <fill>
        <patternFill>
          <bgColor indexed="13"/>
        </patternFill>
      </fill>
      <border>
        <right/>
      </border>
    </dxf>
    <dxf>
      <font>
        <b/>
        <i val="0"/>
        <condense val="0"/>
        <extend val="0"/>
        <color indexed="63"/>
      </font>
      <fill>
        <patternFill>
          <bgColor indexed="13"/>
        </patternFill>
      </fill>
      <border>
        <left/>
      </border>
    </dxf>
    <dxf>
      <font>
        <b/>
        <i val="0"/>
        <condense val="0"/>
        <extend val="0"/>
        <color indexed="63"/>
      </font>
      <fill>
        <patternFill>
          <bgColor indexed="52"/>
        </patternFill>
      </fill>
      <border>
        <left style="thin">
          <color indexed="55"/>
        </left>
      </border>
    </dxf>
    <dxf>
      <font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13"/>
      </font>
      <fill>
        <patternFill>
          <bgColor indexed="13"/>
        </patternFill>
      </fill>
      <border>
        <right/>
      </border>
    </dxf>
    <dxf>
      <font>
        <b/>
        <i val="0"/>
        <condense val="0"/>
        <extend val="0"/>
        <color indexed="13"/>
      </font>
      <fill>
        <patternFill>
          <bgColor indexed="13"/>
        </patternFill>
      </fill>
      <border>
        <left/>
      </border>
    </dxf>
    <dxf>
      <font>
        <b/>
        <i val="0"/>
        <condense val="0"/>
        <extend val="0"/>
        <color indexed="52"/>
      </font>
      <fill>
        <patternFill>
          <bgColor indexed="52"/>
        </patternFill>
      </fill>
      <border>
        <left style="thin">
          <color indexed="55"/>
        </left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27214</xdr:colOff>
      <xdr:row>64</xdr:row>
      <xdr:rowOff>0</xdr:rowOff>
    </xdr:from>
    <xdr:to>
      <xdr:col>5</xdr:col>
      <xdr:colOff>299357</xdr:colOff>
      <xdr:row>71</xdr:row>
      <xdr:rowOff>136072</xdr:rowOff>
    </xdr:to>
    <xdr:cxnSp macro="">
      <xdr:nvCxnSpPr>
        <xdr:cNvPr id="3" name="Connecteur droit avec flèche 2"/>
        <xdr:cNvCxnSpPr/>
      </xdr:nvCxnSpPr>
      <xdr:spPr>
        <a:xfrm flipH="1" flipV="1">
          <a:off x="3769178" y="11838214"/>
          <a:ext cx="1796143" cy="1279072"/>
        </a:xfrm>
        <a:prstGeom prst="straightConnector1">
          <a:avLst/>
        </a:prstGeom>
        <a:ln w="349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326571</xdr:colOff>
      <xdr:row>68</xdr:row>
      <xdr:rowOff>54429</xdr:rowOff>
    </xdr:from>
    <xdr:to>
      <xdr:col>11</xdr:col>
      <xdr:colOff>612321</xdr:colOff>
      <xdr:row>76</xdr:row>
      <xdr:rowOff>108857</xdr:rowOff>
    </xdr:to>
    <xdr:sp macro="" textlink="">
      <xdr:nvSpPr>
        <xdr:cNvPr id="4" name="ZoneTexte 3"/>
        <xdr:cNvSpPr txBox="1"/>
      </xdr:nvSpPr>
      <xdr:spPr>
        <a:xfrm>
          <a:off x="5592535" y="12545786"/>
          <a:ext cx="4857750" cy="1360714"/>
        </a:xfrm>
        <a:prstGeom prst="rect">
          <a:avLst/>
        </a:prstGeom>
        <a:solidFill>
          <a:schemeClr val="lt1"/>
        </a:solidFill>
        <a:ln w="349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Résultat attendu :</a:t>
          </a:r>
        </a:p>
        <a:p>
          <a:r>
            <a:rPr lang="fr-FR" sz="1100" baseline="0"/>
            <a:t>En C50 comptage de toutes les cases non vide comprise entre C03:C19  des agents appartenant à l'équipe P2N1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C51 comptage de toutes les cases non vide comprise entre C03:C19  des agents appartenant à l'équipe P7N1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C52 comptage de toutes les cases non vide comprise entre C03:C19  des agents appartenant à l'équipe P8N1</a:t>
          </a:r>
          <a:endParaRPr lang="fr-FR">
            <a:effectLst/>
          </a:endParaRPr>
        </a:p>
        <a:p>
          <a:endParaRPr lang="fr-FR" sz="1100" baseline="0"/>
        </a:p>
      </xdr:txBody>
    </xdr:sp>
    <xdr:clientData/>
  </xdr:twoCellAnchor>
  <xdr:twoCellAnchor>
    <xdr:from>
      <xdr:col>1</xdr:col>
      <xdr:colOff>408215</xdr:colOff>
      <xdr:row>49</xdr:row>
      <xdr:rowOff>122465</xdr:rowOff>
    </xdr:from>
    <xdr:to>
      <xdr:col>1</xdr:col>
      <xdr:colOff>734786</xdr:colOff>
      <xdr:row>55</xdr:row>
      <xdr:rowOff>13607</xdr:rowOff>
    </xdr:to>
    <xdr:cxnSp macro="">
      <xdr:nvCxnSpPr>
        <xdr:cNvPr id="6" name="Connecteur droit avec flèche 5"/>
        <xdr:cNvCxnSpPr/>
      </xdr:nvCxnSpPr>
      <xdr:spPr>
        <a:xfrm flipV="1">
          <a:off x="2626179" y="9674679"/>
          <a:ext cx="326571" cy="870857"/>
        </a:xfrm>
        <a:prstGeom prst="straightConnector1">
          <a:avLst/>
        </a:prstGeom>
        <a:ln w="44450"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802821</xdr:colOff>
      <xdr:row>55</xdr:row>
      <xdr:rowOff>40821</xdr:rowOff>
    </xdr:from>
    <xdr:to>
      <xdr:col>2</xdr:col>
      <xdr:colOff>748393</xdr:colOff>
      <xdr:row>57</xdr:row>
      <xdr:rowOff>54429</xdr:rowOff>
    </xdr:to>
    <xdr:sp macro="" textlink="">
      <xdr:nvSpPr>
        <xdr:cNvPr id="7" name="ZoneTexte 6"/>
        <xdr:cNvSpPr txBox="1"/>
      </xdr:nvSpPr>
      <xdr:spPr>
        <a:xfrm>
          <a:off x="802821" y="10395857"/>
          <a:ext cx="2925536" cy="340179"/>
        </a:xfrm>
        <a:prstGeom prst="rect">
          <a:avLst/>
        </a:prstGeom>
        <a:solidFill>
          <a:schemeClr val="lt1"/>
        </a:solidFill>
        <a:ln w="4127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Formule</a:t>
          </a:r>
          <a:r>
            <a:rPr lang="fr-FR" sz="1200" baseline="0"/>
            <a:t> Corrigée ... Est-ce correct ????</a:t>
          </a:r>
          <a:endParaRPr lang="fr-FR" sz="1100" baseline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36resrgalp\entites2$\P34\LIGNE%201\SUIVI%20DE%20PRODUCTION\SUIVI%20janvier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janvier"/>
      <sheetName val="IMPUT AGENTS"/>
      <sheetName val="BILAN janvier"/>
      <sheetName val="BILAN SEMAINE"/>
      <sheetName val="Feuil1"/>
    </sheetNames>
    <sheetDataSet>
      <sheetData sheetId="0">
        <row r="1">
          <cell r="F1">
            <v>40211</v>
          </cell>
        </row>
        <row r="2">
          <cell r="B2">
            <v>39448</v>
          </cell>
        </row>
        <row r="3">
          <cell r="B3">
            <v>39530</v>
          </cell>
        </row>
        <row r="4">
          <cell r="B4">
            <v>39531</v>
          </cell>
        </row>
        <row r="5">
          <cell r="B5">
            <v>39569</v>
          </cell>
        </row>
        <row r="6">
          <cell r="B6">
            <v>39570</v>
          </cell>
        </row>
        <row r="7">
          <cell r="B7">
            <v>39576</v>
          </cell>
        </row>
        <row r="8">
          <cell r="B8">
            <v>39577</v>
          </cell>
        </row>
        <row r="9">
          <cell r="B9">
            <v>39569</v>
          </cell>
        </row>
        <row r="10">
          <cell r="B10">
            <v>39579</v>
          </cell>
        </row>
        <row r="11">
          <cell r="B11">
            <v>39580</v>
          </cell>
        </row>
        <row r="12">
          <cell r="B12">
            <v>39643</v>
          </cell>
        </row>
        <row r="13">
          <cell r="B13">
            <v>39675</v>
          </cell>
        </row>
        <row r="14">
          <cell r="B14">
            <v>39753</v>
          </cell>
        </row>
        <row r="15">
          <cell r="B15">
            <v>39762</v>
          </cell>
        </row>
        <row r="16">
          <cell r="B16">
            <v>39763</v>
          </cell>
        </row>
        <row r="17">
          <cell r="B17">
            <v>39807</v>
          </cell>
        </row>
        <row r="18">
          <cell r="B18">
            <v>39808</v>
          </cell>
        </row>
        <row r="19">
          <cell r="B19">
            <v>39813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8"/>
  <sheetViews>
    <sheetView tabSelected="1" topLeftCell="A30" zoomScale="90" zoomScaleNormal="90" workbookViewId="0">
      <selection activeCell="C50" sqref="C50"/>
    </sheetView>
  </sheetViews>
  <sheetFormatPr defaultColWidth="11.42578125" defaultRowHeight="12.75"/>
  <cols>
    <col min="1" max="1" width="33.28515625" bestFit="1" customWidth="1"/>
  </cols>
  <sheetData>
    <row r="1" spans="1:7">
      <c r="A1" s="7">
        <v>2014</v>
      </c>
      <c r="B1" s="7" t="s">
        <v>24</v>
      </c>
      <c r="C1" s="8">
        <f>DATE(A1,A2,1)</f>
        <v>41640</v>
      </c>
      <c r="D1" s="9">
        <f>C1+1</f>
        <v>41641</v>
      </c>
      <c r="E1" s="9">
        <f>D1+1</f>
        <v>41642</v>
      </c>
      <c r="F1" s="9">
        <f>E1+1</f>
        <v>41643</v>
      </c>
      <c r="G1" s="9">
        <f>F1+1</f>
        <v>41644</v>
      </c>
    </row>
    <row r="2" spans="1:7" ht="18.75" thickBot="1">
      <c r="A2" s="10">
        <v>1</v>
      </c>
      <c r="B2" s="10"/>
      <c r="C2" s="1" t="str">
        <f>CHOOSE(WEEKDAY(C1,2),"L","M","M","J","V","S","D")</f>
        <v>M</v>
      </c>
      <c r="D2" s="2" t="str">
        <f>CHOOSE(WEEKDAY(D1,2),"L","M","M","J","V","S","D")</f>
        <v>J</v>
      </c>
      <c r="E2" s="2" t="str">
        <f>CHOOSE(WEEKDAY(E1,2),"L","M","M","J","V","S","D")</f>
        <v>V</v>
      </c>
      <c r="F2" s="2" t="str">
        <f>CHOOSE(WEEKDAY(F1,2),"L","M","M","J","V","S","D")</f>
        <v>S</v>
      </c>
      <c r="G2" s="2" t="str">
        <f>CHOOSE(WEEKDAY(G1,2),"L","M","M","J","V","S","D")</f>
        <v>D</v>
      </c>
    </row>
    <row r="3" spans="1:7" ht="18">
      <c r="A3" s="11" t="s">
        <v>29</v>
      </c>
      <c r="B3" s="11" t="s">
        <v>25</v>
      </c>
      <c r="C3" s="4"/>
      <c r="D3" s="3"/>
      <c r="E3" s="3"/>
      <c r="F3" s="3"/>
      <c r="G3" s="3"/>
    </row>
    <row r="4" spans="1:7" ht="18">
      <c r="A4" s="11" t="s">
        <v>30</v>
      </c>
      <c r="B4" s="13" t="s">
        <v>25</v>
      </c>
      <c r="C4" s="4"/>
      <c r="D4" s="3"/>
      <c r="E4" s="3"/>
      <c r="F4" s="3"/>
      <c r="G4" s="3"/>
    </row>
    <row r="5" spans="1:7" ht="18">
      <c r="A5" s="11" t="s">
        <v>31</v>
      </c>
      <c r="B5" s="13" t="s">
        <v>25</v>
      </c>
      <c r="C5" s="4"/>
      <c r="D5" s="3"/>
      <c r="E5" s="3"/>
      <c r="F5" s="3"/>
      <c r="G5" s="3"/>
    </row>
    <row r="6" spans="1:7" ht="18">
      <c r="A6" s="11" t="s">
        <v>32</v>
      </c>
      <c r="B6" s="12" t="s">
        <v>25</v>
      </c>
      <c r="C6" s="4"/>
      <c r="D6" s="3"/>
      <c r="E6" s="3"/>
      <c r="F6" s="3"/>
      <c r="G6" s="3"/>
    </row>
    <row r="7" spans="1:7" ht="18">
      <c r="A7" s="11" t="s">
        <v>33</v>
      </c>
      <c r="B7" s="12" t="s">
        <v>25</v>
      </c>
      <c r="C7" s="4"/>
      <c r="D7" s="3"/>
      <c r="E7" s="3"/>
      <c r="F7" s="3"/>
      <c r="G7" s="3"/>
    </row>
    <row r="8" spans="1:7" ht="18">
      <c r="A8" s="11" t="s">
        <v>34</v>
      </c>
      <c r="B8" s="13" t="s">
        <v>26</v>
      </c>
      <c r="C8" s="4"/>
      <c r="D8" s="3"/>
      <c r="E8" s="3"/>
      <c r="F8" s="3"/>
      <c r="G8" s="3"/>
    </row>
    <row r="9" spans="1:7" ht="18">
      <c r="A9" s="11" t="s">
        <v>35</v>
      </c>
      <c r="B9" s="13" t="s">
        <v>25</v>
      </c>
      <c r="C9" s="4"/>
      <c r="D9" s="3"/>
      <c r="E9" s="3"/>
      <c r="F9" s="3"/>
      <c r="G9" s="3"/>
    </row>
    <row r="10" spans="1:7" ht="18">
      <c r="A10" s="11" t="s">
        <v>36</v>
      </c>
      <c r="B10" s="13" t="s">
        <v>26</v>
      </c>
      <c r="C10" s="4"/>
      <c r="D10" s="3"/>
      <c r="E10" s="3"/>
      <c r="F10" s="3"/>
      <c r="G10" s="3"/>
    </row>
    <row r="11" spans="1:7" ht="18">
      <c r="A11" s="11" t="s">
        <v>37</v>
      </c>
      <c r="B11" s="13" t="s">
        <v>26</v>
      </c>
      <c r="C11" s="4"/>
      <c r="D11" s="3"/>
      <c r="E11" s="3"/>
      <c r="F11" s="3"/>
      <c r="G11" s="3"/>
    </row>
    <row r="12" spans="1:7" ht="18">
      <c r="A12" s="11" t="s">
        <v>38</v>
      </c>
      <c r="B12" s="13" t="s">
        <v>26</v>
      </c>
      <c r="C12" s="4"/>
      <c r="D12" s="3"/>
      <c r="E12" s="3"/>
      <c r="F12" s="3"/>
      <c r="G12" s="3"/>
    </row>
    <row r="13" spans="1:7" ht="18">
      <c r="A13" s="11" t="s">
        <v>39</v>
      </c>
      <c r="B13" s="13" t="s">
        <v>27</v>
      </c>
      <c r="C13" s="4"/>
      <c r="D13" s="3"/>
      <c r="E13" s="3"/>
      <c r="F13" s="3"/>
      <c r="G13" s="3"/>
    </row>
    <row r="14" spans="1:7" ht="18">
      <c r="A14" s="11" t="s">
        <v>40</v>
      </c>
      <c r="B14" s="13" t="s">
        <v>26</v>
      </c>
      <c r="C14" s="4"/>
      <c r="D14" s="3"/>
      <c r="E14" s="3"/>
      <c r="F14" s="3"/>
      <c r="G14" s="3"/>
    </row>
    <row r="15" spans="1:7" ht="18">
      <c r="A15" s="11" t="s">
        <v>41</v>
      </c>
      <c r="B15" s="13" t="s">
        <v>26</v>
      </c>
      <c r="C15" s="4"/>
      <c r="D15" s="3"/>
      <c r="E15" s="3"/>
      <c r="F15" s="3"/>
      <c r="G15" s="3"/>
    </row>
    <row r="16" spans="1:7" ht="18">
      <c r="A16" s="11" t="s">
        <v>42</v>
      </c>
      <c r="B16" s="14" t="s">
        <v>26</v>
      </c>
      <c r="C16" s="4"/>
      <c r="D16" s="3"/>
      <c r="E16" s="3"/>
      <c r="F16" s="3"/>
      <c r="G16" s="3"/>
    </row>
    <row r="17" spans="1:7" ht="18">
      <c r="A17" s="11" t="s">
        <v>43</v>
      </c>
      <c r="B17" s="14" t="s">
        <v>26</v>
      </c>
      <c r="C17" s="5"/>
      <c r="D17" s="6"/>
      <c r="E17" s="6"/>
      <c r="F17" s="6"/>
      <c r="G17" s="6"/>
    </row>
    <row r="18" spans="1:7" ht="18">
      <c r="A18" s="11" t="s">
        <v>44</v>
      </c>
      <c r="B18" s="11" t="s">
        <v>25</v>
      </c>
      <c r="C18" s="4"/>
      <c r="D18" s="3"/>
      <c r="E18" s="3"/>
      <c r="F18" s="3"/>
      <c r="G18" s="3"/>
    </row>
    <row r="19" spans="1:7" ht="18.75" thickBot="1">
      <c r="A19" s="11" t="s">
        <v>45</v>
      </c>
      <c r="B19" s="15" t="s">
        <v>25</v>
      </c>
      <c r="C19" s="4"/>
      <c r="D19" s="3"/>
      <c r="E19" s="3"/>
      <c r="F19" s="3"/>
      <c r="G19" s="3"/>
    </row>
    <row r="20" spans="1:7">
      <c r="A20" s="16"/>
      <c r="B20" s="16"/>
      <c r="C20" s="16"/>
      <c r="D20" s="16"/>
      <c r="E20" s="16"/>
      <c r="F20" s="16"/>
      <c r="G20" s="16"/>
    </row>
    <row r="21" spans="1:7">
      <c r="A21" s="16"/>
      <c r="B21" s="16"/>
      <c r="C21" s="16"/>
      <c r="D21" s="16">
        <f>COUNTBLANK(C8:E19)*7</f>
        <v>252</v>
      </c>
      <c r="E21" s="16"/>
      <c r="F21" s="16"/>
      <c r="G21" s="16"/>
    </row>
    <row r="22" spans="1:7">
      <c r="A22" s="16"/>
      <c r="B22" s="16"/>
      <c r="C22" s="16"/>
      <c r="D22" s="16"/>
      <c r="E22" s="16"/>
      <c r="F22" s="16"/>
      <c r="G22" s="16"/>
    </row>
    <row r="23" spans="1:7" ht="13.5" thickBot="1">
      <c r="A23" s="16"/>
      <c r="B23" s="16"/>
      <c r="C23" s="16"/>
      <c r="D23" s="17"/>
      <c r="E23" s="16"/>
      <c r="F23" s="16"/>
      <c r="G23" s="16"/>
    </row>
    <row r="24" spans="1:7" ht="13.5" thickBot="1">
      <c r="A24" s="16"/>
      <c r="B24" s="16"/>
      <c r="C24" s="8">
        <f t="shared" ref="C24:G25" si="0">C1</f>
        <v>41640</v>
      </c>
      <c r="D24" s="9">
        <f t="shared" si="0"/>
        <v>41641</v>
      </c>
      <c r="E24" s="9">
        <f t="shared" si="0"/>
        <v>41642</v>
      </c>
      <c r="F24" s="9">
        <f t="shared" si="0"/>
        <v>41643</v>
      </c>
      <c r="G24" s="9">
        <f t="shared" si="0"/>
        <v>41644</v>
      </c>
    </row>
    <row r="25" spans="1:7" ht="18.75" thickBot="1">
      <c r="A25" s="18" t="s">
        <v>0</v>
      </c>
      <c r="B25" s="19"/>
      <c r="C25" s="1" t="str">
        <f t="shared" si="0"/>
        <v>M</v>
      </c>
      <c r="D25" s="2" t="str">
        <f t="shared" si="0"/>
        <v>J</v>
      </c>
      <c r="E25" s="2" t="str">
        <f t="shared" si="0"/>
        <v>V</v>
      </c>
      <c r="F25" s="2" t="str">
        <f t="shared" si="0"/>
        <v>S</v>
      </c>
      <c r="G25" s="2" t="str">
        <f t="shared" si="0"/>
        <v>D</v>
      </c>
    </row>
    <row r="26" spans="1:7">
      <c r="A26" s="20" t="s">
        <v>1</v>
      </c>
      <c r="B26" s="21"/>
      <c r="C26" s="22"/>
      <c r="D26" s="22"/>
      <c r="E26" s="22"/>
      <c r="F26" s="22"/>
      <c r="G26" s="22"/>
    </row>
    <row r="27" spans="1:7">
      <c r="A27" s="20" t="s">
        <v>2</v>
      </c>
      <c r="B27" s="21"/>
      <c r="C27" s="22"/>
      <c r="D27" s="22"/>
      <c r="E27" s="22"/>
      <c r="F27" s="22"/>
      <c r="G27" s="22"/>
    </row>
    <row r="28" spans="1:7">
      <c r="A28" s="20" t="s">
        <v>3</v>
      </c>
      <c r="B28" s="21"/>
      <c r="C28" s="22"/>
      <c r="D28" s="22"/>
      <c r="E28" s="22"/>
      <c r="F28" s="22"/>
      <c r="G28" s="22"/>
    </row>
    <row r="29" spans="1:7">
      <c r="A29" s="20" t="s">
        <v>4</v>
      </c>
      <c r="B29" s="21"/>
      <c r="C29" s="22"/>
      <c r="D29" s="22"/>
      <c r="E29" s="22"/>
      <c r="F29" s="22"/>
      <c r="G29" s="22"/>
    </row>
    <row r="30" spans="1:7">
      <c r="A30" s="20" t="s">
        <v>5</v>
      </c>
      <c r="B30" s="21"/>
      <c r="C30" s="22">
        <f>IF(OR(C25="S",D25="D", C25="D"),0,COUNTBLANK(C18:C19)*0.15+COUNTBLANK(C3)*0.15)</f>
        <v>0.44999999999999996</v>
      </c>
      <c r="D30" s="22">
        <f>IF(OR(D25="S",E25="D", D25="D"),0,COUNTBLANK(D18:D19)*0.15+COUNTBLANK(D3)*0.15)</f>
        <v>0.44999999999999996</v>
      </c>
      <c r="E30" s="22">
        <f>IF(OR(E25="S",F25="D", E25="D"),0,COUNTBLANK(E18:E19)*0.15+COUNTBLANK(E3)*0.15)</f>
        <v>0.44999999999999996</v>
      </c>
      <c r="F30" s="22">
        <f>IF(OR(F25="S",G25="D", F25="D"),0,COUNTBLANK(F18:F19)*0.15+COUNTBLANK(F3)*0.15)</f>
        <v>0</v>
      </c>
      <c r="G30" s="22">
        <f>IF(OR(G25="S",H25="D", G25="D"),0,COUNTBLANK(G18:G19)*0.15+COUNTBLANK(G3)*0.15)</f>
        <v>0</v>
      </c>
    </row>
    <row r="31" spans="1:7">
      <c r="A31" s="20" t="s">
        <v>6</v>
      </c>
      <c r="B31" s="21"/>
      <c r="C31" s="22"/>
      <c r="D31" s="22"/>
      <c r="E31" s="22"/>
      <c r="F31" s="22"/>
      <c r="G31" s="22"/>
    </row>
    <row r="32" spans="1:7">
      <c r="A32" s="20" t="s">
        <v>7</v>
      </c>
      <c r="B32" s="21"/>
      <c r="C32" s="22"/>
      <c r="D32" s="22"/>
      <c r="E32" s="22"/>
      <c r="F32" s="22"/>
      <c r="G32" s="22"/>
    </row>
    <row r="33" spans="1:7">
      <c r="A33" s="20" t="s">
        <v>8</v>
      </c>
      <c r="B33" s="21"/>
      <c r="C33" s="22"/>
      <c r="D33" s="22"/>
      <c r="E33" s="22"/>
      <c r="F33" s="22"/>
      <c r="G33" s="22"/>
    </row>
    <row r="34" spans="1:7">
      <c r="A34" s="20" t="s">
        <v>9</v>
      </c>
      <c r="B34" s="21"/>
      <c r="C34" s="22"/>
      <c r="D34" s="22"/>
      <c r="E34" s="22"/>
      <c r="F34" s="22"/>
      <c r="G34" s="22"/>
    </row>
    <row r="35" spans="1:7">
      <c r="A35" s="20" t="s">
        <v>10</v>
      </c>
      <c r="B35" s="21"/>
      <c r="C35" s="22"/>
      <c r="D35" s="22"/>
      <c r="E35" s="22"/>
      <c r="F35" s="22"/>
      <c r="G35" s="22"/>
    </row>
    <row r="36" spans="1:7">
      <c r="A36" s="20" t="s">
        <v>11</v>
      </c>
      <c r="B36" s="21"/>
      <c r="C36" s="22"/>
      <c r="D36" s="22"/>
      <c r="E36" s="22"/>
      <c r="F36" s="22"/>
      <c r="G36" s="22"/>
    </row>
    <row r="37" spans="1:7">
      <c r="A37" s="20" t="s">
        <v>12</v>
      </c>
      <c r="B37" s="21"/>
      <c r="C37" s="22"/>
      <c r="D37" s="22"/>
      <c r="E37" s="22"/>
      <c r="F37" s="22"/>
      <c r="G37" s="22"/>
    </row>
    <row r="38" spans="1:7">
      <c r="A38" s="20" t="s">
        <v>13</v>
      </c>
      <c r="B38" s="21"/>
      <c r="C38" s="22"/>
      <c r="D38" s="22"/>
      <c r="E38" s="22"/>
      <c r="F38" s="22"/>
      <c r="G38" s="22"/>
    </row>
    <row r="39" spans="1:7">
      <c r="A39" s="20" t="s">
        <v>14</v>
      </c>
      <c r="B39" s="21"/>
      <c r="C39" s="22"/>
      <c r="D39" s="22"/>
      <c r="E39" s="22"/>
      <c r="F39" s="22"/>
      <c r="G39" s="22"/>
    </row>
    <row r="40" spans="1:7">
      <c r="A40" s="20" t="s">
        <v>15</v>
      </c>
      <c r="B40" s="21"/>
      <c r="C40" s="22"/>
      <c r="D40" s="22"/>
      <c r="E40" s="22"/>
      <c r="F40" s="22"/>
      <c r="G40" s="22"/>
    </row>
    <row r="41" spans="1:7">
      <c r="A41" s="20" t="s">
        <v>16</v>
      </c>
      <c r="B41" s="21"/>
      <c r="C41" s="22"/>
      <c r="D41" s="22"/>
      <c r="E41" s="22"/>
      <c r="F41" s="22"/>
      <c r="G41" s="22"/>
    </row>
    <row r="42" spans="1:7">
      <c r="A42" s="20" t="s">
        <v>17</v>
      </c>
      <c r="B42" s="21"/>
      <c r="C42" s="22">
        <f>IF(OR(C25="S",D25="D", C25="D"),0,COUNTBLANK(C3:C4)*7.75)</f>
        <v>15.5</v>
      </c>
      <c r="D42" s="22">
        <f>IF(OR(D25="S",E25="D", D25="D"),0,COUNTBLANK(D3)*7.75)</f>
        <v>7.75</v>
      </c>
      <c r="E42" s="22">
        <f>IF(OR(E25="S",F25="D", E25="D"),0,COUNTBLANK(E3)*7.75)</f>
        <v>7.75</v>
      </c>
      <c r="F42" s="22">
        <f>IF(OR(F25="S",G25="D", F25="D"),0,COUNTBLANK(F3)*7.75)</f>
        <v>0</v>
      </c>
      <c r="G42" s="22">
        <f>IF(OR(G25="S",H25="D", G25="D"),0,COUNTBLANK(G3)*7.75)</f>
        <v>0</v>
      </c>
    </row>
    <row r="43" spans="1:7">
      <c r="A43" s="20" t="s">
        <v>18</v>
      </c>
      <c r="B43" s="21"/>
      <c r="C43" s="22"/>
      <c r="D43" s="22"/>
      <c r="E43" s="22"/>
      <c r="F43" s="22"/>
      <c r="G43" s="22"/>
    </row>
    <row r="44" spans="1:7">
      <c r="A44" s="20" t="s">
        <v>19</v>
      </c>
      <c r="B44" s="21"/>
      <c r="C44" s="22"/>
      <c r="D44" s="22"/>
      <c r="E44" s="22"/>
      <c r="F44" s="22"/>
      <c r="G44" s="22"/>
    </row>
    <row r="45" spans="1:7">
      <c r="A45" s="23" t="s">
        <v>20</v>
      </c>
      <c r="B45" s="24"/>
      <c r="C45" s="25">
        <f>IF(OR(C25="S",C25="D"),0,SUM(C26:C44))</f>
        <v>15.95</v>
      </c>
      <c r="D45" s="25">
        <f>IF(OR(D25="S",D25="D"),0,SUM(D26:D44))</f>
        <v>8.1999999999999993</v>
      </c>
      <c r="E45" s="25">
        <f>IF(OR(E25="S",E25="D"),0,SUM(E26:E44))</f>
        <v>8.1999999999999993</v>
      </c>
      <c r="F45" s="25">
        <f>IF(OR(F25="S",F25="D"),0,SUM(F26:F44))</f>
        <v>0</v>
      </c>
      <c r="G45" s="25">
        <f>IF(OR(G25="S",G25="D"),0,SUM(G26:G44))</f>
        <v>0</v>
      </c>
    </row>
    <row r="46" spans="1:7" ht="13.5" thickBot="1">
      <c r="A46" s="26" t="s">
        <v>21</v>
      </c>
      <c r="B46" s="27"/>
      <c r="C46" s="28">
        <f>IF(OR(C25="S",C25="D"),0,(C45/C50))</f>
        <v>0.25825777202072536</v>
      </c>
      <c r="D46" s="28">
        <f>IF(OR(D25="S",D25="D"),0,(D45/D50))</f>
        <v>0.1327720207253886</v>
      </c>
      <c r="E46" s="28">
        <f>IF(OR(E25="S",E25="D"),0,(E45/E50))</f>
        <v>0.1327720207253886</v>
      </c>
      <c r="F46" s="28">
        <f>IF(OR(F25="S",F25="D"),0,(F45/F50))</f>
        <v>0</v>
      </c>
      <c r="G46" s="28">
        <f>IF(OR(G25="S",G25="D"),0,(G45/G50))</f>
        <v>0</v>
      </c>
    </row>
    <row r="47" spans="1:7">
      <c r="A47" s="29"/>
      <c r="B47" s="29"/>
      <c r="C47" s="30"/>
      <c r="D47" s="30"/>
      <c r="E47" s="30"/>
      <c r="F47" s="30"/>
      <c r="G47" s="30"/>
    </row>
    <row r="48" spans="1:7">
      <c r="A48" s="31"/>
      <c r="B48" s="31"/>
      <c r="C48" s="32"/>
      <c r="D48" s="32"/>
      <c r="E48" s="32"/>
      <c r="F48" s="32"/>
      <c r="G48" s="32"/>
    </row>
    <row r="49" spans="1:7">
      <c r="A49" s="35" t="s">
        <v>22</v>
      </c>
      <c r="B49" s="35"/>
      <c r="C49" s="25"/>
      <c r="D49" s="25"/>
      <c r="E49" s="25"/>
      <c r="F49" s="25"/>
      <c r="G49" s="25"/>
    </row>
    <row r="50" spans="1:7">
      <c r="A50" s="38" t="s">
        <v>23</v>
      </c>
      <c r="B50" s="37" t="s">
        <v>26</v>
      </c>
      <c r="C50" s="36">
        <f>IF(OR(C25="S",D25="D",C25="D"),0,SUMPRODUCT(--(C$3:C$19=""),--($B$3:$B$19=$B50))*7.72)</f>
        <v>61.76</v>
      </c>
      <c r="D50" s="36">
        <f>IF(OR(D25="S",E25="D",D25="D"),0,SUMPRODUCT(--(D$3:D$19=""),--($B$3:$B$19=$B50))*7.72)</f>
        <v>61.76</v>
      </c>
      <c r="E50" s="36">
        <f t="shared" ref="E50:G50" si="1">IF(OR(E25="S",F25="D",E25="D"),0,SUMPRODUCT(--(E$3:E$19=""),--($B$3:$B$19=$B50))*7.72)</f>
        <v>61.76</v>
      </c>
      <c r="F50" s="36">
        <f t="shared" si="1"/>
        <v>0</v>
      </c>
      <c r="G50" s="36">
        <f t="shared" si="1"/>
        <v>0</v>
      </c>
    </row>
    <row r="51" spans="1:7">
      <c r="A51" s="39"/>
      <c r="B51" s="37" t="s">
        <v>27</v>
      </c>
      <c r="C51" s="36">
        <f t="shared" ref="C51:G52" si="2">IF(OR(C26="S",D26="D",C26="D"),0,SUMPRODUCT(--(C$3:C$19=""),--($B$3:$B$19=$B51))*7.72)</f>
        <v>7.72</v>
      </c>
      <c r="D51" s="36">
        <f t="shared" si="2"/>
        <v>7.72</v>
      </c>
      <c r="E51" s="36">
        <f t="shared" si="2"/>
        <v>7.72</v>
      </c>
      <c r="F51" s="36">
        <f t="shared" si="2"/>
        <v>7.72</v>
      </c>
      <c r="G51" s="36">
        <f t="shared" si="2"/>
        <v>7.72</v>
      </c>
    </row>
    <row r="52" spans="1:7">
      <c r="A52" s="39"/>
      <c r="B52" s="37" t="s">
        <v>25</v>
      </c>
      <c r="C52" s="36">
        <f t="shared" si="2"/>
        <v>61.76</v>
      </c>
      <c r="D52" s="36">
        <f t="shared" si="2"/>
        <v>61.76</v>
      </c>
      <c r="E52" s="36">
        <f t="shared" si="2"/>
        <v>61.76</v>
      </c>
      <c r="F52" s="36">
        <f t="shared" si="2"/>
        <v>61.76</v>
      </c>
      <c r="G52" s="36">
        <f t="shared" si="2"/>
        <v>61.76</v>
      </c>
    </row>
    <row r="53" spans="1:7">
      <c r="A53" s="40"/>
      <c r="B53" s="37" t="s">
        <v>28</v>
      </c>
      <c r="C53" s="36">
        <f>SUM(C50:C52)</f>
        <v>131.24</v>
      </c>
      <c r="D53" s="36">
        <f>SUM(D50:D52)</f>
        <v>131.24</v>
      </c>
      <c r="E53" s="36">
        <f>SUM(E50:E52)</f>
        <v>131.24</v>
      </c>
      <c r="F53" s="36">
        <f>SUM(F50:F52)</f>
        <v>69.48</v>
      </c>
      <c r="G53" s="36">
        <f>SUM(G50:G52)</f>
        <v>69.48</v>
      </c>
    </row>
    <row r="63" spans="1:7" ht="13.5" thickBot="1"/>
    <row r="64" spans="1:7">
      <c r="A64" s="33" t="s">
        <v>22</v>
      </c>
      <c r="B64" s="33"/>
      <c r="C64" s="34"/>
    </row>
    <row r="65" spans="1:5">
      <c r="A65" s="35" t="s">
        <v>23</v>
      </c>
      <c r="B65" s="35" t="s">
        <v>26</v>
      </c>
      <c r="C65" s="36">
        <f>IF(OR(C25="S",D25="D",C25="D"),0,COUNTBLANK(C8)*7.72+COUNTBLANK(C10:C12)*7.72+COUNTBLANK(C14:C17)*7.72)</f>
        <v>61.76</v>
      </c>
      <c r="E65" s="16"/>
    </row>
    <row r="66" spans="1:5">
      <c r="A66" s="38"/>
      <c r="B66" s="37" t="s">
        <v>27</v>
      </c>
      <c r="C66" s="36">
        <f>IF(OR(C25="S",D25="D",C25="D"),0,COUNTBLANK(C13)*7.72)</f>
        <v>7.72</v>
      </c>
      <c r="E66" s="16"/>
    </row>
    <row r="67" spans="1:5">
      <c r="A67" s="39"/>
      <c r="B67" s="37" t="s">
        <v>25</v>
      </c>
      <c r="C67" s="36">
        <f>IF(OR(C25="S",D25="D",C25="D"),0,COUNTBLANK(C3:C7)*7.72+COUNTBLANK(C9)*7.72+COUNTBLANK(C18:C19)*7.72)</f>
        <v>61.76</v>
      </c>
      <c r="E67" s="16"/>
    </row>
    <row r="68" spans="1:5">
      <c r="A68" s="39"/>
      <c r="B68" s="37" t="s">
        <v>28</v>
      </c>
      <c r="C68" s="36">
        <f>SUM(C65:C67)</f>
        <v>131.24</v>
      </c>
      <c r="E68" s="16"/>
    </row>
  </sheetData>
  <protectedRanges>
    <protectedRange sqref="F49:G49" name="Plage1_1_1_1"/>
  </protectedRanges>
  <mergeCells count="2">
    <mergeCell ref="A50:A53"/>
    <mergeCell ref="A66:A68"/>
  </mergeCells>
  <conditionalFormatting sqref="C3:G19">
    <cfRule type="expression" dxfId="29" priority="84" stopIfTrue="1">
      <formula>OR(Feuil1!#REF!=fériés1,Feuil1!#REF!=congés1)</formula>
    </cfRule>
    <cfRule type="expression" dxfId="28" priority="85" stopIfTrue="1">
      <formula>WEEKDAY(Feuil1!#REF!,2)=7</formula>
    </cfRule>
    <cfRule type="expression" dxfId="27" priority="86" stopIfTrue="1">
      <formula>WEEKDAY(Feuil1!#REF!,2)=6</formula>
    </cfRule>
  </conditionalFormatting>
  <conditionalFormatting sqref="C1:G1 C24:G24">
    <cfRule type="expression" dxfId="26" priority="90" stopIfTrue="1">
      <formula>IF(C1=maintenant1,TRUE,FALSE)</formula>
    </cfRule>
  </conditionalFormatting>
  <conditionalFormatting sqref="C25:G25">
    <cfRule type="expression" dxfId="25" priority="46" stopIfTrue="1">
      <formula>OR(C26=fériés1)</formula>
    </cfRule>
    <cfRule type="expression" dxfId="24" priority="47" stopIfTrue="1">
      <formula>WEEKDAY(C24,2)=7</formula>
    </cfRule>
    <cfRule type="expression" dxfId="23" priority="48" stopIfTrue="1">
      <formula>WEEKDAY(C24,2)=6</formula>
    </cfRule>
  </conditionalFormatting>
  <conditionalFormatting sqref="C26:G30 C45:G45 C49:G53">
    <cfRule type="expression" dxfId="22" priority="49" stopIfTrue="1">
      <formula>OR(C$27="S",C$27="D")</formula>
    </cfRule>
  </conditionalFormatting>
  <conditionalFormatting sqref="C46:G46">
    <cfRule type="cellIs" dxfId="21" priority="50" stopIfTrue="1" operator="greaterThan">
      <formula>0.17</formula>
    </cfRule>
    <cfRule type="cellIs" dxfId="20" priority="51" stopIfTrue="1" operator="between">
      <formula>0.01</formula>
      <formula>0.15</formula>
    </cfRule>
    <cfRule type="expression" dxfId="19" priority="52" stopIfTrue="1">
      <formula>OR(C$27="S",C$27="D")</formula>
    </cfRule>
  </conditionalFormatting>
  <conditionalFormatting sqref="C31:G44">
    <cfRule type="expression" dxfId="18" priority="45" stopIfTrue="1">
      <formula>OR(C$27="S",C$27="D")</formula>
    </cfRule>
  </conditionalFormatting>
  <conditionalFormatting sqref="C2:G2">
    <cfRule type="expression" dxfId="17" priority="217" stopIfTrue="1">
      <formula>OR(Feuil1!#REF!=fériés1)</formula>
    </cfRule>
    <cfRule type="expression" dxfId="16" priority="218" stopIfTrue="1">
      <formula>WEEKDAY(C1,2)=7</formula>
    </cfRule>
    <cfRule type="expression" dxfId="15" priority="219" stopIfTrue="1">
      <formula>WEEKDAY(C1,2)=6</formula>
    </cfRule>
  </conditionalFormatting>
  <conditionalFormatting sqref="C64:C68">
    <cfRule type="expression" dxfId="14" priority="1" stopIfTrue="1">
      <formula>OR(C$27="S",C$27="D")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mariejo duquesne</cp:lastModifiedBy>
  <cp:lastPrinted>2014-07-18T09:17:04Z</cp:lastPrinted>
  <dcterms:created xsi:type="dcterms:W3CDTF">2010-01-05T17:47:33Z</dcterms:created>
  <dcterms:modified xsi:type="dcterms:W3CDTF">2014-09-01T09:47:17Z</dcterms:modified>
</cp:coreProperties>
</file>