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0" yWindow="0" windowWidth="19200" windowHeight="6945" tabRatio="726"/>
  </bookViews>
  <sheets>
    <sheet name="Récaptitulatif Loyer PARIS 2018" sheetId="6" r:id="rId1"/>
    <sheet name="Récaptitulatif Résa PARIS 2018" sheetId="8" r:id="rId2"/>
    <sheet name="Comptabilité PARIS 2018" sheetId="10" r:id="rId3"/>
    <sheet name="Analyse Global PARIS 2018 " sheetId="11" r:id="rId4"/>
    <sheet name="Analyse par appartement" sheetId="12" r:id="rId5"/>
    <sheet name="Pending" sheetId="13" r:id="rId6"/>
    <sheet name="Mois de gestion" sheetId="7" r:id="rId7"/>
  </sheets>
  <definedNames>
    <definedName name="_xlnm._FilterDatabase" localSheetId="0" hidden="1">'Récaptitulatif Loyer PARIS 2018'!$A$1:$Y$6</definedName>
    <definedName name="_xlnm._FilterDatabase" localSheetId="1" hidden="1">'Récaptitulatif Résa PARIS 2018'!$A$1:$I$59</definedName>
    <definedName name="Appartements">OFFSET('Récaptitulatif Loyer PARIS 2018'!$A$4,0,0,COUNTA('Récaptitulatif Loyer PARIS 2018'!$A:$A)-3,1)</definedName>
    <definedName name="LastR1">ROW(OFFSET('Récaptitulatif Loyer PARIS 2018'!$A$1,0,0,COUNTA('Récaptitulatif Loyer PARIS 2018'!$A:$A),1))+ROWS(OFFSET('Récaptitulatif Loyer PARIS 2018'!$A$1,0,0,COUNTA('Récaptitulatif Loyer PARIS 2018'!$A:$A),1))-1</definedName>
    <definedName name="LastR2">ROW(OFFSET('Récaptitulatif Résa PARIS 2018'!$A$1,0,0,COUNTA('Récaptitulatif Résa PARIS 2018'!$A:$A),1))+ROWS(OFFSET('Récaptitulatif Résa PARIS 2018'!$A$1,0,0,COUNTA('Récaptitulatif Résa PARIS 2018'!$A:$A),1))-1</definedName>
    <definedName name="Mois">'Analyse Global PARIS 2018 '!$B$1:$M$1</definedName>
    <definedName name="Types">'Analyse Global PARIS 2018 '!$A$7:$A$10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12" a="1"/>
  <c r="A3" s="1"/>
  <c r="H3"/>
  <c r="G3"/>
  <c r="B3" l="1"/>
  <c r="N18" i="11"/>
  <c r="N19"/>
  <c r="N20"/>
  <c r="N21"/>
  <c r="C21"/>
  <c r="D21"/>
  <c r="E21"/>
  <c r="F21"/>
  <c r="G21"/>
  <c r="H21"/>
  <c r="I21"/>
  <c r="J21"/>
  <c r="K21"/>
  <c r="L21"/>
  <c r="M21"/>
  <c r="B21"/>
  <c r="C20"/>
  <c r="D20"/>
  <c r="E20"/>
  <c r="F20"/>
  <c r="G20"/>
  <c r="H20"/>
  <c r="I20"/>
  <c r="J20"/>
  <c r="K20"/>
  <c r="L20"/>
  <c r="M20"/>
  <c r="B20"/>
  <c r="C19"/>
  <c r="D19"/>
  <c r="E19"/>
  <c r="F19"/>
  <c r="G19"/>
  <c r="H19"/>
  <c r="I19"/>
  <c r="J19"/>
  <c r="K19"/>
  <c r="L19"/>
  <c r="M19"/>
  <c r="B19"/>
  <c r="C18"/>
  <c r="D18"/>
  <c r="E18"/>
  <c r="F18"/>
  <c r="G18"/>
  <c r="H18"/>
  <c r="I18"/>
  <c r="J18"/>
  <c r="K18"/>
  <c r="L18"/>
  <c r="M18"/>
  <c r="B18"/>
  <c r="B8"/>
  <c r="B7"/>
  <c r="H27" i="8" l="1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C8" i="11"/>
  <c r="H6" i="8"/>
  <c r="H7"/>
  <c r="H8"/>
  <c r="H25"/>
  <c r="H23"/>
  <c r="H21"/>
  <c r="H19"/>
  <c r="H18"/>
  <c r="H17"/>
  <c r="H15"/>
  <c r="H13"/>
  <c r="H11"/>
  <c r="H9"/>
  <c r="H16"/>
  <c r="H24"/>
  <c r="H10"/>
  <c r="H22"/>
  <c r="H20"/>
  <c r="H14"/>
  <c r="H26"/>
  <c r="H12"/>
  <c r="X3" i="6"/>
  <c r="V3"/>
  <c r="L12" i="11" s="1"/>
  <c r="L16" s="1"/>
  <c r="T3" i="6"/>
  <c r="R3"/>
  <c r="P3"/>
  <c r="I12" i="11" s="1"/>
  <c r="I16" s="1"/>
  <c r="D3" i="6"/>
  <c r="C12" i="11" s="1"/>
  <c r="C16" s="1"/>
  <c r="B3" i="6"/>
  <c r="L3"/>
  <c r="N3"/>
  <c r="J3"/>
  <c r="F12" i="11" s="1"/>
  <c r="F16" s="1"/>
  <c r="H3" i="6"/>
  <c r="E12" i="11" s="1"/>
  <c r="E16" s="1"/>
  <c r="F3" i="6"/>
  <c r="H2" i="8"/>
  <c r="H3"/>
  <c r="H4"/>
  <c r="H5"/>
  <c r="E2"/>
  <c r="K10" i="11" s="1"/>
  <c r="G9"/>
  <c r="G12"/>
  <c r="G16" s="1"/>
  <c r="J12"/>
  <c r="J16" s="1"/>
  <c r="D12"/>
  <c r="D16" s="1"/>
  <c r="H12"/>
  <c r="H16" s="1"/>
  <c r="K12"/>
  <c r="K16" s="1"/>
  <c r="M12"/>
  <c r="M16" s="1"/>
  <c r="B12"/>
  <c r="B16" s="1"/>
  <c r="L28" i="7"/>
  <c r="L3" s="1"/>
  <c r="L26"/>
  <c r="I22"/>
  <c r="I20"/>
  <c r="I19"/>
  <c r="G18"/>
  <c r="I16"/>
  <c r="I15"/>
  <c r="K12"/>
  <c r="K3" s="1"/>
  <c r="G12"/>
  <c r="G3"/>
  <c r="E10"/>
  <c r="E3" s="1"/>
  <c r="E4"/>
  <c r="F8"/>
  <c r="M3"/>
  <c r="J3"/>
  <c r="H3"/>
  <c r="F3"/>
  <c r="D3"/>
  <c r="C3"/>
  <c r="B3"/>
  <c r="I3"/>
  <c r="M10" i="11" l="1"/>
  <c r="H9"/>
  <c r="J10"/>
  <c r="M7"/>
  <c r="G7"/>
  <c r="L7"/>
  <c r="L10"/>
  <c r="F9"/>
  <c r="F10"/>
  <c r="D8"/>
  <c r="D9"/>
  <c r="J7"/>
  <c r="H10"/>
  <c r="C9"/>
  <c r="I7"/>
  <c r="G10"/>
  <c r="M8"/>
  <c r="H7"/>
  <c r="I10"/>
  <c r="E10"/>
  <c r="K8"/>
  <c r="F7"/>
  <c r="D10"/>
  <c r="J8"/>
  <c r="E7"/>
  <c r="C10"/>
  <c r="I8"/>
  <c r="D7"/>
  <c r="I9"/>
  <c r="L9"/>
  <c r="G8"/>
  <c r="B10"/>
  <c r="K9"/>
  <c r="F8"/>
  <c r="B9"/>
  <c r="J9"/>
  <c r="E8"/>
  <c r="E9"/>
  <c r="L8"/>
  <c r="M9"/>
  <c r="H8"/>
  <c r="K7"/>
  <c r="C7"/>
  <c r="N12"/>
  <c r="N16" s="1"/>
  <c r="H11" l="1"/>
  <c r="G11"/>
  <c r="G13" s="1"/>
  <c r="G14" s="1"/>
  <c r="H13"/>
  <c r="H14" s="1"/>
  <c r="H15"/>
  <c r="H17" s="1"/>
  <c r="G15"/>
  <c r="G17" s="1"/>
  <c r="M11"/>
  <c r="D11"/>
  <c r="K11"/>
  <c r="E11"/>
  <c r="F11"/>
  <c r="N10"/>
  <c r="L11"/>
  <c r="J11"/>
  <c r="N9"/>
  <c r="B11"/>
  <c r="I11"/>
  <c r="N8"/>
  <c r="N7"/>
  <c r="C11"/>
  <c r="C15" s="1"/>
  <c r="C17" s="1"/>
  <c r="A4" i="12" a="1"/>
  <c r="A4" s="1"/>
  <c r="E3"/>
  <c r="C3"/>
  <c r="D3"/>
  <c r="F3"/>
  <c r="G4"/>
  <c r="H4"/>
  <c r="B4" l="1"/>
  <c r="I13" i="11"/>
  <c r="I14" s="1"/>
  <c r="I15"/>
  <c r="I17" s="1"/>
  <c r="L13"/>
  <c r="L14" s="1"/>
  <c r="L15"/>
  <c r="L17" s="1"/>
  <c r="F13"/>
  <c r="F14" s="1"/>
  <c r="F15"/>
  <c r="F17" s="1"/>
  <c r="K13"/>
  <c r="K14" s="1"/>
  <c r="K15"/>
  <c r="K17" s="1"/>
  <c r="M13"/>
  <c r="M14" s="1"/>
  <c r="M15"/>
  <c r="M17" s="1"/>
  <c r="B13"/>
  <c r="B14" s="1"/>
  <c r="B15"/>
  <c r="B17" s="1"/>
  <c r="J13"/>
  <c r="J14" s="1"/>
  <c r="J15"/>
  <c r="J17" s="1"/>
  <c r="E13"/>
  <c r="E14" s="1"/>
  <c r="E15"/>
  <c r="E17" s="1"/>
  <c r="D13"/>
  <c r="D14" s="1"/>
  <c r="D15"/>
  <c r="D17" s="1"/>
  <c r="C13"/>
  <c r="C14" s="1"/>
  <c r="N11"/>
  <c r="I3" i="12"/>
  <c r="J3" s="1"/>
  <c r="D4"/>
  <c r="F4"/>
  <c r="C4"/>
  <c r="E4"/>
  <c r="K3"/>
  <c r="A5" a="1"/>
  <c r="A5" s="1"/>
  <c r="G5"/>
  <c r="H5"/>
  <c r="B5" l="1"/>
  <c r="N13" i="11"/>
  <c r="N14" s="1"/>
  <c r="N15"/>
  <c r="N17" s="1"/>
  <c r="F5" i="12"/>
  <c r="C5"/>
  <c r="D5"/>
  <c r="E5"/>
  <c r="I4"/>
  <c r="J4" s="1"/>
  <c r="K4"/>
  <c r="A6" a="1"/>
  <c r="A6" s="1"/>
  <c r="G6" s="1"/>
  <c r="H6" l="1"/>
  <c r="A7" a="1"/>
  <c r="A7" s="1"/>
  <c r="C7" s="1"/>
  <c r="B6"/>
  <c r="K5"/>
  <c r="I5"/>
  <c r="J5" s="1"/>
  <c r="F7"/>
  <c r="D6"/>
  <c r="E6"/>
  <c r="C6"/>
  <c r="F6"/>
  <c r="A8" a="1"/>
  <c r="A8" s="1"/>
  <c r="H8" s="1"/>
  <c r="G7"/>
  <c r="H7"/>
  <c r="G8" l="1"/>
  <c r="D7"/>
  <c r="E7"/>
  <c r="B8"/>
  <c r="B7"/>
  <c r="I7" s="1"/>
  <c r="J7" s="1"/>
  <c r="K7"/>
  <c r="I6"/>
  <c r="J6" s="1"/>
  <c r="K6"/>
  <c r="D8"/>
  <c r="E8"/>
  <c r="C8"/>
  <c r="F8"/>
  <c r="A9" a="1"/>
  <c r="A9" s="1"/>
  <c r="G9" s="1"/>
  <c r="H9" l="1"/>
  <c r="B9"/>
  <c r="I8"/>
  <c r="J8" s="1"/>
  <c r="A10" a="1"/>
  <c r="A10" s="1"/>
  <c r="H10" s="1"/>
  <c r="F9"/>
  <c r="C9"/>
  <c r="D9"/>
  <c r="E9"/>
  <c r="K8"/>
  <c r="G10"/>
  <c r="B10" l="1"/>
  <c r="I9"/>
  <c r="J9" s="1"/>
  <c r="K9"/>
  <c r="E10"/>
  <c r="F10"/>
  <c r="D10"/>
  <c r="C10"/>
  <c r="A11" a="1"/>
  <c r="A11" s="1"/>
  <c r="H11" s="1"/>
  <c r="G11" l="1"/>
  <c r="B11"/>
  <c r="I10"/>
  <c r="J10" s="1"/>
  <c r="F11"/>
  <c r="E11"/>
  <c r="D11"/>
  <c r="C11"/>
  <c r="A12" a="1"/>
  <c r="A12" s="1"/>
  <c r="H12" s="1"/>
  <c r="K10"/>
  <c r="G12" l="1"/>
  <c r="B12"/>
  <c r="K11"/>
  <c r="I11"/>
  <c r="J11" s="1"/>
  <c r="C12"/>
  <c r="F12"/>
  <c r="D12"/>
  <c r="E12"/>
  <c r="A13" a="1"/>
  <c r="A13" s="1"/>
  <c r="G13"/>
  <c r="H13"/>
  <c r="B13" l="1"/>
  <c r="A14" a="1"/>
  <c r="A14" s="1"/>
  <c r="G14" s="1"/>
  <c r="F13"/>
  <c r="E13"/>
  <c r="D13"/>
  <c r="C13"/>
  <c r="K12"/>
  <c r="I12"/>
  <c r="J12" s="1"/>
  <c r="H14"/>
  <c r="B14" l="1"/>
  <c r="I13"/>
  <c r="J13" s="1"/>
  <c r="K13"/>
  <c r="F14"/>
  <c r="D14"/>
  <c r="E14"/>
  <c r="C14"/>
  <c r="A15" a="1"/>
  <c r="A15" s="1"/>
  <c r="G15" s="1"/>
  <c r="H15"/>
  <c r="B15" l="1"/>
  <c r="I14"/>
  <c r="J14" s="1"/>
  <c r="H2"/>
  <c r="G2"/>
  <c r="F15"/>
  <c r="E15"/>
  <c r="E2" s="1"/>
  <c r="D15"/>
  <c r="D2" s="1"/>
  <c r="C15"/>
  <c r="C2" s="1"/>
  <c r="K14"/>
  <c r="K15" l="1"/>
  <c r="B2"/>
  <c r="I2" s="1"/>
  <c r="J2" s="1"/>
  <c r="I15"/>
  <c r="J15" s="1"/>
  <c r="F2"/>
  <c r="K2" s="1"/>
</calcChain>
</file>

<file path=xl/sharedStrings.xml><?xml version="1.0" encoding="utf-8"?>
<sst xmlns="http://schemas.openxmlformats.org/spreadsheetml/2006/main" count="230" uniqueCount="146">
  <si>
    <t>CONSTANCE</t>
  </si>
  <si>
    <t>ALESIA</t>
  </si>
  <si>
    <t>TEMPLE</t>
  </si>
  <si>
    <t>POISSONNIERE</t>
  </si>
  <si>
    <t>NERVIL</t>
  </si>
  <si>
    <t>CHAMP DE MARS</t>
  </si>
  <si>
    <t>CANAL ST MARTIN</t>
  </si>
  <si>
    <t>RICHARD LENOIR</t>
  </si>
  <si>
    <t>ARSENAL GUY</t>
  </si>
  <si>
    <t>NICOLE</t>
  </si>
  <si>
    <t>TOUR EIFFEL</t>
  </si>
  <si>
    <t>ROOFTOP</t>
  </si>
  <si>
    <t>SAINT LOUIS</t>
  </si>
  <si>
    <t>BEAUMARCHAIS</t>
  </si>
  <si>
    <t>BATIGNOLLES</t>
  </si>
  <si>
    <t>MONTMARTRE</t>
  </si>
  <si>
    <t>ECOLES</t>
  </si>
  <si>
    <t>ORSAY</t>
  </si>
  <si>
    <t>PYRAMIDE 2</t>
  </si>
  <si>
    <t>PYRAMIDE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</si>
  <si>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</si>
  <si>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</si>
  <si>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</si>
  <si>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</si>
  <si>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</si>
  <si>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</si>
  <si>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</si>
  <si>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</si>
  <si>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</si>
  <si>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</si>
  <si>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</si>
  <si>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</si>
  <si>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</si>
  <si>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MONTMARTRE 2</t>
  </si>
  <si>
    <t>MARIQUE</t>
  </si>
  <si>
    <t>ODEON</t>
  </si>
  <si>
    <t>BRUNEL</t>
  </si>
  <si>
    <t>COLISEE</t>
  </si>
  <si>
    <t>LABORDE</t>
  </si>
  <si>
    <t>EVA</t>
  </si>
  <si>
    <t>VOLTAIRE</t>
  </si>
  <si>
    <t>THURIES</t>
  </si>
  <si>
    <t>Total par mois</t>
  </si>
  <si>
    <t>VAUGIRARD</t>
  </si>
  <si>
    <t>Code appartement</t>
  </si>
  <si>
    <t>TOTAL</t>
  </si>
  <si>
    <t>PORTE D'ORLEANS</t>
  </si>
  <si>
    <t>Loyer</t>
  </si>
  <si>
    <t>Date d'arrivée</t>
  </si>
  <si>
    <t>Date de départ</t>
  </si>
  <si>
    <t>Nombre de nuits</t>
  </si>
  <si>
    <t>Prestations de services</t>
  </si>
  <si>
    <t>Plateforme</t>
  </si>
  <si>
    <t>Réservation</t>
  </si>
  <si>
    <t>Caution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</si>
  <si>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</si>
  <si>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</si>
  <si>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</si>
  <si>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</si>
  <si>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</si>
  <si>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</si>
  <si>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</si>
  <si>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</si>
  <si>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Montant de la réservation net</t>
  </si>
  <si>
    <t>CA TOTAL</t>
  </si>
  <si>
    <t>MARGE OPERATIONNELLE</t>
  </si>
  <si>
    <t>Taux de marge</t>
  </si>
  <si>
    <t>Nuit</t>
  </si>
  <si>
    <t>Loyer reversé</t>
  </si>
  <si>
    <t>Nombre de nuits possibles</t>
  </si>
  <si>
    <t>Résultat brut 
(CA - Loyers)</t>
  </si>
  <si>
    <t>Taux de remplissage</t>
  </si>
  <si>
    <t>Total</t>
  </si>
  <si>
    <t>ASSAS</t>
  </si>
  <si>
    <t>CROIX ROUSSE</t>
  </si>
  <si>
    <t>FRANKLIN</t>
  </si>
  <si>
    <t>Nombre voyageurs</t>
  </si>
  <si>
    <t>Nombre de réservations</t>
  </si>
  <si>
    <t>Nombre de nuit passées</t>
  </si>
  <si>
    <t>Nombre de mois de gestion</t>
  </si>
  <si>
    <t>Nb de voyageurs moyen</t>
  </si>
  <si>
    <t>CA Moyen</t>
  </si>
  <si>
    <t>Loyer moyen</t>
  </si>
  <si>
    <t>Marge moyen</t>
  </si>
  <si>
    <t>Nb résa moyen</t>
  </si>
  <si>
    <t>Nb nuit moyen</t>
  </si>
  <si>
    <t>Taux de remplissage moyen</t>
  </si>
  <si>
    <t>Exemple : </t>
  </si>
  <si>
    <t>Avant : CROIX ROUSSE Réservation A Kai Otani MAI 30/04/2017 03/05/2017 3 154,00 € </t>
  </si>
  <si>
    <t>Après : </t>
  </si>
  <si>
    <t>- CROIX ROUSSE Réservation A Kai Otani AVRIL 30/04/2017 31/04/2017 1 51,33 €</t>
  </si>
  <si>
    <t>- CROIX ROUSSE Réservation A Kai Otani MAI 01/05/2017 03/05/2017 2 102,66 € </t>
  </si>
  <si>
    <t>Compléter le fichier de l'onglet 4 :</t>
  </si>
  <si>
    <t>Nombre voyageurs : Faire la somme du nombre de voyageurs par mois selon l'onglet 2 "New colonne"</t>
  </si>
  <si>
    <t>Nombre de réservations : Faire la somme du nombre de réservation par mois selon l'onglet 2</t>
  </si>
  <si>
    <t>Nombre de nuit passées : Faire la somme du nombre de nuit passées par mois selon l'onglet 2</t>
  </si>
  <si>
    <t>Nombre de mois de gestion : Faire la division du nombre de nuit possible de l'onglet 1 par le nombre de jours dans le mois (Janvier 31, Février 28, Mars 31, Avril 30 etc...)</t>
  </si>
  <si>
    <t>Nombre de nuits possibles : Faire la somme du nombre de nuit possibles par mois selon l'onglet 1</t>
  </si>
  <si>
    <t>J'ai 4 demandes, je vais essayer de bien expliquer cette fois-ci :</t>
  </si>
  <si>
    <r>
      <rPr>
        <b/>
        <sz val="18"/>
        <color rgb="FF333333"/>
        <rFont val="Arial"/>
        <family val="2"/>
      </rPr>
      <t>2ème</t>
    </r>
    <r>
      <rPr>
        <sz val="18"/>
        <color rgb="FF333333"/>
        <rFont val="Arial"/>
        <family val="2"/>
      </rPr>
      <t xml:space="preserve"> : Rajouter une 2ème macro avant d'activer celle "réservation" qui va "couper" en deux les réservations à cheval entre deux mois en rajoutant une ligne en dessous afin de séparer la réservation en deux : </t>
    </r>
  </si>
  <si>
    <r>
      <rPr>
        <b/>
        <sz val="18"/>
        <color rgb="FF333333"/>
        <rFont val="Arial"/>
        <family val="2"/>
      </rPr>
      <t>3ème</t>
    </r>
    <r>
      <rPr>
        <sz val="18"/>
        <color rgb="FF333333"/>
        <rFont val="Arial"/>
        <family val="2"/>
      </rPr>
      <t xml:space="preserve"> : </t>
    </r>
  </si>
  <si>
    <r>
      <rPr>
        <b/>
        <sz val="18"/>
        <color rgb="FF333333"/>
        <rFont val="Arial"/>
        <family val="2"/>
      </rPr>
      <t>4ème</t>
    </r>
    <r>
      <rPr>
        <sz val="18"/>
        <color rgb="FF333333"/>
        <rFont val="Arial"/>
        <family val="2"/>
      </rPr>
      <t xml:space="preserve"> : la macro de l'onglet 5 ne va chercher les lignes de l'onglet 2 dans la limite de 59 lignes, est-il possible de mettre en illimité ? ou du moins un chiffre qui évite de se retrouver en situation de difficulté !</t>
    </r>
  </si>
  <si>
    <t>AMSTERDAM</t>
  </si>
  <si>
    <t>ASILE</t>
  </si>
  <si>
    <t>BERNARDINS</t>
  </si>
  <si>
    <t>BONNET</t>
  </si>
  <si>
    <t>BROCHANT</t>
  </si>
  <si>
    <t>CHARENTON</t>
  </si>
  <si>
    <t>CHRISTIANI</t>
  </si>
  <si>
    <t>CONFORT</t>
  </si>
  <si>
    <t>CONVENTION</t>
  </si>
  <si>
    <t>COURRIER</t>
  </si>
  <si>
    <t>DESIREE</t>
  </si>
  <si>
    <t>D'ORSEL 2</t>
  </si>
  <si>
    <t>FRIEDLAND</t>
  </si>
  <si>
    <t>GRAVILLIERS</t>
  </si>
  <si>
    <t>INVALIDES</t>
  </si>
  <si>
    <t>JUGE</t>
  </si>
  <si>
    <t>LAFAYETTE</t>
  </si>
  <si>
    <t>LAURENCIN</t>
  </si>
  <si>
    <t>LEPIC</t>
  </si>
  <si>
    <t>LERICHE</t>
  </si>
  <si>
    <t>LETALLE</t>
  </si>
  <si>
    <t>LEVIS</t>
  </si>
  <si>
    <t>LOBLIGEOIS</t>
  </si>
  <si>
    <t>LORD BYRON</t>
  </si>
  <si>
    <t>LORETTE</t>
  </si>
  <si>
    <t xml:space="preserve">Luxembourg </t>
  </si>
  <si>
    <t>MALESHERBES</t>
  </si>
  <si>
    <t>MONCEAU</t>
  </si>
  <si>
    <t>MOUFFETARD</t>
  </si>
  <si>
    <t>NAVARIN</t>
  </si>
  <si>
    <t>NAZARETH</t>
  </si>
  <si>
    <t>ORFILA</t>
  </si>
  <si>
    <t>PETITS CARREAUX</t>
  </si>
  <si>
    <t>POINCARE</t>
  </si>
  <si>
    <t>QUENU</t>
  </si>
  <si>
    <t>REAUMUR</t>
  </si>
  <si>
    <t>SAINT SAUVEUR</t>
  </si>
  <si>
    <t>SUFFREN</t>
  </si>
  <si>
    <t>SULTAN</t>
  </si>
  <si>
    <t>KPI</t>
  </si>
  <si>
    <r>
      <rPr>
        <b/>
        <sz val="18"/>
        <color rgb="FF333333"/>
        <rFont val="Arial"/>
        <family val="2"/>
      </rPr>
      <t>1er</t>
    </r>
    <r>
      <rPr>
        <sz val="18"/>
        <color rgb="FF333333"/>
        <rFont val="Arial"/>
        <family val="2"/>
      </rPr>
      <t xml:space="preserve"> : Rajouter la colonne "Nombre de touristes" dans l'onglet 2 entre la colonne D et E sans casser toutes les formules et macros....</t>
    </r>
  </si>
  <si>
    <t>Même chose pour les appartements de l'onglet 1 si une macro va chercher ces données il faudrait qu'il n'y est pas de limite en nombre de lignes possible en appartement …</t>
  </si>
  <si>
    <t>Code</t>
  </si>
  <si>
    <t>appartement</t>
  </si>
</sst>
</file>

<file path=xl/styles.xml><?xml version="1.0" encoding="utf-8"?>
<styleSheet xmlns="http://schemas.openxmlformats.org/spreadsheetml/2006/main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\ &quot;€&quot;_-;\-* #,##0\ &quot;€&quot;_-;_-* &quot;-&quot;??\ &quot;€&quot;_-;_-@_-"/>
    <numFmt numFmtId="168" formatCode="#,##0\ &quot;€&quot;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Verdana"/>
      <family val="2"/>
    </font>
    <font>
      <sz val="9"/>
      <color theme="0"/>
      <name val="Verdana"/>
      <family val="2"/>
    </font>
    <font>
      <b/>
      <sz val="9"/>
      <color rgb="FFFFFF00"/>
      <name val="Verdana"/>
      <family val="2"/>
    </font>
    <font>
      <sz val="9"/>
      <color theme="1"/>
      <name val="Verdana"/>
      <family val="2"/>
    </font>
    <font>
      <b/>
      <sz val="10"/>
      <color theme="1"/>
      <name val="Verdana"/>
      <family val="2"/>
    </font>
    <font>
      <sz val="12"/>
      <color theme="0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2"/>
      <color theme="0"/>
      <name val="Calibri"/>
      <family val="2"/>
      <scheme val="minor"/>
    </font>
    <font>
      <sz val="18"/>
      <color rgb="FF333333"/>
      <name val="Arial"/>
      <family val="2"/>
    </font>
    <font>
      <sz val="18"/>
      <color theme="1"/>
      <name val="Calibri"/>
      <family val="2"/>
      <scheme val="minor"/>
    </font>
    <font>
      <b/>
      <sz val="18"/>
      <color rgb="FF333333"/>
      <name val="Arial"/>
      <family val="2"/>
    </font>
    <font>
      <b/>
      <sz val="16"/>
      <color theme="1"/>
      <name val="Verdana"/>
      <family val="2"/>
    </font>
    <font>
      <sz val="9"/>
      <color theme="1"/>
      <name val="Wingdings"/>
      <charset val="2"/>
    </font>
  </fonts>
  <fills count="11">
    <fill>
      <patternFill patternType="none"/>
    </fill>
    <fill>
      <patternFill patternType="gray125"/>
    </fill>
    <fill>
      <patternFill patternType="darkUp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24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7" fillId="0" borderId="0"/>
  </cellStyleXfs>
  <cellXfs count="118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0" fillId="2" borderId="0" xfId="0" applyFont="1" applyFill="1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0" xfId="0" applyFont="1" applyFill="1"/>
    <xf numFmtId="0" fontId="2" fillId="3" borderId="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66" fontId="1" fillId="3" borderId="0" xfId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Fill="1" applyAlignment="1">
      <alignment horizontal="center" vertical="center" wrapText="1"/>
    </xf>
    <xf numFmtId="0" fontId="5" fillId="0" borderId="8" xfId="0" applyFont="1" applyBorder="1"/>
    <xf numFmtId="0" fontId="5" fillId="0" borderId="0" xfId="0" applyFont="1" applyBorder="1"/>
    <xf numFmtId="0" fontId="7" fillId="6" borderId="9" xfId="0" applyFont="1" applyFill="1" applyBorder="1" applyAlignment="1">
      <alignment horizontal="center" vertical="center"/>
    </xf>
    <xf numFmtId="0" fontId="5" fillId="0" borderId="13" xfId="0" applyFont="1" applyFill="1" applyBorder="1"/>
    <xf numFmtId="167" fontId="5" fillId="0" borderId="13" xfId="2" applyNumberFormat="1" applyFont="1" applyFill="1" applyBorder="1"/>
    <xf numFmtId="0" fontId="5" fillId="0" borderId="14" xfId="0" applyFont="1" applyFill="1" applyBorder="1"/>
    <xf numFmtId="167" fontId="5" fillId="0" borderId="14" xfId="2" applyNumberFormat="1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vertical="center"/>
    </xf>
    <xf numFmtId="0" fontId="8" fillId="6" borderId="9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 wrapText="1"/>
    </xf>
    <xf numFmtId="14" fontId="10" fillId="7" borderId="9" xfId="0" applyNumberFormat="1" applyFont="1" applyFill="1" applyBorder="1" applyAlignment="1">
      <alignment horizontal="center" vertical="center" wrapText="1"/>
    </xf>
    <xf numFmtId="164" fontId="10" fillId="7" borderId="9" xfId="2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0" xfId="0" applyFont="1"/>
    <xf numFmtId="14" fontId="10" fillId="7" borderId="9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/>
    <xf numFmtId="167" fontId="9" fillId="0" borderId="10" xfId="0" applyNumberFormat="1" applyFont="1" applyBorder="1" applyAlignment="1">
      <alignment vertical="center"/>
    </xf>
    <xf numFmtId="167" fontId="8" fillId="7" borderId="9" xfId="0" applyNumberFormat="1" applyFont="1" applyFill="1" applyBorder="1" applyAlignment="1">
      <alignment horizontal="left" vertical="center" wrapText="1"/>
    </xf>
    <xf numFmtId="167" fontId="8" fillId="6" borderId="9" xfId="0" applyNumberFormat="1" applyFont="1" applyFill="1" applyBorder="1" applyAlignment="1">
      <alignment horizontal="center" vertical="center" wrapText="1"/>
    </xf>
    <xf numFmtId="167" fontId="9" fillId="0" borderId="11" xfId="0" applyNumberFormat="1" applyFont="1" applyBorder="1" applyAlignment="1">
      <alignment vertical="center"/>
    </xf>
    <xf numFmtId="9" fontId="9" fillId="0" borderId="9" xfId="3" applyFont="1" applyBorder="1" applyAlignment="1">
      <alignment horizontal="center" vertical="center"/>
    </xf>
    <xf numFmtId="9" fontId="9" fillId="0" borderId="12" xfId="3" applyFont="1" applyBorder="1" applyAlignment="1">
      <alignment horizontal="center" vertical="center"/>
    </xf>
    <xf numFmtId="9" fontId="8" fillId="7" borderId="9" xfId="3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167" fontId="9" fillId="8" borderId="21" xfId="2" applyNumberFormat="1" applyFont="1" applyFill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167" fontId="13" fillId="0" borderId="19" xfId="2" applyNumberFormat="1" applyFont="1" applyBorder="1" applyAlignment="1">
      <alignment horizontal="center" vertical="center"/>
    </xf>
    <xf numFmtId="164" fontId="13" fillId="0" borderId="19" xfId="2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9" fontId="9" fillId="0" borderId="19" xfId="3" applyFont="1" applyBorder="1" applyAlignment="1">
      <alignment horizontal="center" vertical="center"/>
    </xf>
    <xf numFmtId="9" fontId="13" fillId="0" borderId="19" xfId="3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7" fontId="9" fillId="0" borderId="20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9" fontId="9" fillId="0" borderId="20" xfId="3" applyFont="1" applyBorder="1" applyAlignment="1">
      <alignment horizontal="center" vertical="center"/>
    </xf>
    <xf numFmtId="9" fontId="13" fillId="0" borderId="20" xfId="3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7" fontId="9" fillId="0" borderId="0" xfId="2" applyNumberFormat="1" applyFont="1" applyAlignment="1">
      <alignment horizontal="center" vertical="center"/>
    </xf>
    <xf numFmtId="164" fontId="9" fillId="0" borderId="0" xfId="2" applyFont="1" applyAlignment="1">
      <alignment horizontal="center" vertical="center"/>
    </xf>
    <xf numFmtId="167" fontId="9" fillId="0" borderId="0" xfId="2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/>
    </xf>
    <xf numFmtId="0" fontId="16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4" fontId="15" fillId="0" borderId="9" xfId="0" applyNumberFormat="1" applyFont="1" applyBorder="1" applyAlignment="1">
      <alignment horizontal="center" vertical="center"/>
    </xf>
    <xf numFmtId="164" fontId="15" fillId="0" borderId="9" xfId="2" applyFont="1" applyBorder="1" applyAlignment="1">
      <alignment horizontal="right" vertical="center"/>
    </xf>
    <xf numFmtId="164" fontId="15" fillId="0" borderId="9" xfId="2" applyFont="1" applyBorder="1" applyAlignment="1">
      <alignment horizontal="center" vertical="center"/>
    </xf>
    <xf numFmtId="164" fontId="15" fillId="0" borderId="9" xfId="4" applyFont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14" fontId="15" fillId="0" borderId="9" xfId="0" applyNumberFormat="1" applyFont="1" applyFill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/>
    </xf>
    <xf numFmtId="164" fontId="15" fillId="0" borderId="9" xfId="2" applyFont="1" applyFill="1" applyBorder="1" applyAlignment="1">
      <alignment horizontal="center" vertical="center"/>
    </xf>
    <xf numFmtId="164" fontId="16" fillId="0" borderId="9" xfId="2" applyFont="1" applyBorder="1" applyAlignment="1">
      <alignment horizontal="center" vertical="center"/>
    </xf>
    <xf numFmtId="0" fontId="8" fillId="7" borderId="9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left" vertical="center" wrapText="1"/>
    </xf>
    <xf numFmtId="0" fontId="18" fillId="9" borderId="9" xfId="5" applyFont="1" applyFill="1" applyBorder="1" applyAlignment="1">
      <alignment horizontal="left" vertical="center"/>
    </xf>
    <xf numFmtId="164" fontId="9" fillId="0" borderId="9" xfId="0" applyNumberFormat="1" applyFont="1" applyBorder="1" applyAlignment="1">
      <alignment horizontal="left" vertical="center"/>
    </xf>
    <xf numFmtId="0" fontId="18" fillId="10" borderId="9" xfId="5" applyFont="1" applyFill="1" applyBorder="1" applyAlignment="1">
      <alignment horizontal="left" vertical="center"/>
    </xf>
    <xf numFmtId="0" fontId="8" fillId="10" borderId="9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9" fillId="0" borderId="0" xfId="0" applyFont="1" applyAlignment="1">
      <alignment horizontal="right" wrapText="1"/>
    </xf>
    <xf numFmtId="0" fontId="20" fillId="0" borderId="0" xfId="0" applyFont="1" applyAlignment="1">
      <alignment horizontal="right" wrapText="1"/>
    </xf>
    <xf numFmtId="0" fontId="22" fillId="0" borderId="0" xfId="0" applyFont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168" fontId="7" fillId="6" borderId="17" xfId="0" applyNumberFormat="1" applyFont="1" applyFill="1" applyBorder="1" applyAlignment="1">
      <alignment horizontal="center" vertical="center"/>
    </xf>
    <xf numFmtId="168" fontId="7" fillId="6" borderId="18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11" fillId="6" borderId="10" xfId="0" applyFont="1" applyFill="1" applyBorder="1" applyAlignment="1">
      <alignment horizontal="center" vertical="center"/>
    </xf>
    <xf numFmtId="164" fontId="10" fillId="6" borderId="10" xfId="2" applyFont="1" applyFill="1" applyBorder="1" applyAlignment="1">
      <alignment horizontal="center" vertical="center"/>
    </xf>
    <xf numFmtId="164" fontId="10" fillId="6" borderId="10" xfId="2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</cellXfs>
  <cellStyles count="6">
    <cellStyle name="Comma" xfId="1" builtinId="3"/>
    <cellStyle name="Currency" xfId="2" builtinId="4"/>
    <cellStyle name="Monétaire 2" xfId="4"/>
    <cellStyle name="Normal" xfId="0" builtinId="0"/>
    <cellStyle name="Normal 5" xfId="5"/>
    <cellStyle name="Percent" xfId="3" builtinId="5"/>
  </cellStyles>
  <dxfs count="7"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L51"/>
  <sheetViews>
    <sheetView showGridLines="0" showZeros="0" tabSelected="1" zoomScaleNormal="100" zoomScalePageLayoutView="80" workbookViewId="0">
      <pane xSplit="1" ySplit="2" topLeftCell="B3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defaultColWidth="11.42578125" defaultRowHeight="15"/>
  <cols>
    <col min="1" max="1" width="20.28515625" style="20" customWidth="1"/>
    <col min="2" max="25" width="11.42578125" style="20"/>
    <col min="26" max="38" width="11.42578125" style="23"/>
    <col min="39" max="16384" width="11.42578125" style="20"/>
  </cols>
  <sheetData>
    <row r="1" spans="1:38" ht="18.75" customHeight="1">
      <c r="A1" s="95" t="s">
        <v>144</v>
      </c>
      <c r="B1" s="116" t="s">
        <v>31</v>
      </c>
      <c r="C1" s="103"/>
      <c r="D1" s="102" t="s">
        <v>30</v>
      </c>
      <c r="E1" s="103"/>
      <c r="F1" s="102" t="s">
        <v>29</v>
      </c>
      <c r="G1" s="103"/>
      <c r="H1" s="102" t="s">
        <v>28</v>
      </c>
      <c r="I1" s="103"/>
      <c r="J1" s="102" t="s">
        <v>27</v>
      </c>
      <c r="K1" s="103"/>
      <c r="L1" s="102" t="s">
        <v>26</v>
      </c>
      <c r="M1" s="103"/>
      <c r="N1" s="102" t="s">
        <v>25</v>
      </c>
      <c r="O1" s="103"/>
      <c r="P1" s="102" t="s">
        <v>24</v>
      </c>
      <c r="Q1" s="103"/>
      <c r="R1" s="102" t="s">
        <v>23</v>
      </c>
      <c r="S1" s="103"/>
      <c r="T1" s="102" t="s">
        <v>22</v>
      </c>
      <c r="U1" s="103"/>
      <c r="V1" s="102" t="s">
        <v>21</v>
      </c>
      <c r="W1" s="103"/>
      <c r="X1" s="102" t="s">
        <v>20</v>
      </c>
      <c r="Y1" s="103"/>
    </row>
    <row r="2" spans="1:38" s="21" customFormat="1" ht="14.45" customHeight="1">
      <c r="A2" s="96" t="s">
        <v>145</v>
      </c>
      <c r="B2" s="117" t="s">
        <v>67</v>
      </c>
      <c r="C2" s="30" t="s">
        <v>47</v>
      </c>
      <c r="D2" s="30" t="s">
        <v>67</v>
      </c>
      <c r="E2" s="30" t="s">
        <v>47</v>
      </c>
      <c r="F2" s="30" t="s">
        <v>67</v>
      </c>
      <c r="G2" s="30" t="s">
        <v>47</v>
      </c>
      <c r="H2" s="30" t="s">
        <v>67</v>
      </c>
      <c r="I2" s="30" t="s">
        <v>47</v>
      </c>
      <c r="J2" s="30" t="s">
        <v>67</v>
      </c>
      <c r="K2" s="30" t="s">
        <v>47</v>
      </c>
      <c r="L2" s="30" t="s">
        <v>67</v>
      </c>
      <c r="M2" s="30" t="s">
        <v>47</v>
      </c>
      <c r="N2" s="30" t="s">
        <v>67</v>
      </c>
      <c r="O2" s="30" t="s">
        <v>47</v>
      </c>
      <c r="P2" s="30" t="s">
        <v>67</v>
      </c>
      <c r="Q2" s="30" t="s">
        <v>47</v>
      </c>
      <c r="R2" s="30" t="s">
        <v>67</v>
      </c>
      <c r="S2" s="30" t="s">
        <v>47</v>
      </c>
      <c r="T2" s="30" t="s">
        <v>67</v>
      </c>
      <c r="U2" s="30" t="s">
        <v>47</v>
      </c>
      <c r="V2" s="30" t="s">
        <v>67</v>
      </c>
      <c r="W2" s="30" t="s">
        <v>47</v>
      </c>
      <c r="X2" s="30" t="s">
        <v>67</v>
      </c>
      <c r="Y2" s="30" t="s">
        <v>47</v>
      </c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</row>
    <row r="3" spans="1:38" s="21" customFormat="1" ht="26.1" customHeight="1" thickBot="1">
      <c r="A3" s="24" t="s">
        <v>45</v>
      </c>
      <c r="B3" s="104">
        <f>SUM(C4:C6)</f>
        <v>0</v>
      </c>
      <c r="C3" s="105"/>
      <c r="D3" s="104">
        <f>SUM(E4:E6)</f>
        <v>0</v>
      </c>
      <c r="E3" s="105"/>
      <c r="F3" s="104">
        <f>SUM(G4:G6)</f>
        <v>0</v>
      </c>
      <c r="G3" s="105"/>
      <c r="H3" s="104">
        <f>SUM(I4:I6)</f>
        <v>750</v>
      </c>
      <c r="I3" s="105"/>
      <c r="J3" s="104">
        <f>SUM(K4:K6)</f>
        <v>988</v>
      </c>
      <c r="K3" s="105"/>
      <c r="L3" s="104">
        <f>SUM(M4:M6)</f>
        <v>1873</v>
      </c>
      <c r="M3" s="105"/>
      <c r="N3" s="104">
        <f>SUM(O4:O6)</f>
        <v>1578</v>
      </c>
      <c r="O3" s="105"/>
      <c r="P3" s="104">
        <f>SUM(Q4:Q6)</f>
        <v>1073</v>
      </c>
      <c r="Q3" s="105"/>
      <c r="R3" s="104">
        <f>SUM(S4:S6)</f>
        <v>800</v>
      </c>
      <c r="S3" s="105"/>
      <c r="T3" s="104">
        <f>SUM(U4:U6)</f>
        <v>800</v>
      </c>
      <c r="U3" s="105"/>
      <c r="V3" s="104">
        <f>SUM(W4:W6)</f>
        <v>800</v>
      </c>
      <c r="W3" s="105"/>
      <c r="X3" s="104">
        <f>SUM(Y4:Y6)</f>
        <v>800</v>
      </c>
      <c r="Y3" s="105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s="22" customFormat="1" ht="17.25" customHeight="1">
      <c r="A4" s="31" t="s">
        <v>102</v>
      </c>
      <c r="B4" s="25">
        <v>0</v>
      </c>
      <c r="C4" s="26">
        <v>0</v>
      </c>
      <c r="D4" s="25">
        <v>0</v>
      </c>
      <c r="E4" s="26">
        <v>0</v>
      </c>
      <c r="F4" s="25">
        <v>0</v>
      </c>
      <c r="G4" s="26">
        <v>0</v>
      </c>
      <c r="H4" s="25">
        <v>30</v>
      </c>
      <c r="I4" s="26">
        <v>750</v>
      </c>
      <c r="J4" s="25">
        <v>31</v>
      </c>
      <c r="K4" s="26">
        <v>750</v>
      </c>
      <c r="L4" s="25">
        <v>30</v>
      </c>
      <c r="M4" s="26">
        <v>750</v>
      </c>
      <c r="N4" s="25">
        <v>15</v>
      </c>
      <c r="O4" s="26">
        <v>375</v>
      </c>
      <c r="P4" s="25">
        <v>0</v>
      </c>
      <c r="Q4" s="26">
        <v>0</v>
      </c>
      <c r="R4" s="25">
        <v>0</v>
      </c>
      <c r="S4" s="26">
        <v>0</v>
      </c>
      <c r="T4" s="25">
        <v>0</v>
      </c>
      <c r="U4" s="26">
        <v>0</v>
      </c>
      <c r="V4" s="25">
        <v>0</v>
      </c>
      <c r="W4" s="26">
        <v>0</v>
      </c>
      <c r="X4" s="25">
        <v>0</v>
      </c>
      <c r="Y4" s="26">
        <v>0</v>
      </c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s="22" customFormat="1" ht="17.25" customHeight="1">
      <c r="A5" s="31" t="s">
        <v>103</v>
      </c>
      <c r="B5" s="27">
        <v>0</v>
      </c>
      <c r="C5" s="28">
        <v>0</v>
      </c>
      <c r="D5" s="27">
        <v>0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7</v>
      </c>
      <c r="K5" s="28">
        <v>94</v>
      </c>
      <c r="L5" s="27">
        <v>30</v>
      </c>
      <c r="M5" s="28">
        <v>403</v>
      </c>
      <c r="N5" s="27">
        <v>31</v>
      </c>
      <c r="O5" s="28">
        <v>403</v>
      </c>
      <c r="P5" s="27">
        <v>21</v>
      </c>
      <c r="Q5" s="28">
        <v>273</v>
      </c>
      <c r="R5" s="27">
        <v>0</v>
      </c>
      <c r="S5" s="28">
        <v>0</v>
      </c>
      <c r="T5" s="27">
        <v>0</v>
      </c>
      <c r="U5" s="28">
        <v>0</v>
      </c>
      <c r="V5" s="27">
        <v>0</v>
      </c>
      <c r="W5" s="28">
        <v>0</v>
      </c>
      <c r="X5" s="27">
        <v>0</v>
      </c>
      <c r="Y5" s="28">
        <v>0</v>
      </c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s="22" customFormat="1" ht="17.25" customHeight="1">
      <c r="A6" s="31" t="s">
        <v>73</v>
      </c>
      <c r="B6" s="27">
        <v>0</v>
      </c>
      <c r="C6" s="28">
        <v>0</v>
      </c>
      <c r="D6" s="27">
        <v>0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22</v>
      </c>
      <c r="K6" s="28">
        <v>144</v>
      </c>
      <c r="L6" s="27">
        <v>30</v>
      </c>
      <c r="M6" s="28">
        <v>720</v>
      </c>
      <c r="N6" s="27">
        <v>31</v>
      </c>
      <c r="O6" s="28">
        <v>800</v>
      </c>
      <c r="P6" s="27">
        <v>31</v>
      </c>
      <c r="Q6" s="28">
        <v>800</v>
      </c>
      <c r="R6" s="27">
        <v>30</v>
      </c>
      <c r="S6" s="28">
        <v>800</v>
      </c>
      <c r="T6" s="27">
        <v>31</v>
      </c>
      <c r="U6" s="28">
        <v>800</v>
      </c>
      <c r="V6" s="27">
        <v>30</v>
      </c>
      <c r="W6" s="28">
        <v>800</v>
      </c>
      <c r="X6" s="27">
        <v>31</v>
      </c>
      <c r="Y6" s="28">
        <v>800</v>
      </c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</row>
    <row r="7" spans="1:38">
      <c r="A7" s="31" t="s">
        <v>14</v>
      </c>
    </row>
    <row r="8" spans="1:38">
      <c r="A8" s="31" t="s">
        <v>104</v>
      </c>
    </row>
    <row r="9" spans="1:38">
      <c r="A9" s="31" t="s">
        <v>105</v>
      </c>
    </row>
    <row r="10" spans="1:38">
      <c r="A10" s="31" t="s">
        <v>106</v>
      </c>
    </row>
    <row r="11" spans="1:38">
      <c r="A11" s="31" t="s">
        <v>107</v>
      </c>
    </row>
    <row r="12" spans="1:38">
      <c r="A12" s="31" t="s">
        <v>108</v>
      </c>
    </row>
    <row r="13" spans="1:38">
      <c r="A13" s="31" t="s">
        <v>37</v>
      </c>
    </row>
    <row r="14" spans="1:38">
      <c r="A14" s="31" t="s">
        <v>109</v>
      </c>
    </row>
    <row r="15" spans="1:38">
      <c r="A15" s="31" t="s">
        <v>110</v>
      </c>
    </row>
    <row r="16" spans="1:38">
      <c r="A16" s="31" t="s">
        <v>111</v>
      </c>
    </row>
    <row r="17" spans="1:1">
      <c r="A17" s="31" t="s">
        <v>74</v>
      </c>
    </row>
    <row r="18" spans="1:1">
      <c r="A18" s="31" t="s">
        <v>112</v>
      </c>
    </row>
    <row r="19" spans="1:1">
      <c r="A19" s="31" t="s">
        <v>113</v>
      </c>
    </row>
    <row r="20" spans="1:1">
      <c r="A20" s="31" t="s">
        <v>16</v>
      </c>
    </row>
    <row r="21" spans="1:1">
      <c r="A21" s="31" t="s">
        <v>75</v>
      </c>
    </row>
    <row r="22" spans="1:1">
      <c r="A22" s="31" t="s">
        <v>114</v>
      </c>
    </row>
    <row r="23" spans="1:1">
      <c r="A23" s="31" t="s">
        <v>115</v>
      </c>
    </row>
    <row r="24" spans="1:1">
      <c r="A24" s="31" t="s">
        <v>116</v>
      </c>
    </row>
    <row r="25" spans="1:1">
      <c r="A25" s="31" t="s">
        <v>117</v>
      </c>
    </row>
    <row r="26" spans="1:1">
      <c r="A26" s="31" t="s">
        <v>118</v>
      </c>
    </row>
    <row r="27" spans="1:1">
      <c r="A27" s="31" t="s">
        <v>119</v>
      </c>
    </row>
    <row r="28" spans="1:1">
      <c r="A28" s="31" t="s">
        <v>120</v>
      </c>
    </row>
    <row r="29" spans="1:1">
      <c r="A29" s="31" t="s">
        <v>121</v>
      </c>
    </row>
    <row r="30" spans="1:1">
      <c r="A30" s="31" t="s">
        <v>122</v>
      </c>
    </row>
    <row r="31" spans="1:1">
      <c r="A31" s="31" t="s">
        <v>123</v>
      </c>
    </row>
    <row r="32" spans="1:1">
      <c r="A32" s="31" t="s">
        <v>124</v>
      </c>
    </row>
    <row r="33" spans="1:1">
      <c r="A33" s="31" t="s">
        <v>125</v>
      </c>
    </row>
    <row r="34" spans="1:1">
      <c r="A34" s="31" t="s">
        <v>126</v>
      </c>
    </row>
    <row r="35" spans="1:1">
      <c r="A35" s="31" t="s">
        <v>127</v>
      </c>
    </row>
    <row r="36" spans="1:1">
      <c r="A36" s="31" t="s">
        <v>128</v>
      </c>
    </row>
    <row r="37" spans="1:1">
      <c r="A37" s="31" t="s">
        <v>129</v>
      </c>
    </row>
    <row r="38" spans="1:1">
      <c r="A38" s="31" t="s">
        <v>33</v>
      </c>
    </row>
    <row r="39" spans="1:1">
      <c r="A39" s="31" t="s">
        <v>130</v>
      </c>
    </row>
    <row r="40" spans="1:1">
      <c r="A40" s="31" t="s">
        <v>131</v>
      </c>
    </row>
    <row r="41" spans="1:1">
      <c r="A41" s="31" t="s">
        <v>132</v>
      </c>
    </row>
    <row r="42" spans="1:1">
      <c r="A42" s="31" t="s">
        <v>133</v>
      </c>
    </row>
    <row r="43" spans="1:1">
      <c r="A43" s="31" t="s">
        <v>134</v>
      </c>
    </row>
    <row r="44" spans="1:1">
      <c r="A44" s="31" t="s">
        <v>135</v>
      </c>
    </row>
    <row r="45" spans="1:1">
      <c r="A45" s="31" t="s">
        <v>136</v>
      </c>
    </row>
    <row r="46" spans="1:1">
      <c r="A46" s="31" t="s">
        <v>137</v>
      </c>
    </row>
    <row r="47" spans="1:1">
      <c r="A47" s="31" t="s">
        <v>7</v>
      </c>
    </row>
    <row r="48" spans="1:1">
      <c r="A48" s="31" t="s">
        <v>138</v>
      </c>
    </row>
    <row r="49" spans="1:1">
      <c r="A49" s="31" t="s">
        <v>139</v>
      </c>
    </row>
    <row r="50" spans="1:1">
      <c r="A50" s="31" t="s">
        <v>140</v>
      </c>
    </row>
    <row r="51" spans="1:1">
      <c r="A51" s="31" t="s">
        <v>43</v>
      </c>
    </row>
  </sheetData>
  <autoFilter ref="A1:Y6">
    <filterColumn colId="1" showButton="0"/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24">
    <mergeCell ref="T3:U3"/>
    <mergeCell ref="V3:W3"/>
    <mergeCell ref="X3:Y3"/>
    <mergeCell ref="J3:K3"/>
    <mergeCell ref="L3:M3"/>
    <mergeCell ref="N3:O3"/>
    <mergeCell ref="P3:Q3"/>
    <mergeCell ref="R3:S3"/>
    <mergeCell ref="B3:C3"/>
    <mergeCell ref="D3:E3"/>
    <mergeCell ref="F3:G3"/>
    <mergeCell ref="H3:I3"/>
    <mergeCell ref="X1:Y1"/>
    <mergeCell ref="V1:W1"/>
    <mergeCell ref="B1:C1"/>
    <mergeCell ref="T1:U1"/>
    <mergeCell ref="R1:S1"/>
    <mergeCell ref="P1:Q1"/>
    <mergeCell ref="N1:O1"/>
    <mergeCell ref="L1:M1"/>
    <mergeCell ref="J1:K1"/>
    <mergeCell ref="H1:I1"/>
    <mergeCell ref="F1:G1"/>
    <mergeCell ref="D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59"/>
  <sheetViews>
    <sheetView showGridLines="0" showZeros="0" zoomScaleNormal="100" workbookViewId="0">
      <selection activeCell="A2" sqref="A2"/>
    </sheetView>
  </sheetViews>
  <sheetFormatPr defaultColWidth="12.28515625" defaultRowHeight="12"/>
  <cols>
    <col min="1" max="1" width="20.5703125" style="42" customWidth="1"/>
    <col min="2" max="2" width="17.5703125" style="42" bestFit="1" customWidth="1"/>
    <col min="3" max="3" width="11" style="42" customWidth="1"/>
    <col min="4" max="4" width="29" style="42" customWidth="1"/>
    <col min="5" max="5" width="10.7109375" style="42" bestFit="1" customWidth="1"/>
    <col min="6" max="6" width="14.28515625" style="42" customWidth="1"/>
    <col min="7" max="7" width="19.42578125" style="42" bestFit="1" customWidth="1"/>
    <col min="8" max="8" width="17.140625" style="42" customWidth="1"/>
    <col min="9" max="9" width="18" style="42" customWidth="1"/>
    <col min="10" max="10" width="4.28515625" style="112" customWidth="1"/>
    <col min="11" max="16384" width="12.28515625" style="42"/>
  </cols>
  <sheetData>
    <row r="1" spans="1:11" ht="42" customHeight="1">
      <c r="A1" s="36" t="s">
        <v>44</v>
      </c>
      <c r="B1" s="36" t="s">
        <v>56</v>
      </c>
      <c r="C1" s="36" t="s">
        <v>52</v>
      </c>
      <c r="D1" s="36" t="s">
        <v>57</v>
      </c>
      <c r="E1" s="37" t="s">
        <v>62</v>
      </c>
      <c r="F1" s="36" t="s">
        <v>48</v>
      </c>
      <c r="G1" s="43" t="s">
        <v>49</v>
      </c>
      <c r="H1" s="37" t="s">
        <v>50</v>
      </c>
      <c r="I1" s="40" t="s">
        <v>63</v>
      </c>
    </row>
    <row r="2" spans="1:11">
      <c r="A2" s="74"/>
      <c r="B2" s="41" t="s">
        <v>53</v>
      </c>
      <c r="C2" s="75"/>
      <c r="D2" s="74"/>
      <c r="E2" s="41" t="str">
        <f t="shared" ref="E2" si="0">CHOOSE(MONTH(G2),"JANVIER","FEVRIER","MARS","AVRIL","MAI","JUIN","JUILLET","AOUT","SEPTEMBRE","OCTOBRE","NOVEMBRE","DECEMBRE")</f>
        <v>JANVIER</v>
      </c>
      <c r="F2" s="77"/>
      <c r="G2" s="77"/>
      <c r="H2" s="41">
        <f t="shared" ref="H2:H52" si="1">G2-F2</f>
        <v>0</v>
      </c>
      <c r="I2" s="78">
        <v>1000</v>
      </c>
    </row>
    <row r="3" spans="1:11">
      <c r="A3" s="74"/>
      <c r="B3" s="41"/>
      <c r="C3" s="75"/>
      <c r="D3" s="76"/>
      <c r="E3" s="41"/>
      <c r="F3" s="77"/>
      <c r="G3" s="77"/>
      <c r="H3" s="41">
        <f t="shared" si="1"/>
        <v>0</v>
      </c>
      <c r="I3" s="79"/>
    </row>
    <row r="4" spans="1:11">
      <c r="A4" s="74"/>
      <c r="B4" s="41"/>
      <c r="C4" s="75"/>
      <c r="D4" s="76"/>
      <c r="E4" s="41"/>
      <c r="F4" s="77"/>
      <c r="G4" s="77"/>
      <c r="H4" s="41">
        <f t="shared" si="1"/>
        <v>0</v>
      </c>
      <c r="I4" s="79"/>
    </row>
    <row r="5" spans="1:11">
      <c r="A5" s="74"/>
      <c r="B5" s="41"/>
      <c r="C5" s="75"/>
      <c r="D5" s="76"/>
      <c r="E5" s="41"/>
      <c r="F5" s="77"/>
      <c r="G5" s="77"/>
      <c r="H5" s="41">
        <f t="shared" si="1"/>
        <v>0</v>
      </c>
      <c r="I5" s="79"/>
      <c r="K5" s="44"/>
    </row>
    <row r="6" spans="1:11">
      <c r="A6" s="74"/>
      <c r="B6" s="41"/>
      <c r="C6" s="75"/>
      <c r="D6" s="76"/>
      <c r="E6" s="41"/>
      <c r="F6" s="77"/>
      <c r="G6" s="77"/>
      <c r="H6" s="41">
        <f t="shared" si="1"/>
        <v>0</v>
      </c>
      <c r="I6" s="79"/>
      <c r="K6" s="44"/>
    </row>
    <row r="7" spans="1:11">
      <c r="A7" s="74"/>
      <c r="B7" s="41"/>
      <c r="C7" s="75"/>
      <c r="D7" s="76"/>
      <c r="E7" s="41"/>
      <c r="F7" s="77"/>
      <c r="G7" s="77"/>
      <c r="H7" s="41">
        <f t="shared" si="1"/>
        <v>0</v>
      </c>
      <c r="I7" s="79"/>
    </row>
    <row r="8" spans="1:11" ht="13.5" customHeight="1">
      <c r="A8" s="74"/>
      <c r="B8" s="41"/>
      <c r="C8" s="75"/>
      <c r="D8" s="76"/>
      <c r="E8" s="41"/>
      <c r="F8" s="77"/>
      <c r="G8" s="77"/>
      <c r="H8" s="41">
        <f t="shared" si="1"/>
        <v>0</v>
      </c>
      <c r="I8" s="79"/>
    </row>
    <row r="9" spans="1:11">
      <c r="A9" s="76"/>
      <c r="B9" s="41"/>
      <c r="C9" s="75"/>
      <c r="D9" s="76"/>
      <c r="E9" s="41"/>
      <c r="F9" s="77"/>
      <c r="G9" s="77"/>
      <c r="H9" s="41">
        <f t="shared" ref="H9:H26" si="2">G9-F9</f>
        <v>0</v>
      </c>
      <c r="I9" s="79"/>
    </row>
    <row r="10" spans="1:11">
      <c r="A10" s="76"/>
      <c r="B10" s="41"/>
      <c r="C10" s="75"/>
      <c r="D10" s="76"/>
      <c r="E10" s="41"/>
      <c r="F10" s="77"/>
      <c r="G10" s="77"/>
      <c r="H10" s="41">
        <f t="shared" si="2"/>
        <v>0</v>
      </c>
      <c r="I10" s="80"/>
    </row>
    <row r="11" spans="1:11">
      <c r="A11" s="76"/>
      <c r="B11" s="41"/>
      <c r="C11" s="75"/>
      <c r="D11" s="76"/>
      <c r="E11" s="41"/>
      <c r="F11" s="77"/>
      <c r="G11" s="77"/>
      <c r="H11" s="41">
        <f t="shared" si="2"/>
        <v>0</v>
      </c>
      <c r="I11" s="79"/>
    </row>
    <row r="12" spans="1:11">
      <c r="A12" s="76"/>
      <c r="B12" s="41"/>
      <c r="C12" s="75"/>
      <c r="D12" s="76"/>
      <c r="E12" s="41"/>
      <c r="F12" s="77"/>
      <c r="G12" s="77"/>
      <c r="H12" s="41">
        <f t="shared" si="2"/>
        <v>0</v>
      </c>
      <c r="I12" s="80"/>
    </row>
    <row r="13" spans="1:11">
      <c r="A13" s="76"/>
      <c r="B13" s="41"/>
      <c r="C13" s="75"/>
      <c r="D13" s="76"/>
      <c r="E13" s="41"/>
      <c r="F13" s="77"/>
      <c r="G13" s="77"/>
      <c r="H13" s="41">
        <f t="shared" si="2"/>
        <v>0</v>
      </c>
      <c r="I13" s="79"/>
    </row>
    <row r="14" spans="1:11">
      <c r="A14" s="76"/>
      <c r="B14" s="41"/>
      <c r="C14" s="75"/>
      <c r="D14" s="76"/>
      <c r="E14" s="41"/>
      <c r="F14" s="77"/>
      <c r="G14" s="77"/>
      <c r="H14" s="41">
        <f t="shared" si="2"/>
        <v>0</v>
      </c>
      <c r="I14" s="80"/>
    </row>
    <row r="15" spans="1:11">
      <c r="A15" s="76"/>
      <c r="B15" s="41"/>
      <c r="C15" s="75"/>
      <c r="D15" s="76"/>
      <c r="E15" s="41"/>
      <c r="F15" s="77"/>
      <c r="G15" s="77"/>
      <c r="H15" s="41">
        <f t="shared" si="2"/>
        <v>0</v>
      </c>
      <c r="I15" s="79"/>
    </row>
    <row r="16" spans="1:11">
      <c r="A16" s="76"/>
      <c r="B16" s="41"/>
      <c r="C16" s="75"/>
      <c r="D16" s="76"/>
      <c r="E16" s="41"/>
      <c r="F16" s="77"/>
      <c r="G16" s="77"/>
      <c r="H16" s="41">
        <f t="shared" si="2"/>
        <v>0</v>
      </c>
      <c r="I16" s="80"/>
    </row>
    <row r="17" spans="1:9">
      <c r="A17" s="76"/>
      <c r="B17" s="41"/>
      <c r="C17" s="75"/>
      <c r="D17" s="76"/>
      <c r="E17" s="41"/>
      <c r="F17" s="77"/>
      <c r="G17" s="77"/>
      <c r="H17" s="41">
        <f t="shared" si="2"/>
        <v>0</v>
      </c>
      <c r="I17" s="79"/>
    </row>
    <row r="18" spans="1:9">
      <c r="A18" s="76"/>
      <c r="B18" s="41"/>
      <c r="C18" s="75"/>
      <c r="D18" s="76"/>
      <c r="E18" s="41"/>
      <c r="F18" s="77"/>
      <c r="G18" s="77"/>
      <c r="H18" s="41">
        <f t="shared" si="2"/>
        <v>0</v>
      </c>
      <c r="I18" s="79"/>
    </row>
    <row r="19" spans="1:9">
      <c r="A19" s="76"/>
      <c r="B19" s="41"/>
      <c r="C19" s="75"/>
      <c r="D19" s="76"/>
      <c r="E19" s="41"/>
      <c r="F19" s="77"/>
      <c r="G19" s="77"/>
      <c r="H19" s="41">
        <f t="shared" si="2"/>
        <v>0</v>
      </c>
      <c r="I19" s="79"/>
    </row>
    <row r="20" spans="1:9">
      <c r="A20" s="76"/>
      <c r="B20" s="41"/>
      <c r="C20" s="75"/>
      <c r="D20" s="76"/>
      <c r="E20" s="41"/>
      <c r="F20" s="77"/>
      <c r="G20" s="77"/>
      <c r="H20" s="41">
        <f t="shared" si="2"/>
        <v>0</v>
      </c>
      <c r="I20" s="80"/>
    </row>
    <row r="21" spans="1:9">
      <c r="A21" s="76"/>
      <c r="B21" s="41"/>
      <c r="C21" s="75"/>
      <c r="D21" s="76"/>
      <c r="E21" s="41"/>
      <c r="F21" s="77"/>
      <c r="G21" s="77"/>
      <c r="H21" s="41">
        <f t="shared" si="2"/>
        <v>0</v>
      </c>
      <c r="I21" s="79"/>
    </row>
    <row r="22" spans="1:9">
      <c r="A22" s="76"/>
      <c r="B22" s="41"/>
      <c r="C22" s="75"/>
      <c r="D22" s="76"/>
      <c r="E22" s="41"/>
      <c r="F22" s="77"/>
      <c r="G22" s="77"/>
      <c r="H22" s="41">
        <f t="shared" si="2"/>
        <v>0</v>
      </c>
      <c r="I22" s="80"/>
    </row>
    <row r="23" spans="1:9">
      <c r="A23" s="76"/>
      <c r="B23" s="41"/>
      <c r="C23" s="75"/>
      <c r="D23" s="76"/>
      <c r="E23" s="41"/>
      <c r="F23" s="77"/>
      <c r="G23" s="77"/>
      <c r="H23" s="41">
        <f t="shared" si="2"/>
        <v>0</v>
      </c>
      <c r="I23" s="79"/>
    </row>
    <row r="24" spans="1:9">
      <c r="A24" s="76"/>
      <c r="B24" s="41"/>
      <c r="C24" s="75"/>
      <c r="D24" s="76"/>
      <c r="E24" s="41"/>
      <c r="F24" s="77"/>
      <c r="G24" s="77"/>
      <c r="H24" s="41">
        <f t="shared" si="2"/>
        <v>0</v>
      </c>
      <c r="I24" s="80"/>
    </row>
    <row r="25" spans="1:9">
      <c r="A25" s="76"/>
      <c r="B25" s="41"/>
      <c r="C25" s="75"/>
      <c r="D25" s="76"/>
      <c r="E25" s="41"/>
      <c r="F25" s="77"/>
      <c r="G25" s="77"/>
      <c r="H25" s="41">
        <f t="shared" si="2"/>
        <v>0</v>
      </c>
      <c r="I25" s="79"/>
    </row>
    <row r="26" spans="1:9">
      <c r="A26" s="76"/>
      <c r="B26" s="41"/>
      <c r="C26" s="75"/>
      <c r="D26" s="76"/>
      <c r="E26" s="41"/>
      <c r="F26" s="77"/>
      <c r="G26" s="77"/>
      <c r="H26" s="41">
        <f t="shared" si="2"/>
        <v>0</v>
      </c>
      <c r="I26" s="80"/>
    </row>
    <row r="27" spans="1:9">
      <c r="A27" s="76"/>
      <c r="B27" s="41"/>
      <c r="C27" s="75"/>
      <c r="D27" s="81"/>
      <c r="E27" s="41"/>
      <c r="F27" s="82"/>
      <c r="G27" s="77"/>
      <c r="H27" s="41">
        <f t="shared" si="1"/>
        <v>0</v>
      </c>
      <c r="I27" s="84"/>
    </row>
    <row r="28" spans="1:9">
      <c r="A28" s="76"/>
      <c r="B28" s="41"/>
      <c r="C28" s="75"/>
      <c r="D28" s="81"/>
      <c r="E28" s="41"/>
      <c r="F28" s="82"/>
      <c r="G28" s="77"/>
      <c r="H28" s="41">
        <f t="shared" si="1"/>
        <v>0</v>
      </c>
      <c r="I28" s="84"/>
    </row>
    <row r="29" spans="1:9">
      <c r="A29" s="76"/>
      <c r="B29" s="41"/>
      <c r="C29" s="75"/>
      <c r="D29" s="76"/>
      <c r="E29" s="41"/>
      <c r="F29" s="77"/>
      <c r="G29" s="77"/>
      <c r="H29" s="41">
        <f t="shared" si="1"/>
        <v>0</v>
      </c>
      <c r="I29" s="79"/>
    </row>
    <row r="30" spans="1:9">
      <c r="A30" s="76"/>
      <c r="B30" s="41"/>
      <c r="C30" s="75"/>
      <c r="D30" s="75"/>
      <c r="E30" s="41"/>
      <c r="F30" s="83"/>
      <c r="G30" s="77"/>
      <c r="H30" s="41">
        <f t="shared" si="1"/>
        <v>0</v>
      </c>
      <c r="I30" s="85"/>
    </row>
    <row r="31" spans="1:9">
      <c r="A31" s="76"/>
      <c r="B31" s="41"/>
      <c r="C31" s="75"/>
      <c r="D31" s="81"/>
      <c r="E31" s="41"/>
      <c r="F31" s="82"/>
      <c r="G31" s="77"/>
      <c r="H31" s="41">
        <f t="shared" si="1"/>
        <v>0</v>
      </c>
      <c r="I31" s="84"/>
    </row>
    <row r="32" spans="1:9">
      <c r="A32" s="76"/>
      <c r="B32" s="41"/>
      <c r="C32" s="75"/>
      <c r="D32" s="75"/>
      <c r="E32" s="41"/>
      <c r="F32" s="83"/>
      <c r="G32" s="77"/>
      <c r="H32" s="41">
        <f t="shared" si="1"/>
        <v>0</v>
      </c>
      <c r="I32" s="85"/>
    </row>
    <row r="33" spans="1:9">
      <c r="A33" s="76"/>
      <c r="B33" s="41"/>
      <c r="C33" s="75"/>
      <c r="D33" s="81"/>
      <c r="E33" s="41"/>
      <c r="F33" s="82"/>
      <c r="G33" s="77"/>
      <c r="H33" s="41">
        <f t="shared" si="1"/>
        <v>0</v>
      </c>
      <c r="I33" s="84"/>
    </row>
    <row r="34" spans="1:9">
      <c r="A34" s="76"/>
      <c r="B34" s="41"/>
      <c r="C34" s="75"/>
      <c r="D34" s="81"/>
      <c r="E34" s="41"/>
      <c r="F34" s="82"/>
      <c r="G34" s="77"/>
      <c r="H34" s="41">
        <f t="shared" si="1"/>
        <v>0</v>
      </c>
      <c r="I34" s="84"/>
    </row>
    <row r="35" spans="1:9">
      <c r="A35" s="76"/>
      <c r="B35" s="41"/>
      <c r="C35" s="75"/>
      <c r="D35" s="81"/>
      <c r="E35" s="41"/>
      <c r="F35" s="82"/>
      <c r="G35" s="77"/>
      <c r="H35" s="41">
        <f t="shared" si="1"/>
        <v>0</v>
      </c>
      <c r="I35" s="84"/>
    </row>
    <row r="36" spans="1:9">
      <c r="A36" s="76"/>
      <c r="B36" s="41"/>
      <c r="C36" s="75"/>
      <c r="D36" s="81"/>
      <c r="E36" s="41"/>
      <c r="F36" s="82"/>
      <c r="G36" s="77"/>
      <c r="H36" s="41">
        <f t="shared" si="1"/>
        <v>0</v>
      </c>
      <c r="I36" s="84"/>
    </row>
    <row r="37" spans="1:9">
      <c r="A37" s="75"/>
      <c r="B37" s="41"/>
      <c r="C37" s="75"/>
      <c r="D37" s="75"/>
      <c r="E37" s="41"/>
      <c r="F37" s="83"/>
      <c r="G37" s="83"/>
      <c r="H37" s="41">
        <f t="shared" si="1"/>
        <v>0</v>
      </c>
      <c r="I37" s="85"/>
    </row>
    <row r="38" spans="1:9">
      <c r="A38" s="76"/>
      <c r="B38" s="41"/>
      <c r="C38" s="75"/>
      <c r="D38" s="76"/>
      <c r="E38" s="41"/>
      <c r="F38" s="77"/>
      <c r="G38" s="77"/>
      <c r="H38" s="41">
        <f t="shared" si="1"/>
        <v>0</v>
      </c>
      <c r="I38" s="79"/>
    </row>
    <row r="39" spans="1:9">
      <c r="A39" s="76"/>
      <c r="B39" s="41"/>
      <c r="C39" s="75"/>
      <c r="D39" s="81"/>
      <c r="E39" s="41"/>
      <c r="F39" s="82"/>
      <c r="G39" s="77"/>
      <c r="H39" s="41">
        <f t="shared" si="1"/>
        <v>0</v>
      </c>
      <c r="I39" s="84"/>
    </row>
    <row r="40" spans="1:9">
      <c r="A40" s="76"/>
      <c r="B40" s="41"/>
      <c r="C40" s="75"/>
      <c r="D40" s="81"/>
      <c r="E40" s="41"/>
      <c r="F40" s="82"/>
      <c r="G40" s="77"/>
      <c r="H40" s="41">
        <f t="shared" si="1"/>
        <v>0</v>
      </c>
      <c r="I40" s="84"/>
    </row>
    <row r="41" spans="1:9">
      <c r="A41" s="76"/>
      <c r="B41" s="41"/>
      <c r="C41" s="75"/>
      <c r="D41" s="81"/>
      <c r="E41" s="41"/>
      <c r="F41" s="82"/>
      <c r="G41" s="77"/>
      <c r="H41" s="41">
        <f t="shared" si="1"/>
        <v>0</v>
      </c>
      <c r="I41" s="84"/>
    </row>
    <row r="42" spans="1:9">
      <c r="A42" s="75"/>
      <c r="B42" s="41"/>
      <c r="C42" s="75"/>
      <c r="D42" s="75"/>
      <c r="E42" s="41"/>
      <c r="F42" s="83"/>
      <c r="G42" s="83"/>
      <c r="H42" s="41">
        <f t="shared" si="1"/>
        <v>0</v>
      </c>
      <c r="I42" s="85"/>
    </row>
    <row r="43" spans="1:9">
      <c r="A43" s="76"/>
      <c r="B43" s="41"/>
      <c r="C43" s="75"/>
      <c r="D43" s="76"/>
      <c r="E43" s="41"/>
      <c r="F43" s="77"/>
      <c r="G43" s="77"/>
      <c r="H43" s="41">
        <f t="shared" si="1"/>
        <v>0</v>
      </c>
      <c r="I43" s="79"/>
    </row>
    <row r="44" spans="1:9">
      <c r="A44" s="76"/>
      <c r="B44" s="41"/>
      <c r="C44" s="75"/>
      <c r="D44" s="81"/>
      <c r="E44" s="41"/>
      <c r="F44" s="82"/>
      <c r="G44" s="77"/>
      <c r="H44" s="41">
        <f t="shared" si="1"/>
        <v>0</v>
      </c>
      <c r="I44" s="84"/>
    </row>
    <row r="45" spans="1:9">
      <c r="A45" s="76"/>
      <c r="B45" s="41"/>
      <c r="C45" s="75"/>
      <c r="D45" s="76"/>
      <c r="E45" s="41"/>
      <c r="F45" s="77"/>
      <c r="G45" s="77"/>
      <c r="H45" s="41">
        <f t="shared" si="1"/>
        <v>0</v>
      </c>
      <c r="I45" s="79"/>
    </row>
    <row r="46" spans="1:9">
      <c r="A46" s="76"/>
      <c r="B46" s="41"/>
      <c r="C46" s="75"/>
      <c r="D46" s="81"/>
      <c r="E46" s="41"/>
      <c r="F46" s="82"/>
      <c r="G46" s="77"/>
      <c r="H46" s="41">
        <f t="shared" si="1"/>
        <v>0</v>
      </c>
      <c r="I46" s="84"/>
    </row>
    <row r="47" spans="1:9">
      <c r="A47" s="76"/>
      <c r="B47" s="41"/>
      <c r="C47" s="75"/>
      <c r="D47" s="81"/>
      <c r="E47" s="41"/>
      <c r="F47" s="82"/>
      <c r="G47" s="77"/>
      <c r="H47" s="41">
        <f t="shared" si="1"/>
        <v>0</v>
      </c>
      <c r="I47" s="84"/>
    </row>
    <row r="48" spans="1:9">
      <c r="A48" s="76"/>
      <c r="B48" s="41"/>
      <c r="C48" s="75"/>
      <c r="D48" s="81"/>
      <c r="E48" s="41"/>
      <c r="F48" s="82"/>
      <c r="G48" s="77"/>
      <c r="H48" s="41">
        <f t="shared" si="1"/>
        <v>0</v>
      </c>
      <c r="I48" s="84"/>
    </row>
    <row r="49" spans="1:9">
      <c r="A49" s="76"/>
      <c r="B49" s="41"/>
      <c r="C49" s="75"/>
      <c r="D49" s="81"/>
      <c r="E49" s="41"/>
      <c r="F49" s="82"/>
      <c r="G49" s="77"/>
      <c r="H49" s="41">
        <f t="shared" si="1"/>
        <v>0</v>
      </c>
      <c r="I49" s="84"/>
    </row>
    <row r="50" spans="1:9">
      <c r="A50" s="76"/>
      <c r="B50" s="41"/>
      <c r="C50" s="75"/>
      <c r="D50" s="75"/>
      <c r="E50" s="41"/>
      <c r="F50" s="83"/>
      <c r="G50" s="77"/>
      <c r="H50" s="41">
        <f t="shared" si="1"/>
        <v>0</v>
      </c>
      <c r="I50" s="85"/>
    </row>
    <row r="51" spans="1:9">
      <c r="A51" s="76"/>
      <c r="B51" s="41"/>
      <c r="C51" s="75"/>
      <c r="D51" s="75"/>
      <c r="E51" s="41"/>
      <c r="F51" s="83"/>
      <c r="G51" s="77"/>
      <c r="H51" s="41">
        <f t="shared" si="1"/>
        <v>0</v>
      </c>
      <c r="I51" s="85"/>
    </row>
    <row r="52" spans="1:9">
      <c r="A52" s="76"/>
      <c r="B52" s="41"/>
      <c r="C52" s="75"/>
      <c r="D52" s="76"/>
      <c r="E52" s="41"/>
      <c r="F52" s="77"/>
      <c r="G52" s="77"/>
      <c r="H52" s="41">
        <f t="shared" si="1"/>
        <v>0</v>
      </c>
      <c r="I52" s="79"/>
    </row>
    <row r="53" spans="1:9">
      <c r="A53" s="76"/>
      <c r="B53" s="41"/>
      <c r="C53" s="75"/>
      <c r="D53" s="76"/>
      <c r="E53" s="41"/>
      <c r="F53" s="77"/>
      <c r="G53" s="77"/>
      <c r="H53" s="41">
        <f t="shared" ref="H53:H59" si="3">G53-F53</f>
        <v>0</v>
      </c>
      <c r="I53" s="79"/>
    </row>
    <row r="54" spans="1:9">
      <c r="A54" s="76"/>
      <c r="B54" s="41"/>
      <c r="C54" s="75"/>
      <c r="D54" s="76"/>
      <c r="E54" s="41"/>
      <c r="F54" s="77"/>
      <c r="G54" s="77"/>
      <c r="H54" s="41">
        <f t="shared" si="3"/>
        <v>0</v>
      </c>
      <c r="I54" s="79"/>
    </row>
    <row r="55" spans="1:9">
      <c r="A55" s="76"/>
      <c r="B55" s="41"/>
      <c r="C55" s="75"/>
      <c r="D55" s="81"/>
      <c r="E55" s="41"/>
      <c r="F55" s="82"/>
      <c r="G55" s="77"/>
      <c r="H55" s="41">
        <f t="shared" si="3"/>
        <v>0</v>
      </c>
      <c r="I55" s="84"/>
    </row>
    <row r="56" spans="1:9">
      <c r="A56" s="76"/>
      <c r="B56" s="41"/>
      <c r="C56" s="75"/>
      <c r="D56" s="81"/>
      <c r="E56" s="41"/>
      <c r="F56" s="82"/>
      <c r="G56" s="77"/>
      <c r="H56" s="41">
        <f t="shared" si="3"/>
        <v>0</v>
      </c>
      <c r="I56" s="84"/>
    </row>
    <row r="57" spans="1:9">
      <c r="A57" s="76"/>
      <c r="B57" s="41"/>
      <c r="C57" s="75"/>
      <c r="D57" s="75"/>
      <c r="E57" s="41"/>
      <c r="F57" s="83"/>
      <c r="G57" s="77"/>
      <c r="H57" s="41">
        <f t="shared" si="3"/>
        <v>0</v>
      </c>
      <c r="I57" s="85"/>
    </row>
    <row r="58" spans="1:9">
      <c r="A58" s="76"/>
      <c r="B58" s="41"/>
      <c r="C58" s="75"/>
      <c r="D58" s="76"/>
      <c r="E58" s="41"/>
      <c r="F58" s="77"/>
      <c r="G58" s="77"/>
      <c r="H58" s="41">
        <f t="shared" si="3"/>
        <v>0</v>
      </c>
      <c r="I58" s="79"/>
    </row>
    <row r="59" spans="1:9">
      <c r="A59" s="76"/>
      <c r="B59" s="41"/>
      <c r="C59" s="75"/>
      <c r="D59" s="75"/>
      <c r="E59" s="41"/>
      <c r="F59" s="83"/>
      <c r="G59" s="77"/>
      <c r="H59" s="41">
        <f t="shared" si="3"/>
        <v>0</v>
      </c>
      <c r="I59" s="85"/>
    </row>
  </sheetData>
  <autoFilter ref="A1:I59">
    <sortState ref="A9:I26">
      <sortCondition ref="I1:I59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"/>
  <sheetViews>
    <sheetView showGridLines="0" showZeros="0" zoomScaleNormal="100" workbookViewId="0"/>
  </sheetViews>
  <sheetFormatPr defaultColWidth="11.42578125" defaultRowHeight="11.25"/>
  <cols>
    <col min="1" max="1" width="16.7109375" style="42" bestFit="1" customWidth="1"/>
    <col min="2" max="2" width="17.5703125" style="42" customWidth="1"/>
    <col min="3" max="3" width="13.42578125" style="42" customWidth="1"/>
    <col min="4" max="4" width="34.5703125" style="42" bestFit="1" customWidth="1"/>
    <col min="5" max="8" width="11.42578125" style="42"/>
    <col min="9" max="9" width="12.5703125" style="42" bestFit="1" customWidth="1"/>
    <col min="10" max="11" width="11.42578125" style="42"/>
    <col min="12" max="12" width="12.42578125" style="42" customWidth="1"/>
    <col min="13" max="13" width="12" style="42" customWidth="1"/>
    <col min="14" max="14" width="11.42578125" style="42"/>
    <col min="15" max="17" width="3" style="42" bestFit="1" customWidth="1"/>
    <col min="18" max="16384" width="11.42578125" style="42"/>
  </cols>
  <sheetData>
    <row r="1" spans="1:13" ht="45">
      <c r="A1" s="38" t="s">
        <v>44</v>
      </c>
      <c r="B1" s="36" t="s">
        <v>56</v>
      </c>
      <c r="C1" s="36" t="s">
        <v>52</v>
      </c>
      <c r="D1" s="36" t="s">
        <v>57</v>
      </c>
      <c r="E1" s="37" t="s">
        <v>62</v>
      </c>
      <c r="F1" s="38" t="s">
        <v>48</v>
      </c>
      <c r="G1" s="39" t="s">
        <v>49</v>
      </c>
      <c r="H1" s="35" t="s">
        <v>50</v>
      </c>
      <c r="I1" s="113" t="s">
        <v>60</v>
      </c>
      <c r="J1" s="114" t="s">
        <v>59</v>
      </c>
      <c r="K1" s="114" t="s">
        <v>58</v>
      </c>
      <c r="L1" s="115" t="s">
        <v>51</v>
      </c>
      <c r="M1" s="40" t="s">
        <v>63</v>
      </c>
    </row>
  </sheetData>
  <dataValidations count="2">
    <dataValidation type="list" allowBlank="1" showInputMessage="1" showErrorMessage="1" sqref="A2:A500">
      <formula1>Appartements</formula1>
    </dataValidation>
    <dataValidation type="list" allowBlank="1" showInputMessage="1" showErrorMessage="1" sqref="B2:B500">
      <formula1>Types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N21"/>
  <sheetViews>
    <sheetView showGridLines="0"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7" sqref="B7"/>
    </sheetView>
  </sheetViews>
  <sheetFormatPr defaultColWidth="11.42578125" defaultRowHeight="12.75"/>
  <cols>
    <col min="1" max="1" width="27.5703125" style="45" customWidth="1"/>
    <col min="2" max="13" width="12.5703125" style="45" customWidth="1"/>
    <col min="14" max="14" width="13.7109375" style="45" customWidth="1"/>
    <col min="15" max="16384" width="11.42578125" style="45"/>
  </cols>
  <sheetData>
    <row r="1" spans="1:14" ht="23.25" customHeight="1">
      <c r="A1" s="101" t="s">
        <v>141</v>
      </c>
      <c r="B1" s="33" t="s">
        <v>31</v>
      </c>
      <c r="C1" s="33" t="s">
        <v>30</v>
      </c>
      <c r="D1" s="33" t="s">
        <v>29</v>
      </c>
      <c r="E1" s="33" t="s">
        <v>28</v>
      </c>
      <c r="F1" s="33" t="s">
        <v>27</v>
      </c>
      <c r="G1" s="33" t="s">
        <v>26</v>
      </c>
      <c r="H1" s="33" t="s">
        <v>25</v>
      </c>
      <c r="I1" s="33" t="s">
        <v>24</v>
      </c>
      <c r="J1" s="33" t="s">
        <v>23</v>
      </c>
      <c r="K1" s="33" t="s">
        <v>22</v>
      </c>
      <c r="L1" s="33" t="s">
        <v>21</v>
      </c>
      <c r="M1" s="33" t="s">
        <v>20</v>
      </c>
      <c r="N1" s="32" t="s">
        <v>45</v>
      </c>
    </row>
    <row r="2" spans="1:14" ht="17.45" customHeight="1">
      <c r="A2" s="90" t="s">
        <v>76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8"/>
    </row>
    <row r="3" spans="1:14" ht="17.45" customHeight="1">
      <c r="A3" s="90" t="s">
        <v>77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8"/>
    </row>
    <row r="4" spans="1:14" ht="17.45" customHeight="1">
      <c r="A4" s="90" t="s">
        <v>78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8"/>
    </row>
    <row r="5" spans="1:14" ht="17.45" customHeight="1">
      <c r="A5" s="90" t="s">
        <v>79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</row>
    <row r="6" spans="1:14" ht="17.45" customHeight="1">
      <c r="A6" s="90" t="s">
        <v>69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8"/>
    </row>
    <row r="7" spans="1:14" ht="17.45" customHeight="1">
      <c r="A7" s="86" t="s">
        <v>53</v>
      </c>
      <c r="B7" s="46">
        <f>SUMPRODUCT(('Récaptitulatif Résa PARIS 2018'!$E$2:$E$369=B$1)*('Récaptitulatif Résa PARIS 2018'!$B$2:$B$369='Analyse Global PARIS 2018 '!$A7)*('Récaptitulatif Résa PARIS 2018'!$I$2:$I$369))</f>
        <v>1000</v>
      </c>
      <c r="C7" s="46">
        <f>SUMPRODUCT(('Récaptitulatif Résa PARIS 2018'!$E$2:$E$369=C$1)*('Récaptitulatif Résa PARIS 2018'!$B$2:$B$369='Analyse Global PARIS 2018 '!$A7)*('Récaptitulatif Résa PARIS 2018'!$I$2:$I$369))</f>
        <v>0</v>
      </c>
      <c r="D7" s="46">
        <f>SUMPRODUCT(('Récaptitulatif Résa PARIS 2018'!$E$2:$E$369=D$1)*('Récaptitulatif Résa PARIS 2018'!$B$2:$B$369='Analyse Global PARIS 2018 '!$A7)*('Récaptitulatif Résa PARIS 2018'!$I$2:$I$369))</f>
        <v>0</v>
      </c>
      <c r="E7" s="46">
        <f>SUMPRODUCT(('Récaptitulatif Résa PARIS 2018'!$E$2:$E$369=E$1)*('Récaptitulatif Résa PARIS 2018'!$B$2:$B$369='Analyse Global PARIS 2018 '!$A7)*('Récaptitulatif Résa PARIS 2018'!$I$2:$I$369))</f>
        <v>0</v>
      </c>
      <c r="F7" s="46">
        <f>SUMPRODUCT(('Récaptitulatif Résa PARIS 2018'!$E$2:$E$369=F$1)*('Récaptitulatif Résa PARIS 2018'!$B$2:$B$369='Analyse Global PARIS 2018 '!$A7)*('Récaptitulatif Résa PARIS 2018'!$I$2:$I$369))</f>
        <v>0</v>
      </c>
      <c r="G7" s="46">
        <f>SUMPRODUCT(('Récaptitulatif Résa PARIS 2018'!$E$2:$E$369=G$1)*('Récaptitulatif Résa PARIS 2018'!$B$2:$B$369='Analyse Global PARIS 2018 '!$A7)*('Récaptitulatif Résa PARIS 2018'!$I$2:$I$369))</f>
        <v>0</v>
      </c>
      <c r="H7" s="46">
        <f>SUMPRODUCT(('Récaptitulatif Résa PARIS 2018'!$E$2:$E$369=H$1)*('Récaptitulatif Résa PARIS 2018'!$B$2:$B$369='Analyse Global PARIS 2018 '!$A7)*('Récaptitulatif Résa PARIS 2018'!$I$2:$I$369))</f>
        <v>0</v>
      </c>
      <c r="I7" s="46">
        <f>SUMPRODUCT(('Récaptitulatif Résa PARIS 2018'!$E$2:$E$369=I$1)*('Récaptitulatif Résa PARIS 2018'!$B$2:$B$369='Analyse Global PARIS 2018 '!$A7)*('Récaptitulatif Résa PARIS 2018'!$I$2:$I$369))</f>
        <v>0</v>
      </c>
      <c r="J7" s="46">
        <f>SUMPRODUCT(('Récaptitulatif Résa PARIS 2018'!$E$2:$E$369=J$1)*('Récaptitulatif Résa PARIS 2018'!$B$2:$B$369='Analyse Global PARIS 2018 '!$A7)*('Récaptitulatif Résa PARIS 2018'!$I$2:$I$369))</f>
        <v>0</v>
      </c>
      <c r="K7" s="46">
        <f>SUMPRODUCT(('Récaptitulatif Résa PARIS 2018'!$E$2:$E$369=K$1)*('Récaptitulatif Résa PARIS 2018'!$B$2:$B$369='Analyse Global PARIS 2018 '!$A7)*('Récaptitulatif Résa PARIS 2018'!$I$2:$I$369))</f>
        <v>0</v>
      </c>
      <c r="L7" s="46">
        <f>SUMPRODUCT(('Récaptitulatif Résa PARIS 2018'!$E$2:$E$369=L$1)*('Récaptitulatif Résa PARIS 2018'!$B$2:$B$369='Analyse Global PARIS 2018 '!$A7)*('Récaptitulatif Résa PARIS 2018'!$I$2:$I$369))</f>
        <v>0</v>
      </c>
      <c r="M7" s="46">
        <f>SUMPRODUCT(('Récaptitulatif Résa PARIS 2018'!$E$2:$E$369=M$1)*('Récaptitulatif Résa PARIS 2018'!$B$2:$B$369='Analyse Global PARIS 2018 '!$A7)*('Récaptitulatif Résa PARIS 2018'!$I$2:$I$369))</f>
        <v>0</v>
      </c>
      <c r="N7" s="47">
        <f>SUM(B7:M7)</f>
        <v>1000</v>
      </c>
    </row>
    <row r="8" spans="1:14" ht="17.45" customHeight="1">
      <c r="A8" s="86" t="s">
        <v>55</v>
      </c>
      <c r="B8" s="46">
        <f>SUMPRODUCT(('Récaptitulatif Résa PARIS 2018'!$E$2:$E$369=B$1)*('Récaptitulatif Résa PARIS 2018'!$B$2:$B$369='Analyse Global PARIS 2018 '!$A8)*('Récaptitulatif Résa PARIS 2018'!$I$2:$I$369))</f>
        <v>0</v>
      </c>
      <c r="C8" s="46">
        <f>SUMPRODUCT(('Récaptitulatif Résa PARIS 2018'!$E$2:$E$369=C$1)*('Récaptitulatif Résa PARIS 2018'!$B$2:$B$369='Analyse Global PARIS 2018 '!$A8)*('Récaptitulatif Résa PARIS 2018'!$I$2:$I$369))</f>
        <v>0</v>
      </c>
      <c r="D8" s="46">
        <f>SUMPRODUCT(('Récaptitulatif Résa PARIS 2018'!$E$2:$E$369=D$1)*('Récaptitulatif Résa PARIS 2018'!$B$2:$B$369='Analyse Global PARIS 2018 '!$A8)*('Récaptitulatif Résa PARIS 2018'!$I$2:$I$369))</f>
        <v>0</v>
      </c>
      <c r="E8" s="46">
        <f>SUMPRODUCT(('Récaptitulatif Résa PARIS 2018'!$E$2:$E$369=E$1)*('Récaptitulatif Résa PARIS 2018'!$B$2:$B$369='Analyse Global PARIS 2018 '!$A8)*('Récaptitulatif Résa PARIS 2018'!$I$2:$I$369))</f>
        <v>0</v>
      </c>
      <c r="F8" s="46">
        <f>SUMPRODUCT(('Récaptitulatif Résa PARIS 2018'!$E$2:$E$369=F$1)*('Récaptitulatif Résa PARIS 2018'!$B$2:$B$369='Analyse Global PARIS 2018 '!$A8)*('Récaptitulatif Résa PARIS 2018'!$I$2:$I$369))</f>
        <v>0</v>
      </c>
      <c r="G8" s="46">
        <f>SUMPRODUCT(('Récaptitulatif Résa PARIS 2018'!$E$2:$E$369=G$1)*('Récaptitulatif Résa PARIS 2018'!$B$2:$B$369='Analyse Global PARIS 2018 '!$A8)*('Récaptitulatif Résa PARIS 2018'!$I$2:$I$369))</f>
        <v>0</v>
      </c>
      <c r="H8" s="46">
        <f>SUMPRODUCT(('Récaptitulatif Résa PARIS 2018'!$E$2:$E$369=H$1)*('Récaptitulatif Résa PARIS 2018'!$B$2:$B$369='Analyse Global PARIS 2018 '!$A8)*('Récaptitulatif Résa PARIS 2018'!$I$2:$I$369))</f>
        <v>0</v>
      </c>
      <c r="I8" s="46">
        <f>SUMPRODUCT(('Récaptitulatif Résa PARIS 2018'!$E$2:$E$369=I$1)*('Récaptitulatif Résa PARIS 2018'!$B$2:$B$369='Analyse Global PARIS 2018 '!$A8)*('Récaptitulatif Résa PARIS 2018'!$I$2:$I$369))</f>
        <v>0</v>
      </c>
      <c r="J8" s="46">
        <f>SUMPRODUCT(('Récaptitulatif Résa PARIS 2018'!$E$2:$E$369=J$1)*('Récaptitulatif Résa PARIS 2018'!$B$2:$B$369='Analyse Global PARIS 2018 '!$A8)*('Récaptitulatif Résa PARIS 2018'!$I$2:$I$369))</f>
        <v>0</v>
      </c>
      <c r="K8" s="46">
        <f>SUMPRODUCT(('Récaptitulatif Résa PARIS 2018'!$E$2:$E$369=K$1)*('Récaptitulatif Résa PARIS 2018'!$B$2:$B$369='Analyse Global PARIS 2018 '!$A8)*('Récaptitulatif Résa PARIS 2018'!$I$2:$I$369))</f>
        <v>0</v>
      </c>
      <c r="L8" s="46">
        <f>SUMPRODUCT(('Récaptitulatif Résa PARIS 2018'!$E$2:$E$369=L$1)*('Récaptitulatif Résa PARIS 2018'!$B$2:$B$369='Analyse Global PARIS 2018 '!$A8)*('Récaptitulatif Résa PARIS 2018'!$I$2:$I$369))</f>
        <v>0</v>
      </c>
      <c r="M8" s="46">
        <f>SUMPRODUCT(('Récaptitulatif Résa PARIS 2018'!$E$2:$E$369=M$1)*('Récaptitulatif Résa PARIS 2018'!$B$2:$B$369='Analyse Global PARIS 2018 '!$A8)*('Récaptitulatif Résa PARIS 2018'!$I$2:$I$369))</f>
        <v>0</v>
      </c>
      <c r="N8" s="47">
        <f t="shared" ref="N8:N10" si="0">SUM(B8:M8)</f>
        <v>0</v>
      </c>
    </row>
    <row r="9" spans="1:14" ht="17.45" customHeight="1">
      <c r="A9" s="86" t="s">
        <v>54</v>
      </c>
      <c r="B9" s="46">
        <f>SUMPRODUCT(('Récaptitulatif Résa PARIS 2018'!$E$2:$E$369=B$1)*('Récaptitulatif Résa PARIS 2018'!$B$2:$B$369='Analyse Global PARIS 2018 '!$A9)*('Récaptitulatif Résa PARIS 2018'!$I$2:$I$369))</f>
        <v>0</v>
      </c>
      <c r="C9" s="46">
        <f>SUMPRODUCT(('Récaptitulatif Résa PARIS 2018'!$E$2:$E$369=C$1)*('Récaptitulatif Résa PARIS 2018'!$B$2:$B$369='Analyse Global PARIS 2018 '!$A9)*('Récaptitulatif Résa PARIS 2018'!$I$2:$I$369))</f>
        <v>0</v>
      </c>
      <c r="D9" s="46">
        <f>SUMPRODUCT(('Récaptitulatif Résa PARIS 2018'!$E$2:$E$369=D$1)*('Récaptitulatif Résa PARIS 2018'!$B$2:$B$369='Analyse Global PARIS 2018 '!$A9)*('Récaptitulatif Résa PARIS 2018'!$I$2:$I$369))</f>
        <v>0</v>
      </c>
      <c r="E9" s="46">
        <f>SUMPRODUCT(('Récaptitulatif Résa PARIS 2018'!$E$2:$E$369=E$1)*('Récaptitulatif Résa PARIS 2018'!$B$2:$B$369='Analyse Global PARIS 2018 '!$A9)*('Récaptitulatif Résa PARIS 2018'!$I$2:$I$369))</f>
        <v>0</v>
      </c>
      <c r="F9" s="46">
        <f>SUMPRODUCT(('Récaptitulatif Résa PARIS 2018'!$E$2:$E$369=F$1)*('Récaptitulatif Résa PARIS 2018'!$B$2:$B$369='Analyse Global PARIS 2018 '!$A9)*('Récaptitulatif Résa PARIS 2018'!$I$2:$I$369))</f>
        <v>0</v>
      </c>
      <c r="G9" s="46">
        <f>SUMPRODUCT(('Récaptitulatif Résa PARIS 2018'!$E$2:$E$369=G$1)*('Récaptitulatif Résa PARIS 2018'!$B$2:$B$369='Analyse Global PARIS 2018 '!$A9)*('Récaptitulatif Résa PARIS 2018'!$I$2:$I$369))</f>
        <v>0</v>
      </c>
      <c r="H9" s="46">
        <f>SUMPRODUCT(('Récaptitulatif Résa PARIS 2018'!$E$2:$E$369=H$1)*('Récaptitulatif Résa PARIS 2018'!$B$2:$B$369='Analyse Global PARIS 2018 '!$A9)*('Récaptitulatif Résa PARIS 2018'!$I$2:$I$369))</f>
        <v>0</v>
      </c>
      <c r="I9" s="46">
        <f>SUMPRODUCT(('Récaptitulatif Résa PARIS 2018'!$E$2:$E$369=I$1)*('Récaptitulatif Résa PARIS 2018'!$B$2:$B$369='Analyse Global PARIS 2018 '!$A9)*('Récaptitulatif Résa PARIS 2018'!$I$2:$I$369))</f>
        <v>0</v>
      </c>
      <c r="J9" s="46">
        <f>SUMPRODUCT(('Récaptitulatif Résa PARIS 2018'!$E$2:$E$369=J$1)*('Récaptitulatif Résa PARIS 2018'!$B$2:$B$369='Analyse Global PARIS 2018 '!$A9)*('Récaptitulatif Résa PARIS 2018'!$I$2:$I$369))</f>
        <v>0</v>
      </c>
      <c r="K9" s="46">
        <f>SUMPRODUCT(('Récaptitulatif Résa PARIS 2018'!$E$2:$E$369=K$1)*('Récaptitulatif Résa PARIS 2018'!$B$2:$B$369='Analyse Global PARIS 2018 '!$A9)*('Récaptitulatif Résa PARIS 2018'!$I$2:$I$369))</f>
        <v>0</v>
      </c>
      <c r="L9" s="46">
        <f>SUMPRODUCT(('Récaptitulatif Résa PARIS 2018'!$E$2:$E$369=L$1)*('Récaptitulatif Résa PARIS 2018'!$B$2:$B$369='Analyse Global PARIS 2018 '!$A9)*('Récaptitulatif Résa PARIS 2018'!$I$2:$I$369))</f>
        <v>0</v>
      </c>
      <c r="M9" s="46">
        <f>SUMPRODUCT(('Récaptitulatif Résa PARIS 2018'!$E$2:$E$369=M$1)*('Récaptitulatif Résa PARIS 2018'!$B$2:$B$369='Analyse Global PARIS 2018 '!$A9)*('Récaptitulatif Résa PARIS 2018'!$I$2:$I$369))</f>
        <v>0</v>
      </c>
      <c r="N9" s="47">
        <f t="shared" si="0"/>
        <v>0</v>
      </c>
    </row>
    <row r="10" spans="1:14" ht="17.45" customHeight="1">
      <c r="A10" s="86" t="s">
        <v>61</v>
      </c>
      <c r="B10" s="46">
        <f>SUMPRODUCT(('Récaptitulatif Résa PARIS 2018'!$E$2:$E$369=B$1)*('Récaptitulatif Résa PARIS 2018'!$B$2:$B$369='Analyse Global PARIS 2018 '!$A10)*('Récaptitulatif Résa PARIS 2018'!$I$2:$I$369))</f>
        <v>0</v>
      </c>
      <c r="C10" s="46">
        <f>SUMPRODUCT(('Récaptitulatif Résa PARIS 2018'!$E$2:$E$369=C$1)*('Récaptitulatif Résa PARIS 2018'!$B$2:$B$369='Analyse Global PARIS 2018 '!$A10)*('Récaptitulatif Résa PARIS 2018'!$I$2:$I$369))</f>
        <v>0</v>
      </c>
      <c r="D10" s="46">
        <f>SUMPRODUCT(('Récaptitulatif Résa PARIS 2018'!$E$2:$E$369=D$1)*('Récaptitulatif Résa PARIS 2018'!$B$2:$B$369='Analyse Global PARIS 2018 '!$A10)*('Récaptitulatif Résa PARIS 2018'!$I$2:$I$369))</f>
        <v>0</v>
      </c>
      <c r="E10" s="46">
        <f>SUMPRODUCT(('Récaptitulatif Résa PARIS 2018'!$E$2:$E$369=E$1)*('Récaptitulatif Résa PARIS 2018'!$B$2:$B$369='Analyse Global PARIS 2018 '!$A10)*('Récaptitulatif Résa PARIS 2018'!$I$2:$I$369))</f>
        <v>0</v>
      </c>
      <c r="F10" s="46">
        <f>SUMPRODUCT(('Récaptitulatif Résa PARIS 2018'!$E$2:$E$369=F$1)*('Récaptitulatif Résa PARIS 2018'!$B$2:$B$369='Analyse Global PARIS 2018 '!$A10)*('Récaptitulatif Résa PARIS 2018'!$I$2:$I$369))</f>
        <v>0</v>
      </c>
      <c r="G10" s="46">
        <f>SUMPRODUCT(('Récaptitulatif Résa PARIS 2018'!$E$2:$E$369=G$1)*('Récaptitulatif Résa PARIS 2018'!$B$2:$B$369='Analyse Global PARIS 2018 '!$A10)*('Récaptitulatif Résa PARIS 2018'!$I$2:$I$369))</f>
        <v>0</v>
      </c>
      <c r="H10" s="46">
        <f>SUMPRODUCT(('Récaptitulatif Résa PARIS 2018'!$E$2:$E$369=H$1)*('Récaptitulatif Résa PARIS 2018'!$B$2:$B$369='Analyse Global PARIS 2018 '!$A10)*('Récaptitulatif Résa PARIS 2018'!$I$2:$I$369))</f>
        <v>0</v>
      </c>
      <c r="I10" s="46">
        <f>SUMPRODUCT(('Récaptitulatif Résa PARIS 2018'!$E$2:$E$369=I$1)*('Récaptitulatif Résa PARIS 2018'!$B$2:$B$369='Analyse Global PARIS 2018 '!$A10)*('Récaptitulatif Résa PARIS 2018'!$I$2:$I$369))</f>
        <v>0</v>
      </c>
      <c r="J10" s="46">
        <f>SUMPRODUCT(('Récaptitulatif Résa PARIS 2018'!$E$2:$E$369=J$1)*('Récaptitulatif Résa PARIS 2018'!$B$2:$B$369='Analyse Global PARIS 2018 '!$A10)*('Récaptitulatif Résa PARIS 2018'!$I$2:$I$369))</f>
        <v>0</v>
      </c>
      <c r="K10" s="46">
        <f>SUMPRODUCT(('Récaptitulatif Résa PARIS 2018'!$E$2:$E$369=K$1)*('Récaptitulatif Résa PARIS 2018'!$B$2:$B$369='Analyse Global PARIS 2018 '!$A10)*('Récaptitulatif Résa PARIS 2018'!$I$2:$I$369))</f>
        <v>0</v>
      </c>
      <c r="L10" s="46">
        <f>SUMPRODUCT(('Récaptitulatif Résa PARIS 2018'!$E$2:$E$369=L$1)*('Récaptitulatif Résa PARIS 2018'!$B$2:$B$369='Analyse Global PARIS 2018 '!$A10)*('Récaptitulatif Résa PARIS 2018'!$I$2:$I$369))</f>
        <v>0</v>
      </c>
      <c r="M10" s="46">
        <f>SUMPRODUCT(('Récaptitulatif Résa PARIS 2018'!$E$2:$E$369=M$1)*('Récaptitulatif Résa PARIS 2018'!$B$2:$B$369='Analyse Global PARIS 2018 '!$A10)*('Récaptitulatif Résa PARIS 2018'!$I$2:$I$369))</f>
        <v>0</v>
      </c>
      <c r="N10" s="47">
        <f t="shared" si="0"/>
        <v>0</v>
      </c>
    </row>
    <row r="11" spans="1:14" ht="17.45" customHeight="1">
      <c r="A11" s="32" t="s">
        <v>64</v>
      </c>
      <c r="B11" s="48">
        <f>SUM(B7:B10)</f>
        <v>1000</v>
      </c>
      <c r="C11" s="48">
        <f t="shared" ref="C11:M11" si="1">SUM(C7:C10)</f>
        <v>0</v>
      </c>
      <c r="D11" s="48">
        <f t="shared" si="1"/>
        <v>0</v>
      </c>
      <c r="E11" s="48">
        <f t="shared" si="1"/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  <c r="N11" s="48">
        <f>SUM(B11:M11)</f>
        <v>1000</v>
      </c>
    </row>
    <row r="12" spans="1:14" ht="17.45" customHeight="1">
      <c r="A12" s="86" t="s">
        <v>47</v>
      </c>
      <c r="B12" s="49">
        <f>HLOOKUP(B1,'Récaptitulatif Loyer PARIS 2018'!$B$1:$Y$6,3,FALSE)</f>
        <v>0</v>
      </c>
      <c r="C12" s="49">
        <f>HLOOKUP(C1,'Récaptitulatif Loyer PARIS 2018'!$B$1:$Y$6,3,FALSE)</f>
        <v>0</v>
      </c>
      <c r="D12" s="49">
        <f>HLOOKUP(D1,'Récaptitulatif Loyer PARIS 2018'!$B$1:$Y$6,3,FALSE)</f>
        <v>0</v>
      </c>
      <c r="E12" s="49">
        <f>HLOOKUP(E1,'Récaptitulatif Loyer PARIS 2018'!$B$1:$Y$6,3,FALSE)</f>
        <v>750</v>
      </c>
      <c r="F12" s="49">
        <f>HLOOKUP(F1,'Récaptitulatif Loyer PARIS 2018'!$B$1:$Y$6,3,FALSE)</f>
        <v>988</v>
      </c>
      <c r="G12" s="49">
        <f>HLOOKUP(G1,'Récaptitulatif Loyer PARIS 2018'!$B$1:$Y$6,3,FALSE)</f>
        <v>1873</v>
      </c>
      <c r="H12" s="49">
        <f>HLOOKUP(H1,'Récaptitulatif Loyer PARIS 2018'!$B$1:$Y$6,3,FALSE)</f>
        <v>1578</v>
      </c>
      <c r="I12" s="49">
        <f>HLOOKUP(I1,'Récaptitulatif Loyer PARIS 2018'!$B$1:$Y$6,3,FALSE)</f>
        <v>1073</v>
      </c>
      <c r="J12" s="49">
        <f>HLOOKUP(J1,'Récaptitulatif Loyer PARIS 2018'!$B$1:$Y$6,3,FALSE)</f>
        <v>800</v>
      </c>
      <c r="K12" s="49">
        <f>HLOOKUP(K1,'Récaptitulatif Loyer PARIS 2018'!$B$1:$Y$6,3,FALSE)</f>
        <v>800</v>
      </c>
      <c r="L12" s="49">
        <f>HLOOKUP(L1,'Récaptitulatif Loyer PARIS 2018'!$B$1:$Y$6,3,FALSE)</f>
        <v>800</v>
      </c>
      <c r="M12" s="49">
        <f>HLOOKUP(M1,'Récaptitulatif Loyer PARIS 2018'!$B$1:$Y$6,3,FALSE)</f>
        <v>800</v>
      </c>
      <c r="N12" s="47">
        <f t="shared" ref="N12" si="2">SUM(B12:M12)</f>
        <v>9462</v>
      </c>
    </row>
    <row r="13" spans="1:14" ht="17.45" customHeight="1">
      <c r="A13" s="32" t="s">
        <v>65</v>
      </c>
      <c r="B13" s="48">
        <f>B11-B12</f>
        <v>1000</v>
      </c>
      <c r="C13" s="48">
        <f t="shared" ref="C13:N13" si="3">C11-C12</f>
        <v>0</v>
      </c>
      <c r="D13" s="48">
        <f t="shared" si="3"/>
        <v>0</v>
      </c>
      <c r="E13" s="48">
        <f t="shared" si="3"/>
        <v>-750</v>
      </c>
      <c r="F13" s="48">
        <f t="shared" si="3"/>
        <v>-988</v>
      </c>
      <c r="G13" s="48">
        <f t="shared" si="3"/>
        <v>-1873</v>
      </c>
      <c r="H13" s="48">
        <f t="shared" si="3"/>
        <v>-1578</v>
      </c>
      <c r="I13" s="48">
        <f t="shared" si="3"/>
        <v>-1073</v>
      </c>
      <c r="J13" s="48">
        <f t="shared" si="3"/>
        <v>-800</v>
      </c>
      <c r="K13" s="48">
        <f t="shared" si="3"/>
        <v>-800</v>
      </c>
      <c r="L13" s="48">
        <f t="shared" si="3"/>
        <v>-800</v>
      </c>
      <c r="M13" s="48">
        <f t="shared" si="3"/>
        <v>-800</v>
      </c>
      <c r="N13" s="48">
        <f t="shared" si="3"/>
        <v>-8462</v>
      </c>
    </row>
    <row r="14" spans="1:14" ht="17.45" customHeight="1">
      <c r="A14" s="86" t="s">
        <v>66</v>
      </c>
      <c r="B14" s="50">
        <f>IFERROR(B13/B11,0)</f>
        <v>1</v>
      </c>
      <c r="C14" s="50">
        <f t="shared" ref="C14:M14" si="4">IFERROR(C13/C11,0)</f>
        <v>0</v>
      </c>
      <c r="D14" s="50">
        <f t="shared" si="4"/>
        <v>0</v>
      </c>
      <c r="E14" s="50">
        <f t="shared" si="4"/>
        <v>0</v>
      </c>
      <c r="F14" s="50">
        <f t="shared" si="4"/>
        <v>0</v>
      </c>
      <c r="G14" s="50">
        <f t="shared" si="4"/>
        <v>0</v>
      </c>
      <c r="H14" s="50">
        <f t="shared" si="4"/>
        <v>0</v>
      </c>
      <c r="I14" s="50">
        <f t="shared" si="4"/>
        <v>0</v>
      </c>
      <c r="J14" s="50">
        <f t="shared" si="4"/>
        <v>0</v>
      </c>
      <c r="K14" s="50">
        <f t="shared" si="4"/>
        <v>0</v>
      </c>
      <c r="L14" s="50">
        <f t="shared" si="4"/>
        <v>0</v>
      </c>
      <c r="M14" s="51">
        <f t="shared" si="4"/>
        <v>0</v>
      </c>
      <c r="N14" s="52">
        <f>IFERROR(N13/N11,0)</f>
        <v>-8.4619999999999997</v>
      </c>
    </row>
    <row r="15" spans="1:14" ht="17.45" customHeight="1">
      <c r="A15" s="89" t="s">
        <v>81</v>
      </c>
      <c r="B15" s="91">
        <f>IFERROR(B11/B5,0)</f>
        <v>0</v>
      </c>
      <c r="C15" s="91">
        <f t="shared" ref="C15:M15" si="5">IFERROR(C11/C5,0)</f>
        <v>0</v>
      </c>
      <c r="D15" s="91">
        <f t="shared" si="5"/>
        <v>0</v>
      </c>
      <c r="E15" s="91">
        <f t="shared" si="5"/>
        <v>0</v>
      </c>
      <c r="F15" s="91">
        <f t="shared" si="5"/>
        <v>0</v>
      </c>
      <c r="G15" s="91">
        <f t="shared" si="5"/>
        <v>0</v>
      </c>
      <c r="H15" s="91">
        <f t="shared" si="5"/>
        <v>0</v>
      </c>
      <c r="I15" s="91">
        <f t="shared" si="5"/>
        <v>0</v>
      </c>
      <c r="J15" s="91">
        <f t="shared" si="5"/>
        <v>0</v>
      </c>
      <c r="K15" s="91">
        <f t="shared" si="5"/>
        <v>0</v>
      </c>
      <c r="L15" s="91">
        <f t="shared" si="5"/>
        <v>0</v>
      </c>
      <c r="M15" s="91">
        <f t="shared" si="5"/>
        <v>0</v>
      </c>
      <c r="N15" s="93">
        <f t="shared" ref="N15" si="6">IFERROR(N11/N5,0)</f>
        <v>0</v>
      </c>
    </row>
    <row r="16" spans="1:14" ht="17.45" customHeight="1">
      <c r="A16" s="89" t="s">
        <v>82</v>
      </c>
      <c r="B16" s="91">
        <f>IFERROR(B12/B5,0)</f>
        <v>0</v>
      </c>
      <c r="C16" s="91">
        <f t="shared" ref="C16:M16" si="7">IFERROR(C12/C5,0)</f>
        <v>0</v>
      </c>
      <c r="D16" s="91">
        <f t="shared" si="7"/>
        <v>0</v>
      </c>
      <c r="E16" s="91">
        <f t="shared" si="7"/>
        <v>0</v>
      </c>
      <c r="F16" s="91">
        <f t="shared" si="7"/>
        <v>0</v>
      </c>
      <c r="G16" s="91">
        <f t="shared" si="7"/>
        <v>0</v>
      </c>
      <c r="H16" s="91">
        <f t="shared" si="7"/>
        <v>0</v>
      </c>
      <c r="I16" s="91">
        <f t="shared" si="7"/>
        <v>0</v>
      </c>
      <c r="J16" s="91">
        <f t="shared" si="7"/>
        <v>0</v>
      </c>
      <c r="K16" s="91">
        <f t="shared" si="7"/>
        <v>0</v>
      </c>
      <c r="L16" s="91">
        <f t="shared" si="7"/>
        <v>0</v>
      </c>
      <c r="M16" s="91">
        <f t="shared" si="7"/>
        <v>0</v>
      </c>
      <c r="N16" s="93">
        <f t="shared" ref="N16" si="8">IFERROR(N12/N5,0)</f>
        <v>0</v>
      </c>
    </row>
    <row r="17" spans="1:14" ht="17.45" customHeight="1">
      <c r="A17" s="92" t="s">
        <v>83</v>
      </c>
      <c r="B17" s="91">
        <f>B15-B16</f>
        <v>0</v>
      </c>
      <c r="C17" s="91">
        <f t="shared" ref="C17:N17" si="9">C15-C16</f>
        <v>0</v>
      </c>
      <c r="D17" s="91">
        <f t="shared" si="9"/>
        <v>0</v>
      </c>
      <c r="E17" s="91">
        <f t="shared" si="9"/>
        <v>0</v>
      </c>
      <c r="F17" s="91">
        <f t="shared" si="9"/>
        <v>0</v>
      </c>
      <c r="G17" s="91">
        <f t="shared" si="9"/>
        <v>0</v>
      </c>
      <c r="H17" s="91">
        <f t="shared" si="9"/>
        <v>0</v>
      </c>
      <c r="I17" s="91">
        <f t="shared" si="9"/>
        <v>0</v>
      </c>
      <c r="J17" s="91">
        <f t="shared" si="9"/>
        <v>0</v>
      </c>
      <c r="K17" s="91">
        <f t="shared" si="9"/>
        <v>0</v>
      </c>
      <c r="L17" s="91">
        <f t="shared" si="9"/>
        <v>0</v>
      </c>
      <c r="M17" s="91">
        <f t="shared" si="9"/>
        <v>0</v>
      </c>
      <c r="N17" s="93">
        <f t="shared" si="9"/>
        <v>0</v>
      </c>
    </row>
    <row r="18" spans="1:14" ht="17.45" customHeight="1">
      <c r="A18" s="92" t="s">
        <v>80</v>
      </c>
      <c r="B18" s="94">
        <f>IFERROR(B2/B5,0)</f>
        <v>0</v>
      </c>
      <c r="C18" s="94">
        <f t="shared" ref="C18:M18" si="10">IFERROR(C2/C5,0)</f>
        <v>0</v>
      </c>
      <c r="D18" s="94">
        <f t="shared" si="10"/>
        <v>0</v>
      </c>
      <c r="E18" s="94">
        <f t="shared" si="10"/>
        <v>0</v>
      </c>
      <c r="F18" s="94">
        <f t="shared" si="10"/>
        <v>0</v>
      </c>
      <c r="G18" s="94">
        <f t="shared" si="10"/>
        <v>0</v>
      </c>
      <c r="H18" s="94">
        <f t="shared" si="10"/>
        <v>0</v>
      </c>
      <c r="I18" s="94">
        <f t="shared" si="10"/>
        <v>0</v>
      </c>
      <c r="J18" s="94">
        <f t="shared" si="10"/>
        <v>0</v>
      </c>
      <c r="K18" s="94">
        <f t="shared" si="10"/>
        <v>0</v>
      </c>
      <c r="L18" s="94">
        <f t="shared" si="10"/>
        <v>0</v>
      </c>
      <c r="M18" s="94">
        <f t="shared" si="10"/>
        <v>0</v>
      </c>
      <c r="N18" s="93">
        <f t="shared" ref="N18" si="11">IFERROR(N2/N5,0)</f>
        <v>0</v>
      </c>
    </row>
    <row r="19" spans="1:14" ht="17.45" customHeight="1">
      <c r="A19" s="92" t="s">
        <v>84</v>
      </c>
      <c r="B19" s="94">
        <f>IFERROR(B3/B5,0)</f>
        <v>0</v>
      </c>
      <c r="C19" s="94">
        <f t="shared" ref="C19:M19" si="12">IFERROR(C3/C5,0)</f>
        <v>0</v>
      </c>
      <c r="D19" s="94">
        <f t="shared" si="12"/>
        <v>0</v>
      </c>
      <c r="E19" s="94">
        <f t="shared" si="12"/>
        <v>0</v>
      </c>
      <c r="F19" s="94">
        <f t="shared" si="12"/>
        <v>0</v>
      </c>
      <c r="G19" s="94">
        <f t="shared" si="12"/>
        <v>0</v>
      </c>
      <c r="H19" s="94">
        <f t="shared" si="12"/>
        <v>0</v>
      </c>
      <c r="I19" s="94">
        <f t="shared" si="12"/>
        <v>0</v>
      </c>
      <c r="J19" s="94">
        <f t="shared" si="12"/>
        <v>0</v>
      </c>
      <c r="K19" s="94">
        <f t="shared" si="12"/>
        <v>0</v>
      </c>
      <c r="L19" s="94">
        <f t="shared" si="12"/>
        <v>0</v>
      </c>
      <c r="M19" s="94">
        <f t="shared" si="12"/>
        <v>0</v>
      </c>
      <c r="N19" s="93">
        <f t="shared" ref="N19" si="13">IFERROR(N3/N5,0)</f>
        <v>0</v>
      </c>
    </row>
    <row r="20" spans="1:14" ht="17.45" customHeight="1">
      <c r="A20" s="92" t="s">
        <v>85</v>
      </c>
      <c r="B20" s="94">
        <f>IFERROR(B4/B5,0)</f>
        <v>0</v>
      </c>
      <c r="C20" s="94">
        <f t="shared" ref="C20:M20" si="14">IFERROR(C4/C5,0)</f>
        <v>0</v>
      </c>
      <c r="D20" s="94">
        <f t="shared" si="14"/>
        <v>0</v>
      </c>
      <c r="E20" s="94">
        <f t="shared" si="14"/>
        <v>0</v>
      </c>
      <c r="F20" s="94">
        <f t="shared" si="14"/>
        <v>0</v>
      </c>
      <c r="G20" s="94">
        <f t="shared" si="14"/>
        <v>0</v>
      </c>
      <c r="H20" s="94">
        <f t="shared" si="14"/>
        <v>0</v>
      </c>
      <c r="I20" s="94">
        <f t="shared" si="14"/>
        <v>0</v>
      </c>
      <c r="J20" s="94">
        <f t="shared" si="14"/>
        <v>0</v>
      </c>
      <c r="K20" s="94">
        <f t="shared" si="14"/>
        <v>0</v>
      </c>
      <c r="L20" s="94">
        <f t="shared" si="14"/>
        <v>0</v>
      </c>
      <c r="M20" s="94">
        <f t="shared" si="14"/>
        <v>0</v>
      </c>
      <c r="N20" s="93">
        <f t="shared" ref="N20" si="15">IFERROR(N4/N5,0)</f>
        <v>0</v>
      </c>
    </row>
    <row r="21" spans="1:14" ht="17.45" customHeight="1">
      <c r="A21" s="92" t="s">
        <v>86</v>
      </c>
      <c r="B21" s="94">
        <f>IFERROR(B4/B6,0)</f>
        <v>0</v>
      </c>
      <c r="C21" s="94">
        <f t="shared" ref="C21:M21" si="16">IFERROR(C4/C6,0)</f>
        <v>0</v>
      </c>
      <c r="D21" s="94">
        <f t="shared" si="16"/>
        <v>0</v>
      </c>
      <c r="E21" s="94">
        <f t="shared" si="16"/>
        <v>0</v>
      </c>
      <c r="F21" s="94">
        <f t="shared" si="16"/>
        <v>0</v>
      </c>
      <c r="G21" s="94">
        <f t="shared" si="16"/>
        <v>0</v>
      </c>
      <c r="H21" s="94">
        <f t="shared" si="16"/>
        <v>0</v>
      </c>
      <c r="I21" s="94">
        <f t="shared" si="16"/>
        <v>0</v>
      </c>
      <c r="J21" s="94">
        <f t="shared" si="16"/>
        <v>0</v>
      </c>
      <c r="K21" s="94">
        <f t="shared" si="16"/>
        <v>0</v>
      </c>
      <c r="L21" s="94">
        <f t="shared" si="16"/>
        <v>0</v>
      </c>
      <c r="M21" s="94">
        <f t="shared" si="16"/>
        <v>0</v>
      </c>
      <c r="N21" s="93">
        <f t="shared" ref="N21" si="17">IFERROR(N4/N6,0)</f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30"/>
  <sheetViews>
    <sheetView showGridLines="0" showZeros="0" zoomScaleNormal="100" workbookViewId="0">
      <selection activeCell="A2" sqref="A2"/>
    </sheetView>
  </sheetViews>
  <sheetFormatPr defaultColWidth="9" defaultRowHeight="12.75"/>
  <cols>
    <col min="1" max="1" width="20.42578125" style="68" customWidth="1"/>
    <col min="2" max="2" width="12.28515625" style="69" bestFit="1" customWidth="1"/>
    <col min="3" max="3" width="12.85546875" style="70" customWidth="1"/>
    <col min="4" max="4" width="12.28515625" style="70" customWidth="1"/>
    <col min="5" max="5" width="20.28515625" style="70" bestFit="1" customWidth="1"/>
    <col min="6" max="6" width="17.42578125" style="68" customWidth="1"/>
    <col min="7" max="7" width="13.140625" style="69" bestFit="1" customWidth="1"/>
    <col min="8" max="8" width="19" style="68" customWidth="1"/>
    <col min="9" max="9" width="17.42578125" style="71" customWidth="1"/>
    <col min="10" max="10" width="14" style="72" bestFit="1" customWidth="1"/>
    <col min="11" max="11" width="11.7109375" style="72" bestFit="1" customWidth="1"/>
    <col min="12" max="16384" width="9" style="68"/>
  </cols>
  <sheetData>
    <row r="1" spans="1:11" s="53" customFormat="1" ht="56.25" customHeight="1" thickBot="1">
      <c r="A1" s="73" t="s">
        <v>31</v>
      </c>
      <c r="B1" s="33" t="s">
        <v>53</v>
      </c>
      <c r="C1" s="33" t="s">
        <v>55</v>
      </c>
      <c r="D1" s="33" t="s">
        <v>54</v>
      </c>
      <c r="E1" s="33" t="s">
        <v>61</v>
      </c>
      <c r="F1" s="33" t="s">
        <v>50</v>
      </c>
      <c r="G1" s="34" t="s">
        <v>68</v>
      </c>
      <c r="H1" s="54" t="s">
        <v>69</v>
      </c>
      <c r="I1" s="55" t="s">
        <v>70</v>
      </c>
      <c r="J1" s="56" t="s">
        <v>66</v>
      </c>
      <c r="K1" s="56" t="s">
        <v>71</v>
      </c>
    </row>
    <row r="2" spans="1:11" s="63" customFormat="1" ht="28.15" customHeight="1" thickBot="1">
      <c r="A2" s="57" t="s">
        <v>72</v>
      </c>
      <c r="B2" s="58">
        <f t="shared" ref="B2:H2" si="0">SUM(B3:B26)</f>
        <v>0</v>
      </c>
      <c r="C2" s="59">
        <f t="shared" si="0"/>
        <v>0</v>
      </c>
      <c r="D2" s="59">
        <f t="shared" si="0"/>
        <v>0</v>
      </c>
      <c r="E2" s="59">
        <f t="shared" si="0"/>
        <v>0</v>
      </c>
      <c r="F2" s="60">
        <f t="shared" si="0"/>
        <v>0</v>
      </c>
      <c r="G2" s="58">
        <f t="shared" ca="1" si="0"/>
        <v>0</v>
      </c>
      <c r="H2" s="57">
        <f t="shared" ca="1" si="0"/>
        <v>0</v>
      </c>
      <c r="I2" s="58">
        <f t="shared" ref="I2:I3" ca="1" si="1">B2-G2</f>
        <v>0</v>
      </c>
      <c r="J2" s="61" t="str">
        <f t="shared" ref="J2:J3" ca="1" si="2">IFERROR(I2/B2,"")</f>
        <v/>
      </c>
      <c r="K2" s="62" t="str">
        <f ca="1">IFERROR(F2/H2,"")</f>
        <v/>
      </c>
    </row>
    <row r="3" spans="1:11" ht="20.100000000000001" customHeight="1">
      <c r="A3" s="31">
        <f t="array" ref="A3">IFERROR(INDEX('Récaptitulatif Résa PARIS 2018'!$A$2:$A$59, MATCH(0, IF($A$1='Récaptitulatif Résa PARIS 2018'!$E$2:$E$59, COUNTIF($A$2:$A2, 'Récaptitulatif Résa PARIS 2018'!$A$2:$A$59), ""), 0)),"")</f>
        <v>0</v>
      </c>
      <c r="B3" s="64">
        <f>IF(OR(A3="",A3=0),0,SUMPRODUCT(('Récaptitulatif Résa PARIS 2018'!$A$2:$A$59='Analyse par appartement'!$A3)*('Récaptitulatif Résa PARIS 2018'!$E$2:$E$59='Analyse par appartement'!$A$1)*('Récaptitulatif Résa PARIS 2018'!$B$2:$B$59='Analyse par appartement'!B$1)*('Récaptitulatif Résa PARIS 2018'!$I$2:$I$59)))</f>
        <v>0</v>
      </c>
      <c r="C3" s="64">
        <f>SUMPRODUCT(('Récaptitulatif Résa PARIS 2018'!$A$2:$A$59='Analyse par appartement'!$A3)*('Récaptitulatif Résa PARIS 2018'!$E$2:$E$59='Analyse par appartement'!$A$1)*('Récaptitulatif Résa PARIS 2018'!$B$2:$B$59='Analyse par appartement'!C$1)*('Récaptitulatif Résa PARIS 2018'!$I$2:$I$59))</f>
        <v>0</v>
      </c>
      <c r="D3" s="64">
        <f>SUMPRODUCT(('Récaptitulatif Résa PARIS 2018'!$A$2:$A$59='Analyse par appartement'!$A3)*('Récaptitulatif Résa PARIS 2018'!$E$2:$E$59='Analyse par appartement'!$A$1)*('Récaptitulatif Résa PARIS 2018'!$B$2:$B$59='Analyse par appartement'!D$1)*('Récaptitulatif Résa PARIS 2018'!$I$2:$I$59))</f>
        <v>0</v>
      </c>
      <c r="E3" s="64">
        <f>SUMPRODUCT(('Récaptitulatif Résa PARIS 2018'!$A$2:$A$59='Analyse par appartement'!$A3)*('Récaptitulatif Résa PARIS 2018'!$E$2:$E$59='Analyse par appartement'!$A$1)*('Récaptitulatif Résa PARIS 2018'!$B$2:$B$59='Analyse par appartement'!E$1)*('Récaptitulatif Résa PARIS 2018'!$I$2:$I$59))</f>
        <v>0</v>
      </c>
      <c r="F3" s="65">
        <f>SUMPRODUCT(('Récaptitulatif Résa PARIS 2018'!$A$2:$A$59='Analyse par appartement'!$A3)*('Récaptitulatif Résa PARIS 2018'!$E$2:$E$59='Analyse par appartement'!$A$1)*('Récaptitulatif Résa PARIS 2018'!$H$2:$H$59))</f>
        <v>0</v>
      </c>
      <c r="G3" s="64">
        <f ca="1">IFERROR(IF(A3="",0,INDIRECT("'Récaptitulatif Loyer Paris'!"&amp;ADDRESS(MATCH(A3,'Récaptitulatif Loyer PARIS 2018'!$A:$A,0),MATCH($A$1,'Récaptitulatif Loyer PARIS 2018'!$1:$1,0)+1,4))),0)</f>
        <v>0</v>
      </c>
      <c r="H3" s="65">
        <f ca="1">IFERROR(IF(A3="",0,INDIRECT("'Récaptitulatif Loyer Paris'!"&amp;ADDRESS(MATCH(A3,'Récaptitulatif Loyer PARIS 2018'!$A:$A,0),MATCH($A$1,'Récaptitulatif Loyer PARIS 2018'!$1:$1,0),4))),0)</f>
        <v>0</v>
      </c>
      <c r="I3" s="64">
        <f t="shared" ca="1" si="1"/>
        <v>0</v>
      </c>
      <c r="J3" s="66" t="str">
        <f t="shared" ca="1" si="2"/>
        <v/>
      </c>
      <c r="K3" s="67" t="str">
        <f t="shared" ref="K3" ca="1" si="3">IFERROR(F3/H3,"")</f>
        <v/>
      </c>
    </row>
    <row r="4" spans="1:11" ht="20.100000000000001" customHeight="1">
      <c r="A4" s="31" t="str">
        <f t="array" ref="A4">IFERROR(INDEX('Récaptitulatif Résa PARIS 2018'!$A$2:$A$59, MATCH(0, IF($A$1='Récaptitulatif Résa PARIS 2018'!$E$2:$E$59, COUNTIF($A$2:$A3, 'Récaptitulatif Résa PARIS 2018'!$A$2:$A$59), ""), 0)),"")</f>
        <v/>
      </c>
      <c r="B4" s="64">
        <f>IF(A4="",0,SUMPRODUCT(('Récaptitulatif Résa PARIS 2018'!$A$2:$A$59='Analyse par appartement'!$A4)*('Récaptitulatif Résa PARIS 2018'!$E$2:$E$59='Analyse par appartement'!$A$1)*('Récaptitulatif Résa PARIS 2018'!$B$2:$B$59='Analyse par appartement'!B$1)*('Récaptitulatif Résa PARIS 2018'!$I$2:$I$59)))</f>
        <v>0</v>
      </c>
      <c r="C4" s="64">
        <f>SUMPRODUCT(('Récaptitulatif Résa PARIS 2018'!$A$2:$A$59='Analyse par appartement'!$A4)*('Récaptitulatif Résa PARIS 2018'!$E$2:$E$59='Analyse par appartement'!$A$1)*('Récaptitulatif Résa PARIS 2018'!$B$2:$B$59='Analyse par appartement'!C$1)*('Récaptitulatif Résa PARIS 2018'!$I$2:$I$59))</f>
        <v>0</v>
      </c>
      <c r="D4" s="64">
        <f>SUMPRODUCT(('Récaptitulatif Résa PARIS 2018'!$A$2:$A$59='Analyse par appartement'!$A4)*('Récaptitulatif Résa PARIS 2018'!$E$2:$E$59='Analyse par appartement'!$A$1)*('Récaptitulatif Résa PARIS 2018'!$B$2:$B$59='Analyse par appartement'!D$1)*('Récaptitulatif Résa PARIS 2018'!$I$2:$I$59))</f>
        <v>0</v>
      </c>
      <c r="E4" s="64">
        <f>SUMPRODUCT(('Récaptitulatif Résa PARIS 2018'!$A$2:$A$59='Analyse par appartement'!$A4)*('Récaptitulatif Résa PARIS 2018'!$E$2:$E$59='Analyse par appartement'!$A$1)*('Récaptitulatif Résa PARIS 2018'!$B$2:$B$59='Analyse par appartement'!E$1)*('Récaptitulatif Résa PARIS 2018'!$I$2:$I$59))</f>
        <v>0</v>
      </c>
      <c r="F4" s="65">
        <f>SUMPRODUCT(('Récaptitulatif Résa PARIS 2018'!$A$2:$A$59='Analyse par appartement'!$A4)*('Récaptitulatif Résa PARIS 2018'!$E$2:$E$59='Analyse par appartement'!$A$1)*('Récaptitulatif Résa PARIS 2018'!$H$2:$H$59))</f>
        <v>0</v>
      </c>
      <c r="G4" s="64">
        <f ca="1">IFERROR(IF(A4="",0,INDIRECT("'Récaptitulatif Loyer Paris'!"&amp;ADDRESS(MATCH(A4,'Récaptitulatif Loyer PARIS 2018'!$A:$A,0),MATCH($A$1,'Récaptitulatif Loyer PARIS 2018'!$1:$1,0)+1,4))),0)</f>
        <v>0</v>
      </c>
      <c r="H4" s="65">
        <f ca="1">IFERROR(IF(A4="",0,INDIRECT("'Récaptitulatif Loyer Paris'!"&amp;ADDRESS(MATCH(A4,'Récaptitulatif Loyer PARIS 2018'!$A:$A,0),MATCH($A$1,'Récaptitulatif Loyer PARIS 2018'!$1:$1,0),4))),0)</f>
        <v>0</v>
      </c>
      <c r="I4" s="64">
        <f t="shared" ref="I4:I6" ca="1" si="4">B4-G4</f>
        <v>0</v>
      </c>
      <c r="J4" s="66" t="str">
        <f t="shared" ref="J4:J6" ca="1" si="5">IFERROR(I4/B4,"")</f>
        <v/>
      </c>
      <c r="K4" s="67" t="str">
        <f t="shared" ref="K4:K6" ca="1" si="6">IFERROR(F4/H4,"")</f>
        <v/>
      </c>
    </row>
    <row r="5" spans="1:11" ht="20.100000000000001" customHeight="1">
      <c r="A5" s="31" t="str">
        <f t="array" ref="A5">IFERROR(INDEX('Récaptitulatif Résa PARIS 2018'!$A$2:$A$59, MATCH(0, IF($A$1='Récaptitulatif Résa PARIS 2018'!$E$2:$E$59, COUNTIF($A$2:$A4, 'Récaptitulatif Résa PARIS 2018'!$A$2:$A$59), ""), 0)),"")</f>
        <v/>
      </c>
      <c r="B5" s="64">
        <f>IF(A5="",0,SUMPRODUCT(('Récaptitulatif Résa PARIS 2018'!$A$2:$A$59='Analyse par appartement'!$A5)*('Récaptitulatif Résa PARIS 2018'!$E$2:$E$59='Analyse par appartement'!$A$1)*('Récaptitulatif Résa PARIS 2018'!$B$2:$B$59='Analyse par appartement'!B$1)*('Récaptitulatif Résa PARIS 2018'!$I$2:$I$59)))</f>
        <v>0</v>
      </c>
      <c r="C5" s="64">
        <f>SUMPRODUCT(('Récaptitulatif Résa PARIS 2018'!$A$2:$A$59='Analyse par appartement'!$A5)*('Récaptitulatif Résa PARIS 2018'!$E$2:$E$59='Analyse par appartement'!$A$1)*('Récaptitulatif Résa PARIS 2018'!$B$2:$B$59='Analyse par appartement'!C$1)*('Récaptitulatif Résa PARIS 2018'!$I$2:$I$59))</f>
        <v>0</v>
      </c>
      <c r="D5" s="64">
        <f>SUMPRODUCT(('Récaptitulatif Résa PARIS 2018'!$A$2:$A$59='Analyse par appartement'!$A5)*('Récaptitulatif Résa PARIS 2018'!$E$2:$E$59='Analyse par appartement'!$A$1)*('Récaptitulatif Résa PARIS 2018'!$B$2:$B$59='Analyse par appartement'!D$1)*('Récaptitulatif Résa PARIS 2018'!$I$2:$I$59))</f>
        <v>0</v>
      </c>
      <c r="E5" s="64">
        <f>SUMPRODUCT(('Récaptitulatif Résa PARIS 2018'!$A$2:$A$59='Analyse par appartement'!$A5)*('Récaptitulatif Résa PARIS 2018'!$E$2:$E$59='Analyse par appartement'!$A$1)*('Récaptitulatif Résa PARIS 2018'!$B$2:$B$59='Analyse par appartement'!E$1)*('Récaptitulatif Résa PARIS 2018'!$I$2:$I$59))</f>
        <v>0</v>
      </c>
      <c r="F5" s="65">
        <f>SUMPRODUCT(('Récaptitulatif Résa PARIS 2018'!$A$2:$A$59='Analyse par appartement'!$A5)*('Récaptitulatif Résa PARIS 2018'!$E$2:$E$59='Analyse par appartement'!$A$1)*('Récaptitulatif Résa PARIS 2018'!$H$2:$H$59))</f>
        <v>0</v>
      </c>
      <c r="G5" s="64">
        <f ca="1">IFERROR(IF(A5="",0,INDIRECT("'Récaptitulatif Loyer Paris'!"&amp;ADDRESS(MATCH(A5,'Récaptitulatif Loyer PARIS 2018'!$A:$A,0),MATCH($A$1,'Récaptitulatif Loyer PARIS 2018'!$1:$1,0)+1,4))),0)</f>
        <v>0</v>
      </c>
      <c r="H5" s="65">
        <f ca="1">IFERROR(IF(A5="",0,INDIRECT("'Récaptitulatif Loyer Paris'!"&amp;ADDRESS(MATCH(A5,'Récaptitulatif Loyer PARIS 2018'!$A:$A,0),MATCH($A$1,'Récaptitulatif Loyer PARIS 2018'!$1:$1,0),4))),0)</f>
        <v>0</v>
      </c>
      <c r="I5" s="64">
        <f t="shared" ca="1" si="4"/>
        <v>0</v>
      </c>
      <c r="J5" s="66" t="str">
        <f t="shared" ca="1" si="5"/>
        <v/>
      </c>
      <c r="K5" s="67" t="str">
        <f t="shared" ca="1" si="6"/>
        <v/>
      </c>
    </row>
    <row r="6" spans="1:11" ht="20.100000000000001" customHeight="1">
      <c r="A6" s="31" t="str">
        <f t="array" ref="A6">IFERROR(INDEX('Récaptitulatif Résa PARIS 2018'!$A$2:$A$59, MATCH(0, IF($A$1='Récaptitulatif Résa PARIS 2018'!$E$2:$E$59, COUNTIF($A$2:$A5, 'Récaptitulatif Résa PARIS 2018'!$A$2:$A$59), ""), 0)),"")</f>
        <v/>
      </c>
      <c r="B6" s="64">
        <f>IF(A6="",0,SUMPRODUCT(('Récaptitulatif Résa PARIS 2018'!$A$2:$A$59='Analyse par appartement'!$A6)*('Récaptitulatif Résa PARIS 2018'!$E$2:$E$59='Analyse par appartement'!$A$1)*('Récaptitulatif Résa PARIS 2018'!$B$2:$B$59='Analyse par appartement'!B$1)*('Récaptitulatif Résa PARIS 2018'!$I$2:$I$59)))</f>
        <v>0</v>
      </c>
      <c r="C6" s="64">
        <f>SUMPRODUCT(('Récaptitulatif Résa PARIS 2018'!$A$2:$A$59='Analyse par appartement'!$A6)*('Récaptitulatif Résa PARIS 2018'!$E$2:$E$59='Analyse par appartement'!$A$1)*('Récaptitulatif Résa PARIS 2018'!$B$2:$B$59='Analyse par appartement'!C$1)*('Récaptitulatif Résa PARIS 2018'!$I$2:$I$59))</f>
        <v>0</v>
      </c>
      <c r="D6" s="64">
        <f>SUMPRODUCT(('Récaptitulatif Résa PARIS 2018'!$A$2:$A$59='Analyse par appartement'!$A6)*('Récaptitulatif Résa PARIS 2018'!$E$2:$E$59='Analyse par appartement'!$A$1)*('Récaptitulatif Résa PARIS 2018'!$B$2:$B$59='Analyse par appartement'!D$1)*('Récaptitulatif Résa PARIS 2018'!$I$2:$I$59))</f>
        <v>0</v>
      </c>
      <c r="E6" s="64">
        <f>SUMPRODUCT(('Récaptitulatif Résa PARIS 2018'!$A$2:$A$59='Analyse par appartement'!$A6)*('Récaptitulatif Résa PARIS 2018'!$E$2:$E$59='Analyse par appartement'!$A$1)*('Récaptitulatif Résa PARIS 2018'!$B$2:$B$59='Analyse par appartement'!E$1)*('Récaptitulatif Résa PARIS 2018'!$I$2:$I$59))</f>
        <v>0</v>
      </c>
      <c r="F6" s="65">
        <f>SUMPRODUCT(('Récaptitulatif Résa PARIS 2018'!$A$2:$A$59='Analyse par appartement'!$A6)*('Récaptitulatif Résa PARIS 2018'!$E$2:$E$59='Analyse par appartement'!$A$1)*('Récaptitulatif Résa PARIS 2018'!$H$2:$H$59))</f>
        <v>0</v>
      </c>
      <c r="G6" s="64">
        <f ca="1">IFERROR(IF(A6="",0,INDIRECT("'Récaptitulatif Loyer Paris'!"&amp;ADDRESS(MATCH(A6,'Récaptitulatif Loyer PARIS 2018'!$A:$A,0),MATCH($A$1,'Récaptitulatif Loyer PARIS 2018'!$1:$1,0)+1,4))),0)</f>
        <v>0</v>
      </c>
      <c r="H6" s="65">
        <f ca="1">IFERROR(IF(A6="",0,INDIRECT("'Récaptitulatif Loyer Paris'!"&amp;ADDRESS(MATCH(A6,'Récaptitulatif Loyer PARIS 2018'!$A:$A,0),MATCH($A$1,'Récaptitulatif Loyer PARIS 2018'!$1:$1,0),4))),0)</f>
        <v>0</v>
      </c>
      <c r="I6" s="64">
        <f t="shared" ca="1" si="4"/>
        <v>0</v>
      </c>
      <c r="J6" s="66" t="str">
        <f t="shared" ca="1" si="5"/>
        <v/>
      </c>
      <c r="K6" s="67" t="str">
        <f t="shared" ca="1" si="6"/>
        <v/>
      </c>
    </row>
    <row r="7" spans="1:11" ht="20.100000000000001" customHeight="1">
      <c r="A7" s="31" t="str">
        <f t="array" ref="A7">IFERROR(INDEX('Récaptitulatif Résa PARIS 2018'!$A$2:$A$59, MATCH(0, IF($A$1='Récaptitulatif Résa PARIS 2018'!$E$2:$E$59, COUNTIF($A$2:$A6, 'Récaptitulatif Résa PARIS 2018'!$A$2:$A$59), ""), 0)),"")</f>
        <v/>
      </c>
      <c r="B7" s="64">
        <f>IF(A7="",0,SUMPRODUCT(('Récaptitulatif Résa PARIS 2018'!$A$2:$A$59='Analyse par appartement'!$A7)*('Récaptitulatif Résa PARIS 2018'!$E$2:$E$59='Analyse par appartement'!$A$1)*('Récaptitulatif Résa PARIS 2018'!$B$2:$B$59='Analyse par appartement'!B$1)*('Récaptitulatif Résa PARIS 2018'!$I$2:$I$59)))</f>
        <v>0</v>
      </c>
      <c r="C7" s="64">
        <f>SUMPRODUCT(('Récaptitulatif Résa PARIS 2018'!$A$2:$A$59='Analyse par appartement'!$A7)*('Récaptitulatif Résa PARIS 2018'!$E$2:$E$59='Analyse par appartement'!$A$1)*('Récaptitulatif Résa PARIS 2018'!$B$2:$B$59='Analyse par appartement'!C$1)*('Récaptitulatif Résa PARIS 2018'!$I$2:$I$59))</f>
        <v>0</v>
      </c>
      <c r="D7" s="64">
        <f>SUMPRODUCT(('Récaptitulatif Résa PARIS 2018'!$A$2:$A$59='Analyse par appartement'!$A7)*('Récaptitulatif Résa PARIS 2018'!$E$2:$E$59='Analyse par appartement'!$A$1)*('Récaptitulatif Résa PARIS 2018'!$B$2:$B$59='Analyse par appartement'!D$1)*('Récaptitulatif Résa PARIS 2018'!$I$2:$I$59))</f>
        <v>0</v>
      </c>
      <c r="E7" s="64">
        <f>SUMPRODUCT(('Récaptitulatif Résa PARIS 2018'!$A$2:$A$59='Analyse par appartement'!$A7)*('Récaptitulatif Résa PARIS 2018'!$E$2:$E$59='Analyse par appartement'!$A$1)*('Récaptitulatif Résa PARIS 2018'!$B$2:$B$59='Analyse par appartement'!E$1)*('Récaptitulatif Résa PARIS 2018'!$I$2:$I$59))</f>
        <v>0</v>
      </c>
      <c r="F7" s="65">
        <f>SUMPRODUCT(('Récaptitulatif Résa PARIS 2018'!$A$2:$A$59='Analyse par appartement'!$A7)*('Récaptitulatif Résa PARIS 2018'!$E$2:$E$59='Analyse par appartement'!$A$1)*('Récaptitulatif Résa PARIS 2018'!$H$2:$H$59))</f>
        <v>0</v>
      </c>
      <c r="G7" s="64">
        <f ca="1">IFERROR(IF(A7="",0,INDIRECT("'Récaptitulatif Loyer Paris'!"&amp;ADDRESS(MATCH(A7,'Récaptitulatif Loyer PARIS 2018'!$A:$A,0),MATCH($A$1,'Récaptitulatif Loyer PARIS 2018'!$1:$1,0)+1,4))),0)</f>
        <v>0</v>
      </c>
      <c r="H7" s="65">
        <f ca="1">IFERROR(IF(A7="",0,INDIRECT("'Récaptitulatif Loyer Paris'!"&amp;ADDRESS(MATCH(A7,'Récaptitulatif Loyer PARIS 2018'!$A:$A,0),MATCH($A$1,'Récaptitulatif Loyer PARIS 2018'!$1:$1,0),4))),0)</f>
        <v>0</v>
      </c>
      <c r="I7" s="64">
        <f t="shared" ref="I7:I15" ca="1" si="7">B7-G7</f>
        <v>0</v>
      </c>
      <c r="J7" s="66" t="str">
        <f t="shared" ref="J7:J15" ca="1" si="8">IFERROR(I7/B7,"")</f>
        <v/>
      </c>
      <c r="K7" s="67" t="str">
        <f t="shared" ref="K7:K15" ca="1" si="9">IFERROR(F7/H7,"")</f>
        <v/>
      </c>
    </row>
    <row r="8" spans="1:11" ht="20.100000000000001" customHeight="1">
      <c r="A8" s="31" t="str">
        <f t="array" ref="A8">IFERROR(INDEX('Récaptitulatif Résa PARIS 2018'!$A$2:$A$59, MATCH(0, IF($A$1='Récaptitulatif Résa PARIS 2018'!$E$2:$E$59, COUNTIF($A$2:$A7, 'Récaptitulatif Résa PARIS 2018'!$A$2:$A$59), ""), 0)),"")</f>
        <v/>
      </c>
      <c r="B8" s="64">
        <f>IF(A8="",0,SUMPRODUCT(('Récaptitulatif Résa PARIS 2018'!$A$2:$A$59='Analyse par appartement'!$A8)*('Récaptitulatif Résa PARIS 2018'!$E$2:$E$59='Analyse par appartement'!$A$1)*('Récaptitulatif Résa PARIS 2018'!$B$2:$B$59='Analyse par appartement'!B$1)*('Récaptitulatif Résa PARIS 2018'!$I$2:$I$59)))</f>
        <v>0</v>
      </c>
      <c r="C8" s="64">
        <f>SUMPRODUCT(('Récaptitulatif Résa PARIS 2018'!$A$2:$A$59='Analyse par appartement'!$A8)*('Récaptitulatif Résa PARIS 2018'!$E$2:$E$59='Analyse par appartement'!$A$1)*('Récaptitulatif Résa PARIS 2018'!$B$2:$B$59='Analyse par appartement'!C$1)*('Récaptitulatif Résa PARIS 2018'!$I$2:$I$59))</f>
        <v>0</v>
      </c>
      <c r="D8" s="64">
        <f>SUMPRODUCT(('Récaptitulatif Résa PARIS 2018'!$A$2:$A$59='Analyse par appartement'!$A8)*('Récaptitulatif Résa PARIS 2018'!$E$2:$E$59='Analyse par appartement'!$A$1)*('Récaptitulatif Résa PARIS 2018'!$B$2:$B$59='Analyse par appartement'!D$1)*('Récaptitulatif Résa PARIS 2018'!$I$2:$I$59))</f>
        <v>0</v>
      </c>
      <c r="E8" s="64">
        <f>SUMPRODUCT(('Récaptitulatif Résa PARIS 2018'!$A$2:$A$59='Analyse par appartement'!$A8)*('Récaptitulatif Résa PARIS 2018'!$E$2:$E$59='Analyse par appartement'!$A$1)*('Récaptitulatif Résa PARIS 2018'!$B$2:$B$59='Analyse par appartement'!E$1)*('Récaptitulatif Résa PARIS 2018'!$I$2:$I$59))</f>
        <v>0</v>
      </c>
      <c r="F8" s="65">
        <f>SUMPRODUCT(('Récaptitulatif Résa PARIS 2018'!$A$2:$A$59='Analyse par appartement'!$A8)*('Récaptitulatif Résa PARIS 2018'!$E$2:$E$59='Analyse par appartement'!$A$1)*('Récaptitulatif Résa PARIS 2018'!$H$2:$H$59))</f>
        <v>0</v>
      </c>
      <c r="G8" s="64">
        <f ca="1">IFERROR(IF(A8="",0,INDIRECT("'Récaptitulatif Loyer Paris'!"&amp;ADDRESS(MATCH(A8,'Récaptitulatif Loyer PARIS 2018'!$A:$A,0),MATCH($A$1,'Récaptitulatif Loyer PARIS 2018'!$1:$1,0)+1,4))),0)</f>
        <v>0</v>
      </c>
      <c r="H8" s="65">
        <f ca="1">IFERROR(IF(A8="",0,INDIRECT("'Récaptitulatif Loyer Paris'!"&amp;ADDRESS(MATCH(A8,'Récaptitulatif Loyer PARIS 2018'!$A:$A,0),MATCH($A$1,'Récaptitulatif Loyer PARIS 2018'!$1:$1,0),4))),0)</f>
        <v>0</v>
      </c>
      <c r="I8" s="64">
        <f t="shared" ca="1" si="7"/>
        <v>0</v>
      </c>
      <c r="J8" s="66" t="str">
        <f t="shared" ca="1" si="8"/>
        <v/>
      </c>
      <c r="K8" s="67" t="str">
        <f t="shared" ca="1" si="9"/>
        <v/>
      </c>
    </row>
    <row r="9" spans="1:11" ht="20.100000000000001" customHeight="1">
      <c r="A9" s="31" t="str">
        <f t="array" ref="A9">IFERROR(INDEX('Récaptitulatif Résa PARIS 2018'!$A$2:$A$59, MATCH(0, IF($A$1='Récaptitulatif Résa PARIS 2018'!$E$2:$E$59, COUNTIF($A$2:$A8, 'Récaptitulatif Résa PARIS 2018'!$A$2:$A$59), ""), 0)),"")</f>
        <v/>
      </c>
      <c r="B9" s="64">
        <f>IF(A9="",0,SUMPRODUCT(('Récaptitulatif Résa PARIS 2018'!$A$2:$A$59='Analyse par appartement'!$A9)*('Récaptitulatif Résa PARIS 2018'!$E$2:$E$59='Analyse par appartement'!$A$1)*('Récaptitulatif Résa PARIS 2018'!$B$2:$B$59='Analyse par appartement'!B$1)*('Récaptitulatif Résa PARIS 2018'!$I$2:$I$59)))</f>
        <v>0</v>
      </c>
      <c r="C9" s="64">
        <f>SUMPRODUCT(('Récaptitulatif Résa PARIS 2018'!$A$2:$A$59='Analyse par appartement'!$A9)*('Récaptitulatif Résa PARIS 2018'!$E$2:$E$59='Analyse par appartement'!$A$1)*('Récaptitulatif Résa PARIS 2018'!$B$2:$B$59='Analyse par appartement'!C$1)*('Récaptitulatif Résa PARIS 2018'!$I$2:$I$59))</f>
        <v>0</v>
      </c>
      <c r="D9" s="64">
        <f>SUMPRODUCT(('Récaptitulatif Résa PARIS 2018'!$A$2:$A$59='Analyse par appartement'!$A9)*('Récaptitulatif Résa PARIS 2018'!$E$2:$E$59='Analyse par appartement'!$A$1)*('Récaptitulatif Résa PARIS 2018'!$B$2:$B$59='Analyse par appartement'!D$1)*('Récaptitulatif Résa PARIS 2018'!$I$2:$I$59))</f>
        <v>0</v>
      </c>
      <c r="E9" s="64">
        <f>SUMPRODUCT(('Récaptitulatif Résa PARIS 2018'!$A$2:$A$59='Analyse par appartement'!$A9)*('Récaptitulatif Résa PARIS 2018'!$E$2:$E$59='Analyse par appartement'!$A$1)*('Récaptitulatif Résa PARIS 2018'!$B$2:$B$59='Analyse par appartement'!E$1)*('Récaptitulatif Résa PARIS 2018'!$I$2:$I$59))</f>
        <v>0</v>
      </c>
      <c r="F9" s="65">
        <f>SUMPRODUCT(('Récaptitulatif Résa PARIS 2018'!$A$2:$A$59='Analyse par appartement'!$A9)*('Récaptitulatif Résa PARIS 2018'!$E$2:$E$59='Analyse par appartement'!$A$1)*('Récaptitulatif Résa PARIS 2018'!$H$2:$H$59))</f>
        <v>0</v>
      </c>
      <c r="G9" s="64">
        <f ca="1">IFERROR(IF(A9="",0,INDIRECT("'Récaptitulatif Loyer Paris'!"&amp;ADDRESS(MATCH(A9,'Récaptitulatif Loyer PARIS 2018'!$A:$A,0),MATCH($A$1,'Récaptitulatif Loyer PARIS 2018'!$1:$1,0)+1,4))),0)</f>
        <v>0</v>
      </c>
      <c r="H9" s="65">
        <f ca="1">IFERROR(IF(A9="",0,INDIRECT("'Récaptitulatif Loyer Paris'!"&amp;ADDRESS(MATCH(A9,'Récaptitulatif Loyer PARIS 2018'!$A:$A,0),MATCH($A$1,'Récaptitulatif Loyer PARIS 2018'!$1:$1,0),4))),0)</f>
        <v>0</v>
      </c>
      <c r="I9" s="64">
        <f t="shared" ca="1" si="7"/>
        <v>0</v>
      </c>
      <c r="J9" s="66" t="str">
        <f t="shared" ca="1" si="8"/>
        <v/>
      </c>
      <c r="K9" s="67" t="str">
        <f t="shared" ca="1" si="9"/>
        <v/>
      </c>
    </row>
    <row r="10" spans="1:11" ht="20.100000000000001" customHeight="1">
      <c r="A10" s="31" t="str">
        <f t="array" ref="A10">IFERROR(INDEX('Récaptitulatif Résa PARIS 2018'!$A$2:$A$59, MATCH(0, IF($A$1='Récaptitulatif Résa PARIS 2018'!$E$2:$E$59, COUNTIF($A$2:$A9, 'Récaptitulatif Résa PARIS 2018'!$A$2:$A$59), ""), 0)),"")</f>
        <v/>
      </c>
      <c r="B10" s="64">
        <f>IF(A10="",0,SUMPRODUCT(('Récaptitulatif Résa PARIS 2018'!$A$2:$A$59='Analyse par appartement'!$A10)*('Récaptitulatif Résa PARIS 2018'!$E$2:$E$59='Analyse par appartement'!$A$1)*('Récaptitulatif Résa PARIS 2018'!$B$2:$B$59='Analyse par appartement'!B$1)*('Récaptitulatif Résa PARIS 2018'!$I$2:$I$59)))</f>
        <v>0</v>
      </c>
      <c r="C10" s="64">
        <f>SUMPRODUCT(('Récaptitulatif Résa PARIS 2018'!$A$2:$A$59='Analyse par appartement'!$A10)*('Récaptitulatif Résa PARIS 2018'!$E$2:$E$59='Analyse par appartement'!$A$1)*('Récaptitulatif Résa PARIS 2018'!$B$2:$B$59='Analyse par appartement'!C$1)*('Récaptitulatif Résa PARIS 2018'!$I$2:$I$59))</f>
        <v>0</v>
      </c>
      <c r="D10" s="64">
        <f>SUMPRODUCT(('Récaptitulatif Résa PARIS 2018'!$A$2:$A$59='Analyse par appartement'!$A10)*('Récaptitulatif Résa PARIS 2018'!$E$2:$E$59='Analyse par appartement'!$A$1)*('Récaptitulatif Résa PARIS 2018'!$B$2:$B$59='Analyse par appartement'!D$1)*('Récaptitulatif Résa PARIS 2018'!$I$2:$I$59))</f>
        <v>0</v>
      </c>
      <c r="E10" s="64">
        <f>SUMPRODUCT(('Récaptitulatif Résa PARIS 2018'!$A$2:$A$59='Analyse par appartement'!$A10)*('Récaptitulatif Résa PARIS 2018'!$E$2:$E$59='Analyse par appartement'!$A$1)*('Récaptitulatif Résa PARIS 2018'!$B$2:$B$59='Analyse par appartement'!E$1)*('Récaptitulatif Résa PARIS 2018'!$I$2:$I$59))</f>
        <v>0</v>
      </c>
      <c r="F10" s="65">
        <f>SUMPRODUCT(('Récaptitulatif Résa PARIS 2018'!$A$2:$A$59='Analyse par appartement'!$A10)*('Récaptitulatif Résa PARIS 2018'!$E$2:$E$59='Analyse par appartement'!$A$1)*('Récaptitulatif Résa PARIS 2018'!$H$2:$H$59))</f>
        <v>0</v>
      </c>
      <c r="G10" s="64">
        <f ca="1">IFERROR(IF(A10="",0,INDIRECT("'Récaptitulatif Loyer Paris'!"&amp;ADDRESS(MATCH(A10,'Récaptitulatif Loyer PARIS 2018'!$A:$A,0),MATCH($A$1,'Récaptitulatif Loyer PARIS 2018'!$1:$1,0)+1,4))),0)</f>
        <v>0</v>
      </c>
      <c r="H10" s="65">
        <f ca="1">IFERROR(IF(A10="",0,INDIRECT("'Récaptitulatif Loyer Paris'!"&amp;ADDRESS(MATCH(A10,'Récaptitulatif Loyer PARIS 2018'!$A:$A,0),MATCH($A$1,'Récaptitulatif Loyer PARIS 2018'!$1:$1,0),4))),0)</f>
        <v>0</v>
      </c>
      <c r="I10" s="64">
        <f t="shared" ca="1" si="7"/>
        <v>0</v>
      </c>
      <c r="J10" s="66" t="str">
        <f t="shared" ca="1" si="8"/>
        <v/>
      </c>
      <c r="K10" s="67" t="str">
        <f t="shared" ca="1" si="9"/>
        <v/>
      </c>
    </row>
    <row r="11" spans="1:11" ht="20.100000000000001" customHeight="1">
      <c r="A11" s="31" t="str">
        <f t="array" ref="A11">IFERROR(INDEX('Récaptitulatif Résa PARIS 2018'!$A$2:$A$59, MATCH(0, IF($A$1='Récaptitulatif Résa PARIS 2018'!$E$2:$E$59, COUNTIF($A$2:$A10, 'Récaptitulatif Résa PARIS 2018'!$A$2:$A$59), ""), 0)),"")</f>
        <v/>
      </c>
      <c r="B11" s="64">
        <f>IF(A11="",0,SUMPRODUCT(('Récaptitulatif Résa PARIS 2018'!$A$2:$A$59='Analyse par appartement'!$A11)*('Récaptitulatif Résa PARIS 2018'!$E$2:$E$59='Analyse par appartement'!$A$1)*('Récaptitulatif Résa PARIS 2018'!$B$2:$B$59='Analyse par appartement'!B$1)*('Récaptitulatif Résa PARIS 2018'!$I$2:$I$59)))</f>
        <v>0</v>
      </c>
      <c r="C11" s="64">
        <f>SUMPRODUCT(('Récaptitulatif Résa PARIS 2018'!$A$2:$A$59='Analyse par appartement'!$A11)*('Récaptitulatif Résa PARIS 2018'!$E$2:$E$59='Analyse par appartement'!$A$1)*('Récaptitulatif Résa PARIS 2018'!$B$2:$B$59='Analyse par appartement'!C$1)*('Récaptitulatif Résa PARIS 2018'!$I$2:$I$59))</f>
        <v>0</v>
      </c>
      <c r="D11" s="64">
        <f>SUMPRODUCT(('Récaptitulatif Résa PARIS 2018'!$A$2:$A$59='Analyse par appartement'!$A11)*('Récaptitulatif Résa PARIS 2018'!$E$2:$E$59='Analyse par appartement'!$A$1)*('Récaptitulatif Résa PARIS 2018'!$B$2:$B$59='Analyse par appartement'!D$1)*('Récaptitulatif Résa PARIS 2018'!$I$2:$I$59))</f>
        <v>0</v>
      </c>
      <c r="E11" s="64">
        <f>SUMPRODUCT(('Récaptitulatif Résa PARIS 2018'!$A$2:$A$59='Analyse par appartement'!$A11)*('Récaptitulatif Résa PARIS 2018'!$E$2:$E$59='Analyse par appartement'!$A$1)*('Récaptitulatif Résa PARIS 2018'!$B$2:$B$59='Analyse par appartement'!E$1)*('Récaptitulatif Résa PARIS 2018'!$I$2:$I$59))</f>
        <v>0</v>
      </c>
      <c r="F11" s="65">
        <f>SUMPRODUCT(('Récaptitulatif Résa PARIS 2018'!$A$2:$A$59='Analyse par appartement'!$A11)*('Récaptitulatif Résa PARIS 2018'!$E$2:$E$59='Analyse par appartement'!$A$1)*('Récaptitulatif Résa PARIS 2018'!$H$2:$H$59))</f>
        <v>0</v>
      </c>
      <c r="G11" s="64">
        <f ca="1">IFERROR(IF(A11="",0,INDIRECT("'Récaptitulatif Loyer Paris'!"&amp;ADDRESS(MATCH(A11,'Récaptitulatif Loyer PARIS 2018'!$A:$A,0),MATCH($A$1,'Récaptitulatif Loyer PARIS 2018'!$1:$1,0)+1,4))),0)</f>
        <v>0</v>
      </c>
      <c r="H11" s="65">
        <f ca="1">IFERROR(IF(A11="",0,INDIRECT("'Récaptitulatif Loyer Paris'!"&amp;ADDRESS(MATCH(A11,'Récaptitulatif Loyer PARIS 2018'!$A:$A,0),MATCH($A$1,'Récaptitulatif Loyer PARIS 2018'!$1:$1,0),4))),0)</f>
        <v>0</v>
      </c>
      <c r="I11" s="64">
        <f t="shared" ca="1" si="7"/>
        <v>0</v>
      </c>
      <c r="J11" s="66" t="str">
        <f t="shared" ca="1" si="8"/>
        <v/>
      </c>
      <c r="K11" s="67" t="str">
        <f t="shared" ca="1" si="9"/>
        <v/>
      </c>
    </row>
    <row r="12" spans="1:11" ht="20.100000000000001" customHeight="1">
      <c r="A12" s="31" t="str">
        <f t="array" ref="A12">IFERROR(INDEX('Récaptitulatif Résa PARIS 2018'!$A$2:$A$59, MATCH(0, IF($A$1='Récaptitulatif Résa PARIS 2018'!$E$2:$E$59, COUNTIF($A$2:$A11, 'Récaptitulatif Résa PARIS 2018'!$A$2:$A$59), ""), 0)),"")</f>
        <v/>
      </c>
      <c r="B12" s="64">
        <f>IF(A12="",0,SUMPRODUCT(('Récaptitulatif Résa PARIS 2018'!$A$2:$A$59='Analyse par appartement'!$A12)*('Récaptitulatif Résa PARIS 2018'!$E$2:$E$59='Analyse par appartement'!$A$1)*('Récaptitulatif Résa PARIS 2018'!$B$2:$B$59='Analyse par appartement'!B$1)*('Récaptitulatif Résa PARIS 2018'!$I$2:$I$59)))</f>
        <v>0</v>
      </c>
      <c r="C12" s="64">
        <f>SUMPRODUCT(('Récaptitulatif Résa PARIS 2018'!$A$2:$A$59='Analyse par appartement'!$A12)*('Récaptitulatif Résa PARIS 2018'!$E$2:$E$59='Analyse par appartement'!$A$1)*('Récaptitulatif Résa PARIS 2018'!$B$2:$B$59='Analyse par appartement'!C$1)*('Récaptitulatif Résa PARIS 2018'!$I$2:$I$59))</f>
        <v>0</v>
      </c>
      <c r="D12" s="64">
        <f>SUMPRODUCT(('Récaptitulatif Résa PARIS 2018'!$A$2:$A$59='Analyse par appartement'!$A12)*('Récaptitulatif Résa PARIS 2018'!$E$2:$E$59='Analyse par appartement'!$A$1)*('Récaptitulatif Résa PARIS 2018'!$B$2:$B$59='Analyse par appartement'!D$1)*('Récaptitulatif Résa PARIS 2018'!$I$2:$I$59))</f>
        <v>0</v>
      </c>
      <c r="E12" s="64">
        <f>SUMPRODUCT(('Récaptitulatif Résa PARIS 2018'!$A$2:$A$59='Analyse par appartement'!$A12)*('Récaptitulatif Résa PARIS 2018'!$E$2:$E$59='Analyse par appartement'!$A$1)*('Récaptitulatif Résa PARIS 2018'!$B$2:$B$59='Analyse par appartement'!E$1)*('Récaptitulatif Résa PARIS 2018'!$I$2:$I$59))</f>
        <v>0</v>
      </c>
      <c r="F12" s="65">
        <f>SUMPRODUCT(('Récaptitulatif Résa PARIS 2018'!$A$2:$A$59='Analyse par appartement'!$A12)*('Récaptitulatif Résa PARIS 2018'!$E$2:$E$59='Analyse par appartement'!$A$1)*('Récaptitulatif Résa PARIS 2018'!$H$2:$H$59))</f>
        <v>0</v>
      </c>
      <c r="G12" s="64">
        <f ca="1">IFERROR(IF(A12="",0,INDIRECT("'Récaptitulatif Loyer Paris'!"&amp;ADDRESS(MATCH(A12,'Récaptitulatif Loyer PARIS 2018'!$A:$A,0),MATCH($A$1,'Récaptitulatif Loyer PARIS 2018'!$1:$1,0)+1,4))),0)</f>
        <v>0</v>
      </c>
      <c r="H12" s="65">
        <f ca="1">IFERROR(IF(A12="",0,INDIRECT("'Récaptitulatif Loyer Paris'!"&amp;ADDRESS(MATCH(A12,'Récaptitulatif Loyer PARIS 2018'!$A:$A,0),MATCH($A$1,'Récaptitulatif Loyer PARIS 2018'!$1:$1,0),4))),0)</f>
        <v>0</v>
      </c>
      <c r="I12" s="64">
        <f t="shared" ca="1" si="7"/>
        <v>0</v>
      </c>
      <c r="J12" s="66" t="str">
        <f t="shared" ca="1" si="8"/>
        <v/>
      </c>
      <c r="K12" s="67" t="str">
        <f t="shared" ca="1" si="9"/>
        <v/>
      </c>
    </row>
    <row r="13" spans="1:11" ht="20.100000000000001" customHeight="1">
      <c r="A13" s="31" t="str">
        <f t="array" ref="A13">IFERROR(INDEX('Récaptitulatif Résa PARIS 2018'!$A$2:$A$59, MATCH(0, IF($A$1='Récaptitulatif Résa PARIS 2018'!$E$2:$E$59, COUNTIF($A$2:$A12, 'Récaptitulatif Résa PARIS 2018'!$A$2:$A$59), ""), 0)),"")</f>
        <v/>
      </c>
      <c r="B13" s="64">
        <f>IF(A13="",0,SUMPRODUCT(('Récaptitulatif Résa PARIS 2018'!$A$2:$A$59='Analyse par appartement'!$A13)*('Récaptitulatif Résa PARIS 2018'!$E$2:$E$59='Analyse par appartement'!$A$1)*('Récaptitulatif Résa PARIS 2018'!$B$2:$B$59='Analyse par appartement'!B$1)*('Récaptitulatif Résa PARIS 2018'!$I$2:$I$59)))</f>
        <v>0</v>
      </c>
      <c r="C13" s="64">
        <f>SUMPRODUCT(('Récaptitulatif Résa PARIS 2018'!$A$2:$A$59='Analyse par appartement'!$A13)*('Récaptitulatif Résa PARIS 2018'!$E$2:$E$59='Analyse par appartement'!$A$1)*('Récaptitulatif Résa PARIS 2018'!$B$2:$B$59='Analyse par appartement'!C$1)*('Récaptitulatif Résa PARIS 2018'!$I$2:$I$59))</f>
        <v>0</v>
      </c>
      <c r="D13" s="64">
        <f>SUMPRODUCT(('Récaptitulatif Résa PARIS 2018'!$A$2:$A$59='Analyse par appartement'!$A13)*('Récaptitulatif Résa PARIS 2018'!$E$2:$E$59='Analyse par appartement'!$A$1)*('Récaptitulatif Résa PARIS 2018'!$B$2:$B$59='Analyse par appartement'!D$1)*('Récaptitulatif Résa PARIS 2018'!$I$2:$I$59))</f>
        <v>0</v>
      </c>
      <c r="E13" s="64">
        <f>SUMPRODUCT(('Récaptitulatif Résa PARIS 2018'!$A$2:$A$59='Analyse par appartement'!$A13)*('Récaptitulatif Résa PARIS 2018'!$E$2:$E$59='Analyse par appartement'!$A$1)*('Récaptitulatif Résa PARIS 2018'!$B$2:$B$59='Analyse par appartement'!E$1)*('Récaptitulatif Résa PARIS 2018'!$I$2:$I$59))</f>
        <v>0</v>
      </c>
      <c r="F13" s="65">
        <f>SUMPRODUCT(('Récaptitulatif Résa PARIS 2018'!$A$2:$A$59='Analyse par appartement'!$A13)*('Récaptitulatif Résa PARIS 2018'!$E$2:$E$59='Analyse par appartement'!$A$1)*('Récaptitulatif Résa PARIS 2018'!$H$2:$H$59))</f>
        <v>0</v>
      </c>
      <c r="G13" s="64">
        <f ca="1">IFERROR(IF(A13="",0,INDIRECT("'Récaptitulatif Loyer Paris'!"&amp;ADDRESS(MATCH(A13,'Récaptitulatif Loyer PARIS 2018'!$A:$A,0),MATCH($A$1,'Récaptitulatif Loyer PARIS 2018'!$1:$1,0)+1,4))),0)</f>
        <v>0</v>
      </c>
      <c r="H13" s="65">
        <f ca="1">IFERROR(IF(A13="",0,INDIRECT("'Récaptitulatif Loyer Paris'!"&amp;ADDRESS(MATCH(A13,'Récaptitulatif Loyer PARIS 2018'!$A:$A,0),MATCH($A$1,'Récaptitulatif Loyer PARIS 2018'!$1:$1,0),4))),0)</f>
        <v>0</v>
      </c>
      <c r="I13" s="64">
        <f t="shared" ca="1" si="7"/>
        <v>0</v>
      </c>
      <c r="J13" s="66" t="str">
        <f t="shared" ca="1" si="8"/>
        <v/>
      </c>
      <c r="K13" s="67" t="str">
        <f t="shared" ca="1" si="9"/>
        <v/>
      </c>
    </row>
    <row r="14" spans="1:11" ht="20.100000000000001" customHeight="1">
      <c r="A14" s="31" t="str">
        <f t="array" ref="A14">IFERROR(INDEX('Récaptitulatif Résa PARIS 2018'!$A$2:$A$59, MATCH(0, IF($A$1='Récaptitulatif Résa PARIS 2018'!$E$2:$E$59, COUNTIF($A$2:$A13, 'Récaptitulatif Résa PARIS 2018'!$A$2:$A$59), ""), 0)),"")</f>
        <v/>
      </c>
      <c r="B14" s="64">
        <f>IF(A14="",0,SUMPRODUCT(('Récaptitulatif Résa PARIS 2018'!$A$2:$A$59='Analyse par appartement'!$A14)*('Récaptitulatif Résa PARIS 2018'!$E$2:$E$59='Analyse par appartement'!$A$1)*('Récaptitulatif Résa PARIS 2018'!$B$2:$B$59='Analyse par appartement'!B$1)*('Récaptitulatif Résa PARIS 2018'!$I$2:$I$59)))</f>
        <v>0</v>
      </c>
      <c r="C14" s="64">
        <f>SUMPRODUCT(('Récaptitulatif Résa PARIS 2018'!$A$2:$A$59='Analyse par appartement'!$A14)*('Récaptitulatif Résa PARIS 2018'!$E$2:$E$59='Analyse par appartement'!$A$1)*('Récaptitulatif Résa PARIS 2018'!$B$2:$B$59='Analyse par appartement'!C$1)*('Récaptitulatif Résa PARIS 2018'!$I$2:$I$59))</f>
        <v>0</v>
      </c>
      <c r="D14" s="64">
        <f>SUMPRODUCT(('Récaptitulatif Résa PARIS 2018'!$A$2:$A$59='Analyse par appartement'!$A14)*('Récaptitulatif Résa PARIS 2018'!$E$2:$E$59='Analyse par appartement'!$A$1)*('Récaptitulatif Résa PARIS 2018'!$B$2:$B$59='Analyse par appartement'!D$1)*('Récaptitulatif Résa PARIS 2018'!$I$2:$I$59))</f>
        <v>0</v>
      </c>
      <c r="E14" s="64">
        <f>SUMPRODUCT(('Récaptitulatif Résa PARIS 2018'!$A$2:$A$59='Analyse par appartement'!$A14)*('Récaptitulatif Résa PARIS 2018'!$E$2:$E$59='Analyse par appartement'!$A$1)*('Récaptitulatif Résa PARIS 2018'!$B$2:$B$59='Analyse par appartement'!E$1)*('Récaptitulatif Résa PARIS 2018'!$I$2:$I$59))</f>
        <v>0</v>
      </c>
      <c r="F14" s="65">
        <f>SUMPRODUCT(('Récaptitulatif Résa PARIS 2018'!$A$2:$A$59='Analyse par appartement'!$A14)*('Récaptitulatif Résa PARIS 2018'!$E$2:$E$59='Analyse par appartement'!$A$1)*('Récaptitulatif Résa PARIS 2018'!$H$2:$H$59))</f>
        <v>0</v>
      </c>
      <c r="G14" s="64">
        <f ca="1">IFERROR(IF(A14="",0,INDIRECT("'Récaptitulatif Loyer Paris'!"&amp;ADDRESS(MATCH(A14,'Récaptitulatif Loyer PARIS 2018'!$A:$A,0),MATCH($A$1,'Récaptitulatif Loyer PARIS 2018'!$1:$1,0)+1,4))),0)</f>
        <v>0</v>
      </c>
      <c r="H14" s="65">
        <f ca="1">IFERROR(IF(A14="",0,INDIRECT("'Récaptitulatif Loyer Paris'!"&amp;ADDRESS(MATCH(A14,'Récaptitulatif Loyer PARIS 2018'!$A:$A,0),MATCH($A$1,'Récaptitulatif Loyer PARIS 2018'!$1:$1,0),4))),0)</f>
        <v>0</v>
      </c>
      <c r="I14" s="64">
        <f t="shared" ca="1" si="7"/>
        <v>0</v>
      </c>
      <c r="J14" s="66" t="str">
        <f t="shared" ca="1" si="8"/>
        <v/>
      </c>
      <c r="K14" s="67" t="str">
        <f t="shared" ca="1" si="9"/>
        <v/>
      </c>
    </row>
    <row r="15" spans="1:11" ht="20.100000000000001" customHeight="1">
      <c r="A15" s="31" t="str">
        <f t="array" ref="A15">IFERROR(INDEX('Récaptitulatif Résa PARIS 2018'!$A$2:$A$59, MATCH(0, IF($A$1='Récaptitulatif Résa PARIS 2018'!$E$2:$E$59, COUNTIF($A$2:$A14, 'Récaptitulatif Résa PARIS 2018'!$A$2:$A$59), ""), 0)),"")</f>
        <v/>
      </c>
      <c r="B15" s="64">
        <f>IF(A15="",0,SUMPRODUCT(('Récaptitulatif Résa PARIS 2018'!$A$2:$A$59='Analyse par appartement'!$A15)*('Récaptitulatif Résa PARIS 2018'!$E$2:$E$59='Analyse par appartement'!$A$1)*('Récaptitulatif Résa PARIS 2018'!$B$2:$B$59='Analyse par appartement'!B$1)*('Récaptitulatif Résa PARIS 2018'!$I$2:$I$59)))</f>
        <v>0</v>
      </c>
      <c r="C15" s="64">
        <f>SUMPRODUCT(('Récaptitulatif Résa PARIS 2018'!$A$2:$A$59='Analyse par appartement'!$A15)*('Récaptitulatif Résa PARIS 2018'!$E$2:$E$59='Analyse par appartement'!$A$1)*('Récaptitulatif Résa PARIS 2018'!$B$2:$B$59='Analyse par appartement'!C$1)*('Récaptitulatif Résa PARIS 2018'!$I$2:$I$59))</f>
        <v>0</v>
      </c>
      <c r="D15" s="64">
        <f>SUMPRODUCT(('Récaptitulatif Résa PARIS 2018'!$A$2:$A$59='Analyse par appartement'!$A15)*('Récaptitulatif Résa PARIS 2018'!$E$2:$E$59='Analyse par appartement'!$A$1)*('Récaptitulatif Résa PARIS 2018'!$B$2:$B$59='Analyse par appartement'!D$1)*('Récaptitulatif Résa PARIS 2018'!$I$2:$I$59))</f>
        <v>0</v>
      </c>
      <c r="E15" s="64">
        <f>SUMPRODUCT(('Récaptitulatif Résa PARIS 2018'!$A$2:$A$59='Analyse par appartement'!$A15)*('Récaptitulatif Résa PARIS 2018'!$E$2:$E$59='Analyse par appartement'!$A$1)*('Récaptitulatif Résa PARIS 2018'!$B$2:$B$59='Analyse par appartement'!E$1)*('Récaptitulatif Résa PARIS 2018'!$I$2:$I$59))</f>
        <v>0</v>
      </c>
      <c r="F15" s="65">
        <f>SUMPRODUCT(('Récaptitulatif Résa PARIS 2018'!$A$2:$A$59='Analyse par appartement'!$A15)*('Récaptitulatif Résa PARIS 2018'!$E$2:$E$59='Analyse par appartement'!$A$1)*('Récaptitulatif Résa PARIS 2018'!$H$2:$H$59))</f>
        <v>0</v>
      </c>
      <c r="G15" s="64">
        <f ca="1">IFERROR(IF(A15="",0,INDIRECT("'Récaptitulatif Loyer Paris'!"&amp;ADDRESS(MATCH(A15,'Récaptitulatif Loyer PARIS 2018'!$A:$A,0),MATCH($A$1,'Récaptitulatif Loyer PARIS 2018'!$1:$1,0)+1,4))),0)</f>
        <v>0</v>
      </c>
      <c r="H15" s="65">
        <f ca="1">IFERROR(IF(A15="",0,INDIRECT("'Récaptitulatif Loyer Paris'!"&amp;ADDRESS(MATCH(A15,'Récaptitulatif Loyer PARIS 2018'!$A:$A,0),MATCH($A$1,'Récaptitulatif Loyer PARIS 2018'!$1:$1,0),4))),0)</f>
        <v>0</v>
      </c>
      <c r="I15" s="64">
        <f t="shared" ca="1" si="7"/>
        <v>0</v>
      </c>
      <c r="J15" s="66" t="str">
        <f t="shared" ca="1" si="8"/>
        <v/>
      </c>
      <c r="K15" s="67" t="str">
        <f t="shared" ca="1" si="9"/>
        <v/>
      </c>
    </row>
    <row r="16" spans="1:11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</sheetData>
  <conditionalFormatting sqref="I1:I1048576">
    <cfRule type="cellIs" dxfId="6" priority="6" operator="between">
      <formula>200</formula>
      <formula>0</formula>
    </cfRule>
    <cfRule type="cellIs" dxfId="5" priority="7" operator="lessThan">
      <formula>0</formula>
    </cfRule>
  </conditionalFormatting>
  <conditionalFormatting sqref="I2:I15">
    <cfRule type="cellIs" dxfId="4" priority="5" operator="greaterThan">
      <formula>1000</formula>
    </cfRule>
  </conditionalFormatting>
  <conditionalFormatting sqref="I2:I29">
    <cfRule type="cellIs" dxfId="3" priority="4" operator="between">
      <formula>201</formula>
      <formula>1000</formula>
    </cfRule>
  </conditionalFormatting>
  <conditionalFormatting sqref="K1:K1048576">
    <cfRule type="cellIs" dxfId="2" priority="2" operator="between">
      <formula>0.51</formula>
      <formula>0.8</formula>
    </cfRule>
    <cfRule type="cellIs" dxfId="1" priority="3" operator="lessThan">
      <formula>50.01%</formula>
    </cfRule>
  </conditionalFormatting>
  <conditionalFormatting sqref="K2:K16">
    <cfRule type="cellIs" dxfId="0" priority="1" operator="greaterThan">
      <formula>0.805</formula>
    </cfRule>
  </conditionalFormatting>
  <dataValidations count="1">
    <dataValidation type="list" allowBlank="1" showInputMessage="1" showErrorMessage="1" sqref="A1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2:A28"/>
  <sheetViews>
    <sheetView workbookViewId="0">
      <selection activeCell="A2" sqref="A2"/>
    </sheetView>
  </sheetViews>
  <sheetFormatPr defaultRowHeight="15"/>
  <cols>
    <col min="1" max="1" width="173.42578125" customWidth="1"/>
  </cols>
  <sheetData>
    <row r="2" spans="1:1" ht="23.25">
      <c r="A2" s="97" t="s">
        <v>98</v>
      </c>
    </row>
    <row r="3" spans="1:1" ht="23.25">
      <c r="A3" s="98"/>
    </row>
    <row r="4" spans="1:1" ht="46.5">
      <c r="A4" s="97" t="s">
        <v>142</v>
      </c>
    </row>
    <row r="5" spans="1:1" ht="23.25">
      <c r="A5" s="98"/>
    </row>
    <row r="6" spans="1:1" ht="46.5">
      <c r="A6" s="97" t="s">
        <v>99</v>
      </c>
    </row>
    <row r="7" spans="1:1" ht="23.25">
      <c r="A7" s="98"/>
    </row>
    <row r="8" spans="1:1" ht="23.25">
      <c r="A8" s="99" t="s">
        <v>87</v>
      </c>
    </row>
    <row r="9" spans="1:1" ht="23.25">
      <c r="A9" s="100"/>
    </row>
    <row r="10" spans="1:1" ht="23.25">
      <c r="A10" s="99" t="s">
        <v>88</v>
      </c>
    </row>
    <row r="11" spans="1:1" ht="23.25">
      <c r="A11" s="100"/>
    </row>
    <row r="12" spans="1:1" ht="23.25">
      <c r="A12" s="99" t="s">
        <v>89</v>
      </c>
    </row>
    <row r="13" spans="1:1" ht="23.25">
      <c r="A13" s="100"/>
    </row>
    <row r="14" spans="1:1" ht="23.25">
      <c r="A14" s="99" t="s">
        <v>90</v>
      </c>
    </row>
    <row r="15" spans="1:1" ht="23.25">
      <c r="A15" s="99" t="s">
        <v>91</v>
      </c>
    </row>
    <row r="16" spans="1:1" ht="23.25">
      <c r="A16" s="98"/>
    </row>
    <row r="17" spans="1:1" ht="23.25">
      <c r="A17" s="97" t="s">
        <v>100</v>
      </c>
    </row>
    <row r="18" spans="1:1" ht="23.25">
      <c r="A18" s="98"/>
    </row>
    <row r="19" spans="1:1" ht="23.25">
      <c r="A19" s="97" t="s">
        <v>92</v>
      </c>
    </row>
    <row r="20" spans="1:1" ht="23.25">
      <c r="A20" s="98"/>
    </row>
    <row r="21" spans="1:1" ht="23.25">
      <c r="A21" s="97" t="s">
        <v>93</v>
      </c>
    </row>
    <row r="22" spans="1:1" ht="23.25">
      <c r="A22" s="97" t="s">
        <v>94</v>
      </c>
    </row>
    <row r="23" spans="1:1" ht="23.25">
      <c r="A23" s="97" t="s">
        <v>95</v>
      </c>
    </row>
    <row r="24" spans="1:1" ht="46.5">
      <c r="A24" s="97" t="s">
        <v>96</v>
      </c>
    </row>
    <row r="25" spans="1:1" ht="23.25">
      <c r="A25" s="97" t="s">
        <v>97</v>
      </c>
    </row>
    <row r="26" spans="1:1" ht="23.25">
      <c r="A26" s="98"/>
    </row>
    <row r="27" spans="1:1" ht="46.5">
      <c r="A27" s="97" t="s">
        <v>101</v>
      </c>
    </row>
    <row r="28" spans="1:1" ht="46.5">
      <c r="A28" s="97" t="s">
        <v>143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Y34"/>
  <sheetViews>
    <sheetView workbookViewId="0">
      <pane xSplit="1" ySplit="2" topLeftCell="B3" activePane="bottomRight" state="frozen"/>
      <selection pane="topRight" activeCell="C1" sqref="C1"/>
      <selection pane="bottomLeft" activeCell="A2" sqref="A2"/>
      <selection pane="bottomRight" sqref="A1:A2"/>
    </sheetView>
  </sheetViews>
  <sheetFormatPr defaultColWidth="11.42578125" defaultRowHeight="15"/>
  <cols>
    <col min="1" max="1" width="22.140625" customWidth="1"/>
    <col min="2" max="6" width="13.42578125" customWidth="1"/>
    <col min="7" max="7" width="11.42578125" style="4"/>
    <col min="8" max="9" width="11.42578125" style="3"/>
    <col min="10" max="10" width="14.42578125" style="3" customWidth="1"/>
    <col min="11" max="12" width="11.42578125" style="3"/>
    <col min="13" max="13" width="11.42578125" style="2"/>
    <col min="14" max="25" width="11.42578125" style="1"/>
  </cols>
  <sheetData>
    <row r="1" spans="1:25" ht="19.5" thickBot="1">
      <c r="A1" s="106" t="s">
        <v>32</v>
      </c>
      <c r="B1" s="16"/>
      <c r="C1" s="16"/>
      <c r="D1" s="16"/>
      <c r="E1" s="16"/>
      <c r="F1" s="16"/>
      <c r="G1" s="108">
        <v>2016</v>
      </c>
      <c r="H1" s="109"/>
      <c r="I1" s="109"/>
      <c r="J1" s="109"/>
      <c r="K1" s="109"/>
      <c r="L1" s="109"/>
      <c r="M1" s="110"/>
      <c r="N1" s="111">
        <v>2017</v>
      </c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</row>
    <row r="2" spans="1:25" s="9" customFormat="1" ht="50.25" customHeight="1" thickBot="1">
      <c r="A2" s="107"/>
      <c r="B2" s="11" t="s">
        <v>31</v>
      </c>
      <c r="C2" s="11" t="s">
        <v>30</v>
      </c>
      <c r="D2" s="11" t="s">
        <v>29</v>
      </c>
      <c r="E2" s="11" t="s">
        <v>28</v>
      </c>
      <c r="F2" s="11" t="s">
        <v>27</v>
      </c>
      <c r="G2" s="11" t="s">
        <v>26</v>
      </c>
      <c r="H2" s="17" t="s">
        <v>25</v>
      </c>
      <c r="I2" s="17" t="s">
        <v>24</v>
      </c>
      <c r="J2" s="17" t="s">
        <v>23</v>
      </c>
      <c r="K2" s="17" t="s">
        <v>22</v>
      </c>
      <c r="L2" s="17" t="s">
        <v>21</v>
      </c>
      <c r="M2" s="10" t="s">
        <v>20</v>
      </c>
      <c r="N2" s="15" t="s">
        <v>31</v>
      </c>
      <c r="O2" s="15" t="s">
        <v>30</v>
      </c>
      <c r="P2" s="15" t="s">
        <v>29</v>
      </c>
      <c r="Q2" s="15" t="s">
        <v>28</v>
      </c>
      <c r="R2" s="15" t="s">
        <v>27</v>
      </c>
      <c r="S2" s="15" t="s">
        <v>26</v>
      </c>
      <c r="T2" s="15" t="s">
        <v>25</v>
      </c>
      <c r="U2" s="15" t="s">
        <v>24</v>
      </c>
      <c r="V2" s="15" t="s">
        <v>23</v>
      </c>
      <c r="W2" s="15" t="s">
        <v>22</v>
      </c>
      <c r="X2" s="15" t="s">
        <v>21</v>
      </c>
      <c r="Y2" s="15" t="s">
        <v>20</v>
      </c>
    </row>
    <row r="3" spans="1:25" s="14" customFormat="1" ht="50.25" customHeight="1">
      <c r="A3" s="14" t="s">
        <v>42</v>
      </c>
      <c r="B3" s="19">
        <f>SUM(B4:B68)</f>
        <v>1350</v>
      </c>
      <c r="C3" s="19">
        <f t="shared" ref="C3:M3" si="0">SUM(C4:C68)</f>
        <v>0</v>
      </c>
      <c r="D3" s="19">
        <f t="shared" si="0"/>
        <v>1283</v>
      </c>
      <c r="E3" s="19">
        <f t="shared" si="0"/>
        <v>3845</v>
      </c>
      <c r="F3" s="19">
        <f t="shared" si="0"/>
        <v>10196</v>
      </c>
      <c r="G3" s="19">
        <f t="shared" si="0"/>
        <v>14064.4</v>
      </c>
      <c r="H3" s="19">
        <f t="shared" si="0"/>
        <v>13842</v>
      </c>
      <c r="I3" s="19">
        <f t="shared" si="0"/>
        <v>18596.09</v>
      </c>
      <c r="J3" s="19">
        <f t="shared" si="0"/>
        <v>17344</v>
      </c>
      <c r="K3" s="19">
        <f t="shared" si="0"/>
        <v>18527</v>
      </c>
      <c r="L3" s="19">
        <f t="shared" si="0"/>
        <v>19211</v>
      </c>
      <c r="M3" s="19">
        <f t="shared" si="0"/>
        <v>25515</v>
      </c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>
      <c r="A4" s="8" t="s">
        <v>19</v>
      </c>
      <c r="B4" s="5"/>
      <c r="C4" s="5"/>
      <c r="D4" s="5"/>
      <c r="E4">
        <f>0.63*900</f>
        <v>567</v>
      </c>
      <c r="F4">
        <v>900</v>
      </c>
      <c r="G4" s="4">
        <v>900</v>
      </c>
      <c r="H4" s="3">
        <v>900</v>
      </c>
      <c r="I4" s="7">
        <v>900</v>
      </c>
      <c r="J4" s="7">
        <v>900</v>
      </c>
      <c r="K4" s="7">
        <v>900</v>
      </c>
      <c r="L4" s="7">
        <v>900</v>
      </c>
      <c r="M4" s="2">
        <v>900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8" t="s">
        <v>18</v>
      </c>
      <c r="B5" s="5"/>
      <c r="C5" s="5"/>
      <c r="D5" s="5"/>
      <c r="E5" s="5"/>
      <c r="F5" s="5"/>
      <c r="G5" s="5"/>
      <c r="H5" s="5"/>
      <c r="I5" s="3">
        <v>900</v>
      </c>
      <c r="J5" s="7">
        <v>850</v>
      </c>
      <c r="K5" s="7">
        <v>1100</v>
      </c>
      <c r="L5" s="7">
        <v>850</v>
      </c>
      <c r="M5" s="7">
        <v>800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>
      <c r="A6" s="8" t="s">
        <v>17</v>
      </c>
      <c r="B6" s="5"/>
      <c r="C6" s="5"/>
      <c r="D6" s="5"/>
      <c r="E6" s="5"/>
      <c r="F6">
        <v>407</v>
      </c>
      <c r="G6" s="4">
        <v>407</v>
      </c>
      <c r="H6" s="3">
        <v>407</v>
      </c>
      <c r="I6" s="7">
        <v>407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>
      <c r="A7" s="8" t="s">
        <v>16</v>
      </c>
      <c r="B7" s="5"/>
      <c r="C7" s="5"/>
      <c r="D7" s="5"/>
      <c r="E7">
        <v>1500</v>
      </c>
      <c r="F7">
        <v>1500</v>
      </c>
      <c r="G7" s="4">
        <v>1500</v>
      </c>
      <c r="H7" s="3">
        <v>1500</v>
      </c>
      <c r="I7" s="7">
        <v>1500</v>
      </c>
      <c r="J7" s="7">
        <v>1800</v>
      </c>
      <c r="K7" s="7">
        <v>900</v>
      </c>
      <c r="L7" s="5"/>
      <c r="M7" s="2">
        <v>1800</v>
      </c>
      <c r="Y7" s="5"/>
    </row>
    <row r="8" spans="1:25">
      <c r="A8" s="8" t="s">
        <v>15</v>
      </c>
      <c r="B8" s="5"/>
      <c r="C8" s="5"/>
      <c r="D8" s="5"/>
      <c r="E8" s="5"/>
      <c r="F8">
        <f>0.67*1800</f>
        <v>1206</v>
      </c>
      <c r="G8" s="4">
        <v>1800</v>
      </c>
      <c r="H8" s="3">
        <v>1800</v>
      </c>
      <c r="I8" s="7">
        <v>1800</v>
      </c>
      <c r="J8" s="7">
        <v>1800</v>
      </c>
      <c r="K8" s="7">
        <v>1800</v>
      </c>
      <c r="L8" s="7">
        <v>1800</v>
      </c>
      <c r="M8" s="7">
        <v>1800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8" t="s">
        <v>14</v>
      </c>
      <c r="B9" s="5"/>
      <c r="C9" s="5"/>
      <c r="D9" s="5"/>
      <c r="E9" s="5"/>
      <c r="F9" s="5"/>
      <c r="G9" s="4">
        <v>950</v>
      </c>
      <c r="H9" s="3">
        <v>950</v>
      </c>
      <c r="I9" s="7">
        <v>950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8" t="s">
        <v>13</v>
      </c>
      <c r="B10" s="5"/>
      <c r="C10" s="5"/>
      <c r="D10" s="5"/>
      <c r="E10">
        <f>0.33*1500</f>
        <v>495</v>
      </c>
      <c r="F10">
        <v>1500</v>
      </c>
      <c r="G10" s="4">
        <v>1500</v>
      </c>
      <c r="H10" s="7">
        <v>1500</v>
      </c>
      <c r="I10" s="7">
        <v>1500</v>
      </c>
      <c r="J10" s="7">
        <v>1500</v>
      </c>
      <c r="K10" s="3">
        <v>1500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8" t="s">
        <v>12</v>
      </c>
      <c r="B11" s="5"/>
      <c r="C11" s="5"/>
      <c r="D11" s="5"/>
      <c r="E11" s="5"/>
      <c r="F11">
        <v>1400</v>
      </c>
      <c r="G11" s="4">
        <v>1400</v>
      </c>
      <c r="H11" s="3">
        <v>1400</v>
      </c>
      <c r="I11" s="7">
        <v>1400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>
      <c r="A12" s="8" t="s">
        <v>11</v>
      </c>
      <c r="B12" s="5"/>
      <c r="C12" s="5"/>
      <c r="D12" s="5"/>
      <c r="G12" s="4">
        <f>0.8*800</f>
        <v>640</v>
      </c>
      <c r="H12" s="7">
        <v>800</v>
      </c>
      <c r="I12" s="7">
        <v>800</v>
      </c>
      <c r="J12" s="7">
        <v>800</v>
      </c>
      <c r="K12" s="7">
        <f>0.2*800</f>
        <v>160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>
      <c r="A13" s="8" t="s">
        <v>10</v>
      </c>
      <c r="B13" s="5"/>
      <c r="C13" s="5"/>
      <c r="D13" s="5"/>
      <c r="E13" s="5"/>
      <c r="F13" s="5"/>
      <c r="G13" s="4">
        <v>900</v>
      </c>
      <c r="H13" s="3">
        <v>900</v>
      </c>
      <c r="I13" s="7">
        <v>900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>
      <c r="A14" s="8" t="s">
        <v>9</v>
      </c>
      <c r="B14" s="5"/>
      <c r="C14" s="5"/>
      <c r="D14" s="5"/>
      <c r="E14" s="5"/>
      <c r="F14">
        <v>2000</v>
      </c>
      <c r="G14" s="4">
        <v>2000</v>
      </c>
      <c r="H14" s="7">
        <v>2000</v>
      </c>
      <c r="I14" s="7">
        <v>2000</v>
      </c>
      <c r="J14" s="7">
        <v>1800</v>
      </c>
      <c r="K14" s="12">
        <v>1800</v>
      </c>
      <c r="L14" s="13">
        <v>1800</v>
      </c>
      <c r="M14" s="12">
        <v>1800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>
      <c r="A15" s="8" t="s">
        <v>8</v>
      </c>
      <c r="B15" s="5"/>
      <c r="C15" s="5"/>
      <c r="D15" s="5"/>
      <c r="E15" s="5"/>
      <c r="F15" s="5"/>
      <c r="G15" s="5"/>
      <c r="H15" s="5"/>
      <c r="I15" s="7">
        <f>0.67*960</f>
        <v>643.20000000000005</v>
      </c>
      <c r="J15" s="3">
        <v>960</v>
      </c>
      <c r="K15" s="3">
        <v>960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>
      <c r="A16" s="8" t="s">
        <v>7</v>
      </c>
      <c r="B16" s="5"/>
      <c r="C16" s="5"/>
      <c r="D16" s="5"/>
      <c r="E16" s="5"/>
      <c r="F16" s="5"/>
      <c r="G16" s="5"/>
      <c r="H16" s="5"/>
      <c r="I16" s="7">
        <f>0.67*987</f>
        <v>661.29000000000008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>
      <c r="A17" s="8" t="s">
        <v>6</v>
      </c>
      <c r="B17" s="5"/>
      <c r="C17" s="5"/>
      <c r="D17" s="5"/>
      <c r="E17" s="5"/>
      <c r="F17" s="5"/>
      <c r="G17" s="5"/>
      <c r="H17" s="7">
        <v>625</v>
      </c>
      <c r="I17" s="3">
        <v>625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>
      <c r="A18" s="8" t="s">
        <v>5</v>
      </c>
      <c r="B18" s="5"/>
      <c r="C18" s="5"/>
      <c r="D18" s="5"/>
      <c r="E18" s="5"/>
      <c r="F18" s="5"/>
      <c r="G18" s="4">
        <f>0.74*1060</f>
        <v>784.4</v>
      </c>
      <c r="H18" s="3">
        <v>1060</v>
      </c>
      <c r="I18" s="7">
        <v>1060</v>
      </c>
      <c r="J18" s="7">
        <v>1060</v>
      </c>
      <c r="K18" s="3">
        <v>1060</v>
      </c>
      <c r="L18" s="7">
        <v>1060</v>
      </c>
      <c r="M18" s="2">
        <v>1060</v>
      </c>
      <c r="T18" s="5"/>
      <c r="U18" s="5"/>
      <c r="V18" s="5"/>
      <c r="W18" s="5"/>
      <c r="X18" s="5"/>
      <c r="Y18" s="5"/>
    </row>
    <row r="19" spans="1:25">
      <c r="A19" s="6" t="s">
        <v>4</v>
      </c>
      <c r="B19" s="5"/>
      <c r="C19" s="5"/>
      <c r="D19" s="5"/>
      <c r="E19" s="5"/>
      <c r="F19" s="5"/>
      <c r="G19" s="5"/>
      <c r="H19" s="5"/>
      <c r="I19" s="7">
        <f>0.3*1500</f>
        <v>450</v>
      </c>
      <c r="J19" s="7">
        <v>1500</v>
      </c>
      <c r="K19" s="7">
        <v>1500</v>
      </c>
      <c r="L19" s="7">
        <v>1500</v>
      </c>
      <c r="M19" s="2">
        <v>1500</v>
      </c>
    </row>
    <row r="20" spans="1:25">
      <c r="A20" s="6" t="s">
        <v>3</v>
      </c>
      <c r="B20" s="5"/>
      <c r="C20" s="5"/>
      <c r="D20" s="5"/>
      <c r="E20" s="5"/>
      <c r="F20" s="5"/>
      <c r="G20" s="5"/>
      <c r="H20" s="5"/>
      <c r="I20" s="3">
        <f>0.67*1380</f>
        <v>924.6</v>
      </c>
      <c r="J20" s="7">
        <v>1380</v>
      </c>
      <c r="K20" s="3">
        <v>1380</v>
      </c>
      <c r="L20" s="7">
        <v>1380</v>
      </c>
      <c r="M20" s="2">
        <v>1380</v>
      </c>
    </row>
    <row r="21" spans="1:25">
      <c r="A21" s="6" t="s">
        <v>2</v>
      </c>
      <c r="B21" s="5"/>
      <c r="C21" s="5"/>
      <c r="D21" s="5"/>
      <c r="E21" s="5"/>
      <c r="F21" s="5"/>
      <c r="G21" s="5"/>
      <c r="H21" s="5"/>
      <c r="I21" s="7">
        <v>967</v>
      </c>
      <c r="J21" s="7">
        <v>967</v>
      </c>
      <c r="K21" s="7">
        <v>967</v>
      </c>
      <c r="L21" s="7">
        <v>967</v>
      </c>
      <c r="M21" s="2">
        <v>967</v>
      </c>
    </row>
    <row r="22" spans="1:25">
      <c r="A22" s="6" t="s">
        <v>1</v>
      </c>
      <c r="B22" s="5"/>
      <c r="C22" s="5"/>
      <c r="D22" s="5"/>
      <c r="E22" s="5"/>
      <c r="F22" s="5"/>
      <c r="G22" s="5"/>
      <c r="H22" s="5"/>
      <c r="I22" s="7">
        <f>0.26*800</f>
        <v>208</v>
      </c>
      <c r="J22" s="7">
        <v>800</v>
      </c>
      <c r="K22" s="7">
        <v>800</v>
      </c>
      <c r="L22" s="7">
        <v>800</v>
      </c>
      <c r="M22" s="2">
        <v>800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>
      <c r="A23" s="6" t="s">
        <v>0</v>
      </c>
      <c r="B23" s="5"/>
      <c r="C23" s="5"/>
      <c r="D23" s="5"/>
      <c r="E23" s="5"/>
      <c r="F23" s="5"/>
      <c r="G23" s="5"/>
      <c r="H23" s="5"/>
      <c r="I23" s="5"/>
      <c r="J23" s="7">
        <v>627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5">
      <c r="A24" s="6" t="s">
        <v>33</v>
      </c>
      <c r="B24" s="5"/>
      <c r="C24" s="5"/>
      <c r="D24" s="5"/>
      <c r="E24" s="5"/>
      <c r="F24" s="5"/>
      <c r="G24" s="5"/>
      <c r="H24" s="5"/>
      <c r="I24" s="5"/>
      <c r="J24" s="7">
        <v>600</v>
      </c>
      <c r="K24" s="7">
        <v>1200</v>
      </c>
      <c r="L24" s="7">
        <v>1200</v>
      </c>
      <c r="M24" s="2">
        <v>1200</v>
      </c>
    </row>
    <row r="25" spans="1:25">
      <c r="A25" s="6" t="s">
        <v>34</v>
      </c>
      <c r="B25" s="5"/>
      <c r="C25" s="5"/>
      <c r="D25" s="5"/>
      <c r="E25" s="5"/>
      <c r="F25" s="5"/>
      <c r="G25" s="5"/>
      <c r="H25" s="5"/>
      <c r="I25" s="5"/>
      <c r="J25" s="5"/>
      <c r="K25" s="7">
        <v>900</v>
      </c>
      <c r="L25" s="7">
        <v>900</v>
      </c>
      <c r="M25" s="2">
        <v>900</v>
      </c>
      <c r="O25" s="5"/>
      <c r="P25" s="5"/>
      <c r="Q25" s="5"/>
    </row>
    <row r="26" spans="1:25">
      <c r="A26" s="6" t="s">
        <v>35</v>
      </c>
      <c r="B26" s="5"/>
      <c r="C26" s="5"/>
      <c r="D26" s="5"/>
      <c r="E26" s="5"/>
      <c r="F26" s="5"/>
      <c r="G26" s="5"/>
      <c r="H26" s="5"/>
      <c r="I26" s="5"/>
      <c r="J26" s="5"/>
      <c r="K26" s="7">
        <v>1600</v>
      </c>
      <c r="L26" s="7">
        <f>0.67*1400</f>
        <v>938</v>
      </c>
      <c r="M26" s="2">
        <v>613</v>
      </c>
      <c r="O26" s="5"/>
      <c r="P26" s="5"/>
      <c r="Q26" s="5"/>
    </row>
    <row r="27" spans="1:25">
      <c r="A27" s="6" t="s">
        <v>36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25">
      <c r="A28" s="6" t="s">
        <v>37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3">
        <f>0.67*4800</f>
        <v>3216</v>
      </c>
      <c r="M28" s="2">
        <v>4800</v>
      </c>
    </row>
    <row r="29" spans="1:25">
      <c r="A29" s="6" t="s">
        <v>38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7">
        <v>1900</v>
      </c>
      <c r="M29" s="2">
        <v>3800</v>
      </c>
      <c r="N29" s="5"/>
    </row>
    <row r="30" spans="1:25">
      <c r="A30" s="6" t="s">
        <v>39</v>
      </c>
      <c r="B30">
        <v>1350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25">
      <c r="A31" s="6" t="s">
        <v>40</v>
      </c>
      <c r="B31" s="5"/>
      <c r="C31" s="5"/>
      <c r="D31">
        <v>765</v>
      </c>
      <c r="E31">
        <v>765</v>
      </c>
      <c r="F31">
        <v>765</v>
      </c>
      <c r="G31" s="4">
        <v>765</v>
      </c>
      <c r="H31" s="5"/>
      <c r="I31" s="5"/>
      <c r="J31" s="5"/>
      <c r="K31" s="5"/>
      <c r="L31" s="5"/>
      <c r="M31" s="5"/>
      <c r="N31" s="5"/>
    </row>
    <row r="32" spans="1:25">
      <c r="A32" s="6" t="s">
        <v>41</v>
      </c>
      <c r="B32" s="5"/>
      <c r="C32" s="5"/>
      <c r="D32">
        <v>518</v>
      </c>
      <c r="E32">
        <v>518</v>
      </c>
      <c r="F32">
        <v>518</v>
      </c>
      <c r="G32" s="4">
        <v>518</v>
      </c>
      <c r="H32" s="5"/>
      <c r="I32" s="5"/>
      <c r="J32" s="5"/>
      <c r="K32" s="5"/>
      <c r="L32" s="5"/>
      <c r="M32" s="5"/>
      <c r="N32" s="5"/>
    </row>
    <row r="33" spans="1:19">
      <c r="A33" s="6" t="s">
        <v>43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2">
        <v>1195</v>
      </c>
      <c r="N33" s="1">
        <v>956</v>
      </c>
    </row>
    <row r="34" spans="1:19">
      <c r="A34" s="6" t="s">
        <v>46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2">
        <v>200</v>
      </c>
      <c r="O34" s="5"/>
      <c r="P34" s="5"/>
      <c r="Q34" s="5"/>
      <c r="R34" s="5"/>
      <c r="S34" s="5"/>
    </row>
  </sheetData>
  <mergeCells count="3">
    <mergeCell ref="A1:A2"/>
    <mergeCell ref="G1:M1"/>
    <mergeCell ref="N1:Y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Récaptitulatif Loyer PARIS 2018</vt:lpstr>
      <vt:lpstr>Récaptitulatif Résa PARIS 2018</vt:lpstr>
      <vt:lpstr>Comptabilité PARIS 2018</vt:lpstr>
      <vt:lpstr>Analyse Global PARIS 2018 </vt:lpstr>
      <vt:lpstr>Analyse par appartement</vt:lpstr>
      <vt:lpstr>Pending</vt:lpstr>
      <vt:lpstr>Mois de gestion</vt:lpstr>
      <vt:lpstr>Mois</vt:lpstr>
      <vt:lpstr>Types</vt:lpstr>
    </vt:vector>
  </TitlesOfParts>
  <Company>IUT PARIS DESCARTES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Smart Renting </dc:title>
  <dc:subject>KPI</dc:subject>
  <dc:creator>Vassoux Théo</dc:creator>
  <cp:lastModifiedBy>Carim</cp:lastModifiedBy>
  <dcterms:created xsi:type="dcterms:W3CDTF">2016-09-14T15:49:27Z</dcterms:created>
  <dcterms:modified xsi:type="dcterms:W3CDTF">2018-01-26T16:41:24Z</dcterms:modified>
</cp:coreProperties>
</file>