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tables/table14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charts/colors1.xml" ContentType="application/vnd.ms-office.chartcolorstyle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drawings/drawing9.xml" ContentType="application/vnd.openxmlformats-officedocument.drawing+xml"/>
  <Override PartName="/xl/tables/table15.xml" ContentType="application/vnd.openxmlformats-officedocument.spreadsheetml.table+xml"/>
  <Override PartName="/xl/tables/table1.xml" ContentType="application/vnd.openxmlformats-officedocument.spreadsheetml.table+xml"/>
  <Override PartName="/xl/drawings/drawing7.xml" ContentType="application/vnd.openxmlformats-officedocument.drawing+xml"/>
  <Override PartName="/xl/tables/table13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610" tabRatio="744"/>
  </bookViews>
  <sheets>
    <sheet name="Demandes" sheetId="1" r:id="rId1"/>
    <sheet name="Listes" sheetId="10" r:id="rId2"/>
    <sheet name="A.AVRIL" sheetId="11" r:id="rId3"/>
    <sheet name="A.BENBACHIR" sheetId="13" r:id="rId4"/>
    <sheet name="G.DELANOUE" sheetId="12" r:id="rId5"/>
    <sheet name="L.LOUVET" sheetId="14" r:id="rId6"/>
    <sheet name="M.BENDAHMANE" sheetId="15" r:id="rId7"/>
    <sheet name="CHAUDRONNIER" sheetId="18" r:id="rId8"/>
    <sheet name="ELECTRICIEN" sheetId="19" r:id="rId9"/>
    <sheet name="MACON" sheetId="20" r:id="rId10"/>
    <sheet name="JM.GAUDET" sheetId="17" r:id="rId11"/>
    <sheet name="D.MUNO" sheetId="16" r:id="rId12"/>
    <sheet name="SOUS-TRAITANT" sheetId="21" r:id="rId13"/>
  </sheets>
  <definedNames>
    <definedName name="d.équipements" localSheetId="7">T_Zones[[Equipement ]]</definedName>
    <definedName name="d.équipements" localSheetId="8">T_Zones[[Equipement ]]</definedName>
    <definedName name="d.équipements" localSheetId="9">T_Zones[[Equipement ]]</definedName>
    <definedName name="d.équipements" localSheetId="12">T_Zones[[Equipement ]]</definedName>
    <definedName name="d.équipements">T_Zones[[Equipement ]]</definedName>
    <definedName name="d.techniciens" localSheetId="7">T_Techniciens[Technicien]</definedName>
    <definedName name="d.techniciens" localSheetId="8">T_Techniciens[Technicien]</definedName>
    <definedName name="d.techniciens" localSheetId="9">T_Techniciens[Technicien]</definedName>
    <definedName name="d.techniciens" localSheetId="12">T_Techniciens[Technicien]</definedName>
    <definedName name="d.techniciens">T_Techniciens[Technicien]</definedName>
    <definedName name="d.temps" localSheetId="7">T_Temps[Temps théorique]</definedName>
    <definedName name="d.temps" localSheetId="8">T_Temps[Temps théorique]</definedName>
    <definedName name="d.temps" localSheetId="9">T_Temps[Temps théorique]</definedName>
    <definedName name="d.temps" localSheetId="12">T_Temps[Temps théorique]</definedName>
    <definedName name="d.temps">T_Temps[Temps théorique]</definedName>
    <definedName name="d.validation" localSheetId="7">T_Validation[Validation]</definedName>
    <definedName name="d.validation" localSheetId="8">T_Validation[Validation]</definedName>
    <definedName name="d.validation" localSheetId="9">T_Validation[Validation]</definedName>
    <definedName name="d.validation" localSheetId="12">T_Validation[Validation]</definedName>
    <definedName name="d.validation">T_Validation[Validation]</definedName>
    <definedName name="_xlnm.Print_Area" localSheetId="2">A.AVRIL!$A$13:$H$32</definedName>
    <definedName name="_xlnm.Print_Area" localSheetId="3">A.BENBACHIR!$A$13:$H$26</definedName>
    <definedName name="_xlnm.Print_Area" localSheetId="7">CHAUDRONNIER!$A$13:$H$56</definedName>
    <definedName name="_xlnm.Print_Area" localSheetId="11">D.MUNO!$A$13:$H$17</definedName>
    <definedName name="_xlnm.Print_Area" localSheetId="8">ELECTRICIEN!$A$13:$H$33</definedName>
    <definedName name="_xlnm.Print_Area" localSheetId="4">G.DELANOUE!$A$13:$H$134</definedName>
    <definedName name="_xlnm.Print_Area" localSheetId="10">JM.GAUDET!$A$13:$H$40</definedName>
    <definedName name="_xlnm.Print_Area" localSheetId="5">L.LOUVET!$A$13:$H$25</definedName>
    <definedName name="_xlnm.Print_Area" localSheetId="6">M.BENDAHMANE!$A$13:$H$28</definedName>
    <definedName name="_xlnm.Print_Area" localSheetId="9">MACON!$A$13:$H$37</definedName>
    <definedName name="_xlnm.Print_Area" localSheetId="12">'SOUS-TRAITANT'!$A$13:$H$26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/>
  <c r="D11" l="1"/>
  <c r="I3" i="21" l="1"/>
  <c r="K3" i="16"/>
  <c r="I2" i="17"/>
  <c r="I2" i="20"/>
  <c r="I3" i="19"/>
  <c r="I3" i="18"/>
  <c r="I4" i="15"/>
  <c r="I3" i="14"/>
  <c r="I2" i="12"/>
  <c r="I2" i="13"/>
  <c r="J2" i="11"/>
  <c r="G289" i="1" l="1"/>
  <c r="F289"/>
  <c r="E289"/>
  <c r="G288" l="1"/>
  <c r="F288"/>
  <c r="E288"/>
  <c r="G287" l="1"/>
  <c r="F287"/>
  <c r="E287"/>
  <c r="G286" l="1"/>
  <c r="F286"/>
  <c r="E286"/>
  <c r="G285" l="1"/>
  <c r="F285"/>
  <c r="E285"/>
  <c r="G284" l="1"/>
  <c r="F284"/>
  <c r="E284"/>
  <c r="G283" l="1"/>
  <c r="F283"/>
  <c r="E283"/>
  <c r="G282" l="1"/>
  <c r="F282"/>
  <c r="E282"/>
  <c r="G281" l="1"/>
  <c r="E281"/>
  <c r="F281"/>
  <c r="G280" l="1"/>
  <c r="E280"/>
  <c r="F280"/>
  <c r="G279" l="1"/>
  <c r="E279"/>
  <c r="F279"/>
  <c r="G278" l="1"/>
  <c r="E278"/>
  <c r="F278"/>
  <c r="G277" l="1"/>
  <c r="E277"/>
  <c r="F277"/>
  <c r="G276" l="1"/>
  <c r="E276"/>
  <c r="F276"/>
  <c r="G275" l="1"/>
  <c r="F275"/>
  <c r="E275"/>
  <c r="G274" l="1"/>
  <c r="F274"/>
  <c r="E274"/>
  <c r="G273" l="1"/>
  <c r="F273"/>
  <c r="E273"/>
  <c r="G272" l="1"/>
  <c r="F272"/>
  <c r="E272"/>
  <c r="G271" l="1"/>
  <c r="F271"/>
  <c r="E271"/>
  <c r="G270" l="1"/>
  <c r="F270"/>
  <c r="E270"/>
  <c r="G269" l="1"/>
  <c r="F269"/>
  <c r="E269"/>
  <c r="G268" l="1"/>
  <c r="F268"/>
  <c r="E268"/>
  <c r="G267" l="1"/>
  <c r="F267"/>
  <c r="E267"/>
  <c r="G266" l="1"/>
  <c r="F266"/>
  <c r="E266"/>
  <c r="G265" l="1"/>
  <c r="F265"/>
  <c r="E265"/>
  <c r="G264" l="1"/>
  <c r="F264"/>
  <c r="E264"/>
  <c r="G263" l="1"/>
  <c r="E263"/>
  <c r="F263"/>
  <c r="G262" l="1"/>
  <c r="E262"/>
  <c r="F262"/>
  <c r="G261" l="1"/>
  <c r="G260"/>
  <c r="E261"/>
  <c r="F260"/>
  <c r="F261"/>
  <c r="E260"/>
  <c r="G259" l="1"/>
  <c r="E259"/>
  <c r="F259"/>
  <c r="G258" l="1"/>
  <c r="E258"/>
  <c r="F258"/>
  <c r="G257" l="1"/>
  <c r="E257"/>
  <c r="F257"/>
  <c r="G256" l="1"/>
  <c r="E256"/>
  <c r="F256"/>
  <c r="G255" l="1"/>
  <c r="E255"/>
  <c r="F255"/>
  <c r="G254" l="1"/>
  <c r="E254"/>
  <c r="F254"/>
  <c r="G253" l="1"/>
  <c r="E253"/>
  <c r="F253"/>
  <c r="G252" l="1"/>
  <c r="E252"/>
  <c r="F252"/>
  <c r="G251" l="1"/>
  <c r="E251"/>
  <c r="F251"/>
  <c r="G250" l="1"/>
  <c r="G249"/>
  <c r="G248"/>
  <c r="G247"/>
  <c r="G246"/>
  <c r="G245"/>
  <c r="G244"/>
  <c r="G243"/>
  <c r="G242"/>
  <c r="G241"/>
  <c r="G240"/>
  <c r="F250"/>
  <c r="E249"/>
  <c r="F248"/>
  <c r="E247"/>
  <c r="F246"/>
  <c r="E245"/>
  <c r="F244"/>
  <c r="E243"/>
  <c r="F242"/>
  <c r="F240"/>
  <c r="E250"/>
  <c r="F249"/>
  <c r="E248"/>
  <c r="F247"/>
  <c r="E246"/>
  <c r="F245"/>
  <c r="E244"/>
  <c r="F243"/>
  <c r="E242"/>
  <c r="F241"/>
  <c r="E240"/>
  <c r="E241"/>
  <c r="G239" l="1"/>
  <c r="G238"/>
  <c r="E239"/>
  <c r="F238"/>
  <c r="F239"/>
  <c r="E238"/>
  <c r="G237" l="1"/>
  <c r="E237"/>
  <c r="F237"/>
  <c r="G236" l="1"/>
  <c r="E236"/>
  <c r="F236"/>
  <c r="G235" l="1"/>
  <c r="E235"/>
  <c r="F235"/>
  <c r="G234" l="1"/>
  <c r="E234"/>
  <c r="F234"/>
  <c r="G233" l="1"/>
  <c r="F233"/>
  <c r="E233"/>
  <c r="G232" l="1"/>
  <c r="E232"/>
  <c r="F232"/>
  <c r="G231" l="1"/>
  <c r="E231"/>
  <c r="F231"/>
  <c r="G230" l="1"/>
  <c r="F230"/>
  <c r="E230"/>
  <c r="G229" l="1"/>
  <c r="E229"/>
  <c r="F229"/>
  <c r="G228" l="1"/>
  <c r="E228"/>
  <c r="F228"/>
  <c r="G227" l="1"/>
  <c r="E227"/>
  <c r="F227"/>
  <c r="G226" l="1"/>
  <c r="E226"/>
  <c r="F226"/>
  <c r="G225" l="1"/>
  <c r="E225"/>
  <c r="F225"/>
  <c r="G224" l="1"/>
  <c r="E224"/>
  <c r="F224"/>
  <c r="G223" l="1"/>
  <c r="E223"/>
  <c r="F223"/>
  <c r="G222" l="1"/>
  <c r="E222"/>
  <c r="F222"/>
  <c r="G221" l="1"/>
  <c r="E221"/>
  <c r="F221"/>
  <c r="G220" l="1"/>
  <c r="E220"/>
  <c r="F220"/>
  <c r="G219" l="1"/>
  <c r="E219"/>
  <c r="F219"/>
  <c r="G218" l="1"/>
  <c r="E218"/>
  <c r="F218"/>
  <c r="G217" l="1"/>
  <c r="E217"/>
  <c r="F217"/>
  <c r="G216" l="1"/>
  <c r="E216"/>
  <c r="F216"/>
  <c r="G215" l="1"/>
  <c r="E215"/>
  <c r="F215"/>
  <c r="G214" l="1"/>
  <c r="E214"/>
  <c r="F214"/>
  <c r="G213" l="1"/>
  <c r="E213"/>
  <c r="F213"/>
  <c r="G212" l="1"/>
  <c r="G211"/>
  <c r="E212"/>
  <c r="F211"/>
  <c r="F212"/>
  <c r="E211"/>
  <c r="G210" l="1"/>
  <c r="E210"/>
  <c r="F210"/>
  <c r="G209" l="1"/>
  <c r="E209"/>
  <c r="F209"/>
  <c r="G208" l="1"/>
  <c r="E208"/>
  <c r="F208"/>
  <c r="G207" l="1"/>
  <c r="E207"/>
  <c r="F207"/>
  <c r="G205" l="1"/>
  <c r="E205"/>
  <c r="F205"/>
  <c r="G204" l="1"/>
  <c r="E204"/>
  <c r="F204"/>
  <c r="G203" l="1"/>
  <c r="E203"/>
  <c r="F203"/>
  <c r="G202" l="1"/>
  <c r="E202"/>
  <c r="F202"/>
  <c r="G201" l="1"/>
  <c r="E201"/>
  <c r="F201"/>
  <c r="G200" l="1"/>
  <c r="E200"/>
  <c r="F200"/>
  <c r="G199" l="1"/>
  <c r="E199"/>
  <c r="F199"/>
  <c r="G198" l="1"/>
  <c r="E198"/>
  <c r="F198"/>
  <c r="G197" l="1"/>
  <c r="E197"/>
  <c r="F197"/>
  <c r="G196" l="1"/>
  <c r="E196"/>
  <c r="F196"/>
  <c r="G195" l="1"/>
  <c r="E195"/>
  <c r="F195"/>
  <c r="G194" l="1"/>
  <c r="E194"/>
  <c r="F194"/>
  <c r="G193" l="1"/>
  <c r="E193"/>
  <c r="F193"/>
  <c r="G192" l="1"/>
  <c r="E192"/>
  <c r="F192"/>
  <c r="G191" l="1"/>
  <c r="E191"/>
  <c r="F191"/>
  <c r="G190" l="1"/>
  <c r="E190"/>
  <c r="F190"/>
  <c r="G189" l="1"/>
  <c r="E189"/>
  <c r="F189"/>
  <c r="G185" l="1"/>
  <c r="G184"/>
  <c r="G183"/>
  <c r="F185"/>
  <c r="E185"/>
  <c r="F184"/>
  <c r="E183"/>
  <c r="E184"/>
  <c r="F183"/>
  <c r="G182" l="1"/>
  <c r="E182"/>
  <c r="F182"/>
  <c r="G181" l="1"/>
  <c r="E181"/>
  <c r="F181"/>
  <c r="G180" l="1"/>
  <c r="E180"/>
  <c r="F180"/>
  <c r="G179" l="1"/>
  <c r="E179"/>
  <c r="F179"/>
  <c r="G178" l="1"/>
  <c r="E178"/>
  <c r="F178"/>
  <c r="G177" l="1"/>
  <c r="E177"/>
  <c r="F177"/>
  <c r="G176" l="1"/>
  <c r="E176"/>
  <c r="F176"/>
  <c r="G175" l="1"/>
  <c r="E175"/>
  <c r="F175"/>
  <c r="G174" l="1"/>
  <c r="E174"/>
  <c r="F174"/>
  <c r="G173" l="1"/>
  <c r="E173"/>
  <c r="F173"/>
  <c r="G172" l="1"/>
  <c r="F172"/>
  <c r="E172"/>
  <c r="G171" l="1"/>
  <c r="E171"/>
  <c r="F171"/>
  <c r="G170" l="1"/>
  <c r="E170"/>
  <c r="F170"/>
  <c r="G169" l="1"/>
  <c r="F169"/>
  <c r="E169"/>
  <c r="G168" l="1"/>
  <c r="F168"/>
  <c r="E168"/>
  <c r="G167" l="1"/>
  <c r="E167"/>
  <c r="F167"/>
  <c r="G166" l="1"/>
  <c r="E166"/>
  <c r="F166"/>
  <c r="G165" l="1"/>
  <c r="G164"/>
  <c r="G163"/>
  <c r="G162"/>
  <c r="F165"/>
  <c r="E164"/>
  <c r="F163"/>
  <c r="E165"/>
  <c r="F164"/>
  <c r="E163"/>
  <c r="F162"/>
  <c r="E162"/>
  <c r="G161" l="1"/>
  <c r="E161"/>
  <c r="F161"/>
  <c r="G160" l="1"/>
  <c r="G159"/>
  <c r="G158"/>
  <c r="F160"/>
  <c r="E160"/>
  <c r="F159"/>
  <c r="E158"/>
  <c r="E159"/>
  <c r="F158"/>
  <c r="G157" l="1"/>
  <c r="E157"/>
  <c r="F157"/>
  <c r="G156" l="1"/>
  <c r="E156"/>
  <c r="F156"/>
  <c r="G155" l="1"/>
  <c r="E155"/>
  <c r="F155"/>
  <c r="G154" l="1"/>
  <c r="G153"/>
  <c r="G152"/>
  <c r="G151"/>
  <c r="F154"/>
  <c r="E153"/>
  <c r="F152"/>
  <c r="E154"/>
  <c r="F153"/>
  <c r="E152"/>
  <c r="F151"/>
  <c r="E151"/>
  <c r="G149" l="1"/>
  <c r="G147"/>
  <c r="G146"/>
  <c r="G145"/>
  <c r="G144"/>
  <c r="G143"/>
  <c r="G142"/>
  <c r="F149"/>
  <c r="E147"/>
  <c r="F146"/>
  <c r="E145"/>
  <c r="F144"/>
  <c r="E143"/>
  <c r="F142"/>
  <c r="E149"/>
  <c r="F147"/>
  <c r="E146"/>
  <c r="F145"/>
  <c r="E144"/>
  <c r="F143"/>
  <c r="E142"/>
  <c r="G141" l="1"/>
  <c r="E141"/>
  <c r="F141"/>
  <c r="G140" l="1"/>
  <c r="E140"/>
  <c r="F140"/>
  <c r="G136" l="1"/>
  <c r="E136"/>
  <c r="F136"/>
  <c r="G135" l="1"/>
  <c r="E135"/>
  <c r="F135"/>
  <c r="G134" l="1"/>
  <c r="E134"/>
  <c r="F134"/>
  <c r="G133" l="1"/>
  <c r="E133"/>
  <c r="F133"/>
  <c r="G132" l="1"/>
  <c r="E132"/>
  <c r="F132"/>
  <c r="G131" l="1"/>
  <c r="E131"/>
  <c r="F131"/>
  <c r="G130" l="1"/>
  <c r="E130"/>
  <c r="F130"/>
  <c r="G129" l="1"/>
  <c r="F129"/>
  <c r="E129"/>
  <c r="G128" l="1"/>
  <c r="F128"/>
  <c r="E128"/>
  <c r="G124" l="1"/>
  <c r="G125"/>
  <c r="F124"/>
  <c r="F125"/>
  <c r="E124"/>
  <c r="E125"/>
  <c r="G123" l="1"/>
  <c r="E126"/>
  <c r="E127"/>
  <c r="F123"/>
  <c r="E123"/>
  <c r="G122" l="1"/>
  <c r="E122"/>
  <c r="F122"/>
  <c r="G121" l="1"/>
  <c r="E121"/>
  <c r="F121"/>
  <c r="G120" l="1"/>
  <c r="E120"/>
  <c r="F120"/>
  <c r="G119" l="1"/>
  <c r="E119"/>
  <c r="F119"/>
  <c r="G118" l="1"/>
  <c r="E118"/>
  <c r="F118"/>
  <c r="G117" l="1"/>
  <c r="E117"/>
  <c r="F117"/>
  <c r="G116" l="1"/>
  <c r="E116"/>
  <c r="F116"/>
  <c r="G115" l="1"/>
  <c r="E115"/>
  <c r="F115"/>
  <c r="G114" l="1"/>
  <c r="F114"/>
  <c r="E114"/>
  <c r="G109" l="1"/>
  <c r="G113" l="1"/>
  <c r="E113"/>
  <c r="F113"/>
  <c r="G112" l="1"/>
  <c r="E112"/>
  <c r="F112"/>
  <c r="G111" l="1"/>
  <c r="E111"/>
  <c r="F111"/>
  <c r="G108" l="1"/>
  <c r="E110"/>
  <c r="E109"/>
  <c r="F110"/>
  <c r="F109"/>
  <c r="E108"/>
  <c r="F108"/>
  <c r="G107" l="1"/>
  <c r="E107"/>
  <c r="F107"/>
  <c r="G106" l="1"/>
  <c r="E106"/>
  <c r="F106"/>
  <c r="G105" l="1"/>
  <c r="G104"/>
  <c r="G103"/>
  <c r="F105"/>
  <c r="E104"/>
  <c r="F103"/>
  <c r="E105"/>
  <c r="F104"/>
  <c r="E103"/>
  <c r="G102" l="1"/>
  <c r="E102"/>
  <c r="F102"/>
  <c r="G101" l="1"/>
  <c r="G100"/>
  <c r="G99"/>
  <c r="G98"/>
  <c r="G97"/>
  <c r="G96"/>
  <c r="F101"/>
  <c r="E100"/>
  <c r="F99"/>
  <c r="E98"/>
  <c r="F97"/>
  <c r="E101"/>
  <c r="F100"/>
  <c r="E99"/>
  <c r="F98"/>
  <c r="E97"/>
  <c r="F96"/>
  <c r="E96"/>
  <c r="G95" l="1"/>
  <c r="G94"/>
  <c r="G93"/>
  <c r="G92"/>
  <c r="G91"/>
  <c r="G90"/>
  <c r="G89"/>
  <c r="G88"/>
  <c r="F95"/>
  <c r="E94"/>
  <c r="F93"/>
  <c r="E92"/>
  <c r="F91"/>
  <c r="E90"/>
  <c r="F89"/>
  <c r="E95"/>
  <c r="F94"/>
  <c r="E93"/>
  <c r="F92"/>
  <c r="E91"/>
  <c r="F90"/>
  <c r="E89"/>
  <c r="F88"/>
  <c r="E88"/>
  <c r="G87" l="1"/>
  <c r="E87"/>
  <c r="F87"/>
  <c r="G86" l="1"/>
  <c r="E86"/>
  <c r="F86"/>
  <c r="G85" l="1"/>
  <c r="E85"/>
  <c r="F85"/>
  <c r="G84" l="1"/>
  <c r="E84"/>
  <c r="F84"/>
  <c r="G83" l="1"/>
  <c r="E83"/>
  <c r="F83"/>
  <c r="G82" l="1"/>
  <c r="E82"/>
  <c r="F82"/>
  <c r="G81" l="1"/>
  <c r="E81"/>
  <c r="F81"/>
  <c r="G80" l="1"/>
  <c r="F80"/>
  <c r="E80"/>
  <c r="G79" l="1"/>
  <c r="E79"/>
  <c r="F79"/>
  <c r="G78" l="1"/>
  <c r="E78"/>
  <c r="F78"/>
  <c r="G77" l="1"/>
  <c r="E77"/>
  <c r="F77"/>
  <c r="G76" l="1"/>
  <c r="G75"/>
  <c r="F76"/>
  <c r="E76"/>
  <c r="F75"/>
  <c r="E75"/>
  <c r="G74" l="1"/>
  <c r="G73"/>
  <c r="F74"/>
  <c r="E74"/>
  <c r="F73"/>
  <c r="E73"/>
  <c r="G72" l="1"/>
  <c r="E72"/>
  <c r="F72"/>
  <c r="G71" l="1"/>
  <c r="E71"/>
  <c r="F71"/>
  <c r="G70" l="1"/>
  <c r="E70"/>
  <c r="F70"/>
  <c r="G68" l="1"/>
  <c r="E69"/>
  <c r="F69"/>
  <c r="E68"/>
  <c r="F68"/>
  <c r="G67" l="1"/>
  <c r="E67"/>
  <c r="F67"/>
  <c r="G66" l="1"/>
  <c r="E66"/>
  <c r="F66"/>
  <c r="G65" l="1"/>
  <c r="E65"/>
  <c r="F65"/>
  <c r="G60" l="1"/>
  <c r="F62"/>
  <c r="F63"/>
  <c r="E64"/>
  <c r="F64"/>
  <c r="E60"/>
  <c r="F60"/>
  <c r="G59" l="1"/>
  <c r="E59"/>
  <c r="F59"/>
  <c r="G40" l="1"/>
  <c r="G39"/>
  <c r="G38"/>
  <c r="G37"/>
  <c r="F40"/>
  <c r="E39"/>
  <c r="F38"/>
  <c r="E40"/>
  <c r="F39"/>
  <c r="E38"/>
  <c r="F37"/>
  <c r="E37"/>
  <c r="G35" l="1"/>
  <c r="E35"/>
  <c r="E41"/>
  <c r="E44"/>
  <c r="E46"/>
  <c r="E48"/>
  <c r="E50"/>
  <c r="E52"/>
  <c r="E54"/>
  <c r="E56"/>
  <c r="E58"/>
  <c r="F36"/>
  <c r="F43"/>
  <c r="F45"/>
  <c r="F47"/>
  <c r="F49"/>
  <c r="F51"/>
  <c r="F53"/>
  <c r="F55"/>
  <c r="E36"/>
  <c r="E43"/>
  <c r="E45"/>
  <c r="E47"/>
  <c r="E49"/>
  <c r="E51"/>
  <c r="E53"/>
  <c r="E55"/>
  <c r="E57"/>
  <c r="F35"/>
  <c r="F41"/>
  <c r="F44"/>
  <c r="F46"/>
  <c r="F48"/>
  <c r="F50"/>
  <c r="F52"/>
  <c r="F54"/>
  <c r="F56"/>
  <c r="F58"/>
  <c r="F57"/>
  <c r="G34" l="1"/>
  <c r="E34"/>
  <c r="F34"/>
  <c r="G33" l="1"/>
  <c r="G32"/>
  <c r="F33"/>
  <c r="E33"/>
  <c r="F32"/>
  <c r="E32"/>
  <c r="G31" l="1"/>
  <c r="E31"/>
  <c r="F31"/>
  <c r="G30" l="1"/>
  <c r="G29"/>
  <c r="F30"/>
  <c r="E30"/>
  <c r="F29"/>
  <c r="E29"/>
  <c r="G28" l="1"/>
  <c r="E28"/>
  <c r="F28"/>
  <c r="G27" l="1"/>
  <c r="G26"/>
  <c r="G25"/>
  <c r="G24"/>
  <c r="G23"/>
  <c r="G22"/>
  <c r="F27"/>
  <c r="E26"/>
  <c r="F25"/>
  <c r="E24"/>
  <c r="F23"/>
  <c r="E27"/>
  <c r="F26"/>
  <c r="E25"/>
  <c r="F24"/>
  <c r="E23"/>
  <c r="F22"/>
  <c r="E22"/>
  <c r="G21" l="1"/>
  <c r="E21"/>
  <c r="F21"/>
  <c r="G20" l="1"/>
  <c r="E20"/>
  <c r="F20"/>
  <c r="G19" l="1"/>
  <c r="E19"/>
  <c r="F19"/>
  <c r="G18" l="1"/>
  <c r="E18"/>
  <c r="F18"/>
  <c r="G17" l="1"/>
  <c r="E17"/>
  <c r="F17"/>
  <c r="G16" l="1"/>
  <c r="E16"/>
  <c r="F16"/>
  <c r="G15" l="1"/>
  <c r="E15"/>
  <c r="F15"/>
  <c r="G14" l="1"/>
  <c r="F14"/>
  <c r="E14"/>
</calcChain>
</file>

<file path=xl/sharedStrings.xml><?xml version="1.0" encoding="utf-8"?>
<sst xmlns="http://schemas.openxmlformats.org/spreadsheetml/2006/main" count="3356" uniqueCount="608">
  <si>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</si>
  <si>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</si>
  <si>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</si>
  <si>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</si>
  <si>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</si>
  <si>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</si>
  <si>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</si>
  <si>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</si>
  <si>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</si>
  <si>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</si>
  <si>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M_ATELIER PREPA</t>
  </si>
  <si>
    <t>M_BROYEUR 1</t>
  </si>
  <si>
    <t>M_BROYEUR 2</t>
  </si>
  <si>
    <t>M_BROYEUR 3</t>
  </si>
  <si>
    <t>M_CENTRIFUGEUSE</t>
  </si>
  <si>
    <t>M_COMMITROL</t>
  </si>
  <si>
    <t>M_HOT_BREACK</t>
  </si>
  <si>
    <t>M_POMPE MURZAN</t>
  </si>
  <si>
    <t>M_TRANSFERT METAUX</t>
  </si>
  <si>
    <t>M_URCHELL 1</t>
  </si>
  <si>
    <t>M_KARDEX</t>
  </si>
  <si>
    <t>M_EVAPO LIGNE 8</t>
  </si>
  <si>
    <t>M_LIGNE 2</t>
  </si>
  <si>
    <t>M_LIGNE 4</t>
  </si>
  <si>
    <t>M_LIGNE 5</t>
  </si>
  <si>
    <t>M_LIGNE 9</t>
  </si>
  <si>
    <t>M_SUCRE CRISTAL</t>
  </si>
  <si>
    <t>M_SUCRE LIQUIDE</t>
  </si>
  <si>
    <t>M_MAINTENANCE</t>
  </si>
  <si>
    <t>M_PORTE AUTOMATIQUE</t>
  </si>
  <si>
    <t>M_EAU USÉE</t>
  </si>
  <si>
    <t>M_ELECTRICITÉ</t>
  </si>
  <si>
    <t>M_ENERGIE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</si>
  <si>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</si>
  <si>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</si>
  <si>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</si>
  <si>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</si>
  <si>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</si>
  <si>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</si>
  <si>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</si>
  <si>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USINE DE MITRY-MORY</t>
  </si>
  <si>
    <t>M_LABO DEVELOPPEMENT</t>
  </si>
  <si>
    <t>Centre de charge</t>
  </si>
  <si>
    <t>CIP</t>
  </si>
  <si>
    <t>ATELIER ENTRETIENT</t>
  </si>
  <si>
    <t>AUTRE</t>
  </si>
  <si>
    <t>PREPARATION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</si>
  <si>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</si>
  <si>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</si>
  <si>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</si>
  <si>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</si>
  <si>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</si>
  <si>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</si>
  <si>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</si>
  <si>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Liste des équipements</t>
  </si>
  <si>
    <t>M_CH_AROMES</t>
  </si>
  <si>
    <t>M_CH_FROIDERECEPTIO</t>
  </si>
  <si>
    <t>M_CH_PREPA_FRUITS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</si>
  <si>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</si>
  <si>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</si>
  <si>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</si>
  <si>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</si>
  <si>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</si>
  <si>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</si>
  <si>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</si>
  <si>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</si>
  <si>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</si>
  <si>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</si>
  <si>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</si>
  <si>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</si>
  <si>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</si>
  <si>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</si>
  <si>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</si>
  <si>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</si>
  <si>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</si>
  <si>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</si>
  <si>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</si>
  <si>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</si>
  <si>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</si>
  <si>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</si>
  <si>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</si>
  <si>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</si>
  <si>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</si>
  <si>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#</t>
  </si>
  <si>
    <t>essai</t>
  </si>
  <si>
    <t>Equipement</t>
  </si>
  <si>
    <t>DAVID</t>
  </si>
  <si>
    <t>002</t>
  </si>
  <si>
    <t>TEST 2</t>
  </si>
  <si>
    <t>jean-marie</t>
  </si>
  <si>
    <t>control bouton et flash remplissage silo</t>
  </si>
  <si>
    <t>CHAUDRONNIER</t>
  </si>
  <si>
    <t>ELECTRICIEN</t>
  </si>
  <si>
    <t>004</t>
  </si>
  <si>
    <t>001</t>
  </si>
  <si>
    <t>MACON</t>
  </si>
  <si>
    <t>remplacer eclairage atelier poudre</t>
  </si>
  <si>
    <t>005</t>
  </si>
  <si>
    <t>006</t>
  </si>
  <si>
    <t>007</t>
  </si>
  <si>
    <t>remplacement joint flasque</t>
  </si>
  <si>
    <t>008</t>
  </si>
  <si>
    <t>fuite joint spi + roulement hs pompe bredel</t>
  </si>
  <si>
    <t>superviseur</t>
  </si>
  <si>
    <t>fuite joint clamp (test)</t>
  </si>
  <si>
    <t>Mathilde</t>
  </si>
  <si>
    <t>CHSCT SECURITE Mettre des bandes antidérapantes sur les marches de la passerelle d'accès à l'arrière du hotbreak (6marches + plateforme)</t>
  </si>
  <si>
    <t>CHSCT Installation d'un néon LED à l'arrière du Hotbreak pour la visibilité lors des montages</t>
  </si>
  <si>
    <t>CHSCT Installation d'un tuyau d'eau sur la passerelle broyeur L3 pour le nettoyage</t>
  </si>
  <si>
    <t>CHSCT SECURITE Essayer de réaliser une connexion du trop plein du hotbreak à l'égout (risque projection produits chim + risque glissade + hygiène)</t>
  </si>
  <si>
    <t>CHSCT installation du sèche botte dans les vestiaires</t>
  </si>
  <si>
    <t>Pas de chauffage dans le vestiaire femme</t>
  </si>
  <si>
    <t>SECURITE Expéditions Déplacer le miroir demi sphère entrée zone danone de 2-3m vers l'allée centrale de la zone</t>
  </si>
  <si>
    <t>SECURITE expéditions ajouter un bouton on-off pour le flash piéton bleu de l'autre côté du passage piéton, côté ouverture de la porte</t>
  </si>
  <si>
    <t>003</t>
  </si>
  <si>
    <t>remplacement pompe bredel cuve a cochon</t>
  </si>
  <si>
    <t>018</t>
  </si>
  <si>
    <t>Lila</t>
  </si>
  <si>
    <t xml:space="preserve">FIS: Installation d'un equilibreur aux sucres liquides (Les equilibreurs sont déjà dans mon bureau,Il manque le support pour les accrocher) </t>
  </si>
  <si>
    <t>FIS: Installation d'une balance petits bidons dans l'atelier allergenes</t>
  </si>
  <si>
    <t>Cuve eaux usées - pompes de soude ne marchent plus (peut être bouché dans la tuyauterie)</t>
  </si>
  <si>
    <t>Hélène</t>
  </si>
  <si>
    <t>mettre les plaques en plastiques sur le mur rouillé à la CIP à côté du poste de lavage des petites pièces L2.</t>
  </si>
  <si>
    <t>021</t>
  </si>
  <si>
    <t xml:space="preserve">probleme porte </t>
  </si>
  <si>
    <t>eclairage vestiaire (linges propre)</t>
  </si>
  <si>
    <t>015</t>
  </si>
  <si>
    <t>analyse chaufferie</t>
  </si>
  <si>
    <t>SECURITE Mettre une grille autour de l'emplacement pour poser les couteaux sur les deux urschel</t>
  </si>
  <si>
    <t>guy</t>
  </si>
  <si>
    <t>024</t>
  </si>
  <si>
    <t>025</t>
  </si>
  <si>
    <t>027</t>
  </si>
  <si>
    <t>Qassim</t>
  </si>
  <si>
    <t xml:space="preserve">Test date ok </t>
  </si>
  <si>
    <t>026</t>
  </si>
  <si>
    <t>remplacer 1 neon au alergene a l'etage a cote de la fibre</t>
  </si>
  <si>
    <t>009</t>
  </si>
  <si>
    <t>014</t>
  </si>
  <si>
    <t>016</t>
  </si>
  <si>
    <t>019</t>
  </si>
  <si>
    <t>022</t>
  </si>
  <si>
    <t>053</t>
  </si>
  <si>
    <t>remplacement cloche cip ligne1</t>
  </si>
  <si>
    <t>054</t>
  </si>
  <si>
    <t>démontage et remontage commitrol</t>
  </si>
  <si>
    <t>Poste Urshell Comitroll: Ajout d'une plaque en sortie afin d'eviter les pertes</t>
  </si>
  <si>
    <t>FIS: Rehausser la goulotte du Hotbreak afin d'eviter les pertes</t>
  </si>
  <si>
    <t xml:space="preserve">FIS: Crochet pour tenir le tuyau de la vanne evapo </t>
  </si>
  <si>
    <t>FIS: Support pour sac plastique sur les lignes de cuisson</t>
  </si>
  <si>
    <t xml:space="preserve">FIS: Installer un support/derouleur a grands sacs plastiques au niveau du poste poudres </t>
  </si>
  <si>
    <t>M_ATELIER PROD</t>
  </si>
  <si>
    <t>Olivier</t>
  </si>
  <si>
    <t>Créer un support sur la potence pour la ventouse du poste amidon</t>
  </si>
  <si>
    <t>1 chauffage sur 2 seulement à la CIP. Celui qui fonctionne (chargement Ligne 1) est fuyard</t>
  </si>
  <si>
    <t xml:space="preserve">Fuite sur 3 vannes cuve prélavage </t>
  </si>
  <si>
    <t>Flash sécurité Broyeur 3 inexistant</t>
  </si>
  <si>
    <t>preventif complet ligne xxl4</t>
  </si>
  <si>
    <t>REMPLACEMENT TAPIS MAGURIT 1</t>
  </si>
  <si>
    <t>Martial</t>
  </si>
  <si>
    <t>Echelle à crénoline du silo de sucre claque quand le silo vibre (bruit pour les voisins) voir si il y a quelque chose à refixer resserer ou mettre quleque chose pour atténuer le bruit</t>
  </si>
  <si>
    <t>remplacement cellule cip ligne1</t>
  </si>
  <si>
    <t>mise en route chaudière</t>
  </si>
  <si>
    <t>vérif sens de rotation commitrôle</t>
  </si>
  <si>
    <t>consigne de sucre ne disparait pas, probleme prospeo</t>
  </si>
  <si>
    <t>PO reste dans le ref 2 en fin de condi probleme prospeo</t>
  </si>
  <si>
    <t>PO reste dans le ref 2 en fin de condi, probleme prospeo</t>
  </si>
  <si>
    <t>netoyage</t>
  </si>
  <si>
    <t>046</t>
  </si>
  <si>
    <t>047</t>
  </si>
  <si>
    <t>055</t>
  </si>
  <si>
    <t>Franck L</t>
  </si>
  <si>
    <t>pb de lavage azote ligne 3 pendant les eaux froide le lavage ne demarre jamais</t>
  </si>
  <si>
    <t xml:space="preserve">ligne 2 au soutirage impossible d'arreter le soutirage en cours </t>
  </si>
  <si>
    <t>058</t>
  </si>
  <si>
    <t>eclairage chambre labo</t>
  </si>
  <si>
    <t>059</t>
  </si>
  <si>
    <t>Hélène B</t>
  </si>
  <si>
    <t>pistolet d'eau de forage à changer L3, L5 et L6</t>
  </si>
  <si>
    <t>retirer les morceaux de scotch aluminium sur tuyau de glucose L3 car ils se détachent (au dessus du pasto) et en remettre des neufs.</t>
  </si>
  <si>
    <t>CHSCT support pour la calle PL quai ancien surgelés pas : agrandir la partie basse pour éviter que celui appuie et déclenche intempestivement le flash + réparation/modification du détecteur (ne marche pas)</t>
  </si>
  <si>
    <t>CHSCT remettre un cadenas au compacteur à ferraille (disparu…)</t>
  </si>
  <si>
    <t>CHSCT mise en place d’une plateforme en zone de transfert pour conatiner à remplir (voir plan transmis) DEADLINE AVRIL 2019</t>
  </si>
  <si>
    <t xml:space="preserve">dépôt 202 (chambre négative) les racks ne fonctionne plus en automatique depuis allé G </t>
  </si>
  <si>
    <t>066</t>
  </si>
  <si>
    <t>GUY</t>
  </si>
  <si>
    <t xml:space="preserve">remplacement vanne vapeur </t>
  </si>
  <si>
    <t>067</t>
  </si>
  <si>
    <t>fuite tuyan pompe cochon</t>
  </si>
  <si>
    <t>068</t>
  </si>
  <si>
    <t>069</t>
  </si>
  <si>
    <t>préventif complet ligne xxl4</t>
  </si>
  <si>
    <t>070</t>
  </si>
  <si>
    <t>refixé presse étoupe renverseur bidon l3</t>
  </si>
  <si>
    <t>071</t>
  </si>
  <si>
    <t>suivi cycle ster ligne 2</t>
  </si>
  <si>
    <t>057</t>
  </si>
  <si>
    <t>072</t>
  </si>
  <si>
    <t>073</t>
  </si>
  <si>
    <t>074</t>
  </si>
  <si>
    <t>purge chauffage BM</t>
  </si>
  <si>
    <t>Pertes Matières. Modification de l'entrée Broyeur 1. Ajouter une plaque afin d'eviter les fruits de tomber Voir Lila ou Olivier</t>
  </si>
  <si>
    <t>FIS: Faire une pelle cuisson. Voir Martial pour le modele</t>
  </si>
  <si>
    <t>FIS: Adapter les tabliers anti eclaboussures des pompes  aux gros bidons. A tester sur une pompe</t>
  </si>
  <si>
    <t xml:space="preserve">FIS/ Faire supports supplementaires pour les couvercles à la CIP </t>
  </si>
  <si>
    <t xml:space="preserve">FIS Automatisme: Rajouter sur automate Hotbreak une indication qui confime que le moteur du hachoir tourne au moment du soutirage et est arreté le reste du temps. </t>
  </si>
  <si>
    <t xml:space="preserve">FIS automatisme: Mettre une alerte sur l'automate quand la température dépasse les 98°C. (Sécurité) </t>
  </si>
  <si>
    <t>FIS Automatisme: En cas de rattrapage sur ligne, gestion du palier en automatique en fonction de la quantité saisi par l'opérateur</t>
  </si>
  <si>
    <t>preventif complet ligne ligne6</t>
  </si>
  <si>
    <t>083</t>
  </si>
  <si>
    <t>085</t>
  </si>
  <si>
    <t>084</t>
  </si>
  <si>
    <t>088</t>
  </si>
  <si>
    <t/>
  </si>
  <si>
    <t>091</t>
  </si>
  <si>
    <t>092</t>
  </si>
  <si>
    <t>Ahmed</t>
  </si>
  <si>
    <t>balance 19 transvidage HS le verrin est désoudé</t>
  </si>
  <si>
    <t xml:space="preserve">mohammed bettahar </t>
  </si>
  <si>
    <t>neon hs</t>
  </si>
  <si>
    <t>093</t>
  </si>
  <si>
    <t>probleme pompe envoie lavage ligne 1</t>
  </si>
  <si>
    <t>094</t>
  </si>
  <si>
    <t>broyeur 3 ne démarre pas</t>
  </si>
  <si>
    <t>095</t>
  </si>
  <si>
    <t>laminoir n°1 ne démarre pas</t>
  </si>
  <si>
    <t>087</t>
  </si>
  <si>
    <t>test</t>
  </si>
  <si>
    <t>098</t>
  </si>
  <si>
    <t>0,041666667</t>
  </si>
  <si>
    <t>099</t>
  </si>
  <si>
    <t>100</t>
  </si>
  <si>
    <t xml:space="preserve">Ajouter une rangée de support de filtre supplementaire au conditionnement </t>
  </si>
  <si>
    <t>CHSCT mettre de l'éclairage dans la zone de chargement des chariots en face compacteur à ferraille</t>
  </si>
  <si>
    <t>086</t>
  </si>
  <si>
    <t>089</t>
  </si>
  <si>
    <t>102</t>
  </si>
  <si>
    <t>ne fonctionne pas</t>
  </si>
  <si>
    <t>103</t>
  </si>
  <si>
    <t>probleme concentration lavage</t>
  </si>
  <si>
    <t>075</t>
  </si>
  <si>
    <t>076</t>
  </si>
  <si>
    <t>077</t>
  </si>
  <si>
    <t>078</t>
  </si>
  <si>
    <t>079</t>
  </si>
  <si>
    <t>096</t>
  </si>
  <si>
    <t xml:space="preserve">MOhammed bettahar </t>
  </si>
  <si>
    <t xml:space="preserve">ecrasse fut probleme de contacte </t>
  </si>
  <si>
    <t xml:space="preserve">   louche dessoude </t>
  </si>
  <si>
    <t>081</t>
  </si>
  <si>
    <t>082</t>
  </si>
  <si>
    <t>105</t>
  </si>
  <si>
    <t>palier pasto ne démarre pas</t>
  </si>
  <si>
    <t>106</t>
  </si>
  <si>
    <t>sonde T°té pasto plaine d'eau</t>
  </si>
  <si>
    <t>107</t>
  </si>
  <si>
    <t>soutirage ref L3 ne démarre pas</t>
  </si>
  <si>
    <t>108</t>
  </si>
  <si>
    <t xml:space="preserve">déblocage </t>
  </si>
  <si>
    <t>109</t>
  </si>
  <si>
    <t>déblocage( m195)</t>
  </si>
  <si>
    <t>110</t>
  </si>
  <si>
    <t xml:space="preserve">def t°pasto </t>
  </si>
  <si>
    <t>doseur crème pour les mains à fixer au mur vestiaire femme.</t>
  </si>
  <si>
    <t>CHSCT: finaliser le remplacement des neon aux additifs bas.</t>
  </si>
  <si>
    <t xml:space="preserve">Tuyaux eau Hot break et  urshell à remplacer (tuyaux coupé) </t>
  </si>
  <si>
    <t>115</t>
  </si>
  <si>
    <t>probleme vidange pasto ligne 3</t>
  </si>
  <si>
    <t>116</t>
  </si>
  <si>
    <t>probleme soutirage</t>
  </si>
  <si>
    <t>117</t>
  </si>
  <si>
    <t>remplacement éclairage cond</t>
  </si>
  <si>
    <t>118</t>
  </si>
  <si>
    <t>remplacement sectionneur pompe</t>
  </si>
  <si>
    <t>119</t>
  </si>
  <si>
    <t>pasto fige  ligne 3</t>
  </si>
  <si>
    <t>120</t>
  </si>
  <si>
    <t>remis en état couteau</t>
  </si>
  <si>
    <t>121</t>
  </si>
  <si>
    <t>probleme soutirage ref ligne 3</t>
  </si>
  <si>
    <t>122</t>
  </si>
  <si>
    <t>broyeur ne démarre pas</t>
  </si>
  <si>
    <t>Raccordement Prospéo des compteurs dégrilleur et mécanique eaux usées (si possible pour avoir les données dès début Mars)</t>
  </si>
  <si>
    <t>128</t>
  </si>
  <si>
    <t>FIS: Faire un support afin d'ecrire lors reception de sucre</t>
  </si>
  <si>
    <t xml:space="preserve"> Créer un Chariot pour poser les prelevements microBio au conditionnement. (Fusionner deux demi chariots presents au KLM) Vu avec Christian. Voir Lila pour plus d'info</t>
  </si>
  <si>
    <t>preventif ligne xxl2</t>
  </si>
  <si>
    <t>134</t>
  </si>
  <si>
    <t>129</t>
  </si>
  <si>
    <t>136</t>
  </si>
  <si>
    <t>130</t>
  </si>
  <si>
    <t>131</t>
  </si>
  <si>
    <t>132</t>
  </si>
  <si>
    <t>111</t>
  </si>
  <si>
    <t>133</t>
  </si>
  <si>
    <t>raccord eau de forage et pistolet sur les lignes cuissons à raccourcir vu avec Jean Marie</t>
  </si>
  <si>
    <t>Mettre un éclairage dans la douche vestiaires femme (très sombre - difficulté nettoyage)</t>
  </si>
  <si>
    <t>SECU déplacer la barrière contrôle pression expéditions RISQUE COLLISION PIETON CHARIOT à planifier au plus vite, voir Mathilde pour positionnement</t>
  </si>
  <si>
    <t>SECU modification support de la cale PL quai 201 agrandir le bas pour ne pas activer la cale quand elle est sur le support (asservie au pont)</t>
  </si>
  <si>
    <t>Réparation prise élec bureau QSE (au fond près du meuble gris foncé) (besoin pour plastifieuse + ordinateur étiquettes)</t>
  </si>
  <si>
    <t>Faire un couvercle pour le petit entonnoire qui est sur la machine à fibre.</t>
  </si>
  <si>
    <t>CHSCT SECURITE réinstallation des rideaux et de l'aspiration pour le poste soudure (1 AT brûlure aux yeux à déjà eu lieu il y a quelques années) (couverture complète des côtés de la zone soudure)</t>
  </si>
  <si>
    <t>OUI</t>
  </si>
  <si>
    <t>ressarage boulon renverseur</t>
  </si>
  <si>
    <t>143</t>
  </si>
  <si>
    <t>vanne sortie ref2 bloquée</t>
  </si>
  <si>
    <t>Lacoux M</t>
  </si>
  <si>
    <t>Réparation clef CIP</t>
  </si>
  <si>
    <t>david</t>
  </si>
  <si>
    <t>raccorder le trop plein à l'egout</t>
  </si>
  <si>
    <t>remettre aspiration soudure</t>
  </si>
  <si>
    <t>faire plate forme de 60 cm de haut pour container à remplir</t>
  </si>
  <si>
    <t>Christian : Adaptation du système de blocage des gros bidons sur balances --&gt; manipulation déportée au sol au pied ou en hauteur à la main</t>
  </si>
  <si>
    <t>Christian : Bilan état dégrilleur + sécurisation pour éviter les gros résidus (palette, plastique) dans la cuve finale eaux usées - trouver par où ça passe</t>
  </si>
  <si>
    <t>Prototype Bidons carrés :
David --&gt; devis pour couvercle en téflon type gros bidons et  dimmensions
Christian --&gt; devis modification 1 bidon carré pour fixation des roulettes + retirer le couvercle inox + mettre un support pour couvercle en téflon</t>
  </si>
  <si>
    <t>SECU Réparation des 400L au KLM en profiter pour souder une barre de chaque côté du passage de fourches pour rehausser ceux qui sont trop courts --&gt; VOIR MATHILDE pour dimension/explication (certains 400 bloquent sur les chaînes)</t>
  </si>
  <si>
    <t>104</t>
  </si>
  <si>
    <t>139</t>
  </si>
  <si>
    <t>140</t>
  </si>
  <si>
    <t>142</t>
  </si>
  <si>
    <t>145</t>
  </si>
  <si>
    <t>146</t>
  </si>
  <si>
    <t>147</t>
  </si>
  <si>
    <t>Dégrilleur Néon HS</t>
  </si>
  <si>
    <t>154</t>
  </si>
  <si>
    <t xml:space="preserve">cablage calle </t>
  </si>
  <si>
    <t>155</t>
  </si>
  <si>
    <t>commitrole</t>
  </si>
  <si>
    <t>156</t>
  </si>
  <si>
    <t>réglage urshell</t>
  </si>
  <si>
    <t>Poteau barrière jaune à refixer passage piéton couloir conditionnement</t>
  </si>
  <si>
    <t>158</t>
  </si>
  <si>
    <t>ajustage trancheur</t>
  </si>
  <si>
    <t>159</t>
  </si>
  <si>
    <t>remplacement urshell et descendu lancienne stérilisé bas</t>
  </si>
  <si>
    <t>160</t>
  </si>
  <si>
    <t>remplacement voyant</t>
  </si>
  <si>
    <t>161</t>
  </si>
  <si>
    <t>refixé prise</t>
  </si>
  <si>
    <t>162</t>
  </si>
  <si>
    <t>rengement atelier</t>
  </si>
  <si>
    <t>preventif complet xxl 2</t>
  </si>
  <si>
    <t>163</t>
  </si>
  <si>
    <t>164</t>
  </si>
  <si>
    <t>165</t>
  </si>
  <si>
    <t>166</t>
  </si>
  <si>
    <t>ABORD USINE</t>
  </si>
  <si>
    <t>ASCENSEUR ADDITIF</t>
  </si>
  <si>
    <t>ASCENSEUR QUAI</t>
  </si>
  <si>
    <t>ASCENSEUR STER</t>
  </si>
  <si>
    <t>ATELIER PREPA</t>
  </si>
  <si>
    <t>ATELIER PROD</t>
  </si>
  <si>
    <t>ATELIER_CIP</t>
  </si>
  <si>
    <t>AUTOMATES</t>
  </si>
  <si>
    <t>BROYEUR 1</t>
  </si>
  <si>
    <t>BROYEUR 2</t>
  </si>
  <si>
    <t>BROYEUR 3</t>
  </si>
  <si>
    <t>BUREAU</t>
  </si>
  <si>
    <t>CENTRIFUGEUSE</t>
  </si>
  <si>
    <t>CH_AROMES</t>
  </si>
  <si>
    <t>CH_EXPEDITION</t>
  </si>
  <si>
    <t>CH_FROID_RECEPTION</t>
  </si>
  <si>
    <t>CH_STER_RECEPTION</t>
  </si>
  <si>
    <t>CIP LIGNE 1</t>
  </si>
  <si>
    <t>CIP LIGNE 2</t>
  </si>
  <si>
    <t>COMMITROL</t>
  </si>
  <si>
    <t>CRIOVAC</t>
  </si>
  <si>
    <t>CUVE A COCHON</t>
  </si>
  <si>
    <t>EAU DE FORAGE</t>
  </si>
  <si>
    <t>EAU USÉE</t>
  </si>
  <si>
    <t>ECRASE_FUT</t>
  </si>
  <si>
    <t>ELECTRICITÉ</t>
  </si>
  <si>
    <t>ENERGIE</t>
  </si>
  <si>
    <t>EVAPO LIGNE 8</t>
  </si>
  <si>
    <t>FRUCTOSE CRISTAL</t>
  </si>
  <si>
    <t>GAZ</t>
  </si>
  <si>
    <t>GLUCOSE</t>
  </si>
  <si>
    <t>HOT_BREACK</t>
  </si>
  <si>
    <t>KARDEX</t>
  </si>
  <si>
    <t>LABO DEVELOPPEMENT</t>
  </si>
  <si>
    <t>LABO QUALITÉ</t>
  </si>
  <si>
    <t>LABORATOIRE</t>
  </si>
  <si>
    <t>LAVAGE DES BIDONS</t>
  </si>
  <si>
    <t>LAVEUSE DE SEAUX</t>
  </si>
  <si>
    <t>LIGNE 2</t>
  </si>
  <si>
    <t>LIGNE 3</t>
  </si>
  <si>
    <t>LIGNE 4</t>
  </si>
  <si>
    <t>LIGNE 5</t>
  </si>
  <si>
    <t>LIGNE 6</t>
  </si>
  <si>
    <t>LIGNE 8</t>
  </si>
  <si>
    <t>LIGNE 9</t>
  </si>
  <si>
    <t>MAGASIN</t>
  </si>
  <si>
    <t>MOBILIER_BUREAU</t>
  </si>
  <si>
    <t>MONTE-CHARGE</t>
  </si>
  <si>
    <t>POMPE MURZAN</t>
  </si>
  <si>
    <t>PORTE AUTOMATIQUE</t>
  </si>
  <si>
    <t>RANGEMENT/NETTOYAGE</t>
  </si>
  <si>
    <t>STOCK MAINTENANCE</t>
  </si>
  <si>
    <t>SUCRE CRISTAL</t>
  </si>
  <si>
    <t>SUCRE LIQUIDE</t>
  </si>
  <si>
    <t>TABLE ELEVATRICE 1</t>
  </si>
  <si>
    <t>TRANSFERT METAUX</t>
  </si>
  <si>
    <t>URCHELL 1</t>
  </si>
  <si>
    <t>OUVRE-BOITES</t>
  </si>
  <si>
    <t>167</t>
  </si>
  <si>
    <t>remis en route et débouchage compacteur fut</t>
  </si>
  <si>
    <t>Local eaux usées, la pompe de soude droite ne marche pas (tuyauterie entièrement débouchée - quand on allume la pompe, on voit que le produit monte mais il redessend tout de suite - surement appel d'air quelque part)</t>
  </si>
  <si>
    <t>SECU nombreux presqu'AT avec porte du KLM - remplacer la porte</t>
  </si>
  <si>
    <t>PROGRAMMAE EVAPO L6</t>
  </si>
  <si>
    <t>168</t>
  </si>
  <si>
    <t>170</t>
  </si>
  <si>
    <t>172</t>
  </si>
  <si>
    <t>171</t>
  </si>
  <si>
    <t>Denis</t>
  </si>
  <si>
    <t xml:space="preserve">soudure filtre Mini cuve/sirupeur </t>
  </si>
  <si>
    <t>cuisson</t>
  </si>
  <si>
    <t>Fuite vapeur tuyau extérieur entre la sortie condt et CIP</t>
  </si>
  <si>
    <t>123</t>
  </si>
  <si>
    <t>144</t>
  </si>
  <si>
    <t>149</t>
  </si>
  <si>
    <t>176</t>
  </si>
  <si>
    <t xml:space="preserve">probleme lavage </t>
  </si>
  <si>
    <t>177</t>
  </si>
  <si>
    <t>démarrage usine</t>
  </si>
  <si>
    <t>178</t>
  </si>
  <si>
    <t>réglage cellules</t>
  </si>
  <si>
    <t>179</t>
  </si>
  <si>
    <t>passage cable</t>
  </si>
  <si>
    <t>180</t>
  </si>
  <si>
    <t>cablage disjonteur pompe eau</t>
  </si>
  <si>
    <t>181</t>
  </si>
  <si>
    <t>aur</t>
  </si>
  <si>
    <t>182</t>
  </si>
  <si>
    <t xml:space="preserve">remplacement éclairage </t>
  </si>
  <si>
    <t>183</t>
  </si>
  <si>
    <t>hachoire en def</t>
  </si>
  <si>
    <t>065</t>
  </si>
  <si>
    <t>184</t>
  </si>
  <si>
    <t>185</t>
  </si>
  <si>
    <t>remplacement tuyau ster</t>
  </si>
  <si>
    <t>186</t>
  </si>
  <si>
    <t>remplacement couteau</t>
  </si>
  <si>
    <t>NETTOYAGE ATELIER + LOCAL STOCAGE HUILE</t>
  </si>
  <si>
    <t>187</t>
  </si>
  <si>
    <t>alex</t>
  </si>
  <si>
    <t>188</t>
  </si>
  <si>
    <t>remplacement embout 2</t>
  </si>
  <si>
    <t>189</t>
  </si>
  <si>
    <t>acces sécurité CR01</t>
  </si>
  <si>
    <t>190</t>
  </si>
  <si>
    <t>fuite joint clamp sous vanne decompression</t>
  </si>
  <si>
    <t>191</t>
  </si>
  <si>
    <t xml:space="preserve">défaut niveau bas chaudiere </t>
  </si>
  <si>
    <t>192</t>
  </si>
  <si>
    <t>défaut chauffe reglage capteur</t>
  </si>
  <si>
    <t>Remplacer les joints des vannes aromes L5,8,9,3</t>
  </si>
  <si>
    <t>194</t>
  </si>
  <si>
    <t>Jean-marie</t>
  </si>
  <si>
    <t>faire un habillage inox pour les masses étalons
et faire venir gastineau pour validation des masses étalons</t>
  </si>
  <si>
    <t>Remplacer les blocs néon dans le stockage stérilisé (101) par des blocs LED.Nécessite une grande nacelle</t>
  </si>
  <si>
    <t>Installation des tableaux bureau Abdé et ADV + 3 boites à clé bureau Mathilde</t>
  </si>
  <si>
    <t>198</t>
  </si>
  <si>
    <t>changer le néon à côté de la 
table de transvidage 1</t>
  </si>
  <si>
    <t>199</t>
  </si>
  <si>
    <t>200</t>
  </si>
  <si>
    <t>201</t>
  </si>
  <si>
    <t>déblocage palette</t>
  </si>
  <si>
    <t>202</t>
  </si>
  <si>
    <t>refoidissement ref1 ne démarre pas</t>
  </si>
  <si>
    <t>203</t>
  </si>
  <si>
    <t>porle auto ne se fèrme pas</t>
  </si>
  <si>
    <t>204</t>
  </si>
  <si>
    <t xml:space="preserve">abandon op ref </t>
  </si>
  <si>
    <t>205</t>
  </si>
  <si>
    <t>Déblocage</t>
  </si>
  <si>
    <t>206</t>
  </si>
  <si>
    <t>SECU Modification de la tuyauterie YTRON (murale + tuyaux souples au besoin) pour permettre les branchements tout en ne dépassant pas du mur tuyaux débranchés et bouchons mis</t>
  </si>
  <si>
    <t>déblocage</t>
  </si>
  <si>
    <t>208</t>
  </si>
  <si>
    <t>209</t>
  </si>
  <si>
    <t>essais capteur pression eau</t>
  </si>
  <si>
    <t>remplacement vanne centrale lavage</t>
  </si>
  <si>
    <t>Mettre en place des protections d'arret d'urgence à la CIP</t>
  </si>
  <si>
    <t>212</t>
  </si>
  <si>
    <t>porte cabine disjonctée</t>
  </si>
  <si>
    <t>213</t>
  </si>
  <si>
    <t>sécu commitrol</t>
  </si>
  <si>
    <t>214</t>
  </si>
  <si>
    <t>container n'avance pas</t>
  </si>
  <si>
    <t>215</t>
  </si>
  <si>
    <t>déblocage pallette</t>
  </si>
  <si>
    <t>216</t>
  </si>
  <si>
    <t>démontage y du karcher</t>
  </si>
  <si>
    <t>217</t>
  </si>
  <si>
    <t xml:space="preserve">remontage couteaux </t>
  </si>
  <si>
    <t>218</t>
  </si>
  <si>
    <t>débordement</t>
  </si>
  <si>
    <t>219</t>
  </si>
  <si>
    <t>probleme sout</t>
  </si>
  <si>
    <t>220</t>
  </si>
  <si>
    <t>recherche alime prises surgelé bas</t>
  </si>
  <si>
    <t>221</t>
  </si>
  <si>
    <t>222</t>
  </si>
  <si>
    <t>remplacement disjoncteur psb</t>
  </si>
  <si>
    <t>223</t>
  </si>
  <si>
    <t>210</t>
  </si>
  <si>
    <t>Installation de 3 prises pour le futur poste brix (se trouvant dans la zone recyclage en cuisson)</t>
  </si>
  <si>
    <t>SOUS-TRAITANT</t>
  </si>
  <si>
    <t>225</t>
  </si>
  <si>
    <t>Remplacement écluse</t>
  </si>
  <si>
    <t>préventif complet ligne 5</t>
  </si>
  <si>
    <t>remplacement variateur racleur + central</t>
  </si>
  <si>
    <t>poche bloquée dans laminoir pompe 2</t>
  </si>
  <si>
    <t>Vérification compteur eau ligne 09 après contrôle 109 L pour 100 deman</t>
  </si>
  <si>
    <t xml:space="preserve">automate sucre étage cuisson HS </t>
  </si>
  <si>
    <t>011</t>
  </si>
  <si>
    <t>062</t>
  </si>
  <si>
    <t>064</t>
  </si>
  <si>
    <t>150</t>
  </si>
  <si>
    <t>152</t>
  </si>
  <si>
    <t>157</t>
  </si>
  <si>
    <t>195</t>
  </si>
  <si>
    <t>238</t>
  </si>
  <si>
    <t>05/06/2019</t>
  </si>
  <si>
    <t>Demandeur</t>
  </si>
  <si>
    <t>EAU USÉES</t>
  </si>
  <si>
    <t>239</t>
  </si>
  <si>
    <t>URSCHEL CAPTEUR</t>
  </si>
  <si>
    <t>laurent</t>
  </si>
  <si>
    <t>240</t>
  </si>
  <si>
    <t>contrôle periodique</t>
  </si>
  <si>
    <t>241</t>
  </si>
  <si>
    <t>pas d'agitation retermisation</t>
  </si>
  <si>
    <t>242</t>
  </si>
  <si>
    <t>defaut capteur couvercle</t>
  </si>
  <si>
    <t>243</t>
  </si>
  <si>
    <t>probleme de chaine a la cabine</t>
  </si>
  <si>
    <t>244</t>
  </si>
  <si>
    <t>rearm variateurs</t>
  </si>
  <si>
    <t>245</t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</si>
  <si>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création d'un prototype de goulotte à pectine pour sirupeur L3 (centré comme la goulotte actuelle mais avec cheminée de 3-4 cm comme goulotte L9)</t>
    </r>
  </si>
  <si>
    <r>
      <rPr>
        <b/>
        <sz val="11"/>
        <color theme="1"/>
        <rFont val="Tahoma"/>
        <family val="2"/>
      </rPr>
      <t xml:space="preserve">SECU </t>
    </r>
    <r>
      <rPr>
        <sz val="11"/>
        <color theme="1"/>
        <rFont val="Tahoma"/>
        <family val="2"/>
      </rPr>
      <t>Broyeur 1 les flashs de sécurité ne fonctionnent pas</t>
    </r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</si>
  <si>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Broyeur 3 les flashs de sécurité ne sont pas présents sur la machine, à installer</t>
    </r>
  </si>
  <si>
    <t xml:space="preserve">remise en etat urschel N°2 a l'atelier </t>
  </si>
  <si>
    <t>249</t>
  </si>
  <si>
    <t>changt cable leve bidon</t>
  </si>
  <si>
    <t>250</t>
  </si>
  <si>
    <t>251</t>
  </si>
  <si>
    <t>remis en route cip</t>
  </si>
  <si>
    <t>252</t>
  </si>
  <si>
    <t>urshell ne démarre pas</t>
  </si>
  <si>
    <t>253</t>
  </si>
  <si>
    <t xml:space="preserve">probleme sout </t>
  </si>
  <si>
    <t>254</t>
  </si>
  <si>
    <t>container ne rentre pas en cabine</t>
  </si>
  <si>
    <t>255</t>
  </si>
  <si>
    <t>def covercle pasto</t>
  </si>
  <si>
    <t>256</t>
  </si>
  <si>
    <t>def sonde t°embout sout</t>
  </si>
  <si>
    <t>257</t>
  </si>
  <si>
    <t>probleme porte auto -30</t>
  </si>
  <si>
    <t>258</t>
  </si>
  <si>
    <t>probleme compresseur chambre froide</t>
  </si>
  <si>
    <t>259</t>
  </si>
  <si>
    <t>déblocage vis sucre</t>
  </si>
  <si>
    <t>260</t>
  </si>
  <si>
    <t>réarmement leve bidon</t>
  </si>
  <si>
    <t>261</t>
  </si>
  <si>
    <t>agitation pasto bloquée</t>
  </si>
  <si>
    <t>262</t>
  </si>
  <si>
    <t xml:space="preserve">agitation bloquée </t>
  </si>
  <si>
    <t>263</t>
  </si>
  <si>
    <t>mise en service pompe cuve a cochon</t>
  </si>
  <si>
    <t>264</t>
  </si>
  <si>
    <t>remis en route portail</t>
  </si>
  <si>
    <t>265</t>
  </si>
  <si>
    <t>réglage capteur vanne sucre sir</t>
  </si>
  <si>
    <t>266</t>
  </si>
  <si>
    <t>267</t>
  </si>
  <si>
    <t>268</t>
  </si>
  <si>
    <t>remise en place raccleur ref 2</t>
  </si>
  <si>
    <t>269</t>
  </si>
  <si>
    <t>remplacement écrou tapis a gaudet</t>
  </si>
  <si>
    <t>270</t>
  </si>
  <si>
    <t>remplacement détecteur de mouvement</t>
  </si>
  <si>
    <t>271</t>
  </si>
  <si>
    <t>272</t>
  </si>
  <si>
    <t>remplacement cable capteur vanne fond sir</t>
  </si>
  <si>
    <t>273</t>
  </si>
  <si>
    <t>231</t>
  </si>
  <si>
    <t>235</t>
  </si>
  <si>
    <t>remplacement capteur couvercle pasto</t>
  </si>
  <si>
    <t>274</t>
  </si>
  <si>
    <t>remise en place capteur goulotte urshell</t>
  </si>
  <si>
    <t>275</t>
  </si>
  <si>
    <t>réarmement portail</t>
  </si>
  <si>
    <t>276</t>
  </si>
  <si>
    <t>228</t>
  </si>
  <si>
    <t>229</t>
  </si>
  <si>
    <t>233</t>
  </si>
  <si>
    <t>230</t>
  </si>
  <si>
    <t>234</t>
  </si>
  <si>
    <t>236</t>
  </si>
  <si>
    <t>237</t>
  </si>
  <si>
    <t>224</t>
  </si>
  <si>
    <t>Non réalisées</t>
  </si>
  <si>
    <t>Réalisées</t>
  </si>
  <si>
    <t>% Des DI /DI réalisées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</si>
</sst>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6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  <font>
      <sz val="11"/>
      <color rgb="FF000000"/>
      <name val="Tahoma"/>
      <family val="2"/>
    </font>
    <font>
      <b/>
      <sz val="11"/>
      <color rgb="FFFF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0" fontId="0" fillId="0" borderId="0" xfId="0" applyNumberFormat="1" applyFill="1" applyAlignment="1"/>
    <xf numFmtId="0" fontId="0" fillId="4" borderId="0" xfId="0" applyFill="1"/>
    <xf numFmtId="0" fontId="0" fillId="4" borderId="0" xfId="0" applyNumberFormat="1" applyFill="1" applyAlignment="1"/>
    <xf numFmtId="0" fontId="0" fillId="4" borderId="0" xfId="0" applyFill="1" applyAlignment="1"/>
    <xf numFmtId="22" fontId="0" fillId="4" borderId="0" xfId="0" applyNumberFormat="1" applyFill="1" applyAlignment="1"/>
    <xf numFmtId="164" fontId="0" fillId="4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/>
    <xf numFmtId="0" fontId="0" fillId="5" borderId="0" xfId="0" applyFill="1" applyAlignment="1"/>
    <xf numFmtId="22" fontId="0" fillId="4" borderId="0" xfId="0" applyNumberFormat="1" applyFill="1" applyBorder="1" applyAlignment="1"/>
    <xf numFmtId="22" fontId="0" fillId="4" borderId="0" xfId="0" applyNumberFormat="1" applyFill="1"/>
    <xf numFmtId="164" fontId="0" fillId="0" borderId="0" xfId="0" applyNumberFormat="1" applyFill="1" applyAlignment="1"/>
    <xf numFmtId="164" fontId="0" fillId="4" borderId="0" xfId="0" applyNumberFormat="1" applyFill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6" borderId="0" xfId="0" applyFill="1" applyAlignment="1"/>
    <xf numFmtId="0" fontId="0" fillId="6" borderId="0" xfId="0" applyNumberFormat="1" applyFill="1" applyAlignment="1"/>
    <xf numFmtId="164" fontId="0" fillId="6" borderId="0" xfId="0" applyNumberFormat="1" applyFill="1" applyAlignmen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22" fontId="0" fillId="0" borderId="0" xfId="0" applyNumberFormat="1"/>
    <xf numFmtId="14" fontId="0" fillId="4" borderId="0" xfId="0" applyNumberForma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 applyBorder="1" applyAlignment="1"/>
    <xf numFmtId="0" fontId="0" fillId="3" borderId="0" xfId="0" applyNumberFormat="1" applyFill="1" applyAlignment="1">
      <alignment horizontal="left"/>
    </xf>
    <xf numFmtId="165" fontId="2" fillId="0" borderId="0" xfId="0" applyNumberFormat="1" applyFont="1"/>
    <xf numFmtId="165" fontId="0" fillId="0" borderId="0" xfId="0" applyNumberFormat="1"/>
    <xf numFmtId="165" fontId="0" fillId="0" borderId="0" xfId="0" applyNumberFormat="1" applyFill="1" applyBorder="1"/>
    <xf numFmtId="10" fontId="0" fillId="4" borderId="1" xfId="0" applyNumberFormat="1" applyFill="1" applyBorder="1" applyAlignment="1"/>
    <xf numFmtId="10" fontId="0" fillId="4" borderId="1" xfId="0" applyNumberFormat="1" applyFont="1" applyFill="1" applyBorder="1" applyAlignment="1"/>
    <xf numFmtId="0" fontId="0" fillId="4" borderId="1" xfId="0" applyFill="1" applyBorder="1" applyAlignment="1"/>
    <xf numFmtId="10" fontId="0" fillId="4" borderId="1" xfId="0" applyNumberFormat="1" applyFill="1" applyBorder="1" applyAlignment="1">
      <alignment horizontal="right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10" fontId="5" fillId="4" borderId="1" xfId="0" applyNumberFormat="1" applyFont="1" applyFill="1" applyBorder="1" applyAlignment="1">
      <alignment horizontal="center" vertical="center"/>
    </xf>
  </cellXfs>
  <cellStyles count="2">
    <cellStyle name="Explanatory Text" xfId="1" builtinId="53"/>
    <cellStyle name="Normal" xfId="0" builtinId="0"/>
  </cellStyles>
  <dxfs count="135"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rgb="FF000000"/>
          <bgColor rgb="FFFFFFFF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1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166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relativeIndent="255" justifyLastLine="0" shrinkToFit="0" readingOrder="0"/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relativeIndent="255" justifyLastLine="0" shrinkToFit="0" readingOrder="0"/>
    </dxf>
    <dxf>
      <alignment horizontal="general" vertical="top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255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>
          <fgColor indexed="64"/>
          <bgColor rgb="FFFFC000"/>
        </patternFill>
      </fill>
      <alignment horizontal="general" vertical="bottom" textRotation="0" wrapText="1" indent="0" relativeIndent="255" justifyLastLine="0" shrinkToFit="0" readingOrder="0"/>
    </dxf>
    <dxf>
      <numFmt numFmtId="166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</a:t>
            </a:r>
            <a:r>
              <a:rPr lang="en-US" baseline="0"/>
              <a:t> Des DI/DI réalisées</a:t>
            </a:r>
            <a:endParaRPr lang="en-US"/>
          </a:p>
        </c:rich>
      </c:tx>
      <c:layout/>
      <c:spPr>
        <a:noFill/>
        <a:ln>
          <a:noFill/>
        </a:ln>
        <a:effectLst/>
      </c:spPr>
    </c:title>
    <c:plotArea>
      <c:layout>
        <c:manualLayout>
          <c:layoutTarget val="inner"/>
          <c:xMode val="edge"/>
          <c:yMode val="edge"/>
          <c:x val="0.12869225721784777"/>
          <c:y val="0.17171296296296301"/>
          <c:w val="0.84075218722659673"/>
          <c:h val="0.61498432487605703"/>
        </c:manualLayout>
      </c:layout>
      <c:pieChart>
        <c:varyColors val="1"/>
        <c:ser>
          <c:idx val="0"/>
          <c:order val="0"/>
          <c:tx>
            <c:strRef>
              <c:f>Demandes!$C$10</c:f>
              <c:strCache>
                <c:ptCount val="1"/>
                <c:pt idx="0">
                  <c:v>Réalisées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F57E-4756-8601-16CD3A6EF740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F57E-4756-8601-16CD3A6EF740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Demandes!$C$10:$D$10</c:f>
              <c:strCache>
                <c:ptCount val="2"/>
                <c:pt idx="0">
                  <c:v>Réalisées</c:v>
                </c:pt>
                <c:pt idx="1">
                  <c:v>Non réalisées</c:v>
                </c:pt>
              </c:strCache>
            </c:strRef>
          </c:cat>
          <c:val>
            <c:numRef>
              <c:f>Demandes!$C$11:$D$11</c:f>
              <c:numCache>
                <c:formatCode>0.00%</c:formatCode>
                <c:ptCount val="2"/>
                <c:pt idx="0">
                  <c:v>0.63218390804597702</c:v>
                </c:pt>
                <c:pt idx="1">
                  <c:v>0.36781609195402298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57E-4756-8601-16CD3A6EF740}"/>
            </c:ext>
          </c:extLst>
        </c:ser>
        <c:ser>
          <c:idx val="1"/>
          <c:order val="1"/>
          <c:tx>
            <c:strRef>
              <c:f>Demandes!$D$10</c:f>
              <c:strCache>
                <c:ptCount val="1"/>
                <c:pt idx="0">
                  <c:v>Non réalisées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Demandes!$C$10:$D$10</c:f>
              <c:strCache>
                <c:ptCount val="2"/>
                <c:pt idx="0">
                  <c:v>Réalisées</c:v>
                </c:pt>
                <c:pt idx="1">
                  <c:v>Non réalisées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57E-4756-8601-16CD3A6EF740}"/>
            </c:ext>
          </c:extLst>
        </c:ser>
        <c:ser>
          <c:idx val="2"/>
          <c:order val="2"/>
          <c:tx>
            <c:strRef>
              <c:f>Demandes!$C$9</c:f>
              <c:strCache>
                <c:ptCount val="1"/>
                <c:pt idx="0">
                  <c:v>% Des DI /DI réalisées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Percent val="1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57E-4756-8601-16CD3A6EF740}"/>
            </c:ext>
          </c:extLst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425159659909541"/>
          <c:y val="0.64830240682548335"/>
          <c:w val="0.26800328761028752"/>
          <c:h val="0.25164740196607976"/>
        </c:manualLayout>
      </c:layout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44825</xdr:colOff>
      <xdr:row>6</xdr:row>
      <xdr:rowOff>14947</xdr:rowOff>
    </xdr:from>
    <xdr:to>
      <xdr:col>1</xdr:col>
      <xdr:colOff>2024531</xdr:colOff>
      <xdr:row>11</xdr:row>
      <xdr:rowOff>171824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262758</xdr:colOff>
      <xdr:row>0</xdr:row>
      <xdr:rowOff>94884</xdr:rowOff>
    </xdr:from>
    <xdr:to>
      <xdr:col>10</xdr:col>
      <xdr:colOff>131379</xdr:colOff>
      <xdr:row>11</xdr:row>
      <xdr:rowOff>14371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445114" y="94884"/>
          <a:ext cx="11108851" cy="184638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635000</xdr:colOff>
      <xdr:row>0</xdr:row>
      <xdr:rowOff>87586</xdr:rowOff>
    </xdr:from>
    <xdr:to>
      <xdr:col>9</xdr:col>
      <xdr:colOff>467710</xdr:colOff>
      <xdr:row>11</xdr:row>
      <xdr:rowOff>7073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722471" y="87586"/>
          <a:ext cx="10058400" cy="184638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444500</xdr:colOff>
      <xdr:row>0</xdr:row>
      <xdr:rowOff>141111</xdr:rowOff>
    </xdr:from>
    <xdr:to>
      <xdr:col>9</xdr:col>
      <xdr:colOff>180622</xdr:colOff>
      <xdr:row>11</xdr:row>
      <xdr:rowOff>47217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525889" y="141111"/>
          <a:ext cx="10058400" cy="184638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370960</xdr:colOff>
      <xdr:row>0</xdr:row>
      <xdr:rowOff>161541</xdr:rowOff>
    </xdr:from>
    <xdr:to>
      <xdr:col>9</xdr:col>
      <xdr:colOff>216103</xdr:colOff>
      <xdr:row>11</xdr:row>
      <xdr:rowOff>55129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679372" y="161541"/>
          <a:ext cx="10064907" cy="186582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474505</xdr:colOff>
      <xdr:row>0</xdr:row>
      <xdr:rowOff>104670</xdr:rowOff>
    </xdr:from>
    <xdr:to>
      <xdr:col>9</xdr:col>
      <xdr:colOff>310103</xdr:colOff>
      <xdr:row>11</xdr:row>
      <xdr:rowOff>32098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553956" y="104670"/>
          <a:ext cx="10058400" cy="184638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1068294</xdr:colOff>
      <xdr:row>1</xdr:row>
      <xdr:rowOff>0</xdr:rowOff>
    </xdr:from>
    <xdr:to>
      <xdr:col>9</xdr:col>
      <xdr:colOff>309282</xdr:colOff>
      <xdr:row>11</xdr:row>
      <xdr:rowOff>53443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27294" y="179294"/>
          <a:ext cx="10058400" cy="184638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781050</xdr:colOff>
      <xdr:row>0</xdr:row>
      <xdr:rowOff>88900</xdr:rowOff>
    </xdr:from>
    <xdr:to>
      <xdr:col>8</xdr:col>
      <xdr:colOff>857250</xdr:colOff>
      <xdr:row>10</xdr:row>
      <xdr:rowOff>157284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76400" y="88900"/>
          <a:ext cx="10058400" cy="184638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0</xdr:row>
      <xdr:rowOff>95250</xdr:rowOff>
    </xdr:from>
    <xdr:to>
      <xdr:col>9</xdr:col>
      <xdr:colOff>63500</xdr:colOff>
      <xdr:row>10</xdr:row>
      <xdr:rowOff>163634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311400" y="95250"/>
          <a:ext cx="10058400" cy="184638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590550</xdr:colOff>
      <xdr:row>0</xdr:row>
      <xdr:rowOff>146050</xdr:rowOff>
    </xdr:from>
    <xdr:to>
      <xdr:col>7</xdr:col>
      <xdr:colOff>1035050</xdr:colOff>
      <xdr:row>11</xdr:row>
      <xdr:rowOff>36634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90550" y="146050"/>
          <a:ext cx="10058400" cy="184638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</xdr:colOff>
      <xdr:row>1</xdr:row>
      <xdr:rowOff>6350</xdr:rowOff>
    </xdr:from>
    <xdr:to>
      <xdr:col>7</xdr:col>
      <xdr:colOff>450850</xdr:colOff>
      <xdr:row>11</xdr:row>
      <xdr:rowOff>74734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350" y="184150"/>
          <a:ext cx="10058400" cy="184638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7</xdr:col>
      <xdr:colOff>444500</xdr:colOff>
      <xdr:row>11</xdr:row>
      <xdr:rowOff>62034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71450"/>
          <a:ext cx="10058400" cy="18463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Demandes" displayName="T_Demandes" ref="A13:L289" totalsRowShown="0" headerRowDxfId="134" dataDxfId="133">
  <autoFilter ref="A13:L289">
    <filterColumn colId="1">
      <customFilters>
        <customFilter operator="notEqual" val=" "/>
      </customFilters>
    </filterColumn>
  </autoFilter>
  <tableColumns count="12">
    <tableColumn id="1" name="Demandeur" dataDxfId="132"/>
    <tableColumn id="2" name="05/06/2019" dataDxfId="131"/>
    <tableColumn id="3" name="Description" dataDxfId="130"/>
    <tableColumn id="4" name="Equipement" dataDxfId="129"/>
    <tableColumn id="5" name="Atelier" dataDxfId="128">
      <calculatedColumnFormula>_xlfn.IFNA(VLOOKUP(T_Demandes[[#This Row],[Equipement]],T_Zones[],2,FALSE),"")</calculatedColumnFormula>
    </tableColumn>
    <tableColumn id="6" name="Centre de charge" dataDxfId="127">
      <calculatedColumnFormula>_xlfn.IFNA(VLOOKUP(T_Demandes[[#This Row],[Equipement]],T_Zones[],3,FALSE),"")</calculatedColumnFormula>
    </tableColumn>
    <tableColumn id="7" name="N°DI" dataDxfId="126">
      <calculatedColumnFormula>TEXT(ROW()-ROW(T_Demandes[[#Headers],[N°DI]]),"000")</calculatedColumnFormula>
    </tableColumn>
    <tableColumn id="8" name="Technicien" dataDxfId="125"/>
    <tableColumn id="9" name="Temps théorique" dataDxfId="124"/>
    <tableColumn id="10" name="0,041666667" dataDxfId="123"/>
    <tableColumn id="11" name="Validation demandeur" dataDxfId="122"/>
    <tableColumn id="12" name="#" dataDxfId="12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120" dataDxfId="119">
  <autoFilter ref="B3:B18">
    <filterColumn colId="0" hiddenButton="1"/>
  </autoFilter>
  <tableColumns count="1">
    <tableColumn id="1" name="Liste des équipements" dataDxfId="11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4" totalsRowShown="0">
  <autoFilter ref="D3:D14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23" totalsRowShown="0" headerRowDxfId="117" dataDxfId="116">
  <autoFilter ref="F3:F23">
    <filterColumn colId="0" hiddenButton="1"/>
  </autoFilter>
  <tableColumns count="1">
    <tableColumn id="1" name="Temps théorique" dataDxfId="11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5" totalsRowShown="0" headerRowCellStyle="Normal">
  <autoFilter ref="J3:L65">
    <filterColumn colId="0" hiddenButton="1"/>
    <filterColumn colId="1" hiddenButton="1"/>
    <filterColumn colId="2" hiddenButton="1"/>
  </autoFilter>
  <sortState ref="J4:L65">
    <sortCondition ref="J4"/>
  </sortState>
  <tableColumns count="3">
    <tableColumn id="1" name="Equipement " dataDxfId="114"/>
    <tableColumn id="2" name="Atelier" dataDxfId="11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32" totalsRowShown="0" headerRowDxfId="112" dataDxfId="111">
  <autoFilter ref="A13:L32"/>
  <tableColumns count="12">
    <tableColumn id="1" name="Demande" dataDxfId="110"/>
    <tableColumn id="2" name="Date" dataDxfId="109"/>
    <tableColumn id="3" name="Description" dataDxfId="108"/>
    <tableColumn id="4" name="Equipement " dataDxfId="107"/>
    <tableColumn id="5" name="Atelier" dataDxfId="106"/>
    <tableColumn id="6" name="Centre de charge" dataDxfId="105"/>
    <tableColumn id="7" name="N°DI" dataDxfId="104"/>
    <tableColumn id="8" name="Technicien" dataDxfId="103"/>
    <tableColumn id="9" name="Temps théorique" dataDxfId="102"/>
    <tableColumn id="10" name="Temps réel" dataDxfId="101"/>
    <tableColumn id="11" name="Validation demandeur" dataDxfId="100"/>
    <tableColumn id="12" name="#" dataDxfId="99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26" totalsRowShown="0" headerRowDxfId="98">
  <autoFilter ref="A13:L26"/>
  <tableColumns count="12">
    <tableColumn id="1" name="Demande"/>
    <tableColumn id="2" name="Date" dataDxfId="97"/>
    <tableColumn id="3" name="Description" dataDxfId="96"/>
    <tableColumn id="4" name="Equipement " dataDxfId="95"/>
    <tableColumn id="5" name="Atelier"/>
    <tableColumn id="6" name="Centre de charge"/>
    <tableColumn id="7" name="N°DI"/>
    <tableColumn id="8" name="Technicien"/>
    <tableColumn id="9" name="Temps théorique" dataDxfId="94"/>
    <tableColumn id="10" name="Temps réel" dataDxfId="93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L134" totalsRowShown="0" headerRowDxfId="92" dataDxfId="91">
  <autoFilter ref="A13:L134"/>
  <tableColumns count="12">
    <tableColumn id="1" name="Demande" dataDxfId="90"/>
    <tableColumn id="2" name="Date" dataDxfId="89"/>
    <tableColumn id="3" name="Description" dataDxfId="88"/>
    <tableColumn id="4" name="Equipement " dataDxfId="87"/>
    <tableColumn id="5" name="Atelier" dataDxfId="86"/>
    <tableColumn id="6" name="Centre de charge" dataDxfId="85"/>
    <tableColumn id="7" name="N°DI" dataDxfId="84"/>
    <tableColumn id="8" name="Technicien" dataDxfId="83"/>
    <tableColumn id="9" name="Temps théorique" dataDxfId="82"/>
    <tableColumn id="10" name="Temps réel" dataDxfId="81"/>
    <tableColumn id="11" name="Validation demandeur" dataDxfId="80"/>
    <tableColumn id="12" name="#" dataDxfId="79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L25" totalsRowShown="0" headerRowDxfId="78">
  <autoFilter ref="A13:L25"/>
  <tableColumns count="12">
    <tableColumn id="1" name="Demande"/>
    <tableColumn id="2" name="Date" dataDxfId="77"/>
    <tableColumn id="3" name="Description" dataDxfId="76"/>
    <tableColumn id="4" name="Equipement " dataDxfId="75"/>
    <tableColumn id="5" name="Atelier"/>
    <tableColumn id="6" name="Centre de charge"/>
    <tableColumn id="7" name="N°DI"/>
    <tableColumn id="8" name="Technicien"/>
    <tableColumn id="9" name="Temps théorique" dataDxfId="74"/>
    <tableColumn id="10" name="Temps réel" dataDxfId="73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L28" totalsRowShown="0" headerRowDxfId="72" dataDxfId="71">
  <autoFilter ref="A13:L28"/>
  <tableColumns count="12">
    <tableColumn id="1" name="Demande" dataDxfId="70"/>
    <tableColumn id="2" name="Date" dataDxfId="69"/>
    <tableColumn id="3" name="Description" dataDxfId="68"/>
    <tableColumn id="4" name="Equipement " dataDxfId="67"/>
    <tableColumn id="5" name="Atelier" dataDxfId="66"/>
    <tableColumn id="6" name="Centre de charge" dataDxfId="65"/>
    <tableColumn id="7" name="N°DI" dataDxfId="64"/>
    <tableColumn id="8" name="Technicien" dataDxfId="63"/>
    <tableColumn id="9" name="Temps théorique" dataDxfId="62"/>
    <tableColumn id="10" name="Temps réel" dataDxfId="61"/>
    <tableColumn id="11" name="Validation demandeur" dataDxfId="60"/>
    <tableColumn id="12" name="#" dataDxfId="59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4" name="T_Mohamed15" displayName="T_Mohamed15" ref="A13:L56" totalsRowShown="0" headerRowDxfId="58" dataDxfId="57">
  <autoFilter ref="A13:L56"/>
  <tableColumns count="12">
    <tableColumn id="1" name="Demande" dataDxfId="56"/>
    <tableColumn id="2" name="Date" dataDxfId="55"/>
    <tableColumn id="3" name="Description" dataDxfId="54"/>
    <tableColumn id="4" name="Equipement " dataDxfId="53"/>
    <tableColumn id="5" name="Atelier" dataDxfId="52"/>
    <tableColumn id="6" name="Centre de charge" dataDxfId="51"/>
    <tableColumn id="7" name="N°DI" dataDxfId="50"/>
    <tableColumn id="8" name="Technicien" dataDxfId="49"/>
    <tableColumn id="9" name="Temps théorique" dataDxfId="48"/>
    <tableColumn id="10" name="Temps réel" dataDxfId="47"/>
    <tableColumn id="11" name="Validation demandeur" dataDxfId="46"/>
    <tableColumn id="12" name="#" dataDxfId="45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5" name="T_Mohamed1516" displayName="T_Mohamed1516" ref="A13:L15" totalsRowShown="0" headerRowDxfId="44" dataDxfId="43">
  <autoFilter ref="A13:L15"/>
  <tableColumns count="12">
    <tableColumn id="1" name="Demande" dataDxfId="42"/>
    <tableColumn id="2" name="Date" dataDxfId="41"/>
    <tableColumn id="3" name="Description" dataDxfId="40"/>
    <tableColumn id="4" name="Equipement " dataDxfId="39"/>
    <tableColumn id="5" name="Atelier" dataDxfId="38"/>
    <tableColumn id="6" name="Centre de charge" dataDxfId="37"/>
    <tableColumn id="7" name="N°DI" dataDxfId="36"/>
    <tableColumn id="8" name="Technicien" dataDxfId="35"/>
    <tableColumn id="9" name="Temps théorique" dataDxfId="34"/>
    <tableColumn id="10" name="Temps réel" dataDxfId="33"/>
    <tableColumn id="11" name="Validation demandeur" dataDxfId="32"/>
    <tableColumn id="12" name="#" dataDxfId="31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6" name="T_Mohamed151617" displayName="T_Mohamed151617" ref="A13:L14" insertRow="1" totalsRowShown="0" headerRowDxfId="30" dataDxfId="29">
  <autoFilter ref="A13:L14"/>
  <tableColumns count="12">
    <tableColumn id="1" name="Demande" dataDxfId="28"/>
    <tableColumn id="2" name="Date" dataDxfId="27"/>
    <tableColumn id="3" name="Description" dataDxfId="26"/>
    <tableColumn id="4" name="Equipement " dataDxfId="25"/>
    <tableColumn id="5" name="Atelier" dataDxfId="24"/>
    <tableColumn id="6" name="Centre de charge" dataDxfId="23"/>
    <tableColumn id="7" name="N°DI" dataDxfId="22"/>
    <tableColumn id="8" name="Technicien" dataDxfId="21"/>
    <tableColumn id="9" name="Temps théorique" dataDxfId="20"/>
    <tableColumn id="10" name="Temps réel" dataDxfId="19"/>
    <tableColumn id="11" name="Validation demandeur" dataDxfId="18"/>
    <tableColumn id="12" name="#" dataDxfId="17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8" name="T_Jean_Marie" displayName="T_Jean_Marie" ref="A13:L14" insertRow="1" totalsRowShown="0" headerRowDxfId="16">
  <autoFilter ref="A13:L14"/>
  <tableColumns count="12">
    <tableColumn id="1" name="Demande"/>
    <tableColumn id="2" name="Date" dataDxfId="15"/>
    <tableColumn id="3" name="Description" dataDxfId="14"/>
    <tableColumn id="4" name="Equipement " dataDxfId="13"/>
    <tableColumn id="5" name="Atelier"/>
    <tableColumn id="6" name="Centre de charge"/>
    <tableColumn id="7" name="N°DI"/>
    <tableColumn id="8" name="Technicien"/>
    <tableColumn id="9" name="Temps théorique"/>
    <tableColumn id="10" name="Temps réel" dataDxfId="12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2" name="T_David" displayName="T_David" ref="A13:L17" totalsRowShown="0" headerRowDxfId="11">
  <autoFilter ref="A13:L17"/>
  <tableColumns count="12">
    <tableColumn id="1" name="Demande"/>
    <tableColumn id="2" name="Date" dataDxfId="10"/>
    <tableColumn id="3" name="Description" dataDxfId="9"/>
    <tableColumn id="4" name="Equipement " dataDxfId="8"/>
    <tableColumn id="5" name="Atelier"/>
    <tableColumn id="6" name="Centre de charge"/>
    <tableColumn id="7" name="N°DI"/>
    <tableColumn id="8" name="Technicien"/>
    <tableColumn id="9" name="Temps théorique" dataDxfId="7"/>
    <tableColumn id="10" name="Temps réel" dataDxfId="6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_David18" displayName="T_David18" ref="A13:L15" totalsRowShown="0" headerRowDxfId="5">
  <autoFilter ref="A13:L15"/>
  <tableColumns count="12">
    <tableColumn id="1" name="Demande"/>
    <tableColumn id="2" name="Date" dataDxfId="4"/>
    <tableColumn id="3" name="Description" dataDxfId="3"/>
    <tableColumn id="4" name="Equipement " dataDxfId="2"/>
    <tableColumn id="5" name="Atelier"/>
    <tableColumn id="6" name="Centre de charge"/>
    <tableColumn id="7" name="N°DI"/>
    <tableColumn id="8" name="Technicien"/>
    <tableColumn id="9" name="Temps théorique" dataDxfId="1"/>
    <tableColumn id="10" name="Temps réel" dataDxfId="0"/>
    <tableColumn id="11" name="Validation demandeur"/>
    <tableColumn id="12" name="#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048542"/>
  <sheetViews>
    <sheetView showGridLines="0" tabSelected="1" topLeftCell="A7" zoomScale="85" zoomScaleNormal="85" workbookViewId="0">
      <pane ySplit="7" topLeftCell="A14" activePane="bottomLeft" state="frozenSplit"/>
      <selection activeCell="A7" sqref="A7"/>
      <selection pane="bottomLeft" activeCell="C11" sqref="C11"/>
    </sheetView>
  </sheetViews>
  <sheetFormatPr defaultColWidth="11" defaultRowHeight="14.25"/>
  <cols>
    <col min="1" max="1" width="14.625" customWidth="1"/>
    <col min="2" max="2" width="26.875" customWidth="1"/>
    <col min="3" max="3" width="43.375" style="36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4.875" bestFit="1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D6" s="6"/>
      <c r="E6" s="6"/>
      <c r="F6" s="6"/>
      <c r="G6" s="6"/>
      <c r="H6" s="6"/>
      <c r="I6" s="6"/>
      <c r="J6" s="6"/>
      <c r="K6" s="6"/>
    </row>
    <row r="7" spans="1:12" ht="30.6" customHeight="1">
      <c r="A7" s="6"/>
      <c r="B7" s="6"/>
      <c r="D7" s="6"/>
      <c r="E7" s="6"/>
      <c r="F7" s="6"/>
      <c r="G7" s="6"/>
      <c r="H7" s="6"/>
      <c r="I7" s="6"/>
      <c r="J7" s="6"/>
      <c r="K7" s="6"/>
    </row>
    <row r="8" spans="1:12" ht="0.6" customHeight="1">
      <c r="A8" s="6"/>
      <c r="B8" s="6"/>
      <c r="D8" s="6"/>
      <c r="E8" s="6"/>
      <c r="F8" s="6"/>
      <c r="G8" s="6"/>
      <c r="H8" s="6"/>
      <c r="I8" s="6"/>
      <c r="J8" s="6"/>
      <c r="K8" s="6"/>
    </row>
    <row r="9" spans="1:12" ht="33.950000000000003" customHeight="1">
      <c r="A9" s="7"/>
      <c r="B9" s="6"/>
      <c r="C9" s="52" t="s">
        <v>607</v>
      </c>
      <c r="D9" s="53"/>
      <c r="E9" s="6"/>
      <c r="F9" s="6"/>
      <c r="G9" s="6"/>
      <c r="H9" s="6"/>
      <c r="I9" s="6"/>
      <c r="J9" s="58"/>
      <c r="K9" s="6"/>
    </row>
    <row r="10" spans="1:12" ht="28.5" customHeight="1">
      <c r="A10" s="7"/>
      <c r="B10" s="6"/>
      <c r="C10" s="54" t="s">
        <v>606</v>
      </c>
      <c r="D10" s="55" t="s">
        <v>605</v>
      </c>
      <c r="E10" s="6"/>
      <c r="F10" s="6"/>
      <c r="G10" s="6"/>
      <c r="I10" s="6"/>
      <c r="J10" s="6"/>
      <c r="K10" s="6"/>
    </row>
    <row r="11" spans="1:12" ht="27.95" customHeight="1">
      <c r="A11" s="7"/>
      <c r="B11" s="6"/>
      <c r="C11" s="59">
        <f ca="1">SUMPRODUCT((J14:J500000&lt;&gt;"")*SUBTOTAL(3,OFFSET(J14,ROW(J14:J500000)-MIN(ROW(J14:J500000)),0)))/COUNTA(C14:C500000)</f>
        <v>0.63218390804597702</v>
      </c>
      <c r="D11" s="56">
        <f ca="1">1-C11</f>
        <v>0.36781609195402298</v>
      </c>
      <c r="E11" s="6"/>
      <c r="F11" s="6"/>
      <c r="G11" s="6"/>
      <c r="H11" s="6"/>
      <c r="I11" s="6"/>
      <c r="J11" s="57"/>
      <c r="K11" s="6"/>
    </row>
    <row r="12" spans="1:12" ht="24.6" customHeight="1">
      <c r="A12" s="12" t="s">
        <v>75</v>
      </c>
      <c r="B12" s="12" t="s">
        <v>74</v>
      </c>
      <c r="C12" s="37"/>
      <c r="D12" s="12" t="s">
        <v>73</v>
      </c>
      <c r="E12" s="12" t="s">
        <v>72</v>
      </c>
      <c r="F12" s="12" t="s">
        <v>72</v>
      </c>
      <c r="G12" s="12" t="s">
        <v>72</v>
      </c>
      <c r="H12" s="12" t="s">
        <v>73</v>
      </c>
      <c r="I12" s="12" t="s">
        <v>73</v>
      </c>
      <c r="J12" s="12" t="s">
        <v>73</v>
      </c>
      <c r="K12" s="12" t="s">
        <v>73</v>
      </c>
    </row>
    <row r="13" spans="1:12">
      <c r="A13" s="8" t="s">
        <v>524</v>
      </c>
      <c r="B13" s="43" t="s">
        <v>523</v>
      </c>
      <c r="C13" s="38" t="s">
        <v>65</v>
      </c>
      <c r="D13" s="8" t="s">
        <v>85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229</v>
      </c>
      <c r="K13" s="8" t="s">
        <v>3</v>
      </c>
      <c r="L13" s="13" t="s">
        <v>83</v>
      </c>
    </row>
    <row r="14" spans="1:12">
      <c r="A14" s="20" t="s">
        <v>86</v>
      </c>
      <c r="B14" s="21">
        <v>43497</v>
      </c>
      <c r="C14" s="35" t="s">
        <v>88</v>
      </c>
      <c r="D14" s="18" t="s">
        <v>44</v>
      </c>
      <c r="E14" s="19" t="e">
        <f ca="1">_xlfn.IFNA(VLOOKUP(T_Demandes[[#This Row],[Equipement]],T_Zones[],2,FALSE),"")</f>
        <v>#NAME?</v>
      </c>
      <c r="F14" s="14" t="e">
        <f ca="1">_xlfn.IFNA(VLOOKUP(T_Demandes[[#This Row],[Equipement]],T_Zones[],3,FALSE),"")</f>
        <v>#NAME?</v>
      </c>
      <c r="G14" s="14" t="str">
        <f>TEXT(ROW()-ROW(T_Demandes[[#Headers],[N°DI]]),"000")</f>
        <v>001</v>
      </c>
      <c r="H14" s="15" t="s">
        <v>78</v>
      </c>
      <c r="I14" s="16">
        <v>2.0833333333333332E-2</v>
      </c>
      <c r="J14" s="16">
        <v>0.104166666666667</v>
      </c>
      <c r="K14" s="25" t="s">
        <v>60</v>
      </c>
      <c r="L14" s="17" t="s">
        <v>83</v>
      </c>
    </row>
    <row r="15" spans="1:12">
      <c r="A15" s="20" t="s">
        <v>89</v>
      </c>
      <c r="B15" s="21">
        <v>43472</v>
      </c>
      <c r="C15" s="35" t="s">
        <v>90</v>
      </c>
      <c r="D15" s="18" t="s">
        <v>26</v>
      </c>
      <c r="E15" s="19" t="e">
        <f ca="1">_xlfn.IFNA(VLOOKUP(T_Demandes[[#This Row],[Equipement]],T_Zones[],2,FALSE),"")</f>
        <v>#NAME?</v>
      </c>
      <c r="F15" s="14" t="e">
        <f ca="1">_xlfn.IFNA(VLOOKUP(T_Demandes[[#This Row],[Equipement]],T_Zones[],3,FALSE),"")</f>
        <v>#NAME?</v>
      </c>
      <c r="G15" s="14" t="str">
        <f>TEXT(ROW()-ROW(T_Demandes[[#Headers],[N°DI]]),"000")</f>
        <v>002</v>
      </c>
      <c r="H15" s="15" t="s">
        <v>92</v>
      </c>
      <c r="I15" s="16">
        <v>6.25E-2</v>
      </c>
      <c r="J15" s="16">
        <v>8.3333333333333301E-2</v>
      </c>
      <c r="K15" s="25" t="s">
        <v>60</v>
      </c>
      <c r="L15" s="17"/>
    </row>
    <row r="16" spans="1:12" hidden="1">
      <c r="A16" s="20"/>
      <c r="B16" s="21"/>
      <c r="C16" s="35" t="s">
        <v>167</v>
      </c>
      <c r="D16" s="18" t="s">
        <v>44</v>
      </c>
      <c r="E16" s="19" t="e">
        <f ca="1">_xlfn.IFNA(VLOOKUP(T_Demandes[[#This Row],[Equipement]],T_Zones[],2,FALSE),"")</f>
        <v>#NAME?</v>
      </c>
      <c r="F16" s="14" t="e">
        <f ca="1">_xlfn.IFNA(VLOOKUP(T_Demandes[[#This Row],[Equipement]],T_Zones[],3,FALSE),"")</f>
        <v>#NAME?</v>
      </c>
      <c r="G16" s="14" t="str">
        <f>TEXT(ROW()-ROW(T_Demandes[[#Headers],[N°DI]]),"000")</f>
        <v>003</v>
      </c>
      <c r="H16" s="15" t="s">
        <v>76</v>
      </c>
      <c r="I16" s="16"/>
      <c r="J16" s="16">
        <v>6.25E-2</v>
      </c>
      <c r="K16" s="25" t="s">
        <v>60</v>
      </c>
      <c r="L16" s="17" t="s">
        <v>83</v>
      </c>
    </row>
    <row r="17" spans="1:12" hidden="1">
      <c r="A17" s="20" t="s">
        <v>86</v>
      </c>
      <c r="B17" s="21"/>
      <c r="C17" s="35" t="s">
        <v>96</v>
      </c>
      <c r="D17" s="18" t="s">
        <v>10</v>
      </c>
      <c r="E17" s="19" t="e">
        <f ca="1">_xlfn.IFNA(VLOOKUP(T_Demandes[[#This Row],[Equipement]],T_Zones[],2,FALSE),"")</f>
        <v>#NAME?</v>
      </c>
      <c r="F17" s="14" t="e">
        <f ca="1">_xlfn.IFNA(VLOOKUP(T_Demandes[[#This Row],[Equipement]],T_Zones[],3,FALSE),"")</f>
        <v>#NAME?</v>
      </c>
      <c r="G17" s="14" t="str">
        <f>TEXT(ROW()-ROW(T_Demandes[[#Headers],[N°DI]]),"000")</f>
        <v>004</v>
      </c>
      <c r="H17" s="15" t="s">
        <v>78</v>
      </c>
      <c r="I17" s="16">
        <v>0.125</v>
      </c>
      <c r="J17" s="16">
        <v>0.125</v>
      </c>
      <c r="K17" s="25" t="s">
        <v>60</v>
      </c>
      <c r="L17" s="17"/>
    </row>
    <row r="18" spans="1:12">
      <c r="A18" s="20" t="s">
        <v>89</v>
      </c>
      <c r="B18" s="21">
        <v>43475</v>
      </c>
      <c r="C18" s="35" t="s">
        <v>96</v>
      </c>
      <c r="D18" s="18" t="s">
        <v>10</v>
      </c>
      <c r="E18" s="19" t="e">
        <f ca="1">_xlfn.IFNA(VLOOKUP(T_Demandes[[#This Row],[Equipement]],T_Zones[],2,FALSE),"")</f>
        <v>#NAME?</v>
      </c>
      <c r="F18" s="14" t="e">
        <f ca="1">_xlfn.IFNA(VLOOKUP(T_Demandes[[#This Row],[Equipement]],T_Zones[],3,FALSE),"")</f>
        <v>#NAME?</v>
      </c>
      <c r="G18" s="14" t="str">
        <f>TEXT(ROW()-ROW(T_Demandes[[#Headers],[N°DI]]),"000")</f>
        <v>005</v>
      </c>
      <c r="H18" s="15" t="s">
        <v>80</v>
      </c>
      <c r="I18" s="16">
        <v>0.125</v>
      </c>
      <c r="J18" s="16">
        <v>0.125</v>
      </c>
      <c r="K18" s="25" t="s">
        <v>60</v>
      </c>
      <c r="L18" s="17"/>
    </row>
    <row r="19" spans="1:12" hidden="1">
      <c r="A19" s="20"/>
      <c r="B19" s="21"/>
      <c r="C19" s="35" t="s">
        <v>100</v>
      </c>
      <c r="D19" s="18" t="s">
        <v>7</v>
      </c>
      <c r="E19" s="19" t="e">
        <f ca="1">_xlfn.IFNA(VLOOKUP(T_Demandes[[#This Row],[Equipement]],T_Zones[],2,FALSE),"")</f>
        <v>#NAME?</v>
      </c>
      <c r="F19" s="14" t="e">
        <f ca="1">_xlfn.IFNA(VLOOKUP(T_Demandes[[#This Row],[Equipement]],T_Zones[],3,FALSE),"")</f>
        <v>#NAME?</v>
      </c>
      <c r="G19" s="14" t="str">
        <f>TEXT(ROW()-ROW(T_Demandes[[#Headers],[N°DI]]),"000")</f>
        <v>006</v>
      </c>
      <c r="H19" s="15" t="s">
        <v>76</v>
      </c>
      <c r="I19" s="16"/>
      <c r="J19" s="16">
        <v>4.1666666666666664E-2</v>
      </c>
      <c r="K19" s="25" t="s">
        <v>60</v>
      </c>
      <c r="L19" s="17" t="s">
        <v>83</v>
      </c>
    </row>
    <row r="20" spans="1:12">
      <c r="A20" s="20" t="s">
        <v>89</v>
      </c>
      <c r="B20" s="21">
        <v>43475</v>
      </c>
      <c r="C20" s="35" t="s">
        <v>102</v>
      </c>
      <c r="D20" s="18" t="s">
        <v>7</v>
      </c>
      <c r="E20" s="19" t="e">
        <f ca="1">_xlfn.IFNA(VLOOKUP(T_Demandes[[#This Row],[Equipement]],T_Zones[],2,FALSE),"")</f>
        <v>#NAME?</v>
      </c>
      <c r="F20" s="14" t="e">
        <f ca="1">_xlfn.IFNA(VLOOKUP(T_Demandes[[#This Row],[Equipement]],T_Zones[],3,FALSE),"")</f>
        <v>#NAME?</v>
      </c>
      <c r="G20" s="14" t="str">
        <f>TEXT(ROW()-ROW(T_Demandes[[#Headers],[N°DI]]),"000")</f>
        <v>007</v>
      </c>
      <c r="H20" s="15" t="s">
        <v>78</v>
      </c>
      <c r="I20" s="16">
        <v>0.125</v>
      </c>
      <c r="J20" s="16">
        <v>0.125</v>
      </c>
      <c r="K20" s="25" t="s">
        <v>60</v>
      </c>
      <c r="L20" s="17" t="s">
        <v>83</v>
      </c>
    </row>
    <row r="21" spans="1:12">
      <c r="A21" s="20" t="s">
        <v>103</v>
      </c>
      <c r="B21" s="21">
        <v>43475</v>
      </c>
      <c r="C21" s="35" t="s">
        <v>104</v>
      </c>
      <c r="D21" s="18" t="s">
        <v>7</v>
      </c>
      <c r="E21" s="19" t="e">
        <f ca="1">_xlfn.IFNA(VLOOKUP(T_Demandes[[#This Row],[Equipement]],T_Zones[],2,FALSE),"")</f>
        <v>#NAME?</v>
      </c>
      <c r="F21" s="14" t="e">
        <f ca="1">_xlfn.IFNA(VLOOKUP(T_Demandes[[#This Row],[Equipement]],T_Zones[],3,FALSE),"")</f>
        <v>#NAME?</v>
      </c>
      <c r="G21" s="14" t="str">
        <f>TEXT(ROW()-ROW(T_Demandes[[#Headers],[N°DI]]),"000")</f>
        <v>008</v>
      </c>
      <c r="H21" s="15" t="s">
        <v>78</v>
      </c>
      <c r="I21" s="16"/>
      <c r="J21" s="16">
        <v>2.0833333333333332E-2</v>
      </c>
      <c r="K21" s="25" t="s">
        <v>60</v>
      </c>
      <c r="L21" s="17" t="s">
        <v>83</v>
      </c>
    </row>
    <row r="22" spans="1:12" ht="57">
      <c r="A22" s="20" t="s">
        <v>105</v>
      </c>
      <c r="B22" s="21">
        <v>43475</v>
      </c>
      <c r="C22" s="35" t="s">
        <v>106</v>
      </c>
      <c r="D22" s="18" t="s">
        <v>16</v>
      </c>
      <c r="E22" s="19" t="e">
        <f ca="1">_xlfn.IFNA(VLOOKUP(T_Demandes[[#This Row],[Equipement]],T_Zones[],2,FALSE),"")</f>
        <v>#NAME?</v>
      </c>
      <c r="F22" s="14" t="e">
        <f ca="1">_xlfn.IFNA(VLOOKUP(T_Demandes[[#This Row],[Equipement]],T_Zones[],3,FALSE),"")</f>
        <v>#NAME?</v>
      </c>
      <c r="G22" s="14" t="str">
        <f>TEXT(ROW()-ROW(T_Demandes[[#Headers],[N°DI]]),"000")</f>
        <v>009</v>
      </c>
      <c r="H22" s="15" t="s">
        <v>91</v>
      </c>
      <c r="I22" s="16"/>
      <c r="J22" s="16">
        <v>0.104166666666667</v>
      </c>
      <c r="K22" s="25" t="s">
        <v>60</v>
      </c>
      <c r="L22" s="17" t="s">
        <v>83</v>
      </c>
    </row>
    <row r="23" spans="1:12" ht="28.5">
      <c r="A23" s="20" t="s">
        <v>105</v>
      </c>
      <c r="B23" s="21">
        <v>43475</v>
      </c>
      <c r="C23" s="35" t="s">
        <v>107</v>
      </c>
      <c r="D23" s="18" t="s">
        <v>16</v>
      </c>
      <c r="E23" s="19" t="e">
        <f ca="1">_xlfn.IFNA(VLOOKUP(T_Demandes[[#This Row],[Equipement]],T_Zones[],2,FALSE),"")</f>
        <v>#NAME?</v>
      </c>
      <c r="F23" s="14" t="e">
        <f ca="1">_xlfn.IFNA(VLOOKUP(T_Demandes[[#This Row],[Equipement]],T_Zones[],3,FALSE),"")</f>
        <v>#NAME?</v>
      </c>
      <c r="G23" s="14" t="str">
        <f>TEXT(ROW()-ROW(T_Demandes[[#Headers],[N°DI]]),"000")</f>
        <v>010</v>
      </c>
      <c r="H23" s="15"/>
      <c r="I23" s="16"/>
      <c r="J23" s="16"/>
      <c r="K23" s="25"/>
      <c r="L23" s="17"/>
    </row>
    <row r="24" spans="1:12" ht="28.5">
      <c r="A24" s="20" t="s">
        <v>105</v>
      </c>
      <c r="B24" s="21">
        <v>43475</v>
      </c>
      <c r="C24" s="35" t="s">
        <v>108</v>
      </c>
      <c r="D24" s="18" t="s">
        <v>13</v>
      </c>
      <c r="E24" s="19" t="e">
        <f ca="1">_xlfn.IFNA(VLOOKUP(T_Demandes[[#This Row],[Equipement]],T_Zones[],2,FALSE),"")</f>
        <v>#NAME?</v>
      </c>
      <c r="F24" s="14" t="e">
        <f ca="1">_xlfn.IFNA(VLOOKUP(T_Demandes[[#This Row],[Equipement]],T_Zones[],3,FALSE),"")</f>
        <v>#NAME?</v>
      </c>
      <c r="G24" s="14" t="str">
        <f>TEXT(ROW()-ROW(T_Demandes[[#Headers],[N°DI]]),"000")</f>
        <v>011</v>
      </c>
      <c r="H24" s="15" t="s">
        <v>91</v>
      </c>
      <c r="I24" s="16"/>
      <c r="J24" s="16">
        <v>4.1666666666666664E-2</v>
      </c>
      <c r="K24" s="25"/>
      <c r="L24" s="17"/>
    </row>
    <row r="25" spans="1:12" ht="57">
      <c r="A25" s="20" t="s">
        <v>105</v>
      </c>
      <c r="B25" s="21">
        <v>43475</v>
      </c>
      <c r="C25" s="35" t="s">
        <v>109</v>
      </c>
      <c r="D25" s="18" t="s">
        <v>16</v>
      </c>
      <c r="E25" s="19" t="e">
        <f ca="1">_xlfn.IFNA(VLOOKUP(T_Demandes[[#This Row],[Equipement]],T_Zones[],2,FALSE),"")</f>
        <v>#NAME?</v>
      </c>
      <c r="F25" s="14" t="e">
        <f ca="1">_xlfn.IFNA(VLOOKUP(T_Demandes[[#This Row],[Equipement]],T_Zones[],3,FALSE),"")</f>
        <v>#NAME?</v>
      </c>
      <c r="G25" s="14" t="str">
        <f>TEXT(ROW()-ROW(T_Demandes[[#Headers],[N°DI]]),"000")</f>
        <v>012</v>
      </c>
      <c r="H25" s="15"/>
      <c r="I25" s="16"/>
      <c r="J25" s="16"/>
      <c r="K25" s="25"/>
      <c r="L25" s="17"/>
    </row>
    <row r="26" spans="1:12" ht="28.5">
      <c r="A26" s="20" t="s">
        <v>105</v>
      </c>
      <c r="B26" s="21">
        <v>43475</v>
      </c>
      <c r="C26" s="35" t="s">
        <v>110</v>
      </c>
      <c r="D26" s="18" t="s">
        <v>40</v>
      </c>
      <c r="E26" s="19" t="e">
        <f ca="1">_xlfn.IFNA(VLOOKUP(T_Demandes[[#This Row],[Equipement]],T_Zones[],2,FALSE),"")</f>
        <v>#NAME?</v>
      </c>
      <c r="F26" s="14" t="e">
        <f ca="1">_xlfn.IFNA(VLOOKUP(T_Demandes[[#This Row],[Equipement]],T_Zones[],3,FALSE),"")</f>
        <v>#NAME?</v>
      </c>
      <c r="G26" s="14" t="str">
        <f>TEXT(ROW()-ROW(T_Demandes[[#Headers],[N°DI]]),"000")</f>
        <v>013</v>
      </c>
      <c r="H26" s="15"/>
      <c r="I26" s="16"/>
      <c r="J26" s="16"/>
      <c r="K26" s="25"/>
      <c r="L26" s="17"/>
    </row>
    <row r="27" spans="1:12" ht="71.25">
      <c r="A27" s="20" t="s">
        <v>105</v>
      </c>
      <c r="B27" s="21">
        <v>43475</v>
      </c>
      <c r="C27" s="35" t="s">
        <v>301</v>
      </c>
      <c r="D27" s="18" t="s">
        <v>44</v>
      </c>
      <c r="E27" s="19" t="e">
        <f ca="1">_xlfn.IFNA(VLOOKUP(T_Demandes[[#This Row],[Equipement]],T_Zones[],2,FALSE),"")</f>
        <v>#NAME?</v>
      </c>
      <c r="F27" s="14" t="e">
        <f ca="1">_xlfn.IFNA(VLOOKUP(T_Demandes[[#This Row],[Equipement]],T_Zones[],3,FALSE),"")</f>
        <v>#NAME?</v>
      </c>
      <c r="G27" s="14" t="str">
        <f>TEXT(ROW()-ROW(T_Demandes[[#Headers],[N°DI]]),"000")</f>
        <v>014</v>
      </c>
      <c r="H27" s="15" t="s">
        <v>91</v>
      </c>
      <c r="I27" s="16"/>
      <c r="J27" s="16"/>
      <c r="K27" s="25"/>
      <c r="L27" s="17"/>
    </row>
    <row r="28" spans="1:12">
      <c r="A28" s="20" t="s">
        <v>105</v>
      </c>
      <c r="B28" s="21">
        <v>43475</v>
      </c>
      <c r="C28" s="35" t="s">
        <v>111</v>
      </c>
      <c r="D28" s="18" t="s">
        <v>40</v>
      </c>
      <c r="E28" s="19" t="e">
        <f ca="1">_xlfn.IFNA(VLOOKUP(T_Demandes[[#This Row],[Equipement]],T_Zones[],2,FALSE),"")</f>
        <v>#NAME?</v>
      </c>
      <c r="F28" s="14" t="e">
        <f ca="1">_xlfn.IFNA(VLOOKUP(T_Demandes[[#This Row],[Equipement]],T_Zones[],3,FALSE),"")</f>
        <v>#NAME?</v>
      </c>
      <c r="G28" s="14" t="str">
        <f>TEXT(ROW()-ROW(T_Demandes[[#Headers],[N°DI]]),"000")</f>
        <v>015</v>
      </c>
      <c r="H28" s="15" t="s">
        <v>78</v>
      </c>
      <c r="I28" s="16">
        <v>4.1666666666666664E-2</v>
      </c>
      <c r="J28" s="16">
        <v>4.1666666666666664E-2</v>
      </c>
      <c r="K28" s="25" t="s">
        <v>302</v>
      </c>
      <c r="L28" s="17" t="s">
        <v>83</v>
      </c>
    </row>
    <row r="29" spans="1:12" ht="42.75">
      <c r="A29" s="20" t="s">
        <v>105</v>
      </c>
      <c r="B29" s="21">
        <v>43476</v>
      </c>
      <c r="C29" s="35" t="s">
        <v>112</v>
      </c>
      <c r="D29" s="18" t="s">
        <v>35</v>
      </c>
      <c r="E29" s="19" t="e">
        <f ca="1">_xlfn.IFNA(VLOOKUP(T_Demandes[[#This Row],[Equipement]],T_Zones[],2,FALSE),"")</f>
        <v>#NAME?</v>
      </c>
      <c r="F29" s="14" t="e">
        <f ca="1">_xlfn.IFNA(VLOOKUP(T_Demandes[[#This Row],[Equipement]],T_Zones[],3,FALSE),"")</f>
        <v>#NAME?</v>
      </c>
      <c r="G29" s="14" t="str">
        <f>TEXT(ROW()-ROW(T_Demandes[[#Headers],[N°DI]]),"000")</f>
        <v>016</v>
      </c>
      <c r="H29" s="15" t="s">
        <v>91</v>
      </c>
      <c r="I29" s="16"/>
      <c r="J29" s="16"/>
      <c r="K29" s="25"/>
      <c r="L29" s="17"/>
    </row>
    <row r="30" spans="1:12" ht="42.75">
      <c r="A30" s="20" t="s">
        <v>105</v>
      </c>
      <c r="B30" s="21">
        <v>43476</v>
      </c>
      <c r="C30" s="35" t="s">
        <v>113</v>
      </c>
      <c r="D30" s="18" t="s">
        <v>35</v>
      </c>
      <c r="E30" s="19" t="e">
        <f ca="1">_xlfn.IFNA(VLOOKUP(T_Demandes[[#This Row],[Equipement]],T_Zones[],2,FALSE),"")</f>
        <v>#NAME?</v>
      </c>
      <c r="F30" s="14" t="e">
        <f ca="1">_xlfn.IFNA(VLOOKUP(T_Demandes[[#This Row],[Equipement]],T_Zones[],3,FALSE),"")</f>
        <v>#NAME?</v>
      </c>
      <c r="G30" s="14" t="str">
        <f>TEXT(ROW()-ROW(T_Demandes[[#Headers],[N°DI]]),"000")</f>
        <v>017</v>
      </c>
      <c r="H30" s="15"/>
      <c r="I30" s="16"/>
      <c r="J30" s="16"/>
      <c r="K30" s="25"/>
      <c r="L30" s="17"/>
    </row>
    <row r="31" spans="1:12">
      <c r="A31" s="20" t="s">
        <v>89</v>
      </c>
      <c r="B31" s="21">
        <v>43476</v>
      </c>
      <c r="C31" s="35" t="s">
        <v>115</v>
      </c>
      <c r="D31" s="18" t="s">
        <v>7</v>
      </c>
      <c r="E31" s="19" t="e">
        <f ca="1">_xlfn.IFNA(VLOOKUP(T_Demandes[[#This Row],[Equipement]],T_Zones[],2,FALSE),"")</f>
        <v>#NAME?</v>
      </c>
      <c r="F31" s="14" t="e">
        <f ca="1">_xlfn.IFNA(VLOOKUP(T_Demandes[[#This Row],[Equipement]],T_Zones[],3,FALSE),"")</f>
        <v>#NAME?</v>
      </c>
      <c r="G31" s="14" t="str">
        <f>TEXT(ROW()-ROW(T_Demandes[[#Headers],[N°DI]]),"000")</f>
        <v>018</v>
      </c>
      <c r="H31" s="15" t="s">
        <v>78</v>
      </c>
      <c r="I31" s="16"/>
      <c r="J31" s="16">
        <v>0.25</v>
      </c>
      <c r="K31" s="25" t="s">
        <v>60</v>
      </c>
      <c r="L31" s="17"/>
    </row>
    <row r="32" spans="1:12" ht="42.75">
      <c r="A32" s="20" t="s">
        <v>117</v>
      </c>
      <c r="B32" s="21">
        <v>43476</v>
      </c>
      <c r="C32" s="35" t="s">
        <v>118</v>
      </c>
      <c r="D32" s="18" t="s">
        <v>27</v>
      </c>
      <c r="E32" s="19" t="e">
        <f ca="1">_xlfn.IFNA(VLOOKUP(T_Demandes[[#This Row],[Equipement]],T_Zones[],2,FALSE),"")</f>
        <v>#NAME?</v>
      </c>
      <c r="F32" s="14" t="e">
        <f ca="1">_xlfn.IFNA(VLOOKUP(T_Demandes[[#This Row],[Equipement]],T_Zones[],3,FALSE),"")</f>
        <v>#NAME?</v>
      </c>
      <c r="G32" s="14" t="str">
        <f>TEXT(ROW()-ROW(T_Demandes[[#Headers],[N°DI]]),"000")</f>
        <v>019</v>
      </c>
      <c r="H32" s="15" t="s">
        <v>91</v>
      </c>
      <c r="I32" s="16"/>
      <c r="J32" s="16">
        <v>2.0833333333333332E-2</v>
      </c>
      <c r="K32" s="25" t="s">
        <v>60</v>
      </c>
      <c r="L32" s="17"/>
    </row>
    <row r="33" spans="1:12" ht="28.5">
      <c r="A33" s="20" t="s">
        <v>117</v>
      </c>
      <c r="B33" s="21">
        <v>43476</v>
      </c>
      <c r="C33" s="35" t="s">
        <v>119</v>
      </c>
      <c r="D33" s="18" t="s">
        <v>10</v>
      </c>
      <c r="E33" s="19" t="e">
        <f ca="1">_xlfn.IFNA(VLOOKUP(T_Demandes[[#This Row],[Equipement]],T_Zones[],2,FALSE),"")</f>
        <v>#NAME?</v>
      </c>
      <c r="F33" s="14" t="e">
        <f ca="1">_xlfn.IFNA(VLOOKUP(T_Demandes[[#This Row],[Equipement]],T_Zones[],3,FALSE),"")</f>
        <v>#NAME?</v>
      </c>
      <c r="G33" s="14" t="str">
        <f>TEXT(ROW()-ROW(T_Demandes[[#Headers],[N°DI]]),"000")</f>
        <v>020</v>
      </c>
      <c r="H33" s="15"/>
      <c r="I33" s="16"/>
      <c r="J33" s="16"/>
      <c r="K33" s="25"/>
      <c r="L33" s="17"/>
    </row>
    <row r="34" spans="1:12" ht="42.75">
      <c r="A34" s="20" t="s">
        <v>105</v>
      </c>
      <c r="B34" s="21">
        <v>43479</v>
      </c>
      <c r="C34" s="35" t="s">
        <v>120</v>
      </c>
      <c r="D34" s="18" t="s">
        <v>30</v>
      </c>
      <c r="E34" s="19" t="e">
        <f ca="1">_xlfn.IFNA(VLOOKUP(T_Demandes[[#This Row],[Equipement]],T_Zones[],2,FALSE),"")</f>
        <v>#NAME?</v>
      </c>
      <c r="F34" s="14" t="e">
        <f ca="1">_xlfn.IFNA(VLOOKUP(T_Demandes[[#This Row],[Equipement]],T_Zones[],3,FALSE),"")</f>
        <v>#NAME?</v>
      </c>
      <c r="G34" s="14" t="str">
        <f>TEXT(ROW()-ROW(T_Demandes[[#Headers],[N°DI]]),"000")</f>
        <v>021</v>
      </c>
      <c r="H34" s="15" t="s">
        <v>78</v>
      </c>
      <c r="I34" s="16">
        <v>4.1666666666666664E-2</v>
      </c>
      <c r="J34" s="16">
        <v>6.25E-2</v>
      </c>
      <c r="K34" s="25" t="s">
        <v>60</v>
      </c>
      <c r="L34" s="17" t="s">
        <v>83</v>
      </c>
    </row>
    <row r="35" spans="1:12" ht="42.75">
      <c r="A35" s="20" t="s">
        <v>121</v>
      </c>
      <c r="B35" s="21">
        <v>43479</v>
      </c>
      <c r="C35" s="35" t="s">
        <v>122</v>
      </c>
      <c r="D35" s="18" t="s">
        <v>4</v>
      </c>
      <c r="E35" s="19" t="e">
        <f ca="1">_xlfn.IFNA(VLOOKUP(T_Demandes[[#This Row],[Equipement]],T_Zones[],2,FALSE),"")</f>
        <v>#NAME?</v>
      </c>
      <c r="F35" s="14" t="e">
        <f ca="1">_xlfn.IFNA(VLOOKUP(T_Demandes[[#This Row],[Equipement]],T_Zones[],3,FALSE),"")</f>
        <v>#NAME?</v>
      </c>
      <c r="G35" s="14" t="str">
        <f>TEXT(ROW()-ROW(T_Demandes[[#Headers],[N°DI]]),"000")</f>
        <v>022</v>
      </c>
      <c r="H35" s="15" t="s">
        <v>91</v>
      </c>
      <c r="I35" s="16"/>
      <c r="J35" s="16">
        <v>0.125</v>
      </c>
      <c r="K35" s="25" t="s">
        <v>60</v>
      </c>
      <c r="L35" s="17"/>
    </row>
    <row r="36" spans="1:12" ht="42.75">
      <c r="A36" s="20" t="s">
        <v>105</v>
      </c>
      <c r="B36" s="21">
        <v>43480</v>
      </c>
      <c r="C36" s="35" t="s">
        <v>128</v>
      </c>
      <c r="D36" s="18" t="s">
        <v>19</v>
      </c>
      <c r="E36" s="19" t="e">
        <f ca="1">_xlfn.IFNA(VLOOKUP(T_Demandes[[#This Row],[Equipement]],T_Zones[],2,FALSE),"")</f>
        <v>#NAME?</v>
      </c>
      <c r="F36" s="14" t="e">
        <f ca="1">_xlfn.IFNA(VLOOKUP(T_Demandes[[#This Row],[Equipement]],T_Zones[],3,FALSE),"")</f>
        <v>#NAME?</v>
      </c>
      <c r="G36" s="14">
        <v>10</v>
      </c>
      <c r="H36" s="15" t="s">
        <v>91</v>
      </c>
      <c r="I36" s="16">
        <v>0.104166666666667</v>
      </c>
      <c r="J36" s="16">
        <v>0.104166666666667</v>
      </c>
      <c r="K36" s="25" t="s">
        <v>60</v>
      </c>
      <c r="L36" s="17" t="s">
        <v>83</v>
      </c>
    </row>
    <row r="37" spans="1:12">
      <c r="A37" s="20" t="s">
        <v>89</v>
      </c>
      <c r="B37" s="21">
        <v>43480</v>
      </c>
      <c r="C37" s="35" t="s">
        <v>124</v>
      </c>
      <c r="D37" s="18" t="s">
        <v>34</v>
      </c>
      <c r="E37" s="19" t="e">
        <f ca="1">_xlfn.IFNA(VLOOKUP(T_Demandes[[#This Row],[Equipement]],T_Zones[],2,FALSE),"")</f>
        <v>#NAME?</v>
      </c>
      <c r="F37" s="14" t="e">
        <f ca="1">_xlfn.IFNA(VLOOKUP(T_Demandes[[#This Row],[Equipement]],T_Zones[],3,FALSE),"")</f>
        <v>#NAME?</v>
      </c>
      <c r="G37" s="14" t="str">
        <f>TEXT(ROW()-ROW(T_Demandes[[#Headers],[N°DI]]),"000")</f>
        <v>024</v>
      </c>
      <c r="H37" s="15" t="s">
        <v>80</v>
      </c>
      <c r="I37" s="16">
        <v>4.1666666666666664E-2</v>
      </c>
      <c r="J37" s="16">
        <v>4.1666666666666664E-2</v>
      </c>
      <c r="K37" s="25" t="s">
        <v>60</v>
      </c>
      <c r="L37" s="17" t="s">
        <v>83</v>
      </c>
    </row>
    <row r="38" spans="1:12">
      <c r="A38" s="20" t="s">
        <v>89</v>
      </c>
      <c r="B38" s="21">
        <v>43480</v>
      </c>
      <c r="C38" s="35" t="s">
        <v>125</v>
      </c>
      <c r="D38" s="18" t="s">
        <v>31</v>
      </c>
      <c r="E38" s="19" t="e">
        <f ca="1">_xlfn.IFNA(VLOOKUP(T_Demandes[[#This Row],[Equipement]],T_Zones[],2,FALSE),"")</f>
        <v>#NAME?</v>
      </c>
      <c r="F38" s="14" t="e">
        <f ca="1">_xlfn.IFNA(VLOOKUP(T_Demandes[[#This Row],[Equipement]],T_Zones[],3,FALSE),"")</f>
        <v>#NAME?</v>
      </c>
      <c r="G38" s="14" t="str">
        <f>TEXT(ROW()-ROW(T_Demandes[[#Headers],[N°DI]]),"000")</f>
        <v>025</v>
      </c>
      <c r="H38" s="15" t="s">
        <v>78</v>
      </c>
      <c r="I38" s="16">
        <v>4.1666666666666664E-2</v>
      </c>
      <c r="J38" s="16">
        <v>0.125</v>
      </c>
      <c r="K38" s="25" t="s">
        <v>60</v>
      </c>
      <c r="L38" s="17" t="s">
        <v>83</v>
      </c>
    </row>
    <row r="39" spans="1:12">
      <c r="A39" s="20" t="s">
        <v>89</v>
      </c>
      <c r="B39" s="21">
        <v>43480</v>
      </c>
      <c r="C39" s="35" t="s">
        <v>127</v>
      </c>
      <c r="D39" s="18" t="s">
        <v>32</v>
      </c>
      <c r="E39" s="19" t="e">
        <f ca="1">_xlfn.IFNA(VLOOKUP(T_Demandes[[#This Row],[Equipement]],T_Zones[],2,FALSE),"")</f>
        <v>#NAME?</v>
      </c>
      <c r="F39" s="14" t="e">
        <f ca="1">_xlfn.IFNA(VLOOKUP(T_Demandes[[#This Row],[Equipement]],T_Zones[],3,FALSE),"")</f>
        <v>#NAME?</v>
      </c>
      <c r="G39" s="14" t="str">
        <f>TEXT(ROW()-ROW(T_Demandes[[#Headers],[N°DI]]),"000")</f>
        <v>026</v>
      </c>
      <c r="H39" s="15" t="s">
        <v>80</v>
      </c>
      <c r="I39" s="16">
        <v>4.1666666666666664E-2</v>
      </c>
      <c r="J39" s="16">
        <v>4.1666666666666664E-2</v>
      </c>
      <c r="K39" s="25" t="s">
        <v>60</v>
      </c>
      <c r="L39" s="17" t="s">
        <v>83</v>
      </c>
    </row>
    <row r="40" spans="1:12">
      <c r="A40" s="20" t="s">
        <v>129</v>
      </c>
      <c r="B40" s="21">
        <v>43480</v>
      </c>
      <c r="C40" s="35" t="s">
        <v>88</v>
      </c>
      <c r="D40" s="18" t="s">
        <v>20</v>
      </c>
      <c r="E40" s="19" t="e">
        <f ca="1">_xlfn.IFNA(VLOOKUP(T_Demandes[[#This Row],[Equipement]],T_Zones[],2,FALSE),"")</f>
        <v>#NAME?</v>
      </c>
      <c r="F40" s="14" t="e">
        <f ca="1">_xlfn.IFNA(VLOOKUP(T_Demandes[[#This Row],[Equipement]],T_Zones[],3,FALSE),"")</f>
        <v>#NAME?</v>
      </c>
      <c r="G40" s="14" t="str">
        <f>TEXT(ROW()-ROW(T_Demandes[[#Headers],[N°DI]]),"000")</f>
        <v>027</v>
      </c>
      <c r="H40" s="15" t="s">
        <v>78</v>
      </c>
      <c r="I40" s="16"/>
      <c r="J40" s="16">
        <v>2.0833333333333332E-2</v>
      </c>
      <c r="K40" s="25" t="s">
        <v>60</v>
      </c>
      <c r="L40" s="17" t="s">
        <v>83</v>
      </c>
    </row>
    <row r="41" spans="1:12">
      <c r="A41" s="20" t="s">
        <v>133</v>
      </c>
      <c r="B41" s="21">
        <v>43481</v>
      </c>
      <c r="C41" s="35" t="s">
        <v>134</v>
      </c>
      <c r="D41" s="18"/>
      <c r="E41" s="19" t="e">
        <f ca="1">_xlfn.IFNA(VLOOKUP(T_Demandes[[#This Row],[Equipement]],T_Zones[],2,FALSE),"")</f>
        <v>#NAME?</v>
      </c>
      <c r="F41" s="14" t="e">
        <f ca="1">_xlfn.IFNA(VLOOKUP(T_Demandes[[#This Row],[Equipement]],T_Zones[],3,FALSE),"")</f>
        <v>#NAME?</v>
      </c>
      <c r="G41" s="14"/>
      <c r="H41" s="15"/>
      <c r="I41" s="16"/>
      <c r="J41" s="16"/>
      <c r="K41" s="25"/>
      <c r="L41" s="17"/>
    </row>
    <row r="42" spans="1:12" hidden="1">
      <c r="A42" s="20"/>
      <c r="B42" s="21"/>
      <c r="C42" s="35"/>
      <c r="D42" s="18"/>
      <c r="E42" s="19"/>
      <c r="F42" s="14"/>
      <c r="G42" s="14"/>
      <c r="H42" s="15"/>
      <c r="I42" s="16"/>
      <c r="J42" s="16"/>
      <c r="K42" s="25"/>
      <c r="L42" s="17"/>
    </row>
    <row r="43" spans="1:12" ht="28.5">
      <c r="A43" s="20" t="s">
        <v>89</v>
      </c>
      <c r="B43" s="21">
        <v>43482</v>
      </c>
      <c r="C43" s="35" t="s">
        <v>136</v>
      </c>
      <c r="D43" s="18" t="s">
        <v>10</v>
      </c>
      <c r="E43" s="19" t="e">
        <f ca="1">_xlfn.IFNA(VLOOKUP(T_Demandes[[#This Row],[Equipement]],T_Zones[],2,FALSE),"")</f>
        <v>#NAME?</v>
      </c>
      <c r="F43" s="14" t="e">
        <f ca="1">_xlfn.IFNA(VLOOKUP(T_Demandes[[#This Row],[Equipement]],T_Zones[],3,FALSE),"")</f>
        <v>#NAME?</v>
      </c>
      <c r="G43" s="14"/>
      <c r="H43" s="15" t="s">
        <v>76</v>
      </c>
      <c r="I43" s="16">
        <v>0.125</v>
      </c>
      <c r="J43" s="16">
        <v>0.104166666666667</v>
      </c>
      <c r="K43" s="25" t="s">
        <v>60</v>
      </c>
      <c r="L43" s="17"/>
    </row>
    <row r="44" spans="1:12" ht="28.5">
      <c r="A44" s="20" t="s">
        <v>117</v>
      </c>
      <c r="B44" s="21">
        <v>43483</v>
      </c>
      <c r="C44" s="35" t="s">
        <v>146</v>
      </c>
      <c r="D44" s="18" t="s">
        <v>19</v>
      </c>
      <c r="E44" s="19" t="e">
        <f ca="1">_xlfn.IFNA(VLOOKUP(T_Demandes[[#This Row],[Equipement]],T_Zones[],2,FALSE),"")</f>
        <v>#NAME?</v>
      </c>
      <c r="F44" s="14" t="e">
        <f ca="1">_xlfn.IFNA(VLOOKUP(T_Demandes[[#This Row],[Equipement]],T_Zones[],3,FALSE),"")</f>
        <v>#NAME?</v>
      </c>
      <c r="G44" s="14">
        <v>11</v>
      </c>
      <c r="H44" s="15" t="s">
        <v>91</v>
      </c>
      <c r="I44" s="16"/>
      <c r="J44" s="16"/>
      <c r="K44" s="25" t="s">
        <v>60</v>
      </c>
      <c r="L44" s="17"/>
    </row>
    <row r="45" spans="1:12" ht="28.5">
      <c r="A45" s="20" t="s">
        <v>117</v>
      </c>
      <c r="B45" s="21">
        <v>43483</v>
      </c>
      <c r="C45" s="35" t="s">
        <v>147</v>
      </c>
      <c r="D45" s="18" t="s">
        <v>16</v>
      </c>
      <c r="E45" s="19" t="e">
        <f ca="1">_xlfn.IFNA(VLOOKUP(T_Demandes[[#This Row],[Equipement]],T_Zones[],2,FALSE),"")</f>
        <v>#NAME?</v>
      </c>
      <c r="F45" s="14" t="e">
        <f ca="1">_xlfn.IFNA(VLOOKUP(T_Demandes[[#This Row],[Equipement]],T_Zones[],3,FALSE),"")</f>
        <v>#NAME?</v>
      </c>
      <c r="G45" s="14">
        <v>12</v>
      </c>
      <c r="H45" s="15" t="s">
        <v>91</v>
      </c>
      <c r="I45" s="16"/>
      <c r="J45" s="16"/>
      <c r="K45" s="25"/>
      <c r="L45" s="17"/>
    </row>
    <row r="46" spans="1:12">
      <c r="A46" s="20" t="s">
        <v>117</v>
      </c>
      <c r="B46" s="21">
        <v>43483</v>
      </c>
      <c r="C46" s="35" t="s">
        <v>148</v>
      </c>
      <c r="D46" s="18" t="s">
        <v>21</v>
      </c>
      <c r="E46" s="19" t="e">
        <f ca="1">_xlfn.IFNA(VLOOKUP(T_Demandes[[#This Row],[Equipement]],T_Zones[],2,FALSE),"")</f>
        <v>#NAME?</v>
      </c>
      <c r="F46" s="14" t="e">
        <f ca="1">_xlfn.IFNA(VLOOKUP(T_Demandes[[#This Row],[Equipement]],T_Zones[],3,FALSE),"")</f>
        <v>#NAME?</v>
      </c>
      <c r="G46" s="14">
        <v>13</v>
      </c>
      <c r="H46" s="15" t="s">
        <v>91</v>
      </c>
      <c r="I46" s="16"/>
      <c r="J46" s="16"/>
      <c r="K46" s="25" t="s">
        <v>60</v>
      </c>
      <c r="L46" s="17"/>
    </row>
    <row r="47" spans="1:12" ht="28.5">
      <c r="A47" s="20" t="s">
        <v>117</v>
      </c>
      <c r="B47" s="21">
        <v>43483</v>
      </c>
      <c r="C47" s="35" t="s">
        <v>149</v>
      </c>
      <c r="D47" s="18" t="s">
        <v>151</v>
      </c>
      <c r="E47" s="19" t="e">
        <f ca="1">_xlfn.IFNA(VLOOKUP(T_Demandes[[#This Row],[Equipement]],T_Zones[],2,FALSE),"")</f>
        <v>#NAME?</v>
      </c>
      <c r="F47" s="14" t="e">
        <f ca="1">_xlfn.IFNA(VLOOKUP(T_Demandes[[#This Row],[Equipement]],T_Zones[],3,FALSE),"")</f>
        <v>#NAME?</v>
      </c>
      <c r="G47" s="14">
        <v>14</v>
      </c>
      <c r="H47" s="15" t="s">
        <v>91</v>
      </c>
      <c r="I47" s="16"/>
      <c r="J47" s="16"/>
      <c r="K47" s="25" t="s">
        <v>60</v>
      </c>
      <c r="L47" s="17"/>
    </row>
    <row r="48" spans="1:12" ht="28.5">
      <c r="A48" s="20" t="s">
        <v>117</v>
      </c>
      <c r="B48" s="21">
        <v>43483</v>
      </c>
      <c r="C48" s="35" t="s">
        <v>150</v>
      </c>
      <c r="D48" s="18" t="s">
        <v>151</v>
      </c>
      <c r="E48" s="19" t="e">
        <f ca="1">_xlfn.IFNA(VLOOKUP(T_Demandes[[#This Row],[Equipement]],T_Zones[],2,FALSE),"")</f>
        <v>#NAME?</v>
      </c>
      <c r="F48" s="14" t="e">
        <f ca="1">_xlfn.IFNA(VLOOKUP(T_Demandes[[#This Row],[Equipement]],T_Zones[],3,FALSE),"")</f>
        <v>#NAME?</v>
      </c>
      <c r="G48" s="14">
        <v>15</v>
      </c>
      <c r="H48" s="15" t="s">
        <v>91</v>
      </c>
      <c r="I48" s="16"/>
      <c r="J48" s="16"/>
      <c r="K48" s="25" t="s">
        <v>60</v>
      </c>
      <c r="L48" s="17"/>
    </row>
    <row r="49" spans="1:12" ht="28.5">
      <c r="A49" s="20" t="s">
        <v>152</v>
      </c>
      <c r="B49" s="21">
        <v>43483</v>
      </c>
      <c r="C49" s="35" t="s">
        <v>153</v>
      </c>
      <c r="D49" s="18" t="s">
        <v>10</v>
      </c>
      <c r="E49" s="19" t="e">
        <f ca="1">_xlfn.IFNA(VLOOKUP(T_Demandes[[#This Row],[Equipement]],T_Zones[],2,FALSE),"")</f>
        <v>#NAME?</v>
      </c>
      <c r="F49" s="14" t="e">
        <f ca="1">_xlfn.IFNA(VLOOKUP(T_Demandes[[#This Row],[Equipement]],T_Zones[],3,FALSE),"")</f>
        <v>#NAME?</v>
      </c>
      <c r="G49" s="14">
        <v>16</v>
      </c>
      <c r="H49" s="15" t="s">
        <v>91</v>
      </c>
      <c r="I49" s="16"/>
      <c r="J49" s="16"/>
      <c r="K49" s="25" t="s">
        <v>60</v>
      </c>
      <c r="L49" s="17"/>
    </row>
    <row r="50" spans="1:12" ht="28.5">
      <c r="A50" s="20" t="s">
        <v>152</v>
      </c>
      <c r="B50" s="21">
        <v>43483</v>
      </c>
      <c r="C50" s="35" t="s">
        <v>154</v>
      </c>
      <c r="D50" s="18" t="s">
        <v>4</v>
      </c>
      <c r="E50" s="19" t="e">
        <f ca="1">_xlfn.IFNA(VLOOKUP(T_Demandes[[#This Row],[Equipement]],T_Zones[],2,FALSE),"")</f>
        <v>#NAME?</v>
      </c>
      <c r="F50" s="14" t="e">
        <f ca="1">_xlfn.IFNA(VLOOKUP(T_Demandes[[#This Row],[Equipement]],T_Zones[],3,FALSE),"")</f>
        <v>#NAME?</v>
      </c>
      <c r="G50" s="14"/>
      <c r="H50" s="15" t="s">
        <v>91</v>
      </c>
      <c r="I50" s="16"/>
      <c r="J50" s="16"/>
      <c r="K50" s="25"/>
      <c r="L50" s="17"/>
    </row>
    <row r="51" spans="1:12">
      <c r="A51" s="20" t="s">
        <v>152</v>
      </c>
      <c r="B51" s="21">
        <v>43483</v>
      </c>
      <c r="C51" s="35" t="s">
        <v>155</v>
      </c>
      <c r="D51" s="18" t="s">
        <v>4</v>
      </c>
      <c r="E51" s="19" t="e">
        <f ca="1">_xlfn.IFNA(VLOOKUP(T_Demandes[[#This Row],[Equipement]],T_Zones[],2,FALSE),"")</f>
        <v>#NAME?</v>
      </c>
      <c r="F51" s="14" t="e">
        <f ca="1">_xlfn.IFNA(VLOOKUP(T_Demandes[[#This Row],[Equipement]],T_Zones[],3,FALSE),"")</f>
        <v>#NAME?</v>
      </c>
      <c r="G51" s="14"/>
      <c r="H51" s="15"/>
      <c r="I51" s="16"/>
      <c r="J51" s="16"/>
      <c r="K51" s="25"/>
      <c r="L51" s="17"/>
    </row>
    <row r="52" spans="1:12">
      <c r="A52" s="20" t="s">
        <v>152</v>
      </c>
      <c r="B52" s="21">
        <v>43483</v>
      </c>
      <c r="C52" s="35" t="s">
        <v>156</v>
      </c>
      <c r="D52" s="18" t="s">
        <v>10</v>
      </c>
      <c r="E52" s="19" t="e">
        <f ca="1">_xlfn.IFNA(VLOOKUP(T_Demandes[[#This Row],[Equipement]],T_Zones[],2,FALSE),"")</f>
        <v>#NAME?</v>
      </c>
      <c r="F52" s="14" t="e">
        <f ca="1">_xlfn.IFNA(VLOOKUP(T_Demandes[[#This Row],[Equipement]],T_Zones[],3,FALSE),"")</f>
        <v>#NAME?</v>
      </c>
      <c r="G52" s="14"/>
      <c r="H52" s="15"/>
      <c r="I52" s="16"/>
      <c r="J52" s="16"/>
      <c r="K52" s="25"/>
      <c r="L52" s="17"/>
    </row>
    <row r="53" spans="1:12">
      <c r="A53" s="20" t="s">
        <v>89</v>
      </c>
      <c r="B53" s="21">
        <v>43486</v>
      </c>
      <c r="C53" s="35" t="s">
        <v>157</v>
      </c>
      <c r="D53" s="18" t="s">
        <v>151</v>
      </c>
      <c r="E53" s="19" t="e">
        <f ca="1">_xlfn.IFNA(VLOOKUP(T_Demandes[[#This Row],[Equipement]],T_Zones[],2,FALSE),"")</f>
        <v>#NAME?</v>
      </c>
      <c r="F53" s="14" t="e">
        <f ca="1">_xlfn.IFNA(VLOOKUP(T_Demandes[[#This Row],[Equipement]],T_Zones[],3,FALSE),"")</f>
        <v>#NAME?</v>
      </c>
      <c r="G53" s="14"/>
      <c r="H53" s="15" t="s">
        <v>76</v>
      </c>
      <c r="I53" s="16"/>
      <c r="J53" s="16">
        <v>0.3125</v>
      </c>
      <c r="K53" s="25" t="s">
        <v>60</v>
      </c>
      <c r="L53" s="17"/>
    </row>
    <row r="54" spans="1:12">
      <c r="A54" s="20" t="s">
        <v>89</v>
      </c>
      <c r="B54" s="21">
        <v>43486</v>
      </c>
      <c r="C54" s="35" t="s">
        <v>157</v>
      </c>
      <c r="D54" s="18" t="s">
        <v>151</v>
      </c>
      <c r="E54" s="19" t="e">
        <f ca="1">_xlfn.IFNA(VLOOKUP(T_Demandes[[#This Row],[Equipement]],T_Zones[],2,FALSE),"")</f>
        <v>#NAME?</v>
      </c>
      <c r="F54" s="14" t="e">
        <f ca="1">_xlfn.IFNA(VLOOKUP(T_Demandes[[#This Row],[Equipement]],T_Zones[],3,FALSE),"")</f>
        <v>#NAME?</v>
      </c>
      <c r="G54" s="14"/>
      <c r="H54" s="15" t="s">
        <v>78</v>
      </c>
      <c r="I54" s="16"/>
      <c r="J54" s="16">
        <v>0.3125</v>
      </c>
      <c r="K54" s="25" t="s">
        <v>60</v>
      </c>
      <c r="L54" s="17"/>
    </row>
    <row r="55" spans="1:12">
      <c r="A55" s="20" t="s">
        <v>89</v>
      </c>
      <c r="B55" s="21">
        <v>43486</v>
      </c>
      <c r="C55" s="35" t="s">
        <v>157</v>
      </c>
      <c r="D55" s="18" t="s">
        <v>151</v>
      </c>
      <c r="E55" s="19" t="e">
        <f ca="1">_xlfn.IFNA(VLOOKUP(T_Demandes[[#This Row],[Equipement]],T_Zones[],2,FALSE),"")</f>
        <v>#NAME?</v>
      </c>
      <c r="F55" s="14" t="e">
        <f ca="1">_xlfn.IFNA(VLOOKUP(T_Demandes[[#This Row],[Equipement]],T_Zones[],3,FALSE),"")</f>
        <v>#NAME?</v>
      </c>
      <c r="G55" s="14"/>
      <c r="H55" s="15" t="s">
        <v>79</v>
      </c>
      <c r="I55" s="16"/>
      <c r="J55" s="16">
        <v>0.3125</v>
      </c>
      <c r="K55" s="25" t="s">
        <v>60</v>
      </c>
      <c r="L55" s="17"/>
    </row>
    <row r="56" spans="1:12">
      <c r="A56" s="20" t="s">
        <v>89</v>
      </c>
      <c r="B56" s="21">
        <v>43486</v>
      </c>
      <c r="C56" s="35" t="s">
        <v>157</v>
      </c>
      <c r="D56" s="18" t="s">
        <v>151</v>
      </c>
      <c r="E56" s="19" t="e">
        <f ca="1">_xlfn.IFNA(VLOOKUP(T_Demandes[[#This Row],[Equipement]],T_Zones[],2,FALSE),"")</f>
        <v>#NAME?</v>
      </c>
      <c r="F56" s="14" t="e">
        <f ca="1">_xlfn.IFNA(VLOOKUP(T_Demandes[[#This Row],[Equipement]],T_Zones[],3,FALSE),"")</f>
        <v>#NAME?</v>
      </c>
      <c r="G56" s="14"/>
      <c r="H56" s="15" t="s">
        <v>80</v>
      </c>
      <c r="I56" s="16"/>
      <c r="J56" s="16">
        <v>0.3125</v>
      </c>
      <c r="K56" s="25" t="s">
        <v>60</v>
      </c>
      <c r="L56" s="17"/>
    </row>
    <row r="57" spans="1:12">
      <c r="A57" s="20" t="s">
        <v>89</v>
      </c>
      <c r="B57" s="21">
        <v>43486</v>
      </c>
      <c r="C57" s="35" t="s">
        <v>157</v>
      </c>
      <c r="D57" s="18" t="s">
        <v>151</v>
      </c>
      <c r="E57" s="19" t="e">
        <f ca="1">_xlfn.IFNA(VLOOKUP(T_Demandes[[#This Row],[Equipement]],T_Zones[],2,FALSE),"")</f>
        <v>#NAME?</v>
      </c>
      <c r="F57" s="14" t="e">
        <f ca="1">_xlfn.IFNA(VLOOKUP(T_Demandes[[#This Row],[Equipement]],T_Zones[],3,FALSE),"")</f>
        <v>#NAME?</v>
      </c>
      <c r="G57" s="14"/>
      <c r="H57" s="15" t="s">
        <v>77</v>
      </c>
      <c r="I57" s="16"/>
      <c r="J57" s="16">
        <v>0.3125</v>
      </c>
      <c r="K57" s="25" t="s">
        <v>60</v>
      </c>
      <c r="L57" s="17"/>
    </row>
    <row r="58" spans="1:12">
      <c r="A58" s="20" t="s">
        <v>89</v>
      </c>
      <c r="B58" s="21">
        <v>43486</v>
      </c>
      <c r="C58" s="35" t="s">
        <v>127</v>
      </c>
      <c r="D58" s="18" t="s">
        <v>32</v>
      </c>
      <c r="E58" s="19" t="e">
        <f ca="1">_xlfn.IFNA(VLOOKUP(T_Demandes[[#This Row],[Equipement]],T_Zones[],2,FALSE),"")</f>
        <v>#NAME?</v>
      </c>
      <c r="F58" s="14" t="e">
        <f ca="1">_xlfn.IFNA(VLOOKUP(T_Demandes[[#This Row],[Equipement]],T_Zones[],3,FALSE),"")</f>
        <v>#NAME?</v>
      </c>
      <c r="G58" s="14"/>
      <c r="H58" s="15" t="s">
        <v>78</v>
      </c>
      <c r="I58" s="16"/>
      <c r="J58" s="16">
        <v>4.1666666666666664E-2</v>
      </c>
      <c r="K58" s="25" t="s">
        <v>60</v>
      </c>
      <c r="L58" s="17"/>
    </row>
    <row r="59" spans="1:12">
      <c r="A59" s="20" t="s">
        <v>129</v>
      </c>
      <c r="B59" s="21">
        <v>43480</v>
      </c>
      <c r="C59" s="35" t="s">
        <v>143</v>
      </c>
      <c r="D59" s="18" t="s">
        <v>4</v>
      </c>
      <c r="E59" s="19" t="e">
        <f ca="1">_xlfn.IFNA(VLOOKUP(T_Demandes[[#This Row],[Equipement]],T_Zones[],2,FALSE),"")</f>
        <v>#NAME?</v>
      </c>
      <c r="F59" s="14" t="e">
        <f ca="1">_xlfn.IFNA(VLOOKUP(T_Demandes[[#This Row],[Equipement]],T_Zones[],3,FALSE),"")</f>
        <v>#NAME?</v>
      </c>
      <c r="G59" s="14" t="str">
        <f>TEXT(ROW()-ROW(T_Demandes[[#Headers],[N°DI]]),"000")</f>
        <v>046</v>
      </c>
      <c r="H59" s="15" t="s">
        <v>78</v>
      </c>
      <c r="I59" s="16"/>
      <c r="J59" s="16">
        <v>6.25E-2</v>
      </c>
      <c r="K59" s="25" t="s">
        <v>60</v>
      </c>
      <c r="L59" s="17" t="s">
        <v>83</v>
      </c>
    </row>
    <row r="60" spans="1:12">
      <c r="A60" s="20" t="s">
        <v>129</v>
      </c>
      <c r="B60" s="21">
        <v>43480</v>
      </c>
      <c r="C60" s="35" t="s">
        <v>145</v>
      </c>
      <c r="D60" s="18" t="s">
        <v>10</v>
      </c>
      <c r="E60" s="19" t="e">
        <f ca="1">_xlfn.IFNA(VLOOKUP(T_Demandes[[#This Row],[Equipement]],T_Zones[],2,FALSE),"")</f>
        <v>#NAME?</v>
      </c>
      <c r="F60" s="14" t="e">
        <f ca="1">_xlfn.IFNA(VLOOKUP(T_Demandes[[#This Row],[Equipement]],T_Zones[],3,FALSE),"")</f>
        <v>#NAME?</v>
      </c>
      <c r="G60" s="14" t="str">
        <f>TEXT(ROW()-ROW(T_Demandes[[#Headers],[N°DI]]),"000")</f>
        <v>047</v>
      </c>
      <c r="H60" s="15" t="s">
        <v>78</v>
      </c>
      <c r="I60" s="16"/>
      <c r="J60" s="16">
        <v>0.20833333333333301</v>
      </c>
      <c r="K60" s="25" t="s">
        <v>60</v>
      </c>
      <c r="L60" s="17" t="s">
        <v>83</v>
      </c>
    </row>
    <row r="61" spans="1:12">
      <c r="A61" s="20" t="s">
        <v>89</v>
      </c>
      <c r="B61" s="21">
        <v>43486</v>
      </c>
      <c r="C61" s="35" t="s">
        <v>158</v>
      </c>
      <c r="D61" s="18" t="s">
        <v>11</v>
      </c>
      <c r="E61" s="19"/>
      <c r="F61" s="14"/>
      <c r="G61" s="14"/>
      <c r="H61" s="15" t="s">
        <v>76</v>
      </c>
      <c r="I61" s="16">
        <v>0.125</v>
      </c>
      <c r="J61" s="16">
        <v>0.125</v>
      </c>
      <c r="K61" s="25" t="s">
        <v>60</v>
      </c>
      <c r="L61" s="17"/>
    </row>
    <row r="62" spans="1:12" ht="28.5">
      <c r="A62" s="20" t="s">
        <v>159</v>
      </c>
      <c r="B62" s="21">
        <v>43486</v>
      </c>
      <c r="C62" s="35" t="s">
        <v>164</v>
      </c>
      <c r="D62" s="18" t="s">
        <v>22</v>
      </c>
      <c r="E62" s="19" t="s">
        <v>47</v>
      </c>
      <c r="F62" s="14" t="e">
        <f ca="1">_xlfn.IFNA(VLOOKUP(T_Demandes[[#This Row],[Equipement]],T_Zones[],3,FALSE),"")</f>
        <v>#NAME?</v>
      </c>
      <c r="G62" s="14"/>
      <c r="H62" s="15" t="s">
        <v>81</v>
      </c>
      <c r="I62" s="16"/>
      <c r="J62" s="16">
        <v>2.0833333333333332E-2</v>
      </c>
      <c r="K62" s="25"/>
      <c r="L62" s="17"/>
    </row>
    <row r="63" spans="1:12" ht="28.5">
      <c r="A63" s="20" t="s">
        <v>159</v>
      </c>
      <c r="B63" s="21">
        <v>43486</v>
      </c>
      <c r="C63" s="35" t="s">
        <v>165</v>
      </c>
      <c r="D63" s="18" t="s">
        <v>22</v>
      </c>
      <c r="E63" s="19" t="s">
        <v>47</v>
      </c>
      <c r="F63" s="14" t="e">
        <f ca="1">_xlfn.IFNA(VLOOKUP(T_Demandes[[#This Row],[Equipement]],T_Zones[],3,FALSE),"")</f>
        <v>#NAME?</v>
      </c>
      <c r="G63" s="14"/>
      <c r="H63" s="15" t="s">
        <v>81</v>
      </c>
      <c r="I63" s="16"/>
      <c r="J63" s="16">
        <v>2.0833333333333332E-2</v>
      </c>
      <c r="K63" s="25"/>
      <c r="L63" s="17"/>
    </row>
    <row r="64" spans="1:12" ht="28.5">
      <c r="A64" s="20" t="s">
        <v>159</v>
      </c>
      <c r="B64" s="21">
        <v>43486</v>
      </c>
      <c r="C64" s="35" t="s">
        <v>166</v>
      </c>
      <c r="D64" s="18" t="s">
        <v>23</v>
      </c>
      <c r="E64" s="19" t="e">
        <f ca="1">_xlfn.IFNA(VLOOKUP(T_Demandes[[#This Row],[Equipement]],T_Zones[],2,FALSE),"")</f>
        <v>#NAME?</v>
      </c>
      <c r="F64" s="14" t="e">
        <f ca="1">_xlfn.IFNA(VLOOKUP(T_Demandes[[#This Row],[Equipement]],T_Zones[],3,FALSE),"")</f>
        <v>#NAME?</v>
      </c>
      <c r="G64" s="14"/>
      <c r="H64" s="15" t="s">
        <v>81</v>
      </c>
      <c r="I64" s="16"/>
      <c r="J64" s="16">
        <v>2.0833333333333332E-2</v>
      </c>
      <c r="K64" s="25"/>
      <c r="L64" s="17" t="s">
        <v>83</v>
      </c>
    </row>
    <row r="65" spans="1:12" ht="57">
      <c r="A65" s="20" t="s">
        <v>105</v>
      </c>
      <c r="B65" s="21">
        <v>43486</v>
      </c>
      <c r="C65" s="35" t="s">
        <v>160</v>
      </c>
      <c r="D65" s="18" t="s">
        <v>26</v>
      </c>
      <c r="E65" s="19" t="e">
        <f ca="1">_xlfn.IFNA(VLOOKUP(T_Demandes[[#This Row],[Equipement]],T_Zones[],2,FALSE),"")</f>
        <v>#NAME?</v>
      </c>
      <c r="F65" s="14" t="e">
        <f ca="1">_xlfn.IFNA(VLOOKUP(T_Demandes[[#This Row],[Equipement]],T_Zones[],3,FALSE),"")</f>
        <v>#NAME?</v>
      </c>
      <c r="G65" s="14" t="str">
        <f>TEXT(ROW()-ROW(T_Demandes[[#Headers],[N°DI]]),"000")</f>
        <v>052</v>
      </c>
      <c r="H65" s="15"/>
      <c r="I65" s="16"/>
      <c r="J65" s="16"/>
      <c r="K65" s="25"/>
      <c r="L65" s="17"/>
    </row>
    <row r="66" spans="1:12">
      <c r="A66" s="20" t="s">
        <v>129</v>
      </c>
      <c r="B66" s="21">
        <v>43486</v>
      </c>
      <c r="C66" s="35" t="s">
        <v>161</v>
      </c>
      <c r="D66" s="18" t="s">
        <v>4</v>
      </c>
      <c r="E66" s="19" t="e">
        <f ca="1">_xlfn.IFNA(VLOOKUP(T_Demandes[[#This Row],[Equipement]],T_Zones[],2,FALSE),"")</f>
        <v>#NAME?</v>
      </c>
      <c r="F66" s="14" t="e">
        <f ca="1">_xlfn.IFNA(VLOOKUP(T_Demandes[[#This Row],[Equipement]],T_Zones[],3,FALSE),"")</f>
        <v>#NAME?</v>
      </c>
      <c r="G66" s="14" t="str">
        <f>TEXT(ROW()-ROW(T_Demandes[[#Headers],[N°DI]]),"000")</f>
        <v>053</v>
      </c>
      <c r="H66" s="15" t="s">
        <v>78</v>
      </c>
      <c r="I66" s="16"/>
      <c r="J66" s="16">
        <v>4.1666666666666664E-2</v>
      </c>
      <c r="K66" s="25" t="s">
        <v>60</v>
      </c>
      <c r="L66" s="17" t="s">
        <v>83</v>
      </c>
    </row>
    <row r="67" spans="1:12">
      <c r="A67" s="20" t="s">
        <v>129</v>
      </c>
      <c r="B67" s="21">
        <v>43486</v>
      </c>
      <c r="C67" s="35" t="s">
        <v>162</v>
      </c>
      <c r="D67" s="18" t="s">
        <v>33</v>
      </c>
      <c r="E67" s="19" t="e">
        <f ca="1">_xlfn.IFNA(VLOOKUP(T_Demandes[[#This Row],[Equipement]],T_Zones[],2,FALSE),"")</f>
        <v>#NAME?</v>
      </c>
      <c r="F67" s="14" t="e">
        <f ca="1">_xlfn.IFNA(VLOOKUP(T_Demandes[[#This Row],[Equipement]],T_Zones[],3,FALSE),"")</f>
        <v>#NAME?</v>
      </c>
      <c r="G67" s="14" t="str">
        <f>TEXT(ROW()-ROW(T_Demandes[[#Headers],[N°DI]]),"000")</f>
        <v>054</v>
      </c>
      <c r="H67" s="15" t="s">
        <v>78</v>
      </c>
      <c r="I67" s="16"/>
      <c r="J67" s="16">
        <v>4.1666666666666664E-2</v>
      </c>
      <c r="K67" s="25" t="s">
        <v>60</v>
      </c>
      <c r="L67" s="17" t="s">
        <v>83</v>
      </c>
    </row>
    <row r="68" spans="1:12">
      <c r="A68" s="20" t="s">
        <v>129</v>
      </c>
      <c r="B68" s="21">
        <v>43486</v>
      </c>
      <c r="C68" s="35" t="s">
        <v>163</v>
      </c>
      <c r="D68" s="18" t="s">
        <v>10</v>
      </c>
      <c r="E68" s="19" t="e">
        <f ca="1">_xlfn.IFNA(VLOOKUP(T_Demandes[[#This Row],[Equipement]],T_Zones[],2,FALSE),"")</f>
        <v>#NAME?</v>
      </c>
      <c r="F68" s="14" t="e">
        <f ca="1">_xlfn.IFNA(VLOOKUP(T_Demandes[[#This Row],[Equipement]],T_Zones[],3,FALSE),"")</f>
        <v>#NAME?</v>
      </c>
      <c r="G68" s="14" t="str">
        <f>TEXT(ROW()-ROW(T_Demandes[[#Headers],[N°DI]]),"000")</f>
        <v>055</v>
      </c>
      <c r="H68" s="15" t="s">
        <v>78</v>
      </c>
      <c r="I68" s="16"/>
      <c r="J68" s="16">
        <v>2.0833333333333332E-2</v>
      </c>
      <c r="K68" s="25" t="s">
        <v>60</v>
      </c>
      <c r="L68" s="17" t="s">
        <v>83</v>
      </c>
    </row>
    <row r="69" spans="1:12" ht="28.5">
      <c r="A69" s="20" t="s">
        <v>117</v>
      </c>
      <c r="B69" s="21">
        <v>43488</v>
      </c>
      <c r="C69" s="35" t="s">
        <v>265</v>
      </c>
      <c r="D69" s="18" t="s">
        <v>10</v>
      </c>
      <c r="E69" s="19" t="e">
        <f ca="1">_xlfn.IFNA(VLOOKUP(T_Demandes[[#This Row],[Equipement]],T_Zones[],2,FALSE),"")</f>
        <v>#NAME?</v>
      </c>
      <c r="F69" s="14" t="e">
        <f ca="1">_xlfn.IFNA(VLOOKUP(T_Demandes[[#This Row],[Equipement]],T_Zones[],3,FALSE),"")</f>
        <v>#NAME?</v>
      </c>
      <c r="G69" s="14"/>
      <c r="H69" s="15"/>
      <c r="I69" s="16"/>
      <c r="J69" s="16">
        <v>0.125</v>
      </c>
      <c r="K69" s="25"/>
      <c r="L69" s="17" t="s">
        <v>83</v>
      </c>
    </row>
    <row r="70" spans="1:12" ht="28.5">
      <c r="A70" s="20" t="s">
        <v>171</v>
      </c>
      <c r="B70" s="21">
        <v>43488</v>
      </c>
      <c r="C70" s="35" t="s">
        <v>172</v>
      </c>
      <c r="D70" s="18" t="s">
        <v>151</v>
      </c>
      <c r="E70" s="19" t="e">
        <f ca="1">_xlfn.IFNA(VLOOKUP(T_Demandes[[#This Row],[Equipement]],T_Zones[],2,FALSE),"")</f>
        <v>#NAME?</v>
      </c>
      <c r="F70" s="14" t="e">
        <f ca="1">_xlfn.IFNA(VLOOKUP(T_Demandes[[#This Row],[Equipement]],T_Zones[],3,FALSE),"")</f>
        <v>#NAME?</v>
      </c>
      <c r="G70" s="14" t="str">
        <f>TEXT(ROW()-ROW(T_Demandes[[#Headers],[N°DI]]),"000")</f>
        <v>057</v>
      </c>
      <c r="H70" s="15" t="s">
        <v>80</v>
      </c>
      <c r="I70" s="16"/>
      <c r="J70" s="16"/>
      <c r="K70" s="25"/>
      <c r="L70" s="17"/>
    </row>
    <row r="71" spans="1:12" ht="34.5" customHeight="1">
      <c r="A71" s="20" t="s">
        <v>171</v>
      </c>
      <c r="B71" s="21">
        <v>43489</v>
      </c>
      <c r="C71" s="35" t="s">
        <v>173</v>
      </c>
      <c r="D71" s="18" t="s">
        <v>22</v>
      </c>
      <c r="E71" s="19" t="e">
        <f ca="1">_xlfn.IFNA(VLOOKUP(T_Demandes[[#This Row],[Equipement]],T_Zones[],2,FALSE),"")</f>
        <v>#NAME?</v>
      </c>
      <c r="F71" s="14" t="e">
        <f ca="1">_xlfn.IFNA(VLOOKUP(T_Demandes[[#This Row],[Equipement]],T_Zones[],3,FALSE),"")</f>
        <v>#NAME?</v>
      </c>
      <c r="G71" s="14" t="str">
        <f>TEXT(ROW()-ROW(T_Demandes[[#Headers],[N°DI]]),"000")</f>
        <v>058</v>
      </c>
      <c r="H71" s="15" t="s">
        <v>80</v>
      </c>
      <c r="I71" s="16"/>
      <c r="J71" s="16">
        <v>4.1666666666666664E-2</v>
      </c>
      <c r="K71" s="25" t="s">
        <v>60</v>
      </c>
      <c r="L71" s="17"/>
    </row>
    <row r="72" spans="1:12" ht="13.5" customHeight="1">
      <c r="A72" s="20" t="s">
        <v>89</v>
      </c>
      <c r="B72" s="21">
        <v>43489</v>
      </c>
      <c r="C72" s="35" t="s">
        <v>175</v>
      </c>
      <c r="D72" s="18" t="s">
        <v>41</v>
      </c>
      <c r="E72" s="19" t="e">
        <f ca="1">_xlfn.IFNA(VLOOKUP(T_Demandes[[#This Row],[Equipement]],T_Zones[],2,FALSE),"")</f>
        <v>#NAME?</v>
      </c>
      <c r="F72" s="14" t="e">
        <f ca="1">_xlfn.IFNA(VLOOKUP(T_Demandes[[#This Row],[Equipement]],T_Zones[],3,FALSE),"")</f>
        <v>#NAME?</v>
      </c>
      <c r="G72" s="14" t="str">
        <f>TEXT(ROW()-ROW(T_Demandes[[#Headers],[N°DI]]),"000")</f>
        <v>059</v>
      </c>
      <c r="H72" s="15" t="s">
        <v>78</v>
      </c>
      <c r="I72" s="16"/>
      <c r="J72" s="16">
        <v>6.25E-2</v>
      </c>
      <c r="K72" s="25" t="s">
        <v>60</v>
      </c>
      <c r="L72" s="17"/>
    </row>
    <row r="73" spans="1:12">
      <c r="A73" s="20" t="s">
        <v>177</v>
      </c>
      <c r="B73" s="21">
        <v>43496</v>
      </c>
      <c r="C73" s="35" t="s">
        <v>178</v>
      </c>
      <c r="D73" s="18" t="s">
        <v>151</v>
      </c>
      <c r="E73" s="19" t="e">
        <f ca="1">_xlfn.IFNA(VLOOKUP(T_Demandes[[#This Row],[Equipement]],T_Zones[],2,FALSE),"")</f>
        <v>#NAME?</v>
      </c>
      <c r="F73" s="14" t="e">
        <f ca="1">_xlfn.IFNA(VLOOKUP(T_Demandes[[#This Row],[Equipement]],T_Zones[],3,FALSE),"")</f>
        <v>#NAME?</v>
      </c>
      <c r="G73" s="14" t="str">
        <f>TEXT(ROW()-ROW(T_Demandes[[#Headers],[N°DI]]),"000")</f>
        <v>060</v>
      </c>
      <c r="H73" s="15"/>
      <c r="I73" s="16"/>
      <c r="J73" s="16"/>
      <c r="K73" s="25"/>
      <c r="L73" s="17"/>
    </row>
    <row r="74" spans="1:12" ht="42.75">
      <c r="A74" s="20" t="s">
        <v>177</v>
      </c>
      <c r="B74" s="21">
        <v>43489</v>
      </c>
      <c r="C74" s="41" t="s">
        <v>179</v>
      </c>
      <c r="D74" s="18" t="s">
        <v>151</v>
      </c>
      <c r="E74" s="19" t="e">
        <f ca="1">_xlfn.IFNA(VLOOKUP(T_Demandes[[#This Row],[Equipement]],T_Zones[],2,FALSE),"")</f>
        <v>#NAME?</v>
      </c>
      <c r="F74" s="14" t="e">
        <f ca="1">_xlfn.IFNA(VLOOKUP(T_Demandes[[#This Row],[Equipement]],T_Zones[],3,FALSE),"")</f>
        <v>#NAME?</v>
      </c>
      <c r="G74" s="14" t="str">
        <f>TEXT(ROW()-ROW(T_Demandes[[#Headers],[N°DI]]),"000")</f>
        <v>061</v>
      </c>
      <c r="H74" s="15"/>
      <c r="I74" s="16"/>
      <c r="J74" s="16"/>
      <c r="K74" s="25"/>
      <c r="L74" s="17"/>
    </row>
    <row r="75" spans="1:12" ht="71.25">
      <c r="A75" s="20" t="s">
        <v>105</v>
      </c>
      <c r="B75" s="21">
        <v>43489</v>
      </c>
      <c r="C75" s="35" t="s">
        <v>180</v>
      </c>
      <c r="D75" s="18" t="s">
        <v>55</v>
      </c>
      <c r="E75" s="19" t="e">
        <f ca="1">_xlfn.IFNA(VLOOKUP(T_Demandes[[#This Row],[Equipement]],T_Zones[],2,FALSE),"")</f>
        <v>#NAME?</v>
      </c>
      <c r="F75" s="14" t="e">
        <f ca="1">_xlfn.IFNA(VLOOKUP(T_Demandes[[#This Row],[Equipement]],T_Zones[],3,FALSE),"")</f>
        <v>#NAME?</v>
      </c>
      <c r="G75" s="14" t="str">
        <f>TEXT(ROW()-ROW(T_Demandes[[#Headers],[N°DI]]),"000")</f>
        <v>062</v>
      </c>
      <c r="H75" s="15" t="s">
        <v>91</v>
      </c>
      <c r="I75" s="16"/>
      <c r="J75" s="16"/>
      <c r="K75" s="25"/>
      <c r="L75" s="17"/>
    </row>
    <row r="76" spans="1:12" ht="28.5">
      <c r="A76" s="20" t="s">
        <v>105</v>
      </c>
      <c r="B76" s="21">
        <v>43489</v>
      </c>
      <c r="C76" s="35" t="s">
        <v>181</v>
      </c>
      <c r="D76" s="18" t="s">
        <v>34</v>
      </c>
      <c r="E76" s="19" t="e">
        <f ca="1">_xlfn.IFNA(VLOOKUP(T_Demandes[[#This Row],[Equipement]],T_Zones[],2,FALSE),"")</f>
        <v>#NAME?</v>
      </c>
      <c r="F76" s="14" t="e">
        <f ca="1">_xlfn.IFNA(VLOOKUP(T_Demandes[[#This Row],[Equipement]],T_Zones[],3,FALSE),"")</f>
        <v>#NAME?</v>
      </c>
      <c r="G76" s="14" t="str">
        <f>TEXT(ROW()-ROW(T_Demandes[[#Headers],[N°DI]]),"000")</f>
        <v>063</v>
      </c>
      <c r="H76" s="15"/>
      <c r="I76" s="16"/>
      <c r="J76" s="16"/>
      <c r="K76" s="25"/>
      <c r="L76" s="17"/>
    </row>
    <row r="77" spans="1:12" ht="42.75">
      <c r="A77" s="20" t="s">
        <v>105</v>
      </c>
      <c r="B77" s="21">
        <v>43489</v>
      </c>
      <c r="C77" s="35" t="s">
        <v>182</v>
      </c>
      <c r="D77" s="18" t="s">
        <v>18</v>
      </c>
      <c r="E77" s="19" t="e">
        <f ca="1">_xlfn.IFNA(VLOOKUP(T_Demandes[[#This Row],[Equipement]],T_Zones[],2,FALSE),"")</f>
        <v>#NAME?</v>
      </c>
      <c r="F77" s="14" t="e">
        <f ca="1">_xlfn.IFNA(VLOOKUP(T_Demandes[[#This Row],[Equipement]],T_Zones[],3,FALSE),"")</f>
        <v>#NAME?</v>
      </c>
      <c r="G77" s="14" t="str">
        <f>TEXT(ROW()-ROW(T_Demandes[[#Headers],[N°DI]]),"000")</f>
        <v>064</v>
      </c>
      <c r="H77" s="15" t="s">
        <v>91</v>
      </c>
      <c r="I77" s="16"/>
      <c r="J77" s="16"/>
      <c r="K77" s="25"/>
      <c r="L77" s="17"/>
    </row>
    <row r="78" spans="1:12" ht="28.5">
      <c r="A78" s="20" t="s">
        <v>171</v>
      </c>
      <c r="B78" s="21">
        <v>43489</v>
      </c>
      <c r="C78" s="35" t="s">
        <v>183</v>
      </c>
      <c r="D78" s="18" t="s">
        <v>36</v>
      </c>
      <c r="E78" s="19" t="e">
        <f ca="1">_xlfn.IFNA(VLOOKUP(T_Demandes[[#This Row],[Equipement]],T_Zones[],2,FALSE),"")</f>
        <v>#NAME?</v>
      </c>
      <c r="F78" s="14" t="e">
        <f ca="1">_xlfn.IFNA(VLOOKUP(T_Demandes[[#This Row],[Equipement]],T_Zones[],3,FALSE),"")</f>
        <v>#NAME?</v>
      </c>
      <c r="G78" s="14" t="str">
        <f>TEXT(ROW()-ROW(T_Demandes[[#Headers],[N°DI]]),"000")</f>
        <v>065</v>
      </c>
      <c r="H78" s="15" t="s">
        <v>92</v>
      </c>
      <c r="I78" s="16"/>
      <c r="J78" s="16">
        <v>4.1666666666666664E-2</v>
      </c>
      <c r="K78" s="25" t="s">
        <v>60</v>
      </c>
      <c r="L78" s="17"/>
    </row>
    <row r="79" spans="1:12">
      <c r="A79" s="20" t="s">
        <v>185</v>
      </c>
      <c r="B79" s="21">
        <v>43489</v>
      </c>
      <c r="C79" s="35" t="s">
        <v>186</v>
      </c>
      <c r="D79" s="18" t="s">
        <v>18</v>
      </c>
      <c r="E79" s="19" t="e">
        <f ca="1">_xlfn.IFNA(VLOOKUP(T_Demandes[[#This Row],[Equipement]],T_Zones[],2,FALSE),"")</f>
        <v>#NAME?</v>
      </c>
      <c r="F79" s="14" t="e">
        <f ca="1">_xlfn.IFNA(VLOOKUP(T_Demandes[[#This Row],[Equipement]],T_Zones[],3,FALSE),"")</f>
        <v>#NAME?</v>
      </c>
      <c r="G79" s="14" t="str">
        <f>TEXT(ROW()-ROW(T_Demandes[[#Headers],[N°DI]]),"000")</f>
        <v>066</v>
      </c>
      <c r="H79" s="15" t="s">
        <v>78</v>
      </c>
      <c r="I79" s="16"/>
      <c r="J79" s="16">
        <v>4.1666666666666664E-2</v>
      </c>
      <c r="K79" s="25" t="s">
        <v>60</v>
      </c>
      <c r="L79" s="17" t="s">
        <v>83</v>
      </c>
    </row>
    <row r="80" spans="1:12">
      <c r="A80" s="20" t="s">
        <v>129</v>
      </c>
      <c r="B80" s="21">
        <v>43489</v>
      </c>
      <c r="C80" s="35" t="s">
        <v>188</v>
      </c>
      <c r="D80" s="18" t="s">
        <v>4</v>
      </c>
      <c r="E80" s="19" t="e">
        <f ca="1">_xlfn.IFNA(VLOOKUP(T_Demandes[[#This Row],[Equipement]],T_Zones[],2,FALSE),"")</f>
        <v>#NAME?</v>
      </c>
      <c r="F80" s="14" t="e">
        <f ca="1">_xlfn.IFNA(VLOOKUP(T_Demandes[[#This Row],[Equipement]],T_Zones[],3,FALSE),"")</f>
        <v>#NAME?</v>
      </c>
      <c r="G80" s="14" t="str">
        <f>TEXT(ROW()-ROW(T_Demandes[[#Headers],[N°DI]]),"000")</f>
        <v>067</v>
      </c>
      <c r="H80" s="15" t="s">
        <v>78</v>
      </c>
      <c r="I80" s="16"/>
      <c r="J80" s="16">
        <v>2.0833333333333332E-2</v>
      </c>
      <c r="K80" s="25" t="s">
        <v>60</v>
      </c>
      <c r="L80" s="17" t="s">
        <v>83</v>
      </c>
    </row>
    <row r="81" spans="1:12">
      <c r="A81" s="20" t="s">
        <v>129</v>
      </c>
      <c r="B81" s="21">
        <v>43489</v>
      </c>
      <c r="C81" s="35" t="s">
        <v>127</v>
      </c>
      <c r="D81" s="18" t="s">
        <v>33</v>
      </c>
      <c r="E81" s="19" t="e">
        <f ca="1">_xlfn.IFNA(VLOOKUP(T_Demandes[[#This Row],[Equipement]],T_Zones[],2,FALSE),"")</f>
        <v>#NAME?</v>
      </c>
      <c r="F81" s="14" t="e">
        <f ca="1">_xlfn.IFNA(VLOOKUP(T_Demandes[[#This Row],[Equipement]],T_Zones[],3,FALSE),"")</f>
        <v>#NAME?</v>
      </c>
      <c r="G81" s="14" t="str">
        <f>TEXT(ROW()-ROW(T_Demandes[[#Headers],[N°DI]]),"000")</f>
        <v>068</v>
      </c>
      <c r="H81" s="15" t="s">
        <v>78</v>
      </c>
      <c r="I81" s="16"/>
      <c r="J81" s="16">
        <v>4.1666666666666664E-2</v>
      </c>
      <c r="K81" s="25" t="s">
        <v>60</v>
      </c>
      <c r="L81" s="17" t="s">
        <v>83</v>
      </c>
    </row>
    <row r="82" spans="1:12">
      <c r="A82" s="20" t="s">
        <v>129</v>
      </c>
      <c r="B82" s="21">
        <v>43489</v>
      </c>
      <c r="C82" s="35" t="s">
        <v>191</v>
      </c>
      <c r="D82" s="18" t="s">
        <v>151</v>
      </c>
      <c r="E82" s="19" t="e">
        <f ca="1">_xlfn.IFNA(VLOOKUP(T_Demandes[[#This Row],[Equipement]],T_Zones[],2,FALSE),"")</f>
        <v>#NAME?</v>
      </c>
      <c r="F82" s="14" t="e">
        <f ca="1">_xlfn.IFNA(VLOOKUP(T_Demandes[[#This Row],[Equipement]],T_Zones[],3,FALSE),"")</f>
        <v>#NAME?</v>
      </c>
      <c r="G82" s="14" t="str">
        <f>TEXT(ROW()-ROW(T_Demandes[[#Headers],[N°DI]]),"000")</f>
        <v>069</v>
      </c>
      <c r="H82" s="15" t="s">
        <v>78</v>
      </c>
      <c r="I82" s="16"/>
      <c r="J82" s="16">
        <v>0.125</v>
      </c>
      <c r="K82" s="25" t="s">
        <v>60</v>
      </c>
      <c r="L82" s="17" t="s">
        <v>83</v>
      </c>
    </row>
    <row r="83" spans="1:12">
      <c r="A83" s="20" t="s">
        <v>129</v>
      </c>
      <c r="B83" s="21">
        <v>43490</v>
      </c>
      <c r="C83" s="35" t="s">
        <v>193</v>
      </c>
      <c r="D83" s="18" t="s">
        <v>151</v>
      </c>
      <c r="E83" s="19" t="e">
        <f ca="1">_xlfn.IFNA(VLOOKUP(T_Demandes[[#This Row],[Equipement]],T_Zones[],2,FALSE),"")</f>
        <v>#NAME?</v>
      </c>
      <c r="F83" s="14" t="e">
        <f ca="1">_xlfn.IFNA(VLOOKUP(T_Demandes[[#This Row],[Equipement]],T_Zones[],3,FALSE),"")</f>
        <v>#NAME?</v>
      </c>
      <c r="G83" s="14" t="str">
        <f>TEXT(ROW()-ROW(T_Demandes[[#Headers],[N°DI]]),"000")</f>
        <v>070</v>
      </c>
      <c r="H83" s="15" t="s">
        <v>78</v>
      </c>
      <c r="I83" s="16"/>
      <c r="J83" s="16">
        <v>2.0833333333333332E-2</v>
      </c>
      <c r="K83" s="25" t="s">
        <v>60</v>
      </c>
      <c r="L83" s="17" t="s">
        <v>83</v>
      </c>
    </row>
    <row r="84" spans="1:12">
      <c r="A84" s="20" t="s">
        <v>129</v>
      </c>
      <c r="B84" s="21">
        <v>43490</v>
      </c>
      <c r="C84" s="35" t="s">
        <v>195</v>
      </c>
      <c r="D84" s="18" t="s">
        <v>4</v>
      </c>
      <c r="E84" s="19" t="e">
        <f ca="1">_xlfn.IFNA(VLOOKUP(T_Demandes[[#This Row],[Equipement]],T_Zones[],2,FALSE),"")</f>
        <v>#NAME?</v>
      </c>
      <c r="F84" s="14" t="e">
        <f ca="1">_xlfn.IFNA(VLOOKUP(T_Demandes[[#This Row],[Equipement]],T_Zones[],3,FALSE),"")</f>
        <v>#NAME?</v>
      </c>
      <c r="G84" s="14" t="str">
        <f>TEXT(ROW()-ROW(T_Demandes[[#Headers],[N°DI]]),"000")</f>
        <v>071</v>
      </c>
      <c r="H84" s="15" t="s">
        <v>78</v>
      </c>
      <c r="I84" s="16"/>
      <c r="J84" s="16">
        <v>8.3333333333333301E-2</v>
      </c>
      <c r="K84" s="25" t="s">
        <v>60</v>
      </c>
      <c r="L84" s="17" t="s">
        <v>83</v>
      </c>
    </row>
    <row r="85" spans="1:12">
      <c r="A85" s="20" t="s">
        <v>129</v>
      </c>
      <c r="B85" s="21">
        <v>43490</v>
      </c>
      <c r="C85" s="35" t="s">
        <v>127</v>
      </c>
      <c r="D85" s="18" t="s">
        <v>33</v>
      </c>
      <c r="E85" s="19" t="e">
        <f ca="1">_xlfn.IFNA(VLOOKUP(T_Demandes[[#This Row],[Equipement]],T_Zones[],2,FALSE),"")</f>
        <v>#NAME?</v>
      </c>
      <c r="F85" s="14" t="e">
        <f ca="1">_xlfn.IFNA(VLOOKUP(T_Demandes[[#This Row],[Equipement]],T_Zones[],3,FALSE),"")</f>
        <v>#NAME?</v>
      </c>
      <c r="G85" s="14" t="str">
        <f>TEXT(ROW()-ROW(T_Demandes[[#Headers],[N°DI]]),"000")</f>
        <v>072</v>
      </c>
      <c r="H85" s="15" t="s">
        <v>78</v>
      </c>
      <c r="I85" s="16"/>
      <c r="J85" s="16">
        <v>4.1666666666666664E-2</v>
      </c>
      <c r="K85" s="25" t="s">
        <v>60</v>
      </c>
      <c r="L85" s="17" t="s">
        <v>83</v>
      </c>
    </row>
    <row r="86" spans="1:12">
      <c r="A86" s="20" t="s">
        <v>129</v>
      </c>
      <c r="B86" s="21">
        <v>43490</v>
      </c>
      <c r="C86" s="35" t="s">
        <v>200</v>
      </c>
      <c r="D86" s="18" t="s">
        <v>34</v>
      </c>
      <c r="E86" s="19" t="e">
        <f ca="1">_xlfn.IFNA(VLOOKUP(T_Demandes[[#This Row],[Equipement]],T_Zones[],2,FALSE),"")</f>
        <v>#NAME?</v>
      </c>
      <c r="F86" s="14" t="e">
        <f ca="1">_xlfn.IFNA(VLOOKUP(T_Demandes[[#This Row],[Equipement]],T_Zones[],3,FALSE),"")</f>
        <v>#NAME?</v>
      </c>
      <c r="G86" s="14" t="str">
        <f>TEXT(ROW()-ROW(T_Demandes[[#Headers],[N°DI]]),"000")</f>
        <v>073</v>
      </c>
      <c r="H86" s="15" t="s">
        <v>78</v>
      </c>
      <c r="I86" s="16"/>
      <c r="J86" s="16">
        <v>2.0833333333333332E-2</v>
      </c>
      <c r="K86" s="25" t="s">
        <v>60</v>
      </c>
      <c r="L86" s="17" t="s">
        <v>83</v>
      </c>
    </row>
    <row r="87" spans="1:12">
      <c r="A87" s="20" t="s">
        <v>129</v>
      </c>
      <c r="B87" s="21">
        <v>43490</v>
      </c>
      <c r="C87" s="35" t="s">
        <v>191</v>
      </c>
      <c r="D87" s="18" t="s">
        <v>151</v>
      </c>
      <c r="E87" s="19" t="e">
        <f ca="1">_xlfn.IFNA(VLOOKUP(T_Demandes[[#This Row],[Equipement]],T_Zones[],2,FALSE),"")</f>
        <v>#NAME?</v>
      </c>
      <c r="F87" s="14" t="e">
        <f ca="1">_xlfn.IFNA(VLOOKUP(T_Demandes[[#This Row],[Equipement]],T_Zones[],3,FALSE),"")</f>
        <v>#NAME?</v>
      </c>
      <c r="G87" s="14" t="str">
        <f>TEXT(ROW()-ROW(T_Demandes[[#Headers],[N°DI]]),"000")</f>
        <v>074</v>
      </c>
      <c r="H87" s="15" t="s">
        <v>78</v>
      </c>
      <c r="I87" s="16"/>
      <c r="J87" s="16">
        <v>0.3125</v>
      </c>
      <c r="K87" s="25" t="s">
        <v>60</v>
      </c>
      <c r="L87" s="17" t="s">
        <v>83</v>
      </c>
    </row>
    <row r="88" spans="1:12" ht="40.5" customHeight="1">
      <c r="A88" s="20" t="s">
        <v>117</v>
      </c>
      <c r="B88" s="21">
        <v>43490</v>
      </c>
      <c r="C88" s="35" t="s">
        <v>201</v>
      </c>
      <c r="D88" s="18" t="s">
        <v>10</v>
      </c>
      <c r="E88" s="19" t="e">
        <f ca="1">_xlfn.IFNA(VLOOKUP(T_Demandes[[#This Row],[Equipement]],T_Zones[],2,FALSE),"")</f>
        <v>#NAME?</v>
      </c>
      <c r="F88" s="14" t="e">
        <f ca="1">_xlfn.IFNA(VLOOKUP(T_Demandes[[#This Row],[Equipement]],T_Zones[],3,FALSE),"")</f>
        <v>#NAME?</v>
      </c>
      <c r="G88" s="14" t="str">
        <f>TEXT(ROW()-ROW(T_Demandes[[#Headers],[N°DI]]),"000")</f>
        <v>075</v>
      </c>
      <c r="H88" s="15" t="s">
        <v>91</v>
      </c>
      <c r="I88" s="16"/>
      <c r="J88" s="16">
        <v>4.1666666666666664E-2</v>
      </c>
      <c r="K88" s="25"/>
      <c r="L88" s="17"/>
    </row>
    <row r="89" spans="1:12" ht="28.5">
      <c r="A89" s="20" t="s">
        <v>159</v>
      </c>
      <c r="B89" s="21">
        <v>43490</v>
      </c>
      <c r="C89" s="35" t="s">
        <v>202</v>
      </c>
      <c r="D89" s="18" t="s">
        <v>151</v>
      </c>
      <c r="E89" s="19" t="e">
        <f ca="1">_xlfn.IFNA(VLOOKUP(T_Demandes[[#This Row],[Equipement]],T_Zones[],2,FALSE),"")</f>
        <v>#NAME?</v>
      </c>
      <c r="F89" s="14" t="e">
        <f ca="1">_xlfn.IFNA(VLOOKUP(T_Demandes[[#This Row],[Equipement]],T_Zones[],3,FALSE),"")</f>
        <v>#NAME?</v>
      </c>
      <c r="G89" s="14" t="str">
        <f>TEXT(ROW()-ROW(T_Demandes[[#Headers],[N°DI]]),"000")</f>
        <v>076</v>
      </c>
      <c r="H89" s="15" t="s">
        <v>91</v>
      </c>
      <c r="I89" s="16"/>
      <c r="J89" s="16"/>
      <c r="K89" s="25"/>
      <c r="L89" s="17"/>
    </row>
    <row r="90" spans="1:12" ht="28.5">
      <c r="A90" s="20" t="s">
        <v>117</v>
      </c>
      <c r="B90" s="21">
        <v>43490</v>
      </c>
      <c r="C90" s="35" t="s">
        <v>284</v>
      </c>
      <c r="D90" s="18" t="s">
        <v>34</v>
      </c>
      <c r="E90" s="19" t="e">
        <f ca="1">_xlfn.IFNA(VLOOKUP(T_Demandes[[#This Row],[Equipement]],T_Zones[],2,FALSE),"")</f>
        <v>#NAME?</v>
      </c>
      <c r="F90" s="14" t="e">
        <f ca="1">_xlfn.IFNA(VLOOKUP(T_Demandes[[#This Row],[Equipement]],T_Zones[],3,FALSE),"")</f>
        <v>#NAME?</v>
      </c>
      <c r="G90" s="14" t="str">
        <f>TEXT(ROW()-ROW(T_Demandes[[#Headers],[N°DI]]),"000")</f>
        <v>077</v>
      </c>
      <c r="H90" s="15" t="s">
        <v>91</v>
      </c>
      <c r="I90" s="16"/>
      <c r="J90" s="16"/>
      <c r="K90" s="25"/>
      <c r="L90" s="17"/>
    </row>
    <row r="91" spans="1:12" ht="28.5">
      <c r="A91" s="20" t="s">
        <v>117</v>
      </c>
      <c r="B91" s="21">
        <v>43490</v>
      </c>
      <c r="C91" s="35" t="s">
        <v>203</v>
      </c>
      <c r="D91" s="18" t="s">
        <v>17</v>
      </c>
      <c r="E91" s="19" t="e">
        <f ca="1">_xlfn.IFNA(VLOOKUP(T_Demandes[[#This Row],[Equipement]],T_Zones[],2,FALSE),"")</f>
        <v>#NAME?</v>
      </c>
      <c r="F91" s="14" t="e">
        <f ca="1">_xlfn.IFNA(VLOOKUP(T_Demandes[[#This Row],[Equipement]],T_Zones[],3,FALSE),"")</f>
        <v>#NAME?</v>
      </c>
      <c r="G91" s="14" t="str">
        <f>TEXT(ROW()-ROW(T_Demandes[[#Headers],[N°DI]]),"000")</f>
        <v>078</v>
      </c>
      <c r="H91" s="15" t="s">
        <v>91</v>
      </c>
      <c r="I91" s="16"/>
      <c r="J91" s="16"/>
      <c r="K91" s="25"/>
      <c r="L91" s="17"/>
    </row>
    <row r="92" spans="1:12" ht="28.5">
      <c r="A92" s="20" t="s">
        <v>117</v>
      </c>
      <c r="B92" s="21">
        <v>43490</v>
      </c>
      <c r="C92" s="35" t="s">
        <v>204</v>
      </c>
      <c r="D92" s="18" t="s">
        <v>4</v>
      </c>
      <c r="E92" s="19" t="e">
        <f ca="1">_xlfn.IFNA(VLOOKUP(T_Demandes[[#This Row],[Equipement]],T_Zones[],2,FALSE),"")</f>
        <v>#NAME?</v>
      </c>
      <c r="F92" s="14" t="e">
        <f ca="1">_xlfn.IFNA(VLOOKUP(T_Demandes[[#This Row],[Equipement]],T_Zones[],3,FALSE),"")</f>
        <v>#NAME?</v>
      </c>
      <c r="G92" s="14" t="str">
        <f>TEXT(ROW()-ROW(T_Demandes[[#Headers],[N°DI]]),"000")</f>
        <v>079</v>
      </c>
      <c r="H92" s="15" t="s">
        <v>91</v>
      </c>
      <c r="I92" s="16"/>
      <c r="J92" s="16"/>
      <c r="K92" s="25"/>
      <c r="L92" s="17"/>
    </row>
    <row r="93" spans="1:12" ht="57">
      <c r="A93" s="20" t="s">
        <v>117</v>
      </c>
      <c r="B93" s="21">
        <v>43490</v>
      </c>
      <c r="C93" s="35" t="s">
        <v>205</v>
      </c>
      <c r="D93" s="18" t="s">
        <v>16</v>
      </c>
      <c r="E93" s="19" t="e">
        <f ca="1">_xlfn.IFNA(VLOOKUP(T_Demandes[[#This Row],[Equipement]],T_Zones[],2,FALSE),"")</f>
        <v>#NAME?</v>
      </c>
      <c r="F93" s="14" t="e">
        <f ca="1">_xlfn.IFNA(VLOOKUP(T_Demandes[[#This Row],[Equipement]],T_Zones[],3,FALSE),"")</f>
        <v>#NAME?</v>
      </c>
      <c r="G93" s="14" t="str">
        <f>TEXT(ROW()-ROW(T_Demandes[[#Headers],[N°DI]]),"000")</f>
        <v>080</v>
      </c>
      <c r="H93" s="15"/>
      <c r="I93" s="16"/>
      <c r="J93" s="16"/>
      <c r="K93" s="25"/>
      <c r="L93" s="17"/>
    </row>
    <row r="94" spans="1:12" ht="42.75">
      <c r="A94" s="20" t="s">
        <v>117</v>
      </c>
      <c r="B94" s="21">
        <v>43490</v>
      </c>
      <c r="C94" s="35" t="s">
        <v>206</v>
      </c>
      <c r="D94" s="18" t="s">
        <v>151</v>
      </c>
      <c r="E94" s="19" t="e">
        <f ca="1">_xlfn.IFNA(VLOOKUP(T_Demandes[[#This Row],[Equipement]],T_Zones[],2,FALSE),"")</f>
        <v>#NAME?</v>
      </c>
      <c r="F94" s="14" t="e">
        <f ca="1">_xlfn.IFNA(VLOOKUP(T_Demandes[[#This Row],[Equipement]],T_Zones[],3,FALSE),"")</f>
        <v>#NAME?</v>
      </c>
      <c r="G94" s="14" t="str">
        <f>TEXT(ROW()-ROW(T_Demandes[[#Headers],[N°DI]]),"000")</f>
        <v>081</v>
      </c>
      <c r="H94" s="15" t="s">
        <v>80</v>
      </c>
      <c r="I94" s="16"/>
      <c r="J94" s="16"/>
      <c r="K94" s="25"/>
      <c r="L94" s="17"/>
    </row>
    <row r="95" spans="1:12" ht="42.75">
      <c r="A95" s="20" t="s">
        <v>117</v>
      </c>
      <c r="B95" s="21">
        <v>43490</v>
      </c>
      <c r="C95" s="35" t="s">
        <v>207</v>
      </c>
      <c r="D95" s="18" t="s">
        <v>151</v>
      </c>
      <c r="E95" s="19" t="e">
        <f ca="1">_xlfn.IFNA(VLOOKUP(T_Demandes[[#This Row],[Equipement]],T_Zones[],2,FALSE),"")</f>
        <v>#NAME?</v>
      </c>
      <c r="F95" s="14" t="e">
        <f ca="1">_xlfn.IFNA(VLOOKUP(T_Demandes[[#This Row],[Equipement]],T_Zones[],3,FALSE),"")</f>
        <v>#NAME?</v>
      </c>
      <c r="G95" s="14" t="str">
        <f>TEXT(ROW()-ROW(T_Demandes[[#Headers],[N°DI]]),"000")</f>
        <v>082</v>
      </c>
      <c r="H95" s="15" t="s">
        <v>80</v>
      </c>
      <c r="I95" s="16"/>
      <c r="J95" s="16"/>
      <c r="K95" s="25"/>
      <c r="L95" s="17"/>
    </row>
    <row r="96" spans="1:12">
      <c r="A96" s="20" t="s">
        <v>89</v>
      </c>
      <c r="B96" s="21">
        <v>43493</v>
      </c>
      <c r="C96" s="35" t="s">
        <v>208</v>
      </c>
      <c r="D96" s="18" t="s">
        <v>151</v>
      </c>
      <c r="E96" s="19" t="e">
        <f ca="1">_xlfn.IFNA(VLOOKUP(T_Demandes[[#This Row],[Equipement]],T_Zones[],2,FALSE),"")</f>
        <v>#NAME?</v>
      </c>
      <c r="F96" s="14" t="e">
        <f ca="1">_xlfn.IFNA(VLOOKUP(T_Demandes[[#This Row],[Equipement]],T_Zones[],3,FALSE),"")</f>
        <v>#NAME?</v>
      </c>
      <c r="G96" s="14" t="str">
        <f>TEXT(ROW()-ROW(T_Demandes[[#Headers],[N°DI]]),"000")</f>
        <v>083</v>
      </c>
      <c r="H96" s="15" t="s">
        <v>76</v>
      </c>
      <c r="I96" s="16"/>
      <c r="J96" s="16">
        <v>0.3125</v>
      </c>
      <c r="K96" s="25" t="s">
        <v>60</v>
      </c>
      <c r="L96" s="17"/>
    </row>
    <row r="97" spans="1:12">
      <c r="A97" s="20" t="s">
        <v>89</v>
      </c>
      <c r="B97" s="21">
        <v>43493</v>
      </c>
      <c r="C97" s="35" t="s">
        <v>208</v>
      </c>
      <c r="D97" s="18" t="s">
        <v>151</v>
      </c>
      <c r="E97" s="19" t="e">
        <f ca="1">_xlfn.IFNA(VLOOKUP(T_Demandes[[#This Row],[Equipement]],T_Zones[],2,FALSE),"")</f>
        <v>#NAME?</v>
      </c>
      <c r="F97" s="14" t="e">
        <f ca="1">_xlfn.IFNA(VLOOKUP(T_Demandes[[#This Row],[Equipement]],T_Zones[],3,FALSE),"")</f>
        <v>#NAME?</v>
      </c>
      <c r="G97" s="14" t="str">
        <f>TEXT(ROW()-ROW(T_Demandes[[#Headers],[N°DI]]),"000")</f>
        <v>084</v>
      </c>
      <c r="H97" s="15" t="s">
        <v>77</v>
      </c>
      <c r="I97" s="16"/>
      <c r="J97" s="16">
        <v>0.3125</v>
      </c>
      <c r="K97" s="25" t="s">
        <v>60</v>
      </c>
      <c r="L97" s="17"/>
    </row>
    <row r="98" spans="1:12">
      <c r="A98" s="20" t="s">
        <v>89</v>
      </c>
      <c r="B98" s="21">
        <v>43493</v>
      </c>
      <c r="C98" s="35" t="s">
        <v>208</v>
      </c>
      <c r="D98" s="18" t="s">
        <v>151</v>
      </c>
      <c r="E98" s="19" t="e">
        <f ca="1">_xlfn.IFNA(VLOOKUP(T_Demandes[[#This Row],[Equipement]],T_Zones[],2,FALSE),"")</f>
        <v>#NAME?</v>
      </c>
      <c r="F98" s="14" t="e">
        <f ca="1">_xlfn.IFNA(VLOOKUP(T_Demandes[[#This Row],[Equipement]],T_Zones[],3,FALSE),"")</f>
        <v>#NAME?</v>
      </c>
      <c r="G98" s="14" t="str">
        <f>TEXT(ROW()-ROW(T_Demandes[[#Headers],[N°DI]]),"000")</f>
        <v>085</v>
      </c>
      <c r="H98" s="15" t="s">
        <v>78</v>
      </c>
      <c r="I98" s="16"/>
      <c r="J98" s="16">
        <v>0.25</v>
      </c>
      <c r="K98" s="25" t="s">
        <v>60</v>
      </c>
      <c r="L98" s="17"/>
    </row>
    <row r="99" spans="1:12">
      <c r="A99" s="20" t="s">
        <v>89</v>
      </c>
      <c r="B99" s="21">
        <v>43493</v>
      </c>
      <c r="C99" s="35" t="s">
        <v>208</v>
      </c>
      <c r="D99" s="18" t="s">
        <v>151</v>
      </c>
      <c r="E99" s="19" t="e">
        <f ca="1">_xlfn.IFNA(VLOOKUP(T_Demandes[[#This Row],[Equipement]],T_Zones[],2,FALSE),"")</f>
        <v>#NAME?</v>
      </c>
      <c r="F99" s="14" t="e">
        <f ca="1">_xlfn.IFNA(VLOOKUP(T_Demandes[[#This Row],[Equipement]],T_Zones[],3,FALSE),"")</f>
        <v>#NAME?</v>
      </c>
      <c r="G99" s="14" t="str">
        <f>TEXT(ROW()-ROW(T_Demandes[[#Headers],[N°DI]]),"000")</f>
        <v>086</v>
      </c>
      <c r="H99" s="15" t="s">
        <v>79</v>
      </c>
      <c r="I99" s="16"/>
      <c r="J99" s="16">
        <v>0.3125</v>
      </c>
      <c r="K99" s="25" t="s">
        <v>60</v>
      </c>
      <c r="L99" s="17"/>
    </row>
    <row r="100" spans="1:12">
      <c r="A100" s="20" t="s">
        <v>89</v>
      </c>
      <c r="B100" s="21">
        <v>43493</v>
      </c>
      <c r="C100" s="35" t="s">
        <v>208</v>
      </c>
      <c r="D100" s="18" t="s">
        <v>151</v>
      </c>
      <c r="E100" s="19" t="e">
        <f ca="1">_xlfn.IFNA(VLOOKUP(T_Demandes[[#This Row],[Equipement]],T_Zones[],2,FALSE),"")</f>
        <v>#NAME?</v>
      </c>
      <c r="F100" s="14" t="e">
        <f ca="1">_xlfn.IFNA(VLOOKUP(T_Demandes[[#This Row],[Equipement]],T_Zones[],3,FALSE),"")</f>
        <v>#NAME?</v>
      </c>
      <c r="G100" s="14" t="str">
        <f>TEXT(ROW()-ROW(T_Demandes[[#Headers],[N°DI]]),"000")</f>
        <v>087</v>
      </c>
      <c r="H100" s="15" t="s">
        <v>80</v>
      </c>
      <c r="I100" s="16"/>
      <c r="J100" s="16">
        <v>0.3125</v>
      </c>
      <c r="K100" s="25" t="s">
        <v>60</v>
      </c>
      <c r="L100" s="17"/>
    </row>
    <row r="101" spans="1:12">
      <c r="A101" s="20" t="s">
        <v>89</v>
      </c>
      <c r="B101" s="21">
        <v>43493</v>
      </c>
      <c r="C101" s="35" t="s">
        <v>208</v>
      </c>
      <c r="D101" s="18" t="s">
        <v>151</v>
      </c>
      <c r="E101" s="19" t="e">
        <f ca="1">_xlfn.IFNA(VLOOKUP(T_Demandes[[#This Row],[Equipement]],T_Zones[],2,FALSE),"")</f>
        <v>#NAME?</v>
      </c>
      <c r="F101" s="14" t="e">
        <f ca="1">_xlfn.IFNA(VLOOKUP(T_Demandes[[#This Row],[Equipement]],T_Zones[],3,FALSE),"")</f>
        <v>#NAME?</v>
      </c>
      <c r="G101" s="14" t="str">
        <f>TEXT(ROW()-ROW(T_Demandes[[#Headers],[N°DI]]),"000")</f>
        <v>088</v>
      </c>
      <c r="H101" s="15" t="s">
        <v>91</v>
      </c>
      <c r="I101" s="16"/>
      <c r="J101" s="16">
        <v>0.3125</v>
      </c>
      <c r="K101" s="25" t="s">
        <v>60</v>
      </c>
      <c r="L101" s="17"/>
    </row>
    <row r="102" spans="1:12">
      <c r="A102" s="20" t="s">
        <v>89</v>
      </c>
      <c r="B102" s="21">
        <v>43493</v>
      </c>
      <c r="C102" s="35" t="s">
        <v>127</v>
      </c>
      <c r="D102" s="18" t="s">
        <v>32</v>
      </c>
      <c r="E102" s="19" t="e">
        <f ca="1">_xlfn.IFNA(VLOOKUP(T_Demandes[[#This Row],[Equipement]],T_Zones[],2,FALSE),"")</f>
        <v>#NAME?</v>
      </c>
      <c r="F102" s="14" t="e">
        <f ca="1">_xlfn.IFNA(VLOOKUP(T_Demandes[[#This Row],[Equipement]],T_Zones[],3,FALSE),"")</f>
        <v>#NAME?</v>
      </c>
      <c r="G102" s="14" t="str">
        <f>TEXT(ROW()-ROW(T_Demandes[[#Headers],[N°DI]]),"000")</f>
        <v>089</v>
      </c>
      <c r="H102" s="15" t="s">
        <v>79</v>
      </c>
      <c r="I102" s="16"/>
      <c r="J102" s="16">
        <v>0.14583333333333301</v>
      </c>
      <c r="K102" s="25" t="s">
        <v>60</v>
      </c>
      <c r="L102" s="17"/>
    </row>
    <row r="103" spans="1:12">
      <c r="A103" s="20" t="s">
        <v>216</v>
      </c>
      <c r="B103" s="21">
        <v>43493</v>
      </c>
      <c r="C103" s="35" t="s">
        <v>217</v>
      </c>
      <c r="D103" s="18" t="s">
        <v>10</v>
      </c>
      <c r="E103" s="19" t="e">
        <f ca="1">_xlfn.IFNA(VLOOKUP(T_Demandes[[#This Row],[Equipement]],T_Zones[],2,FALSE),"")</f>
        <v>#NAME?</v>
      </c>
      <c r="F103" s="14" t="e">
        <f ca="1">_xlfn.IFNA(VLOOKUP(T_Demandes[[#This Row],[Equipement]],T_Zones[],3,FALSE),"")</f>
        <v>#NAME?</v>
      </c>
      <c r="G103" s="14" t="str">
        <f>TEXT(ROW()-ROW(T_Demandes[[#Headers],[N°DI]]),"000")</f>
        <v>090</v>
      </c>
      <c r="H103" s="15" t="s">
        <v>82</v>
      </c>
      <c r="I103" s="16"/>
      <c r="J103" s="16">
        <v>6.25E-2</v>
      </c>
      <c r="K103" s="25" t="s">
        <v>60</v>
      </c>
      <c r="L103" s="17" t="s">
        <v>83</v>
      </c>
    </row>
    <row r="104" spans="1:12">
      <c r="A104" s="20" t="s">
        <v>218</v>
      </c>
      <c r="B104" s="21">
        <v>43493</v>
      </c>
      <c r="C104" s="35" t="s">
        <v>219</v>
      </c>
      <c r="D104" s="18" t="s">
        <v>10</v>
      </c>
      <c r="E104" s="19" t="e">
        <f ca="1">_xlfn.IFNA(VLOOKUP(T_Demandes[[#This Row],[Equipement]],T_Zones[],2,FALSE),"")</f>
        <v>#NAME?</v>
      </c>
      <c r="F104" s="14" t="e">
        <f ca="1">_xlfn.IFNA(VLOOKUP(T_Demandes[[#This Row],[Equipement]],T_Zones[],3,FALSE),"")</f>
        <v>#NAME?</v>
      </c>
      <c r="G104" s="14" t="str">
        <f>TEXT(ROW()-ROW(T_Demandes[[#Headers],[N°DI]]),"000")</f>
        <v>091</v>
      </c>
      <c r="H104" s="15" t="s">
        <v>78</v>
      </c>
      <c r="I104" s="16"/>
      <c r="J104" s="16">
        <v>4.1666666666666664E-2</v>
      </c>
      <c r="K104" s="25" t="s">
        <v>60</v>
      </c>
      <c r="L104" s="17" t="s">
        <v>83</v>
      </c>
    </row>
    <row r="105" spans="1:12" hidden="1">
      <c r="A105" s="20"/>
      <c r="B105" s="21"/>
      <c r="C105" s="35"/>
      <c r="D105" s="18"/>
      <c r="E105" s="19" t="e">
        <f ca="1">_xlfn.IFNA(VLOOKUP(T_Demandes[[#This Row],[Equipement]],T_Zones[],2,FALSE),"")</f>
        <v>#NAME?</v>
      </c>
      <c r="F105" s="14" t="e">
        <f ca="1">_xlfn.IFNA(VLOOKUP(T_Demandes[[#This Row],[Equipement]],T_Zones[],3,FALSE),"")</f>
        <v>#NAME?</v>
      </c>
      <c r="G105" s="14" t="str">
        <f>TEXT(ROW()-ROW(T_Demandes[[#Headers],[N°DI]]),"000")</f>
        <v>092</v>
      </c>
      <c r="H105" s="15" t="s">
        <v>91</v>
      </c>
      <c r="I105" s="16"/>
      <c r="J105" s="16">
        <v>4.1666666666666664E-2</v>
      </c>
      <c r="K105" s="25" t="s">
        <v>60</v>
      </c>
      <c r="L105" s="17" t="s">
        <v>83</v>
      </c>
    </row>
    <row r="106" spans="1:12">
      <c r="A106" s="20" t="s">
        <v>129</v>
      </c>
      <c r="B106" s="21">
        <v>43493</v>
      </c>
      <c r="C106" s="35" t="s">
        <v>221</v>
      </c>
      <c r="D106" s="18" t="s">
        <v>4</v>
      </c>
      <c r="E106" s="19" t="e">
        <f ca="1">_xlfn.IFNA(VLOOKUP(T_Demandes[[#This Row],[Equipement]],T_Zones[],2,FALSE),"")</f>
        <v>#NAME?</v>
      </c>
      <c r="F106" s="14" t="e">
        <f ca="1">_xlfn.IFNA(VLOOKUP(T_Demandes[[#This Row],[Equipement]],T_Zones[],3,FALSE),"")</f>
        <v>#NAME?</v>
      </c>
      <c r="G106" s="14" t="str">
        <f>TEXT(ROW()-ROW(T_Demandes[[#Headers],[N°DI]]),"000")</f>
        <v>093</v>
      </c>
      <c r="H106" s="15" t="s">
        <v>78</v>
      </c>
      <c r="I106" s="16"/>
      <c r="J106" s="16">
        <v>4.1666666666666664E-2</v>
      </c>
      <c r="K106" s="25" t="s">
        <v>60</v>
      </c>
      <c r="L106" s="17" t="s">
        <v>83</v>
      </c>
    </row>
    <row r="107" spans="1:12">
      <c r="A107" s="20" t="s">
        <v>129</v>
      </c>
      <c r="B107" s="21">
        <v>43493</v>
      </c>
      <c r="C107" s="35" t="s">
        <v>223</v>
      </c>
      <c r="D107" s="18" t="s">
        <v>13</v>
      </c>
      <c r="E107" s="19" t="e">
        <f ca="1">_xlfn.IFNA(VLOOKUP(T_Demandes[[#This Row],[Equipement]],T_Zones[],2,FALSE),"")</f>
        <v>#NAME?</v>
      </c>
      <c r="F107" s="14" t="e">
        <f ca="1">_xlfn.IFNA(VLOOKUP(T_Demandes[[#This Row],[Equipement]],T_Zones[],3,FALSE),"")</f>
        <v>#NAME?</v>
      </c>
      <c r="G107" s="14" t="str">
        <f>TEXT(ROW()-ROW(T_Demandes[[#Headers],[N°DI]]),"000")</f>
        <v>094</v>
      </c>
      <c r="H107" s="15" t="s">
        <v>78</v>
      </c>
      <c r="I107" s="16"/>
      <c r="J107" s="16">
        <v>2.0833333333333332E-2</v>
      </c>
      <c r="K107" s="25" t="s">
        <v>60</v>
      </c>
      <c r="L107" s="17" t="s">
        <v>83</v>
      </c>
    </row>
    <row r="108" spans="1:12">
      <c r="A108" s="20" t="s">
        <v>129</v>
      </c>
      <c r="B108" s="21">
        <v>43493</v>
      </c>
      <c r="C108" s="35" t="s">
        <v>225</v>
      </c>
      <c r="D108" s="18" t="s">
        <v>10</v>
      </c>
      <c r="E108" s="19" t="e">
        <f ca="1">_xlfn.IFNA(VLOOKUP(T_Demandes[[#This Row],[Equipement]],T_Zones[],2,FALSE),"")</f>
        <v>#NAME?</v>
      </c>
      <c r="F108" s="14" t="e">
        <f ca="1">_xlfn.IFNA(VLOOKUP(T_Demandes[[#This Row],[Equipement]],T_Zones[],3,FALSE),"")</f>
        <v>#NAME?</v>
      </c>
      <c r="G108" s="14" t="str">
        <f>TEXT(ROW()-ROW(T_Demandes[[#Headers],[N°DI]]),"000")</f>
        <v>095</v>
      </c>
      <c r="H108" s="15" t="s">
        <v>78</v>
      </c>
      <c r="I108" s="16"/>
      <c r="J108" s="16">
        <v>2.0833333333333332E-2</v>
      </c>
      <c r="K108" s="25" t="s">
        <v>60</v>
      </c>
      <c r="L108" s="17" t="s">
        <v>83</v>
      </c>
    </row>
    <row r="109" spans="1:12" ht="28.5">
      <c r="A109" s="20" t="s">
        <v>117</v>
      </c>
      <c r="B109" s="21">
        <v>43494</v>
      </c>
      <c r="C109" s="35" t="s">
        <v>232</v>
      </c>
      <c r="D109" s="18" t="s">
        <v>151</v>
      </c>
      <c r="E109" s="19" t="e">
        <f ca="1">_xlfn.IFNA(VLOOKUP(T_Demandes[[#This Row],[Equipement]],T_Zones[],2,FALSE),"")</f>
        <v>#NAME?</v>
      </c>
      <c r="F109" s="14" t="e">
        <f ca="1">_xlfn.IFNA(VLOOKUP(T_Demandes[[#This Row],[Equipement]],T_Zones[],3,FALSE),"")</f>
        <v>#NAME?</v>
      </c>
      <c r="G109" s="14" t="str">
        <f>TEXT(ROW()-ROW(T_Demandes[[#Headers],[N°DI]]),"000")</f>
        <v>096</v>
      </c>
      <c r="H109" s="15" t="s">
        <v>91</v>
      </c>
      <c r="I109" s="16"/>
      <c r="J109" s="16">
        <v>6.25E-2</v>
      </c>
      <c r="K109" s="25"/>
      <c r="L109" s="17"/>
    </row>
    <row r="110" spans="1:12">
      <c r="A110" s="20"/>
      <c r="B110" s="21">
        <v>43497</v>
      </c>
      <c r="C110" s="35"/>
      <c r="D110" s="18"/>
      <c r="E110" s="19" t="e">
        <f ca="1">_xlfn.IFNA(VLOOKUP(T_Demandes[[#This Row],[Equipement]],T_Zones[],2,FALSE),"")</f>
        <v>#NAME?</v>
      </c>
      <c r="F110" s="14" t="e">
        <f ca="1">_xlfn.IFNA(VLOOKUP(T_Demandes[[#This Row],[Equipement]],T_Zones[],3,FALSE),"")</f>
        <v>#NAME?</v>
      </c>
      <c r="G110" s="14"/>
      <c r="H110" s="15"/>
      <c r="I110" s="16"/>
      <c r="J110" s="16"/>
      <c r="K110" s="25"/>
      <c r="L110" s="17"/>
    </row>
    <row r="111" spans="1:12">
      <c r="A111" s="20" t="s">
        <v>133</v>
      </c>
      <c r="B111" s="21">
        <v>43494</v>
      </c>
      <c r="C111" s="35" t="s">
        <v>227</v>
      </c>
      <c r="D111" s="18" t="s">
        <v>9</v>
      </c>
      <c r="E111" s="19" t="e">
        <f ca="1">_xlfn.IFNA(VLOOKUP(T_Demandes[[#This Row],[Equipement]],T_Zones[],2,FALSE),"")</f>
        <v>#NAME?</v>
      </c>
      <c r="F111" s="14" t="e">
        <f ca="1">_xlfn.IFNA(VLOOKUP(T_Demandes[[#This Row],[Equipement]],T_Zones[],3,FALSE),"")</f>
        <v>#NAME?</v>
      </c>
      <c r="G111" s="14" t="str">
        <f>TEXT(ROW()-ROW(T_Demandes[[#Headers],[N°DI]]),"000")</f>
        <v>098</v>
      </c>
      <c r="H111" s="15" t="s">
        <v>78</v>
      </c>
      <c r="I111" s="16">
        <v>8.3333333333333301E-2</v>
      </c>
      <c r="J111" s="16">
        <v>2.0833333333333332E-2</v>
      </c>
      <c r="K111" s="25" t="s">
        <v>60</v>
      </c>
      <c r="L111" s="17"/>
    </row>
    <row r="112" spans="1:12">
      <c r="A112" s="20" t="s">
        <v>133</v>
      </c>
      <c r="B112" s="21">
        <v>43494</v>
      </c>
      <c r="C112" s="35" t="s">
        <v>227</v>
      </c>
      <c r="D112" s="18" t="s">
        <v>34</v>
      </c>
      <c r="E112" s="19" t="e">
        <f ca="1">_xlfn.IFNA(VLOOKUP(T_Demandes[[#This Row],[Equipement]],T_Zones[],2,FALSE),"")</f>
        <v>#NAME?</v>
      </c>
      <c r="F112" s="14" t="e">
        <f ca="1">_xlfn.IFNA(VLOOKUP(T_Demandes[[#This Row],[Equipement]],T_Zones[],3,FALSE),"")</f>
        <v>#NAME?</v>
      </c>
      <c r="G112" s="14" t="str">
        <f>TEXT(ROW()-ROW(T_Demandes[[#Headers],[N°DI]]),"000")</f>
        <v>099</v>
      </c>
      <c r="H112" s="15" t="s">
        <v>78</v>
      </c>
      <c r="I112" s="16">
        <v>8.3333333333333301E-2</v>
      </c>
      <c r="J112" s="16">
        <v>4.1666666666666664E-2</v>
      </c>
      <c r="K112" s="25" t="s">
        <v>60</v>
      </c>
      <c r="L112" s="17"/>
    </row>
    <row r="113" spans="1:12">
      <c r="A113" s="20" t="s">
        <v>246</v>
      </c>
      <c r="B113" s="21">
        <v>43495</v>
      </c>
      <c r="C113" s="35" t="s">
        <v>247</v>
      </c>
      <c r="D113" s="18" t="s">
        <v>10</v>
      </c>
      <c r="E113" s="19" t="e">
        <f ca="1">_xlfn.IFNA(VLOOKUP(T_Demandes[[#This Row],[Equipement]],T_Zones[],2,FALSE),"")</f>
        <v>#NAME?</v>
      </c>
      <c r="F113" s="14" t="e">
        <f ca="1">_xlfn.IFNA(VLOOKUP(T_Demandes[[#This Row],[Equipement]],T_Zones[],3,FALSE),"")</f>
        <v>#NAME?</v>
      </c>
      <c r="G113" s="14" t="str">
        <f>TEXT(ROW()-ROW(T_Demandes[[#Headers],[N°DI]]),"000")</f>
        <v>100</v>
      </c>
      <c r="H113" s="15" t="s">
        <v>91</v>
      </c>
      <c r="I113" s="16"/>
      <c r="J113" s="16">
        <v>4.1666666666666664E-2</v>
      </c>
      <c r="K113" s="25" t="s">
        <v>60</v>
      </c>
      <c r="L113" s="17" t="s">
        <v>83</v>
      </c>
    </row>
    <row r="114" spans="1:12" ht="42.75">
      <c r="A114" s="20" t="s">
        <v>105</v>
      </c>
      <c r="B114" s="21">
        <v>43494</v>
      </c>
      <c r="C114" s="35" t="s">
        <v>233</v>
      </c>
      <c r="D114" s="18" t="s">
        <v>34</v>
      </c>
      <c r="E114" s="19" t="e">
        <f ca="1">_xlfn.IFNA(VLOOKUP(T_Demandes[[#This Row],[Equipement]],T_Zones[],2,FALSE),"")</f>
        <v>#NAME?</v>
      </c>
      <c r="F114" s="14" t="e">
        <f ca="1">_xlfn.IFNA(VLOOKUP(T_Demandes[[#This Row],[Equipement]],T_Zones[],3,FALSE),"")</f>
        <v>#NAME?</v>
      </c>
      <c r="G114" s="14" t="str">
        <f>TEXT(ROW()-ROW(T_Demandes[[#Headers],[N°DI]]),"000")</f>
        <v>101</v>
      </c>
      <c r="H114" s="15"/>
      <c r="I114" s="16"/>
      <c r="J114" s="16"/>
      <c r="K114" s="25"/>
      <c r="L114" s="17"/>
    </row>
    <row r="115" spans="1:12">
      <c r="A115" s="20" t="s">
        <v>129</v>
      </c>
      <c r="B115" s="21">
        <v>43495</v>
      </c>
      <c r="C115" s="35" t="s">
        <v>237</v>
      </c>
      <c r="D115" s="18" t="s">
        <v>53</v>
      </c>
      <c r="E115" s="19" t="e">
        <f ca="1">_xlfn.IFNA(VLOOKUP(T_Demandes[[#This Row],[Equipement]],T_Zones[],2,FALSE),"")</f>
        <v>#NAME?</v>
      </c>
      <c r="F115" s="14" t="e">
        <f ca="1">_xlfn.IFNA(VLOOKUP(T_Demandes[[#This Row],[Equipement]],T_Zones[],3,FALSE),"")</f>
        <v>#NAME?</v>
      </c>
      <c r="G115" s="14" t="str">
        <f>TEXT(ROW()-ROW(T_Demandes[[#Headers],[N°DI]]),"000")</f>
        <v>102</v>
      </c>
      <c r="H115" s="15" t="s">
        <v>78</v>
      </c>
      <c r="I115" s="16"/>
      <c r="J115" s="16">
        <v>2.0833333333333332E-2</v>
      </c>
      <c r="K115" s="25" t="s">
        <v>60</v>
      </c>
      <c r="L115" s="17" t="s">
        <v>83</v>
      </c>
    </row>
    <row r="116" spans="1:12">
      <c r="A116" s="20" t="s">
        <v>129</v>
      </c>
      <c r="B116" s="21">
        <v>43495</v>
      </c>
      <c r="C116" s="35" t="s">
        <v>239</v>
      </c>
      <c r="D116" s="18" t="s">
        <v>4</v>
      </c>
      <c r="E116" s="19" t="e">
        <f ca="1">_xlfn.IFNA(VLOOKUP(T_Demandes[[#This Row],[Equipement]],T_Zones[],2,FALSE),"")</f>
        <v>#NAME?</v>
      </c>
      <c r="F116" s="14" t="e">
        <f ca="1">_xlfn.IFNA(VLOOKUP(T_Demandes[[#This Row],[Equipement]],T_Zones[],3,FALSE),"")</f>
        <v>#NAME?</v>
      </c>
      <c r="G116" s="14" t="str">
        <f>TEXT(ROW()-ROW(T_Demandes[[#Headers],[N°DI]]),"000")</f>
        <v>103</v>
      </c>
      <c r="H116" s="15" t="s">
        <v>78</v>
      </c>
      <c r="I116" s="16"/>
      <c r="J116" s="16">
        <v>2.0833333333333332E-2</v>
      </c>
      <c r="K116" s="25" t="s">
        <v>60</v>
      </c>
      <c r="L116" s="17" t="s">
        <v>83</v>
      </c>
    </row>
    <row r="117" spans="1:12">
      <c r="A117" s="20" t="s">
        <v>218</v>
      </c>
      <c r="B117" s="21">
        <v>43495</v>
      </c>
      <c r="C117" s="35" t="s">
        <v>248</v>
      </c>
      <c r="D117" s="18" t="s">
        <v>10</v>
      </c>
      <c r="E117" s="19" t="e">
        <f ca="1">_xlfn.IFNA(VLOOKUP(T_Demandes[[#This Row],[Equipement]],T_Zones[],2,FALSE),"")</f>
        <v>#NAME?</v>
      </c>
      <c r="F117" s="14" t="e">
        <f ca="1">_xlfn.IFNA(VLOOKUP(T_Demandes[[#This Row],[Equipement]],T_Zones[],3,FALSE),"")</f>
        <v>#NAME?</v>
      </c>
      <c r="G117" s="14" t="str">
        <f>TEXT(ROW()-ROW(T_Demandes[[#Headers],[N°DI]]),"000")</f>
        <v>104</v>
      </c>
      <c r="H117" s="15" t="s">
        <v>91</v>
      </c>
      <c r="I117" s="16"/>
      <c r="J117" s="16"/>
      <c r="K117" s="25"/>
      <c r="L117" s="17" t="s">
        <v>83</v>
      </c>
    </row>
    <row r="118" spans="1:12">
      <c r="A118" s="20" t="s">
        <v>129</v>
      </c>
      <c r="B118" s="21">
        <v>43496</v>
      </c>
      <c r="C118" s="35" t="s">
        <v>252</v>
      </c>
      <c r="D118" s="18" t="s">
        <v>24</v>
      </c>
      <c r="E118" s="19" t="e">
        <f ca="1">_xlfn.IFNA(VLOOKUP(T_Demandes[[#This Row],[Equipement]],T_Zones[],2,FALSE),"")</f>
        <v>#NAME?</v>
      </c>
      <c r="F118" s="14" t="e">
        <f ca="1">_xlfn.IFNA(VLOOKUP(T_Demandes[[#This Row],[Equipement]],T_Zones[],3,FALSE),"")</f>
        <v>#NAME?</v>
      </c>
      <c r="G118" s="14" t="str">
        <f>TEXT(ROW()-ROW(T_Demandes[[#Headers],[N°DI]]),"000")</f>
        <v>105</v>
      </c>
      <c r="H118" s="15" t="s">
        <v>78</v>
      </c>
      <c r="I118" s="16"/>
      <c r="J118" s="16">
        <v>2.0833333333333332E-2</v>
      </c>
      <c r="K118" s="25" t="s">
        <v>60</v>
      </c>
      <c r="L118" s="17" t="s">
        <v>83</v>
      </c>
    </row>
    <row r="119" spans="1:12">
      <c r="A119" s="20" t="s">
        <v>129</v>
      </c>
      <c r="B119" s="21">
        <v>43496</v>
      </c>
      <c r="C119" s="35" t="s">
        <v>254</v>
      </c>
      <c r="D119" s="18" t="s">
        <v>24</v>
      </c>
      <c r="E119" s="19" t="e">
        <f ca="1">_xlfn.IFNA(VLOOKUP(T_Demandes[[#This Row],[Equipement]],T_Zones[],2,FALSE),"")</f>
        <v>#NAME?</v>
      </c>
      <c r="F119" s="14" t="e">
        <f ca="1">_xlfn.IFNA(VLOOKUP(T_Demandes[[#This Row],[Equipement]],T_Zones[],3,FALSE),"")</f>
        <v>#NAME?</v>
      </c>
      <c r="G119" s="14" t="str">
        <f>TEXT(ROW()-ROW(T_Demandes[[#Headers],[N°DI]]),"000")</f>
        <v>106</v>
      </c>
      <c r="H119" s="15" t="s">
        <v>78</v>
      </c>
      <c r="I119" s="16"/>
      <c r="J119" s="16">
        <v>2.0833333333333332E-2</v>
      </c>
      <c r="K119" s="25" t="s">
        <v>60</v>
      </c>
      <c r="L119" s="17" t="s">
        <v>83</v>
      </c>
    </row>
    <row r="120" spans="1:12">
      <c r="A120" s="20" t="s">
        <v>129</v>
      </c>
      <c r="B120" s="21">
        <v>43496</v>
      </c>
      <c r="C120" s="35" t="s">
        <v>256</v>
      </c>
      <c r="D120" s="18" t="s">
        <v>151</v>
      </c>
      <c r="E120" s="19" t="e">
        <f ca="1">_xlfn.IFNA(VLOOKUP(T_Demandes[[#This Row],[Equipement]],T_Zones[],2,FALSE),"")</f>
        <v>#NAME?</v>
      </c>
      <c r="F120" s="14" t="e">
        <f ca="1">_xlfn.IFNA(VLOOKUP(T_Demandes[[#This Row],[Equipement]],T_Zones[],3,FALSE),"")</f>
        <v>#NAME?</v>
      </c>
      <c r="G120" s="14" t="str">
        <f>TEXT(ROW()-ROW(T_Demandes[[#Headers],[N°DI]]),"000")</f>
        <v>107</v>
      </c>
      <c r="H120" s="15" t="s">
        <v>78</v>
      </c>
      <c r="I120" s="16"/>
      <c r="J120" s="16">
        <v>2.0833333333333332E-2</v>
      </c>
      <c r="K120" s="25" t="s">
        <v>60</v>
      </c>
      <c r="L120" s="17" t="s">
        <v>83</v>
      </c>
    </row>
    <row r="121" spans="1:12">
      <c r="A121" s="20" t="s">
        <v>129</v>
      </c>
      <c r="B121" s="21">
        <v>43496</v>
      </c>
      <c r="C121" s="35" t="s">
        <v>258</v>
      </c>
      <c r="D121" s="18" t="s">
        <v>8</v>
      </c>
      <c r="E121" s="19" t="e">
        <f ca="1">_xlfn.IFNA(VLOOKUP(T_Demandes[[#This Row],[Equipement]],T_Zones[],2,FALSE),"")</f>
        <v>#NAME?</v>
      </c>
      <c r="F121" s="14" t="e">
        <f ca="1">_xlfn.IFNA(VLOOKUP(T_Demandes[[#This Row],[Equipement]],T_Zones[],3,FALSE),"")</f>
        <v>#NAME?</v>
      </c>
      <c r="G121" s="14" t="str">
        <f>TEXT(ROW()-ROW(T_Demandes[[#Headers],[N°DI]]),"000")</f>
        <v>108</v>
      </c>
      <c r="H121" s="15" t="s">
        <v>78</v>
      </c>
      <c r="I121" s="16"/>
      <c r="J121" s="16">
        <v>2.0833333333333332E-2</v>
      </c>
      <c r="K121" s="25" t="s">
        <v>60</v>
      </c>
      <c r="L121" s="17" t="s">
        <v>83</v>
      </c>
    </row>
    <row r="122" spans="1:12">
      <c r="A122" s="20" t="s">
        <v>129</v>
      </c>
      <c r="B122" s="21">
        <v>43496</v>
      </c>
      <c r="C122" s="35" t="s">
        <v>260</v>
      </c>
      <c r="D122" s="18" t="s">
        <v>25</v>
      </c>
      <c r="E122" s="19" t="e">
        <f ca="1">_xlfn.IFNA(VLOOKUP(T_Demandes[[#This Row],[Equipement]],T_Zones[],2,FALSE),"")</f>
        <v>#NAME?</v>
      </c>
      <c r="F122" s="14" t="e">
        <f ca="1">_xlfn.IFNA(VLOOKUP(T_Demandes[[#This Row],[Equipement]],T_Zones[],3,FALSE),"")</f>
        <v>#NAME?</v>
      </c>
      <c r="G122" s="14" t="str">
        <f>TEXT(ROW()-ROW(T_Demandes[[#Headers],[N°DI]]),"000")</f>
        <v>109</v>
      </c>
      <c r="H122" s="15" t="s">
        <v>78</v>
      </c>
      <c r="I122" s="16"/>
      <c r="J122" s="16">
        <v>2.0833333333333332E-2</v>
      </c>
      <c r="K122" s="25" t="s">
        <v>60</v>
      </c>
      <c r="L122" s="17" t="s">
        <v>83</v>
      </c>
    </row>
    <row r="123" spans="1:12">
      <c r="A123" s="20" t="s">
        <v>129</v>
      </c>
      <c r="B123" s="21">
        <v>43496</v>
      </c>
      <c r="C123" s="35" t="s">
        <v>262</v>
      </c>
      <c r="D123" s="18" t="s">
        <v>24</v>
      </c>
      <c r="E123" s="19" t="e">
        <f ca="1">_xlfn.IFNA(VLOOKUP(T_Demandes[[#This Row],[Equipement]],T_Zones[],2,FALSE),"")</f>
        <v>#NAME?</v>
      </c>
      <c r="F123" s="14" t="e">
        <f ca="1">_xlfn.IFNA(VLOOKUP(T_Demandes[[#This Row],[Equipement]],T_Zones[],3,FALSE),"")</f>
        <v>#NAME?</v>
      </c>
      <c r="G123" s="14" t="str">
        <f>TEXT(ROW()-ROW(T_Demandes[[#Headers],[N°DI]]),"000")</f>
        <v>110</v>
      </c>
      <c r="H123" s="15" t="s">
        <v>78</v>
      </c>
      <c r="I123" s="16"/>
      <c r="J123" s="16">
        <v>2.0833333333333332E-2</v>
      </c>
      <c r="K123" s="25" t="s">
        <v>60</v>
      </c>
      <c r="L123" s="17" t="s">
        <v>83</v>
      </c>
    </row>
    <row r="124" spans="1:12" ht="28.5">
      <c r="A124" s="20" t="s">
        <v>177</v>
      </c>
      <c r="B124" s="21">
        <v>43496</v>
      </c>
      <c r="C124" s="35" t="s">
        <v>263</v>
      </c>
      <c r="D124" s="18" t="s">
        <v>40</v>
      </c>
      <c r="E124" s="19" t="e">
        <f ca="1">_xlfn.IFNA(VLOOKUP(T_Demandes[[#This Row],[Equipement]],T_Zones[],2,FALSE),"")</f>
        <v>#NAME?</v>
      </c>
      <c r="F124" s="14" t="e">
        <f ca="1">_xlfn.IFNA(VLOOKUP(T_Demandes[[#This Row],[Equipement]],T_Zones[],3,FALSE),"")</f>
        <v>#NAME?</v>
      </c>
      <c r="G124" s="14" t="str">
        <f>TEXT(ROW()-ROW(T_Demandes[[#Headers],[N°DI]]),"000")</f>
        <v>111</v>
      </c>
      <c r="H124" s="15" t="s">
        <v>91</v>
      </c>
      <c r="I124" s="16"/>
      <c r="J124" s="16"/>
      <c r="K124" s="25"/>
      <c r="L124" s="17" t="s">
        <v>83</v>
      </c>
    </row>
    <row r="125" spans="1:12" ht="28.5">
      <c r="A125" s="20" t="s">
        <v>177</v>
      </c>
      <c r="B125" s="21">
        <v>43496</v>
      </c>
      <c r="C125" s="35" t="s">
        <v>264</v>
      </c>
      <c r="D125" s="18" t="s">
        <v>10</v>
      </c>
      <c r="E125" s="19" t="e">
        <f ca="1">_xlfn.IFNA(VLOOKUP(T_Demandes[[#This Row],[Equipement]],T_Zones[],2,FALSE),"")</f>
        <v>#NAME?</v>
      </c>
      <c r="F125" s="14" t="e">
        <f ca="1">_xlfn.IFNA(VLOOKUP(T_Demandes[[#This Row],[Equipement]],T_Zones[],3,FALSE),"")</f>
        <v>#NAME?</v>
      </c>
      <c r="G125" s="14" t="str">
        <f>TEXT(ROW()-ROW(T_Demandes[[#Headers],[N°DI]]),"000")</f>
        <v>112</v>
      </c>
      <c r="H125" s="15"/>
      <c r="I125" s="16"/>
      <c r="J125" s="16"/>
      <c r="K125" s="25"/>
      <c r="L125" s="17"/>
    </row>
    <row r="126" spans="1:12" hidden="1">
      <c r="A126" s="20"/>
      <c r="B126" s="21"/>
      <c r="C126" s="35"/>
      <c r="D126" s="18"/>
      <c r="E126" s="19" t="e">
        <f ca="1">_xlfn.IFNA(VLOOKUP(T_Demandes[[#This Row],[Equipement]],T_Zones[],2,FALSE),"")</f>
        <v>#NAME?</v>
      </c>
      <c r="F126" s="14"/>
      <c r="G126" s="14"/>
      <c r="H126" s="15"/>
      <c r="I126" s="16"/>
      <c r="J126" s="16"/>
      <c r="K126" s="25"/>
      <c r="L126" s="17" t="s">
        <v>83</v>
      </c>
    </row>
    <row r="127" spans="1:12" hidden="1">
      <c r="A127" s="20"/>
      <c r="B127" s="21"/>
      <c r="C127" s="35"/>
      <c r="D127" s="18"/>
      <c r="E127" s="19" t="e">
        <f ca="1">_xlfn.IFNA(VLOOKUP(T_Demandes[[#This Row],[Equipement]],T_Zones[],2,FALSE),"")</f>
        <v>#NAME?</v>
      </c>
      <c r="F127" s="14"/>
      <c r="G127" s="14"/>
      <c r="H127" s="15"/>
      <c r="I127" s="16"/>
      <c r="J127" s="16"/>
      <c r="K127" s="25"/>
      <c r="L127" s="17" t="s">
        <v>83</v>
      </c>
    </row>
    <row r="128" spans="1:12">
      <c r="A128" s="20" t="s">
        <v>129</v>
      </c>
      <c r="B128" s="21">
        <v>43497</v>
      </c>
      <c r="C128" s="35" t="s">
        <v>267</v>
      </c>
      <c r="D128" s="18" t="s">
        <v>151</v>
      </c>
      <c r="E128" s="19" t="e">
        <f ca="1">_xlfn.IFNA(VLOOKUP(T_Demandes[[#This Row],[Equipement]],T_Zones[],2,FALSE),"")</f>
        <v>#NAME?</v>
      </c>
      <c r="F128" s="14" t="e">
        <f ca="1">_xlfn.IFNA(VLOOKUP(T_Demandes[[#This Row],[Equipement]],T_Zones[],3,FALSE),"")</f>
        <v>#NAME?</v>
      </c>
      <c r="G128" s="14" t="str">
        <f>TEXT(ROW()-ROW(T_Demandes[[#Headers],[N°DI]]),"000")</f>
        <v>115</v>
      </c>
      <c r="H128" s="15" t="s">
        <v>78</v>
      </c>
      <c r="I128" s="16"/>
      <c r="J128" s="16">
        <v>2.0833333333333332E-2</v>
      </c>
      <c r="K128" s="25" t="s">
        <v>60</v>
      </c>
      <c r="L128" s="17" t="s">
        <v>83</v>
      </c>
    </row>
    <row r="129" spans="1:12">
      <c r="A129" s="20" t="s">
        <v>129</v>
      </c>
      <c r="B129" s="21">
        <v>43497</v>
      </c>
      <c r="C129" s="35" t="s">
        <v>269</v>
      </c>
      <c r="D129" s="18" t="s">
        <v>23</v>
      </c>
      <c r="E129" s="19" t="e">
        <f ca="1">_xlfn.IFNA(VLOOKUP(T_Demandes[[#This Row],[Equipement]],T_Zones[],2,FALSE),"")</f>
        <v>#NAME?</v>
      </c>
      <c r="F129" s="14" t="e">
        <f ca="1">_xlfn.IFNA(VLOOKUP(T_Demandes[[#This Row],[Equipement]],T_Zones[],3,FALSE),"")</f>
        <v>#NAME?</v>
      </c>
      <c r="G129" s="14" t="str">
        <f>TEXT(ROW()-ROW(T_Demandes[[#Headers],[N°DI]]),"000")</f>
        <v>116</v>
      </c>
      <c r="H129" s="15" t="s">
        <v>78</v>
      </c>
      <c r="I129" s="16"/>
      <c r="J129" s="16">
        <v>2.0833333333333332E-2</v>
      </c>
      <c r="K129" s="25" t="s">
        <v>60</v>
      </c>
      <c r="L129" s="17" t="s">
        <v>83</v>
      </c>
    </row>
    <row r="130" spans="1:12">
      <c r="A130" s="20" t="s">
        <v>129</v>
      </c>
      <c r="B130" s="21">
        <v>43497</v>
      </c>
      <c r="C130" s="35" t="s">
        <v>271</v>
      </c>
      <c r="D130" s="18" t="s">
        <v>151</v>
      </c>
      <c r="E130" s="19" t="e">
        <f ca="1">_xlfn.IFNA(VLOOKUP(T_Demandes[[#This Row],[Equipement]],T_Zones[],2,FALSE),"")</f>
        <v>#NAME?</v>
      </c>
      <c r="F130" s="14" t="e">
        <f ca="1">_xlfn.IFNA(VLOOKUP(T_Demandes[[#This Row],[Equipement]],T_Zones[],3,FALSE),"")</f>
        <v>#NAME?</v>
      </c>
      <c r="G130" s="14" t="str">
        <f>TEXT(ROW()-ROW(T_Demandes[[#Headers],[N°DI]]),"000")</f>
        <v>117</v>
      </c>
      <c r="H130" s="15" t="s">
        <v>78</v>
      </c>
      <c r="I130" s="16"/>
      <c r="J130" s="16">
        <v>4.1666666666666664E-2</v>
      </c>
      <c r="K130" s="25" t="s">
        <v>60</v>
      </c>
      <c r="L130" s="17" t="s">
        <v>83</v>
      </c>
    </row>
    <row r="131" spans="1:12">
      <c r="A131" s="20" t="s">
        <v>129</v>
      </c>
      <c r="B131" s="21">
        <v>43497</v>
      </c>
      <c r="C131" s="35" t="s">
        <v>273</v>
      </c>
      <c r="D131" s="18" t="s">
        <v>16</v>
      </c>
      <c r="E131" s="19" t="e">
        <f ca="1">_xlfn.IFNA(VLOOKUP(T_Demandes[[#This Row],[Equipement]],T_Zones[],2,FALSE),"")</f>
        <v>#NAME?</v>
      </c>
      <c r="F131" s="14" t="e">
        <f ca="1">_xlfn.IFNA(VLOOKUP(T_Demandes[[#This Row],[Equipement]],T_Zones[],3,FALSE),"")</f>
        <v>#NAME?</v>
      </c>
      <c r="G131" s="14" t="str">
        <f>TEXT(ROW()-ROW(T_Demandes[[#Headers],[N°DI]]),"000")</f>
        <v>118</v>
      </c>
      <c r="H131" s="15" t="s">
        <v>78</v>
      </c>
      <c r="I131" s="16"/>
      <c r="J131" s="16">
        <v>4.1666666666666664E-2</v>
      </c>
      <c r="K131" s="25" t="s">
        <v>60</v>
      </c>
      <c r="L131" s="17" t="s">
        <v>83</v>
      </c>
    </row>
    <row r="132" spans="1:12">
      <c r="A132" s="20" t="s">
        <v>129</v>
      </c>
      <c r="B132" s="21">
        <v>43497</v>
      </c>
      <c r="C132" s="35" t="s">
        <v>275</v>
      </c>
      <c r="D132" s="18" t="s">
        <v>151</v>
      </c>
      <c r="E132" s="19" t="e">
        <f ca="1">_xlfn.IFNA(VLOOKUP(T_Demandes[[#This Row],[Equipement]],T_Zones[],2,FALSE),"")</f>
        <v>#NAME?</v>
      </c>
      <c r="F132" s="14" t="e">
        <f ca="1">_xlfn.IFNA(VLOOKUP(T_Demandes[[#This Row],[Equipement]],T_Zones[],3,FALSE),"")</f>
        <v>#NAME?</v>
      </c>
      <c r="G132" s="14" t="str">
        <f>TEXT(ROW()-ROW(T_Demandes[[#Headers],[N°DI]]),"000")</f>
        <v>119</v>
      </c>
      <c r="H132" s="15" t="s">
        <v>78</v>
      </c>
      <c r="I132" s="16"/>
      <c r="J132" s="16">
        <v>2.0833333333333332E-2</v>
      </c>
      <c r="K132" s="25" t="s">
        <v>60</v>
      </c>
      <c r="L132" s="17" t="s">
        <v>83</v>
      </c>
    </row>
    <row r="133" spans="1:12">
      <c r="A133" s="20" t="s">
        <v>129</v>
      </c>
      <c r="B133" s="21">
        <v>43497</v>
      </c>
      <c r="C133" s="35" t="s">
        <v>277</v>
      </c>
      <c r="D133" s="18" t="s">
        <v>10</v>
      </c>
      <c r="E133" s="19" t="e">
        <f ca="1">_xlfn.IFNA(VLOOKUP(T_Demandes[[#This Row],[Equipement]],T_Zones[],2,FALSE),"")</f>
        <v>#NAME?</v>
      </c>
      <c r="F133" s="14" t="e">
        <f ca="1">_xlfn.IFNA(VLOOKUP(T_Demandes[[#This Row],[Equipement]],T_Zones[],3,FALSE),"")</f>
        <v>#NAME?</v>
      </c>
      <c r="G133" s="14" t="str">
        <f>TEXT(ROW()-ROW(T_Demandes[[#Headers],[N°DI]]),"000")</f>
        <v>120</v>
      </c>
      <c r="H133" s="15" t="s">
        <v>78</v>
      </c>
      <c r="I133" s="16"/>
      <c r="J133" s="16">
        <v>2.0833333333333332E-2</v>
      </c>
      <c r="K133" s="25" t="s">
        <v>60</v>
      </c>
      <c r="L133" s="17" t="s">
        <v>83</v>
      </c>
    </row>
    <row r="134" spans="1:12">
      <c r="A134" s="20" t="s">
        <v>129</v>
      </c>
      <c r="B134" s="21">
        <v>43497</v>
      </c>
      <c r="C134" s="35" t="s">
        <v>279</v>
      </c>
      <c r="D134" s="18" t="s">
        <v>151</v>
      </c>
      <c r="E134" s="19" t="e">
        <f ca="1">_xlfn.IFNA(VLOOKUP(T_Demandes[[#This Row],[Equipement]],T_Zones[],2,FALSE),"")</f>
        <v>#NAME?</v>
      </c>
      <c r="F134" s="14" t="e">
        <f ca="1">_xlfn.IFNA(VLOOKUP(T_Demandes[[#This Row],[Equipement]],T_Zones[],3,FALSE),"")</f>
        <v>#NAME?</v>
      </c>
      <c r="G134" s="14" t="str">
        <f>TEXT(ROW()-ROW(T_Demandes[[#Headers],[N°DI]]),"000")</f>
        <v>121</v>
      </c>
      <c r="H134" s="15" t="s">
        <v>78</v>
      </c>
      <c r="I134" s="16"/>
      <c r="J134" s="16">
        <v>2.0833333333333332E-2</v>
      </c>
      <c r="K134" s="25" t="s">
        <v>60</v>
      </c>
      <c r="L134" s="17" t="s">
        <v>83</v>
      </c>
    </row>
    <row r="135" spans="1:12">
      <c r="A135" s="20" t="s">
        <v>129</v>
      </c>
      <c r="B135" s="21">
        <v>43497</v>
      </c>
      <c r="C135" s="35" t="s">
        <v>281</v>
      </c>
      <c r="D135" s="18" t="s">
        <v>12</v>
      </c>
      <c r="E135" s="19" t="e">
        <f ca="1">_xlfn.IFNA(VLOOKUP(T_Demandes[[#This Row],[Equipement]],T_Zones[],2,FALSE),"")</f>
        <v>#NAME?</v>
      </c>
      <c r="F135" s="14" t="e">
        <f ca="1">_xlfn.IFNA(VLOOKUP(T_Demandes[[#This Row],[Equipement]],T_Zones[],3,FALSE),"")</f>
        <v>#NAME?</v>
      </c>
      <c r="G135" s="14" t="str">
        <f>TEXT(ROW()-ROW(T_Demandes[[#Headers],[N°DI]]),"000")</f>
        <v>122</v>
      </c>
      <c r="H135" s="15" t="s">
        <v>78</v>
      </c>
      <c r="I135" s="16"/>
      <c r="J135" s="16">
        <v>2.0833333333333332E-2</v>
      </c>
      <c r="K135" s="25" t="s">
        <v>60</v>
      </c>
      <c r="L135" s="17" t="s">
        <v>83</v>
      </c>
    </row>
    <row r="136" spans="1:12" ht="57">
      <c r="A136" s="20" t="s">
        <v>117</v>
      </c>
      <c r="B136" s="21">
        <v>43497</v>
      </c>
      <c r="C136" s="35" t="s">
        <v>285</v>
      </c>
      <c r="D136" s="18" t="s">
        <v>151</v>
      </c>
      <c r="E136" s="19" t="e">
        <f ca="1">_xlfn.IFNA(VLOOKUP(T_Demandes[[#This Row],[Equipement]],T_Zones[],2,FALSE),"")</f>
        <v>#NAME?</v>
      </c>
      <c r="F136" s="14" t="e">
        <f ca="1">_xlfn.IFNA(VLOOKUP(T_Demandes[[#This Row],[Equipement]],T_Zones[],3,FALSE),"")</f>
        <v>#NAME?</v>
      </c>
      <c r="G136" s="14" t="str">
        <f>TEXT(ROW()-ROW(T_Demandes[[#Headers],[N°DI]]),"000")</f>
        <v>123</v>
      </c>
      <c r="H136" s="15" t="s">
        <v>91</v>
      </c>
      <c r="I136" s="16"/>
      <c r="J136" s="16">
        <v>4.1666666666666664E-2</v>
      </c>
      <c r="K136" s="25" t="s">
        <v>60</v>
      </c>
      <c r="L136" s="17" t="s">
        <v>83</v>
      </c>
    </row>
    <row r="137" spans="1:12" ht="2.25" hidden="1" customHeight="1">
      <c r="A137" s="20"/>
      <c r="B137" s="21"/>
      <c r="C137" s="35"/>
      <c r="D137" s="18"/>
      <c r="E137" s="19"/>
      <c r="F137" s="14"/>
      <c r="G137" s="14"/>
      <c r="H137" s="15"/>
      <c r="I137" s="16"/>
      <c r="J137" s="16"/>
      <c r="K137" s="25"/>
      <c r="L137" s="17"/>
    </row>
    <row r="138" spans="1:12" hidden="1">
      <c r="A138" s="20"/>
      <c r="B138" s="21"/>
      <c r="C138" s="35"/>
      <c r="D138" s="18"/>
      <c r="E138" s="19"/>
      <c r="F138" s="14"/>
      <c r="G138" s="14"/>
      <c r="H138" s="15"/>
      <c r="I138" s="16"/>
      <c r="J138" s="16"/>
      <c r="K138" s="25"/>
      <c r="L138" s="17"/>
    </row>
    <row r="139" spans="1:12" hidden="1">
      <c r="A139" s="20"/>
      <c r="B139" s="21"/>
      <c r="C139" s="35"/>
      <c r="D139" s="18"/>
      <c r="E139" s="19"/>
      <c r="F139" s="14"/>
      <c r="G139" s="14"/>
      <c r="H139" s="15"/>
      <c r="I139" s="16"/>
      <c r="J139" s="16"/>
      <c r="K139" s="25"/>
      <c r="L139" s="17"/>
    </row>
    <row r="140" spans="1:12" ht="42.75">
      <c r="A140" s="20" t="s">
        <v>105</v>
      </c>
      <c r="B140" s="21">
        <v>43497</v>
      </c>
      <c r="C140" s="35" t="s">
        <v>282</v>
      </c>
      <c r="D140" s="18" t="s">
        <v>30</v>
      </c>
      <c r="E140" s="19" t="e">
        <f ca="1">_xlfn.IFNA(VLOOKUP(T_Demandes[[#This Row],[Equipement]],T_Zones[],2,FALSE),"")</f>
        <v>#NAME?</v>
      </c>
      <c r="F140" s="14" t="e">
        <f ca="1">_xlfn.IFNA(VLOOKUP(T_Demandes[[#This Row],[Equipement]],T_Zones[],3,FALSE),"")</f>
        <v>#NAME?</v>
      </c>
      <c r="G140" s="14" t="str">
        <f>TEXT(ROW()-ROW(T_Demandes[[#Headers],[N°DI]]),"000")</f>
        <v>127</v>
      </c>
      <c r="H140" s="15"/>
      <c r="I140" s="16"/>
      <c r="J140" s="16"/>
      <c r="K140" s="25"/>
      <c r="L140" s="17"/>
    </row>
    <row r="141" spans="1:12">
      <c r="A141" s="20" t="s">
        <v>89</v>
      </c>
      <c r="B141" s="21">
        <v>43500</v>
      </c>
      <c r="C141" s="35" t="s">
        <v>286</v>
      </c>
      <c r="D141" s="18" t="s">
        <v>151</v>
      </c>
      <c r="E141" s="19" t="e">
        <f ca="1">_xlfn.IFNA(VLOOKUP(T_Demandes[[#This Row],[Equipement]],T_Zones[],2,FALSE),"")</f>
        <v>#NAME?</v>
      </c>
      <c r="F141" s="14" t="e">
        <f ca="1">_xlfn.IFNA(VLOOKUP(T_Demandes[[#This Row],[Equipement]],T_Zones[],3,FALSE),"")</f>
        <v>#NAME?</v>
      </c>
      <c r="G141" s="14" t="str">
        <f>TEXT(ROW()-ROW(T_Demandes[[#Headers],[N°DI]]),"000")</f>
        <v>128</v>
      </c>
      <c r="H141" s="15" t="s">
        <v>76</v>
      </c>
      <c r="I141" s="16"/>
      <c r="J141" s="16">
        <v>0.3125</v>
      </c>
      <c r="K141" s="25" t="s">
        <v>60</v>
      </c>
      <c r="L141" s="17" t="s">
        <v>83</v>
      </c>
    </row>
    <row r="142" spans="1:12">
      <c r="A142" s="20" t="s">
        <v>89</v>
      </c>
      <c r="B142" s="21">
        <v>43500</v>
      </c>
      <c r="C142" s="35" t="s">
        <v>286</v>
      </c>
      <c r="D142" s="18" t="s">
        <v>151</v>
      </c>
      <c r="E142" s="19" t="e">
        <f ca="1">_xlfn.IFNA(VLOOKUP(T_Demandes[[#This Row],[Equipement]],T_Zones[],2,FALSE),"")</f>
        <v>#NAME?</v>
      </c>
      <c r="F142" s="14" t="e">
        <f ca="1">_xlfn.IFNA(VLOOKUP(T_Demandes[[#This Row],[Equipement]],T_Zones[],3,FALSE),"")</f>
        <v>#NAME?</v>
      </c>
      <c r="G142" s="14" t="str">
        <f>TEXT(ROW()-ROW(T_Demandes[[#Headers],[N°DI]]),"000")</f>
        <v>129</v>
      </c>
      <c r="H142" s="15" t="s">
        <v>77</v>
      </c>
      <c r="I142" s="16"/>
      <c r="J142" s="16">
        <v>0.3125</v>
      </c>
      <c r="K142" s="25" t="s">
        <v>60</v>
      </c>
      <c r="L142" s="17"/>
    </row>
    <row r="143" spans="1:12">
      <c r="A143" s="20" t="s">
        <v>89</v>
      </c>
      <c r="B143" s="21">
        <v>43500</v>
      </c>
      <c r="C143" s="35" t="s">
        <v>286</v>
      </c>
      <c r="D143" s="18" t="s">
        <v>151</v>
      </c>
      <c r="E143" s="19" t="e">
        <f ca="1">_xlfn.IFNA(VLOOKUP(T_Demandes[[#This Row],[Equipement]],T_Zones[],2,FALSE),"")</f>
        <v>#NAME?</v>
      </c>
      <c r="F143" s="14" t="e">
        <f ca="1">_xlfn.IFNA(VLOOKUP(T_Demandes[[#This Row],[Equipement]],T_Zones[],3,FALSE),"")</f>
        <v>#NAME?</v>
      </c>
      <c r="G143" s="14" t="str">
        <f>TEXT(ROW()-ROW(T_Demandes[[#Headers],[N°DI]]),"000")</f>
        <v>130</v>
      </c>
      <c r="H143" s="15" t="s">
        <v>78</v>
      </c>
      <c r="I143" s="16"/>
      <c r="J143" s="16">
        <v>0.20833333333333301</v>
      </c>
      <c r="K143" s="25" t="s">
        <v>60</v>
      </c>
      <c r="L143" s="17"/>
    </row>
    <row r="144" spans="1:12">
      <c r="A144" s="20" t="s">
        <v>89</v>
      </c>
      <c r="B144" s="21">
        <v>43500</v>
      </c>
      <c r="C144" s="35" t="s">
        <v>303</v>
      </c>
      <c r="D144" s="18" t="s">
        <v>151</v>
      </c>
      <c r="E144" s="19" t="e">
        <f ca="1">_xlfn.IFNA(VLOOKUP(T_Demandes[[#This Row],[Equipement]],T_Zones[],2,FALSE),"")</f>
        <v>#NAME?</v>
      </c>
      <c r="F144" s="14" t="e">
        <f ca="1">_xlfn.IFNA(VLOOKUP(T_Demandes[[#This Row],[Equipement]],T_Zones[],3,FALSE),"")</f>
        <v>#NAME?</v>
      </c>
      <c r="G144" s="14" t="str">
        <f>TEXT(ROW()-ROW(T_Demandes[[#Headers],[N°DI]]),"000")</f>
        <v>131</v>
      </c>
      <c r="H144" s="15" t="s">
        <v>78</v>
      </c>
      <c r="I144" s="16"/>
      <c r="J144" s="16">
        <v>0.104166666666667</v>
      </c>
      <c r="K144" s="25" t="s">
        <v>60</v>
      </c>
      <c r="L144" s="17"/>
    </row>
    <row r="145" spans="1:12">
      <c r="A145" s="20" t="s">
        <v>89</v>
      </c>
      <c r="B145" s="21">
        <v>43500</v>
      </c>
      <c r="C145" s="35" t="s">
        <v>286</v>
      </c>
      <c r="D145" s="18" t="s">
        <v>151</v>
      </c>
      <c r="E145" s="19" t="e">
        <f ca="1">_xlfn.IFNA(VLOOKUP(T_Demandes[[#This Row],[Equipement]],T_Zones[],2,FALSE),"")</f>
        <v>#NAME?</v>
      </c>
      <c r="F145" s="14" t="e">
        <f ca="1">_xlfn.IFNA(VLOOKUP(T_Demandes[[#This Row],[Equipement]],T_Zones[],3,FALSE),"")</f>
        <v>#NAME?</v>
      </c>
      <c r="G145" s="14" t="str">
        <f>TEXT(ROW()-ROW(T_Demandes[[#Headers],[N°DI]]),"000")</f>
        <v>132</v>
      </c>
      <c r="H145" s="15" t="s">
        <v>80</v>
      </c>
      <c r="I145" s="16"/>
      <c r="J145" s="16">
        <v>0.3125</v>
      </c>
      <c r="K145" s="25" t="s">
        <v>60</v>
      </c>
      <c r="L145" s="17"/>
    </row>
    <row r="146" spans="1:12">
      <c r="A146" s="20" t="s">
        <v>89</v>
      </c>
      <c r="B146" s="21">
        <v>43500</v>
      </c>
      <c r="C146" s="35" t="s">
        <v>286</v>
      </c>
      <c r="D146" s="18" t="s">
        <v>151</v>
      </c>
      <c r="E146" s="19" t="e">
        <f ca="1">_xlfn.IFNA(VLOOKUP(T_Demandes[[#This Row],[Equipement]],T_Zones[],2,FALSE),"")</f>
        <v>#NAME?</v>
      </c>
      <c r="F146" s="14" t="e">
        <f ca="1">_xlfn.IFNA(VLOOKUP(T_Demandes[[#This Row],[Equipement]],T_Zones[],3,FALSE),"")</f>
        <v>#NAME?</v>
      </c>
      <c r="G146" s="14" t="str">
        <f>TEXT(ROW()-ROW(T_Demandes[[#Headers],[N°DI]]),"000")</f>
        <v>133</v>
      </c>
      <c r="H146" s="15" t="s">
        <v>91</v>
      </c>
      <c r="I146" s="16"/>
      <c r="J146" s="16"/>
      <c r="K146" s="25"/>
      <c r="L146" s="17"/>
    </row>
    <row r="147" spans="1:12">
      <c r="A147" s="20" t="s">
        <v>89</v>
      </c>
      <c r="B147" s="21">
        <v>43500</v>
      </c>
      <c r="C147" s="35" t="s">
        <v>127</v>
      </c>
      <c r="D147" s="18" t="s">
        <v>32</v>
      </c>
      <c r="E147" s="19" t="e">
        <f ca="1">_xlfn.IFNA(VLOOKUP(T_Demandes[[#This Row],[Equipement]],T_Zones[],2,FALSE),"")</f>
        <v>#NAME?</v>
      </c>
      <c r="F147" s="14" t="e">
        <f ca="1">_xlfn.IFNA(VLOOKUP(T_Demandes[[#This Row],[Equipement]],T_Zones[],3,FALSE),"")</f>
        <v>#NAME?</v>
      </c>
      <c r="G147" s="14" t="str">
        <f>TEXT(ROW()-ROW(T_Demandes[[#Headers],[N°DI]]),"000")</f>
        <v>134</v>
      </c>
      <c r="H147" s="15" t="s">
        <v>76</v>
      </c>
      <c r="I147" s="16"/>
      <c r="J147" s="16">
        <v>0.125</v>
      </c>
      <c r="K147" s="25" t="s">
        <v>60</v>
      </c>
      <c r="L147" s="17"/>
    </row>
    <row r="148" spans="1:12" hidden="1">
      <c r="A148" s="20"/>
      <c r="B148" s="21"/>
      <c r="C148" s="35"/>
      <c r="D148" s="18"/>
      <c r="E148" s="19"/>
      <c r="F148" s="14"/>
      <c r="G148" s="14"/>
      <c r="H148" s="15"/>
      <c r="I148" s="16"/>
      <c r="J148" s="16"/>
      <c r="K148" s="25"/>
      <c r="L148" s="17"/>
    </row>
    <row r="149" spans="1:12" ht="28.5">
      <c r="A149" s="20" t="s">
        <v>171</v>
      </c>
      <c r="B149" s="21">
        <v>43500</v>
      </c>
      <c r="C149" s="35" t="s">
        <v>295</v>
      </c>
      <c r="D149" s="18" t="s">
        <v>151</v>
      </c>
      <c r="E149" s="19" t="e">
        <f ca="1">_xlfn.IFNA(VLOOKUP(T_Demandes[[#This Row],[Equipement]],T_Zones[],2,FALSE),"")</f>
        <v>#NAME?</v>
      </c>
      <c r="F149" s="14" t="e">
        <f ca="1">_xlfn.IFNA(VLOOKUP(T_Demandes[[#This Row],[Equipement]],T_Zones[],3,FALSE),"")</f>
        <v>#NAME?</v>
      </c>
      <c r="G149" s="14" t="str">
        <f>TEXT(ROW()-ROW(T_Demandes[[#Headers],[N°DI]]),"000")</f>
        <v>136</v>
      </c>
      <c r="H149" s="15" t="s">
        <v>77</v>
      </c>
      <c r="I149" s="16"/>
      <c r="J149" s="16">
        <v>4.1666666666666664E-2</v>
      </c>
      <c r="K149" s="25" t="s">
        <v>60</v>
      </c>
      <c r="L149" s="17" t="s">
        <v>83</v>
      </c>
    </row>
    <row r="150" spans="1:12" hidden="1">
      <c r="A150" s="20"/>
      <c r="B150" s="21"/>
      <c r="C150" s="35"/>
      <c r="D150" s="18"/>
      <c r="E150" s="19"/>
      <c r="F150" s="14"/>
      <c r="G150" s="14"/>
      <c r="H150" s="15"/>
      <c r="I150" s="16"/>
      <c r="J150" s="16"/>
      <c r="K150" s="25"/>
      <c r="L150" s="17"/>
    </row>
    <row r="151" spans="1:12" ht="28.5">
      <c r="A151" s="20" t="s">
        <v>105</v>
      </c>
      <c r="B151" s="21">
        <v>43501</v>
      </c>
      <c r="C151" s="35" t="s">
        <v>296</v>
      </c>
      <c r="D151" s="18" t="s">
        <v>40</v>
      </c>
      <c r="E151" s="19" t="e">
        <f ca="1">_xlfn.IFNA(VLOOKUP(T_Demandes[[#This Row],[Equipement]],T_Zones[],2,FALSE),"")</f>
        <v>#NAME?</v>
      </c>
      <c r="F151" s="14" t="e">
        <f ca="1">_xlfn.IFNA(VLOOKUP(T_Demandes[[#This Row],[Equipement]],T_Zones[],3,FALSE),"")</f>
        <v>#NAME?</v>
      </c>
      <c r="G151" s="14" t="str">
        <f>TEXT(ROW()-ROW(T_Demandes[[#Headers],[N°DI]]),"000")</f>
        <v>138</v>
      </c>
      <c r="H151" s="15"/>
      <c r="I151" s="16"/>
      <c r="J151" s="16"/>
      <c r="K151" s="25"/>
      <c r="L151" s="17"/>
    </row>
    <row r="152" spans="1:12" ht="57">
      <c r="A152" s="20" t="s">
        <v>105</v>
      </c>
      <c r="B152" s="21">
        <v>43501</v>
      </c>
      <c r="C152" s="35" t="s">
        <v>297</v>
      </c>
      <c r="D152" s="18" t="s">
        <v>35</v>
      </c>
      <c r="E152" s="19" t="e">
        <f ca="1">_xlfn.IFNA(VLOOKUP(T_Demandes[[#This Row],[Equipement]],T_Zones[],2,FALSE),"")</f>
        <v>#NAME?</v>
      </c>
      <c r="F152" s="14" t="e">
        <f ca="1">_xlfn.IFNA(VLOOKUP(T_Demandes[[#This Row],[Equipement]],T_Zones[],3,FALSE),"")</f>
        <v>#NAME?</v>
      </c>
      <c r="G152" s="14" t="str">
        <f>TEXT(ROW()-ROW(T_Demandes[[#Headers],[N°DI]]),"000")</f>
        <v>139</v>
      </c>
      <c r="H152" s="15" t="s">
        <v>91</v>
      </c>
      <c r="I152" s="16"/>
      <c r="J152" s="16"/>
      <c r="K152" s="25"/>
      <c r="L152" s="17"/>
    </row>
    <row r="153" spans="1:12" ht="42.75">
      <c r="A153" s="20" t="s">
        <v>105</v>
      </c>
      <c r="B153" s="21">
        <v>43501</v>
      </c>
      <c r="C153" s="35" t="s">
        <v>298</v>
      </c>
      <c r="D153" s="18" t="s">
        <v>38</v>
      </c>
      <c r="E153" s="19" t="e">
        <f ca="1">_xlfn.IFNA(VLOOKUP(T_Demandes[[#This Row],[Equipement]],T_Zones[],2,FALSE),"")</f>
        <v>#NAME?</v>
      </c>
      <c r="F153" s="14" t="e">
        <f ca="1">_xlfn.IFNA(VLOOKUP(T_Demandes[[#This Row],[Equipement]],T_Zones[],3,FALSE),"")</f>
        <v>#NAME?</v>
      </c>
      <c r="G153" s="14" t="str">
        <f>TEXT(ROW()-ROW(T_Demandes[[#Headers],[N°DI]]),"000")</f>
        <v>140</v>
      </c>
      <c r="H153" s="15" t="s">
        <v>91</v>
      </c>
      <c r="I153" s="16"/>
      <c r="J153" s="16"/>
      <c r="K153" s="25"/>
      <c r="L153" s="17"/>
    </row>
    <row r="154" spans="1:12" ht="42.75">
      <c r="A154" s="20" t="s">
        <v>105</v>
      </c>
      <c r="B154" s="21">
        <v>43501</v>
      </c>
      <c r="C154" s="35" t="s">
        <v>299</v>
      </c>
      <c r="D154" s="18" t="s">
        <v>39</v>
      </c>
      <c r="E154" s="19" t="e">
        <f ca="1">_xlfn.IFNA(VLOOKUP(T_Demandes[[#This Row],[Equipement]],T_Zones[],2,FALSE),"")</f>
        <v>#NAME?</v>
      </c>
      <c r="F154" s="14" t="e">
        <f ca="1">_xlfn.IFNA(VLOOKUP(T_Demandes[[#This Row],[Equipement]],T_Zones[],3,FALSE),"")</f>
        <v>#NAME?</v>
      </c>
      <c r="G154" s="14" t="str">
        <f>TEXT(ROW()-ROW(T_Demandes[[#Headers],[N°DI]]),"000")</f>
        <v>141</v>
      </c>
      <c r="H154" s="15"/>
      <c r="I154" s="16"/>
      <c r="J154" s="16"/>
      <c r="K154" s="25"/>
      <c r="L154" s="17"/>
    </row>
    <row r="155" spans="1:12" ht="28.5">
      <c r="A155" s="20" t="s">
        <v>177</v>
      </c>
      <c r="B155" s="21">
        <v>43501</v>
      </c>
      <c r="C155" s="35" t="s">
        <v>300</v>
      </c>
      <c r="D155" s="18" t="s">
        <v>10</v>
      </c>
      <c r="E155" s="19" t="e">
        <f ca="1">_xlfn.IFNA(VLOOKUP(T_Demandes[[#This Row],[Equipement]],T_Zones[],2,FALSE),"")</f>
        <v>#NAME?</v>
      </c>
      <c r="F155" s="14" t="e">
        <f ca="1">_xlfn.IFNA(VLOOKUP(T_Demandes[[#This Row],[Equipement]],T_Zones[],3,FALSE),"")</f>
        <v>#NAME?</v>
      </c>
      <c r="G155" s="14" t="str">
        <f>TEXT(ROW()-ROW(T_Demandes[[#Headers],[N°DI]]),"000")</f>
        <v>142</v>
      </c>
      <c r="H155" s="15" t="s">
        <v>91</v>
      </c>
      <c r="I155" s="16"/>
      <c r="J155" s="16"/>
      <c r="K155" s="25"/>
      <c r="L155" s="17"/>
    </row>
    <row r="156" spans="1:12">
      <c r="A156" s="20"/>
      <c r="B156" s="21">
        <v>43502</v>
      </c>
      <c r="C156" s="35" t="s">
        <v>305</v>
      </c>
      <c r="D156" s="18" t="s">
        <v>25</v>
      </c>
      <c r="E156" s="19" t="e">
        <f ca="1">_xlfn.IFNA(VLOOKUP(T_Demandes[[#This Row],[Equipement]],T_Zones[],2,FALSE),"")</f>
        <v>#NAME?</v>
      </c>
      <c r="F156" s="14" t="e">
        <f ca="1">_xlfn.IFNA(VLOOKUP(T_Demandes[[#This Row],[Equipement]],T_Zones[],3,FALSE),"")</f>
        <v>#NAME?</v>
      </c>
      <c r="G156" s="14" t="str">
        <f>TEXT(ROW()-ROW(T_Demandes[[#Headers],[N°DI]]),"000")</f>
        <v>143</v>
      </c>
      <c r="H156" s="15" t="s">
        <v>78</v>
      </c>
      <c r="I156" s="16"/>
      <c r="J156" s="16">
        <v>4.1666666666666664E-2</v>
      </c>
      <c r="K156" s="25" t="s">
        <v>60</v>
      </c>
      <c r="L156" s="17" t="s">
        <v>83</v>
      </c>
    </row>
    <row r="157" spans="1:12">
      <c r="A157" s="20" t="s">
        <v>306</v>
      </c>
      <c r="B157" s="21">
        <v>43503</v>
      </c>
      <c r="C157" s="35" t="s">
        <v>307</v>
      </c>
      <c r="D157" s="18" t="s">
        <v>4</v>
      </c>
      <c r="E157" s="19" t="e">
        <f ca="1">_xlfn.IFNA(VLOOKUP(T_Demandes[[#This Row],[Equipement]],T_Zones[],2,FALSE),"")</f>
        <v>#NAME?</v>
      </c>
      <c r="F157" s="14" t="e">
        <f ca="1">_xlfn.IFNA(VLOOKUP(T_Demandes[[#This Row],[Equipement]],T_Zones[],3,FALSE),"")</f>
        <v>#NAME?</v>
      </c>
      <c r="G157" s="14" t="str">
        <f>TEXT(ROW()-ROW(T_Demandes[[#Headers],[N°DI]]),"000")</f>
        <v>144</v>
      </c>
      <c r="H157" s="15" t="s">
        <v>91</v>
      </c>
      <c r="I157" s="16"/>
      <c r="J157" s="16">
        <v>8.3333333333333301E-2</v>
      </c>
      <c r="K157" s="25" t="s">
        <v>60</v>
      </c>
      <c r="L157" s="17"/>
    </row>
    <row r="158" spans="1:12">
      <c r="A158" s="20" t="s">
        <v>308</v>
      </c>
      <c r="B158" s="21">
        <v>43503</v>
      </c>
      <c r="C158" s="35" t="s">
        <v>309</v>
      </c>
      <c r="D158" s="18" t="s">
        <v>16</v>
      </c>
      <c r="E158" s="19" t="e">
        <f ca="1">_xlfn.IFNA(VLOOKUP(T_Demandes[[#This Row],[Equipement]],T_Zones[],2,FALSE),"")</f>
        <v>#NAME?</v>
      </c>
      <c r="F158" s="14" t="e">
        <f ca="1">_xlfn.IFNA(VLOOKUP(T_Demandes[[#This Row],[Equipement]],T_Zones[],3,FALSE),"")</f>
        <v>#NAME?</v>
      </c>
      <c r="G158" s="14" t="str">
        <f>TEXT(ROW()-ROW(T_Demandes[[#Headers],[N°DI]]),"000")</f>
        <v>145</v>
      </c>
      <c r="H158" s="15" t="s">
        <v>91</v>
      </c>
      <c r="I158" s="16"/>
      <c r="J158" s="16">
        <v>6.25E-2</v>
      </c>
      <c r="K158" s="25"/>
      <c r="L158" s="17"/>
    </row>
    <row r="159" spans="1:12">
      <c r="A159" s="20" t="s">
        <v>308</v>
      </c>
      <c r="B159" s="21">
        <v>43503</v>
      </c>
      <c r="C159" s="35" t="s">
        <v>310</v>
      </c>
      <c r="D159" s="18" t="s">
        <v>44</v>
      </c>
      <c r="E159" s="19" t="e">
        <f ca="1">_xlfn.IFNA(VLOOKUP(T_Demandes[[#This Row],[Equipement]],T_Zones[],2,FALSE),"")</f>
        <v>#NAME?</v>
      </c>
      <c r="F159" s="14" t="e">
        <f ca="1">_xlfn.IFNA(VLOOKUP(T_Demandes[[#This Row],[Equipement]],T_Zones[],3,FALSE),"")</f>
        <v>#NAME?</v>
      </c>
      <c r="G159" s="14" t="str">
        <f>TEXT(ROW()-ROW(T_Demandes[[#Headers],[N°DI]]),"000")</f>
        <v>146</v>
      </c>
      <c r="H159" s="15" t="s">
        <v>91</v>
      </c>
      <c r="I159" s="16"/>
      <c r="J159" s="16">
        <v>0.3125</v>
      </c>
      <c r="K159" s="25"/>
      <c r="L159" s="17"/>
    </row>
    <row r="160" spans="1:12" ht="28.5">
      <c r="A160" s="20" t="s">
        <v>308</v>
      </c>
      <c r="B160" s="21">
        <v>43503</v>
      </c>
      <c r="C160" s="35" t="s">
        <v>311</v>
      </c>
      <c r="D160" s="18" t="s">
        <v>18</v>
      </c>
      <c r="E160" s="19" t="e">
        <f ca="1">_xlfn.IFNA(VLOOKUP(T_Demandes[[#This Row],[Equipement]],T_Zones[],2,FALSE),"")</f>
        <v>#NAME?</v>
      </c>
      <c r="F160" s="14" t="e">
        <f ca="1">_xlfn.IFNA(VLOOKUP(T_Demandes[[#This Row],[Equipement]],T_Zones[],3,FALSE),"")</f>
        <v>#NAME?</v>
      </c>
      <c r="G160" s="14" t="str">
        <f>TEXT(ROW()-ROW(T_Demandes[[#Headers],[N°DI]]),"000")</f>
        <v>147</v>
      </c>
      <c r="H160" s="15" t="s">
        <v>91</v>
      </c>
      <c r="I160" s="16"/>
      <c r="J160" s="16">
        <v>0.3125</v>
      </c>
      <c r="K160" s="25"/>
      <c r="L160" s="17"/>
    </row>
    <row r="161" spans="1:12">
      <c r="A161" s="20" t="s">
        <v>216</v>
      </c>
      <c r="B161" s="21">
        <v>43503</v>
      </c>
      <c r="C161" s="35"/>
      <c r="D161" s="18"/>
      <c r="E161" s="19" t="e">
        <f ca="1">_xlfn.IFNA(VLOOKUP(T_Demandes[[#This Row],[Equipement]],T_Zones[],2,FALSE),"")</f>
        <v>#NAME?</v>
      </c>
      <c r="F161" s="14" t="e">
        <f ca="1">_xlfn.IFNA(VLOOKUP(T_Demandes[[#This Row],[Equipement]],T_Zones[],3,FALSE),"")</f>
        <v>#NAME?</v>
      </c>
      <c r="G161" s="14" t="str">
        <f>TEXT(ROW()-ROW(T_Demandes[[#Headers],[N°DI]]),"000")</f>
        <v>148</v>
      </c>
      <c r="H161" s="15"/>
      <c r="I161" s="16"/>
      <c r="J161" s="16"/>
      <c r="K161" s="25"/>
      <c r="L161" s="17"/>
    </row>
    <row r="162" spans="1:12" ht="42.75">
      <c r="A162" s="20" t="s">
        <v>105</v>
      </c>
      <c r="B162" s="21">
        <v>43503</v>
      </c>
      <c r="C162" s="35" t="s">
        <v>312</v>
      </c>
      <c r="D162" s="18" t="s">
        <v>10</v>
      </c>
      <c r="E162" s="19" t="e">
        <f ca="1">_xlfn.IFNA(VLOOKUP(T_Demandes[[#This Row],[Equipement]],T_Zones[],2,FALSE),"")</f>
        <v>#NAME?</v>
      </c>
      <c r="F162" s="14" t="e">
        <f ca="1">_xlfn.IFNA(VLOOKUP(T_Demandes[[#This Row],[Equipement]],T_Zones[],3,FALSE),"")</f>
        <v>#NAME?</v>
      </c>
      <c r="G162" s="14" t="str">
        <f>TEXT(ROW()-ROW(T_Demandes[[#Headers],[N°DI]]),"000")</f>
        <v>149</v>
      </c>
      <c r="H162" s="15" t="s">
        <v>91</v>
      </c>
      <c r="I162" s="16"/>
      <c r="J162" s="16"/>
      <c r="K162" s="25"/>
      <c r="L162" s="17"/>
    </row>
    <row r="163" spans="1:12" ht="42.75">
      <c r="A163" s="20" t="s">
        <v>105</v>
      </c>
      <c r="B163" s="21">
        <v>43503</v>
      </c>
      <c r="C163" s="35" t="s">
        <v>313</v>
      </c>
      <c r="D163" s="18" t="s">
        <v>30</v>
      </c>
      <c r="E163" s="19" t="e">
        <f ca="1">_xlfn.IFNA(VLOOKUP(T_Demandes[[#This Row],[Equipement]],T_Zones[],2,FALSE),"")</f>
        <v>#NAME?</v>
      </c>
      <c r="F163" s="14" t="e">
        <f ca="1">_xlfn.IFNA(VLOOKUP(T_Demandes[[#This Row],[Equipement]],T_Zones[],3,FALSE),"")</f>
        <v>#NAME?</v>
      </c>
      <c r="G163" s="14" t="str">
        <f>TEXT(ROW()-ROW(T_Demandes[[#Headers],[N°DI]]),"000")</f>
        <v>150</v>
      </c>
      <c r="H163" s="15" t="s">
        <v>91</v>
      </c>
      <c r="I163" s="16"/>
      <c r="J163" s="16"/>
      <c r="K163" s="25"/>
      <c r="L163" s="17"/>
    </row>
    <row r="164" spans="1:12" ht="85.5">
      <c r="A164" s="20" t="s">
        <v>105</v>
      </c>
      <c r="B164" s="21">
        <v>43503</v>
      </c>
      <c r="C164" s="35" t="s">
        <v>314</v>
      </c>
      <c r="D164" s="18" t="s">
        <v>10</v>
      </c>
      <c r="E164" s="19" t="e">
        <f ca="1">_xlfn.IFNA(VLOOKUP(T_Demandes[[#This Row],[Equipement]],T_Zones[],2,FALSE),"")</f>
        <v>#NAME?</v>
      </c>
      <c r="F164" s="14" t="e">
        <f ca="1">_xlfn.IFNA(VLOOKUP(T_Demandes[[#This Row],[Equipement]],T_Zones[],3,FALSE),"")</f>
        <v>#NAME?</v>
      </c>
      <c r="G164" s="14" t="str">
        <f>TEXT(ROW()-ROW(T_Demandes[[#Headers],[N°DI]]),"000")</f>
        <v>151</v>
      </c>
      <c r="H164" s="15"/>
      <c r="I164" s="16"/>
      <c r="J164" s="16"/>
      <c r="K164" s="25"/>
      <c r="L164" s="17"/>
    </row>
    <row r="165" spans="1:12" ht="87" customHeight="1">
      <c r="A165" s="20" t="s">
        <v>105</v>
      </c>
      <c r="B165" s="21">
        <v>43503</v>
      </c>
      <c r="C165" s="35" t="s">
        <v>315</v>
      </c>
      <c r="D165" s="18" t="s">
        <v>5</v>
      </c>
      <c r="E165" s="19" t="e">
        <f ca="1">_xlfn.IFNA(VLOOKUP(T_Demandes[[#This Row],[Equipement]],T_Zones[],2,FALSE),"")</f>
        <v>#NAME?</v>
      </c>
      <c r="F165" s="14" t="e">
        <f ca="1">_xlfn.IFNA(VLOOKUP(T_Demandes[[#This Row],[Equipement]],T_Zones[],3,FALSE),"")</f>
        <v>#NAME?</v>
      </c>
      <c r="G165" s="14" t="str">
        <f>TEXT(ROW()-ROW(T_Demandes[[#Headers],[N°DI]]),"000")</f>
        <v>152</v>
      </c>
      <c r="H165" s="15" t="s">
        <v>91</v>
      </c>
      <c r="I165" s="16"/>
      <c r="J165" s="16"/>
      <c r="K165" s="25"/>
      <c r="L165" s="17"/>
    </row>
    <row r="166" spans="1:12">
      <c r="A166" s="20" t="s">
        <v>105</v>
      </c>
      <c r="B166" s="21">
        <v>43503</v>
      </c>
      <c r="C166" s="35" t="s">
        <v>323</v>
      </c>
      <c r="D166" s="18" t="s">
        <v>30</v>
      </c>
      <c r="E166" s="19" t="e">
        <f ca="1">_xlfn.IFNA(VLOOKUP(T_Demandes[[#This Row],[Equipement]],T_Zones[],2,FALSE),"")</f>
        <v>#NAME?</v>
      </c>
      <c r="F166" s="14" t="e">
        <f ca="1">_xlfn.IFNA(VLOOKUP(T_Demandes[[#This Row],[Equipement]],T_Zones[],3,FALSE),"")</f>
        <v>#NAME?</v>
      </c>
      <c r="G166" s="14" t="str">
        <f>TEXT(ROW()-ROW(T_Demandes[[#Headers],[N°DI]]),"000")</f>
        <v>153</v>
      </c>
      <c r="H166" s="15"/>
      <c r="I166" s="16"/>
      <c r="J166" s="16"/>
      <c r="K166" s="25"/>
      <c r="L166" s="17"/>
    </row>
    <row r="167" spans="1:12">
      <c r="A167" s="20"/>
      <c r="B167" s="21">
        <v>43503</v>
      </c>
      <c r="C167" s="35" t="s">
        <v>325</v>
      </c>
      <c r="D167" s="18" t="s">
        <v>29</v>
      </c>
      <c r="E167" s="19" t="e">
        <f ca="1">_xlfn.IFNA(VLOOKUP(T_Demandes[[#This Row],[Equipement]],T_Zones[],2,FALSE),"")</f>
        <v>#NAME?</v>
      </c>
      <c r="F167" s="14" t="e">
        <f ca="1">_xlfn.IFNA(VLOOKUP(T_Demandes[[#This Row],[Equipement]],T_Zones[],3,FALSE),"")</f>
        <v>#NAME?</v>
      </c>
      <c r="G167" s="14" t="str">
        <f>TEXT(ROW()-ROW(T_Demandes[[#Headers],[N°DI]]),"000")</f>
        <v>154</v>
      </c>
      <c r="H167" s="15" t="s">
        <v>78</v>
      </c>
      <c r="I167" s="16"/>
      <c r="J167" s="16">
        <v>4.1666666666666664E-2</v>
      </c>
      <c r="K167" s="25" t="s">
        <v>60</v>
      </c>
      <c r="L167" s="17" t="s">
        <v>83</v>
      </c>
    </row>
    <row r="168" spans="1:12">
      <c r="A168" s="20"/>
      <c r="B168" s="21">
        <v>43503</v>
      </c>
      <c r="C168" s="35" t="s">
        <v>327</v>
      </c>
      <c r="D168" s="18" t="s">
        <v>10</v>
      </c>
      <c r="E168" s="19" t="e">
        <f ca="1">_xlfn.IFNA(VLOOKUP(T_Demandes[[#This Row],[Equipement]],T_Zones[],2,FALSE),"")</f>
        <v>#NAME?</v>
      </c>
      <c r="F168" s="14" t="e">
        <f ca="1">_xlfn.IFNA(VLOOKUP(T_Demandes[[#This Row],[Equipement]],T_Zones[],3,FALSE),"")</f>
        <v>#NAME?</v>
      </c>
      <c r="G168" s="14" t="str">
        <f>TEXT(ROW()-ROW(T_Demandes[[#Headers],[N°DI]]),"000")</f>
        <v>155</v>
      </c>
      <c r="H168" s="15" t="s">
        <v>78</v>
      </c>
      <c r="I168" s="16"/>
      <c r="J168" s="16">
        <v>2.0833333333333332E-2</v>
      </c>
      <c r="K168" s="25" t="s">
        <v>60</v>
      </c>
      <c r="L168" s="17" t="s">
        <v>83</v>
      </c>
    </row>
    <row r="169" spans="1:12">
      <c r="A169" s="20"/>
      <c r="B169" s="21">
        <v>43503</v>
      </c>
      <c r="C169" s="35" t="s">
        <v>329</v>
      </c>
      <c r="D169" s="18" t="s">
        <v>10</v>
      </c>
      <c r="E169" s="19" t="e">
        <f ca="1">_xlfn.IFNA(VLOOKUP(T_Demandes[[#This Row],[Equipement]],T_Zones[],2,FALSE),"")</f>
        <v>#NAME?</v>
      </c>
      <c r="F169" s="14" t="e">
        <f ca="1">_xlfn.IFNA(VLOOKUP(T_Demandes[[#This Row],[Equipement]],T_Zones[],3,FALSE),"")</f>
        <v>#NAME?</v>
      </c>
      <c r="G169" s="14" t="str">
        <f>TEXT(ROW()-ROW(T_Demandes[[#Headers],[N°DI]]),"000")</f>
        <v>156</v>
      </c>
      <c r="H169" s="15" t="s">
        <v>78</v>
      </c>
      <c r="I169" s="16"/>
      <c r="J169" s="16">
        <v>2.0833333333333332E-2</v>
      </c>
      <c r="K169" s="25" t="s">
        <v>60</v>
      </c>
      <c r="L169" s="17" t="s">
        <v>83</v>
      </c>
    </row>
    <row r="170" spans="1:12" ht="28.5">
      <c r="A170" s="20" t="s">
        <v>105</v>
      </c>
      <c r="B170" s="21">
        <v>43503</v>
      </c>
      <c r="C170" s="35" t="s">
        <v>330</v>
      </c>
      <c r="D170" s="18" t="s">
        <v>151</v>
      </c>
      <c r="E170" s="19" t="e">
        <f ca="1">_xlfn.IFNA(VLOOKUP(T_Demandes[[#This Row],[Equipement]],T_Zones[],2,FALSE),"")</f>
        <v>#NAME?</v>
      </c>
      <c r="F170" s="14" t="e">
        <f ca="1">_xlfn.IFNA(VLOOKUP(T_Demandes[[#This Row],[Equipement]],T_Zones[],3,FALSE),"")</f>
        <v>#NAME?</v>
      </c>
      <c r="G170" s="14" t="str">
        <f>TEXT(ROW()-ROW(T_Demandes[[#Headers],[N°DI]]),"000")</f>
        <v>157</v>
      </c>
      <c r="H170" s="15" t="s">
        <v>91</v>
      </c>
      <c r="I170" s="16"/>
      <c r="J170" s="16"/>
      <c r="K170" s="25"/>
      <c r="L170" s="17"/>
    </row>
    <row r="171" spans="1:12">
      <c r="A171" s="20"/>
      <c r="B171" s="21">
        <v>43503</v>
      </c>
      <c r="C171" s="35" t="s">
        <v>332</v>
      </c>
      <c r="D171" s="18" t="s">
        <v>16</v>
      </c>
      <c r="E171" s="19" t="e">
        <f ca="1">_xlfn.IFNA(VLOOKUP(T_Demandes[[#This Row],[Equipement]],T_Zones[],2,FALSE),"")</f>
        <v>#NAME?</v>
      </c>
      <c r="F171" s="14" t="e">
        <f ca="1">_xlfn.IFNA(VLOOKUP(T_Demandes[[#This Row],[Equipement]],T_Zones[],3,FALSE),"")</f>
        <v>#NAME?</v>
      </c>
      <c r="G171" s="14" t="str">
        <f>TEXT(ROW()-ROW(T_Demandes[[#Headers],[N°DI]]),"000")</f>
        <v>158</v>
      </c>
      <c r="H171" s="15" t="s">
        <v>78</v>
      </c>
      <c r="I171" s="16"/>
      <c r="J171" s="16">
        <v>2.0833333333333332E-2</v>
      </c>
      <c r="K171" s="25" t="s">
        <v>60</v>
      </c>
      <c r="L171" s="17" t="s">
        <v>83</v>
      </c>
    </row>
    <row r="172" spans="1:12" ht="28.5">
      <c r="A172" s="20"/>
      <c r="B172" s="21">
        <v>43503</v>
      </c>
      <c r="C172" s="35" t="s">
        <v>334</v>
      </c>
      <c r="D172" s="18" t="s">
        <v>10</v>
      </c>
      <c r="E172" s="19" t="e">
        <f ca="1">_xlfn.IFNA(VLOOKUP(T_Demandes[[#This Row],[Equipement]],T_Zones[],2,FALSE),"")</f>
        <v>#NAME?</v>
      </c>
      <c r="F172" s="14" t="e">
        <f ca="1">_xlfn.IFNA(VLOOKUP(T_Demandes[[#This Row],[Equipement]],T_Zones[],3,FALSE),"")</f>
        <v>#NAME?</v>
      </c>
      <c r="G172" s="14" t="str">
        <f>TEXT(ROW()-ROW(T_Demandes[[#Headers],[N°DI]]),"000")</f>
        <v>159</v>
      </c>
      <c r="H172" s="15" t="s">
        <v>78</v>
      </c>
      <c r="I172" s="16"/>
      <c r="J172" s="16">
        <v>0.125</v>
      </c>
      <c r="K172" s="25" t="s">
        <v>60</v>
      </c>
      <c r="L172" s="17" t="s">
        <v>83</v>
      </c>
    </row>
    <row r="173" spans="1:12">
      <c r="A173" s="20"/>
      <c r="B173" s="21">
        <v>43503</v>
      </c>
      <c r="C173" s="35" t="s">
        <v>336</v>
      </c>
      <c r="D173" s="18" t="s">
        <v>12</v>
      </c>
      <c r="E173" s="19" t="e">
        <f ca="1">_xlfn.IFNA(VLOOKUP(T_Demandes[[#This Row],[Equipement]],T_Zones[],2,FALSE),"")</f>
        <v>#NAME?</v>
      </c>
      <c r="F173" s="14" t="e">
        <f ca="1">_xlfn.IFNA(VLOOKUP(T_Demandes[[#This Row],[Equipement]],T_Zones[],3,FALSE),"")</f>
        <v>#NAME?</v>
      </c>
      <c r="G173" s="14" t="str">
        <f>TEXT(ROW()-ROW(T_Demandes[[#Headers],[N°DI]]),"000")</f>
        <v>160</v>
      </c>
      <c r="H173" s="15" t="s">
        <v>78</v>
      </c>
      <c r="I173" s="16"/>
      <c r="J173" s="16">
        <v>2.0833333333333332E-2</v>
      </c>
      <c r="K173" s="25" t="s">
        <v>60</v>
      </c>
      <c r="L173" s="17" t="s">
        <v>83</v>
      </c>
    </row>
    <row r="174" spans="1:12">
      <c r="A174" s="20"/>
      <c r="B174" s="21">
        <v>43503</v>
      </c>
      <c r="C174" s="35" t="s">
        <v>338</v>
      </c>
      <c r="D174" s="18" t="s">
        <v>39</v>
      </c>
      <c r="E174" s="19" t="e">
        <f ca="1">_xlfn.IFNA(VLOOKUP(T_Demandes[[#This Row],[Equipement]],T_Zones[],2,FALSE),"")</f>
        <v>#NAME?</v>
      </c>
      <c r="F174" s="14" t="e">
        <f ca="1">_xlfn.IFNA(VLOOKUP(T_Demandes[[#This Row],[Equipement]],T_Zones[],3,FALSE),"")</f>
        <v>#NAME?</v>
      </c>
      <c r="G174" s="14" t="str">
        <f>TEXT(ROW()-ROW(T_Demandes[[#Headers],[N°DI]]),"000")</f>
        <v>161</v>
      </c>
      <c r="H174" s="15" t="s">
        <v>78</v>
      </c>
      <c r="I174" s="16"/>
      <c r="J174" s="16">
        <v>2.0833333333333332E-2</v>
      </c>
      <c r="K174" s="25" t="s">
        <v>60</v>
      </c>
      <c r="L174" s="17" t="s">
        <v>83</v>
      </c>
    </row>
    <row r="175" spans="1:12">
      <c r="A175" s="20"/>
      <c r="B175" s="21">
        <v>43503</v>
      </c>
      <c r="C175" s="35" t="s">
        <v>340</v>
      </c>
      <c r="D175" s="18" t="s">
        <v>28</v>
      </c>
      <c r="E175" s="19" t="e">
        <f ca="1">_xlfn.IFNA(VLOOKUP(T_Demandes[[#This Row],[Equipement]],T_Zones[],2,FALSE),"")</f>
        <v>#NAME?</v>
      </c>
      <c r="F175" s="14" t="e">
        <f ca="1">_xlfn.IFNA(VLOOKUP(T_Demandes[[#This Row],[Equipement]],T_Zones[],3,FALSE),"")</f>
        <v>#NAME?</v>
      </c>
      <c r="G175" s="14" t="str">
        <f>TEXT(ROW()-ROW(T_Demandes[[#Headers],[N°DI]]),"000")</f>
        <v>162</v>
      </c>
      <c r="H175" s="15" t="s">
        <v>78</v>
      </c>
      <c r="I175" s="16"/>
      <c r="J175" s="16">
        <v>2.0833333333333332E-2</v>
      </c>
      <c r="K175" s="25" t="s">
        <v>60</v>
      </c>
      <c r="L175" s="17" t="s">
        <v>83</v>
      </c>
    </row>
    <row r="176" spans="1:12">
      <c r="A176" s="20" t="s">
        <v>89</v>
      </c>
      <c r="B176" s="21">
        <v>43507</v>
      </c>
      <c r="C176" s="35" t="s">
        <v>341</v>
      </c>
      <c r="D176" s="18" t="s">
        <v>22</v>
      </c>
      <c r="E176" s="19" t="e">
        <f ca="1">_xlfn.IFNA(VLOOKUP(T_Demandes[[#This Row],[Equipement]],T_Zones[],2,FALSE),"")</f>
        <v>#NAME?</v>
      </c>
      <c r="F176" s="14" t="e">
        <f ca="1">_xlfn.IFNA(VLOOKUP(T_Demandes[[#This Row],[Equipement]],T_Zones[],3,FALSE),"")</f>
        <v>#NAME?</v>
      </c>
      <c r="G176" s="14" t="str">
        <f>TEXT(ROW()-ROW(T_Demandes[[#Headers],[N°DI]]),"000")</f>
        <v>163</v>
      </c>
      <c r="H176" s="15" t="s">
        <v>77</v>
      </c>
      <c r="I176" s="16"/>
      <c r="J176" s="16">
        <v>0.3125</v>
      </c>
      <c r="K176" s="25" t="s">
        <v>60</v>
      </c>
      <c r="L176" s="17" t="s">
        <v>83</v>
      </c>
    </row>
    <row r="177" spans="1:12">
      <c r="A177" s="20" t="s">
        <v>89</v>
      </c>
      <c r="B177" s="21">
        <v>43507</v>
      </c>
      <c r="C177" s="35" t="s">
        <v>341</v>
      </c>
      <c r="D177" s="18" t="s">
        <v>22</v>
      </c>
      <c r="E177" s="19" t="e">
        <f ca="1">_xlfn.IFNA(VLOOKUP(T_Demandes[[#This Row],[Equipement]],T_Zones[],2,FALSE),"")</f>
        <v>#NAME?</v>
      </c>
      <c r="F177" s="14" t="e">
        <f ca="1">_xlfn.IFNA(VLOOKUP(T_Demandes[[#This Row],[Equipement]],T_Zones[],3,FALSE),"")</f>
        <v>#NAME?</v>
      </c>
      <c r="G177" s="14" t="str">
        <f>TEXT(ROW()-ROW(T_Demandes[[#Headers],[N°DI]]),"000")</f>
        <v>164</v>
      </c>
      <c r="H177" s="15" t="s">
        <v>77</v>
      </c>
      <c r="I177" s="16"/>
      <c r="J177" s="16">
        <v>0.3125</v>
      </c>
      <c r="K177" s="25" t="s">
        <v>60</v>
      </c>
      <c r="L177" s="17" t="s">
        <v>83</v>
      </c>
    </row>
    <row r="178" spans="1:12">
      <c r="A178" s="20" t="s">
        <v>89</v>
      </c>
      <c r="B178" s="21">
        <v>43507</v>
      </c>
      <c r="C178" s="35" t="s">
        <v>341</v>
      </c>
      <c r="D178" s="18" t="s">
        <v>22</v>
      </c>
      <c r="E178" s="19" t="e">
        <f ca="1">_xlfn.IFNA(VLOOKUP(T_Demandes[[#This Row],[Equipement]],T_Zones[],2,FALSE),"")</f>
        <v>#NAME?</v>
      </c>
      <c r="F178" s="14" t="e">
        <f ca="1">_xlfn.IFNA(VLOOKUP(T_Demandes[[#This Row],[Equipement]],T_Zones[],3,FALSE),"")</f>
        <v>#NAME?</v>
      </c>
      <c r="G178" s="14" t="str">
        <f>TEXT(ROW()-ROW(T_Demandes[[#Headers],[N°DI]]),"000")</f>
        <v>165</v>
      </c>
      <c r="H178" s="15" t="s">
        <v>77</v>
      </c>
      <c r="I178" s="16"/>
      <c r="J178" s="16">
        <v>0.3125</v>
      </c>
      <c r="K178" s="25" t="s">
        <v>60</v>
      </c>
      <c r="L178" s="17" t="s">
        <v>83</v>
      </c>
    </row>
    <row r="179" spans="1:12">
      <c r="A179" s="20" t="s">
        <v>89</v>
      </c>
      <c r="B179" s="21">
        <v>43507</v>
      </c>
      <c r="C179" s="35" t="s">
        <v>341</v>
      </c>
      <c r="D179" s="18" t="s">
        <v>22</v>
      </c>
      <c r="E179" s="19" t="e">
        <f ca="1">_xlfn.IFNA(VLOOKUP(T_Demandes[[#This Row],[Equipement]],T_Zones[],2,FALSE),"")</f>
        <v>#NAME?</v>
      </c>
      <c r="F179" s="14" t="e">
        <f ca="1">_xlfn.IFNA(VLOOKUP(T_Demandes[[#This Row],[Equipement]],T_Zones[],3,FALSE),"")</f>
        <v>#NAME?</v>
      </c>
      <c r="G179" s="14" t="str">
        <f>TEXT(ROW()-ROW(T_Demandes[[#Headers],[N°DI]]),"000")</f>
        <v>166</v>
      </c>
      <c r="H179" s="15" t="s">
        <v>77</v>
      </c>
      <c r="I179" s="16"/>
      <c r="J179" s="16">
        <v>0.22916666666666599</v>
      </c>
      <c r="K179" s="25" t="s">
        <v>60</v>
      </c>
      <c r="L179" s="17" t="s">
        <v>83</v>
      </c>
    </row>
    <row r="180" spans="1:12">
      <c r="A180" s="20"/>
      <c r="B180" s="21">
        <v>43504</v>
      </c>
      <c r="C180" s="35" t="s">
        <v>405</v>
      </c>
      <c r="D180" s="18" t="s">
        <v>350</v>
      </c>
      <c r="E180" s="19" t="e">
        <f ca="1">_xlfn.IFNA(VLOOKUP(T_Demandes[[#This Row],[Equipement]],T_Zones[],2,FALSE),"")</f>
        <v>#NAME?</v>
      </c>
      <c r="F180" s="14" t="e">
        <f ca="1">_xlfn.IFNA(VLOOKUP(T_Demandes[[#This Row],[Equipement]],T_Zones[],3,FALSE),"")</f>
        <v>#NAME?</v>
      </c>
      <c r="G180" s="14" t="str">
        <f>TEXT(ROW()-ROW(T_Demandes[[#Headers],[N°DI]]),"000")</f>
        <v>167</v>
      </c>
      <c r="H180" s="15" t="s">
        <v>78</v>
      </c>
      <c r="I180" s="16"/>
      <c r="J180" s="16">
        <v>2.0833333333333332E-2</v>
      </c>
      <c r="K180" s="25" t="s">
        <v>60</v>
      </c>
      <c r="L180" s="17" t="s">
        <v>83</v>
      </c>
    </row>
    <row r="181" spans="1:12" ht="71.25">
      <c r="A181" s="20" t="s">
        <v>105</v>
      </c>
      <c r="B181" s="21">
        <v>43507</v>
      </c>
      <c r="C181" s="35" t="s">
        <v>406</v>
      </c>
      <c r="D181" s="18" t="s">
        <v>369</v>
      </c>
      <c r="E181" s="19" t="e">
        <f ca="1">_xlfn.IFNA(VLOOKUP(T_Demandes[[#This Row],[Equipement]],T_Zones[],2,FALSE),"")</f>
        <v>#NAME?</v>
      </c>
      <c r="F181" s="14" t="e">
        <f ca="1">_xlfn.IFNA(VLOOKUP(T_Demandes[[#This Row],[Equipement]],T_Zones[],3,FALSE),"")</f>
        <v>#NAME?</v>
      </c>
      <c r="G181" s="14" t="str">
        <f>TEXT(ROW()-ROW(T_Demandes[[#Headers],[N°DI]]),"000")</f>
        <v>168</v>
      </c>
      <c r="H181" s="15" t="s">
        <v>77</v>
      </c>
      <c r="I181" s="16"/>
      <c r="J181" s="16">
        <v>6.25E-2</v>
      </c>
      <c r="K181" s="25" t="s">
        <v>60</v>
      </c>
      <c r="L181" s="17"/>
    </row>
    <row r="182" spans="1:12" ht="28.5">
      <c r="A182" s="20" t="s">
        <v>105</v>
      </c>
      <c r="B182" s="21">
        <v>43507</v>
      </c>
      <c r="C182" s="35" t="s">
        <v>407</v>
      </c>
      <c r="D182" s="18" t="s">
        <v>40</v>
      </c>
      <c r="E182" s="19" t="e">
        <f ca="1">_xlfn.IFNA(VLOOKUP(T_Demandes[[#This Row],[Equipement]],T_Zones[],2,FALSE),"")</f>
        <v>#NAME?</v>
      </c>
      <c r="F182" s="14" t="e">
        <f ca="1">_xlfn.IFNA(VLOOKUP(T_Demandes[[#This Row],[Equipement]],T_Zones[],3,FALSE),"")</f>
        <v>#NAME?</v>
      </c>
      <c r="G182" s="14" t="str">
        <f>TEXT(ROW()-ROW(T_Demandes[[#Headers],[N°DI]]),"000")</f>
        <v>169</v>
      </c>
      <c r="H182" s="15"/>
      <c r="I182" s="16"/>
      <c r="J182" s="16"/>
      <c r="K182" s="25"/>
      <c r="L182" s="17"/>
    </row>
    <row r="183" spans="1:12">
      <c r="A183" s="20" t="s">
        <v>89</v>
      </c>
      <c r="B183" s="21">
        <v>43507</v>
      </c>
      <c r="C183" s="35" t="s">
        <v>127</v>
      </c>
      <c r="D183" s="18" t="s">
        <v>372</v>
      </c>
      <c r="E183" s="19" t="e">
        <f ca="1">_xlfn.IFNA(VLOOKUP(T_Demandes[[#This Row],[Equipement]],T_Zones[],2,FALSE),"")</f>
        <v>#NAME?</v>
      </c>
      <c r="F183" s="14" t="e">
        <f ca="1">_xlfn.IFNA(VLOOKUP(T_Demandes[[#This Row],[Equipement]],T_Zones[],3,FALSE),"")</f>
        <v>#NAME?</v>
      </c>
      <c r="G183" s="14" t="str">
        <f>TEXT(ROW()-ROW(T_Demandes[[#Headers],[N°DI]]),"000")</f>
        <v>170</v>
      </c>
      <c r="H183" s="15" t="s">
        <v>78</v>
      </c>
      <c r="I183" s="16"/>
      <c r="J183" s="16">
        <v>4.1666666666666664E-2</v>
      </c>
      <c r="K183" s="25" t="s">
        <v>60</v>
      </c>
      <c r="L183" s="17"/>
    </row>
    <row r="184" spans="1:12">
      <c r="A184" s="20" t="s">
        <v>89</v>
      </c>
      <c r="B184" s="21">
        <v>43507</v>
      </c>
      <c r="C184" s="35" t="s">
        <v>408</v>
      </c>
      <c r="D184" s="18" t="s">
        <v>353</v>
      </c>
      <c r="E184" s="19" t="e">
        <f ca="1">_xlfn.IFNA(VLOOKUP(T_Demandes[[#This Row],[Equipement]],T_Zones[],2,FALSE),"")</f>
        <v>#NAME?</v>
      </c>
      <c r="F184" s="14" t="e">
        <f ca="1">_xlfn.IFNA(VLOOKUP(T_Demandes[[#This Row],[Equipement]],T_Zones[],3,FALSE),"")</f>
        <v>#NAME?</v>
      </c>
      <c r="G184" s="14" t="str">
        <f>TEXT(ROW()-ROW(T_Demandes[[#Headers],[N°DI]]),"000")</f>
        <v>171</v>
      </c>
      <c r="H184" s="15" t="s">
        <v>80</v>
      </c>
      <c r="I184" s="16"/>
      <c r="J184" s="16">
        <v>4.1666666666666664E-2</v>
      </c>
      <c r="K184" s="25" t="s">
        <v>60</v>
      </c>
      <c r="L184" s="17"/>
    </row>
    <row r="185" spans="1:12">
      <c r="A185" s="20" t="s">
        <v>89</v>
      </c>
      <c r="B185" s="21">
        <v>43507</v>
      </c>
      <c r="C185" s="35" t="s">
        <v>391</v>
      </c>
      <c r="D185" s="18" t="s">
        <v>52</v>
      </c>
      <c r="E185" s="19" t="e">
        <f ca="1">_xlfn.IFNA(VLOOKUP(T_Demandes[[#This Row],[Equipement]],T_Zones[],2,FALSE),"")</f>
        <v>#NAME?</v>
      </c>
      <c r="F185" s="14" t="e">
        <f ca="1">_xlfn.IFNA(VLOOKUP(T_Demandes[[#This Row],[Equipement]],T_Zones[],3,FALSE),"")</f>
        <v>#NAME?</v>
      </c>
      <c r="G185" s="14" t="str">
        <f>TEXT(ROW()-ROW(T_Demandes[[#Headers],[N°DI]]),"000")</f>
        <v>172</v>
      </c>
      <c r="H185" s="15" t="s">
        <v>79</v>
      </c>
      <c r="I185" s="16"/>
      <c r="J185" s="16"/>
      <c r="K185" s="25" t="s">
        <v>60</v>
      </c>
      <c r="L185" s="17"/>
    </row>
    <row r="186" spans="1:12">
      <c r="A186" s="20" t="s">
        <v>413</v>
      </c>
      <c r="B186" s="21">
        <v>43508</v>
      </c>
      <c r="C186" s="35" t="s">
        <v>414</v>
      </c>
      <c r="D186" s="18" t="s">
        <v>389</v>
      </c>
      <c r="E186" s="19" t="s">
        <v>415</v>
      </c>
      <c r="F186" s="14"/>
      <c r="G186" s="44">
        <v>173</v>
      </c>
      <c r="H186" s="15" t="s">
        <v>91</v>
      </c>
      <c r="I186" s="16"/>
      <c r="J186" s="16"/>
      <c r="K186" s="25" t="s">
        <v>60</v>
      </c>
      <c r="L186" s="17"/>
    </row>
    <row r="187" spans="1:12" ht="28.5">
      <c r="A187" s="20" t="s">
        <v>413</v>
      </c>
      <c r="B187" s="21">
        <v>43508</v>
      </c>
      <c r="C187" s="35" t="s">
        <v>416</v>
      </c>
      <c r="D187" s="18" t="s">
        <v>352</v>
      </c>
      <c r="E187" s="19" t="s">
        <v>415</v>
      </c>
      <c r="F187" s="14"/>
      <c r="G187" s="44">
        <v>174</v>
      </c>
      <c r="H187" s="15" t="s">
        <v>91</v>
      </c>
      <c r="I187" s="16"/>
      <c r="J187" s="16">
        <v>4.1666666666666664E-2</v>
      </c>
      <c r="K187" s="25" t="s">
        <v>60</v>
      </c>
      <c r="L187" s="17"/>
    </row>
    <row r="188" spans="1:12" hidden="1">
      <c r="A188" s="20"/>
      <c r="B188" s="21"/>
      <c r="C188" s="35"/>
      <c r="D188" s="18"/>
      <c r="E188" s="19"/>
      <c r="F188" s="14"/>
      <c r="G188" s="14"/>
      <c r="H188" s="15"/>
      <c r="I188" s="16"/>
      <c r="J188" s="16"/>
      <c r="K188" s="25"/>
      <c r="L188" s="17"/>
    </row>
    <row r="189" spans="1:12">
      <c r="A189" s="20"/>
      <c r="B189" s="21">
        <v>43507</v>
      </c>
      <c r="C189" s="35" t="s">
        <v>421</v>
      </c>
      <c r="D189" s="18" t="s">
        <v>364</v>
      </c>
      <c r="E189" s="19" t="e">
        <f ca="1">_xlfn.IFNA(VLOOKUP(T_Demandes[[#This Row],[Equipement]],T_Zones[],2,FALSE),"")</f>
        <v>#NAME?</v>
      </c>
      <c r="F189" s="14" t="e">
        <f ca="1">_xlfn.IFNA(VLOOKUP(T_Demandes[[#This Row],[Equipement]],T_Zones[],3,FALSE),"")</f>
        <v>#NAME?</v>
      </c>
      <c r="G189" s="14" t="str">
        <f>TEXT(ROW()-ROW(T_Demandes[[#Headers],[N°DI]]),"000")</f>
        <v>176</v>
      </c>
      <c r="H189" s="15" t="s">
        <v>78</v>
      </c>
      <c r="I189" s="16"/>
      <c r="J189" s="16">
        <v>4.1666666666666664E-2</v>
      </c>
      <c r="K189" s="25" t="s">
        <v>60</v>
      </c>
      <c r="L189" s="17" t="s">
        <v>83</v>
      </c>
    </row>
    <row r="190" spans="1:12">
      <c r="A190" s="20"/>
      <c r="B190" s="21">
        <v>43507</v>
      </c>
      <c r="C190" s="35" t="s">
        <v>423</v>
      </c>
      <c r="D190" s="18" t="s">
        <v>33</v>
      </c>
      <c r="E190" s="19" t="e">
        <f ca="1">_xlfn.IFNA(VLOOKUP(T_Demandes[[#This Row],[Equipement]],T_Zones[],2,FALSE),"")</f>
        <v>#NAME?</v>
      </c>
      <c r="F190" s="14" t="e">
        <f ca="1">_xlfn.IFNA(VLOOKUP(T_Demandes[[#This Row],[Equipement]],T_Zones[],3,FALSE),"")</f>
        <v>#NAME?</v>
      </c>
      <c r="G190" s="14" t="str">
        <f>TEXT(ROW()-ROW(T_Demandes[[#Headers],[N°DI]]),"000")</f>
        <v>177</v>
      </c>
      <c r="H190" s="15" t="s">
        <v>78</v>
      </c>
      <c r="I190" s="16"/>
      <c r="J190" s="16">
        <v>4.1666666666666664E-2</v>
      </c>
      <c r="K190" s="25" t="s">
        <v>60</v>
      </c>
      <c r="L190" s="17" t="s">
        <v>83</v>
      </c>
    </row>
    <row r="191" spans="1:12">
      <c r="A191" s="20"/>
      <c r="B191" s="21">
        <v>43507</v>
      </c>
      <c r="C191" s="35" t="s">
        <v>425</v>
      </c>
      <c r="D191" s="18" t="s">
        <v>393</v>
      </c>
      <c r="E191" s="19" t="e">
        <f ca="1">_xlfn.IFNA(VLOOKUP(T_Demandes[[#This Row],[Equipement]],T_Zones[],2,FALSE),"")</f>
        <v>#NAME?</v>
      </c>
      <c r="F191" s="14" t="e">
        <f ca="1">_xlfn.IFNA(VLOOKUP(T_Demandes[[#This Row],[Equipement]],T_Zones[],3,FALSE),"")</f>
        <v>#NAME?</v>
      </c>
      <c r="G191" s="14" t="str">
        <f>TEXT(ROW()-ROW(T_Demandes[[#Headers],[N°DI]]),"000")</f>
        <v>178</v>
      </c>
      <c r="H191" s="15" t="s">
        <v>78</v>
      </c>
      <c r="I191" s="16"/>
      <c r="J191" s="16">
        <v>2.0833333333333332E-2</v>
      </c>
      <c r="K191" s="25" t="s">
        <v>60</v>
      </c>
      <c r="L191" s="17" t="s">
        <v>83</v>
      </c>
    </row>
    <row r="192" spans="1:12">
      <c r="A192" s="20"/>
      <c r="B192" s="21">
        <v>43507</v>
      </c>
      <c r="C192" s="35" t="s">
        <v>427</v>
      </c>
      <c r="D192" s="18" t="s">
        <v>40</v>
      </c>
      <c r="E192" s="19" t="e">
        <f ca="1">_xlfn.IFNA(VLOOKUP(T_Demandes[[#This Row],[Equipement]],T_Zones[],2,FALSE),"")</f>
        <v>#NAME?</v>
      </c>
      <c r="F192" s="14" t="e">
        <f ca="1">_xlfn.IFNA(VLOOKUP(T_Demandes[[#This Row],[Equipement]],T_Zones[],3,FALSE),"")</f>
        <v>#NAME?</v>
      </c>
      <c r="G192" s="14" t="str">
        <f>TEXT(ROW()-ROW(T_Demandes[[#Headers],[N°DI]]),"000")</f>
        <v>179</v>
      </c>
      <c r="H192" s="15" t="s">
        <v>78</v>
      </c>
      <c r="I192" s="16"/>
      <c r="J192" s="16">
        <v>2.0833333333333332E-2</v>
      </c>
      <c r="K192" s="25" t="s">
        <v>60</v>
      </c>
      <c r="L192" s="17" t="s">
        <v>83</v>
      </c>
    </row>
    <row r="193" spans="1:12">
      <c r="A193" s="20"/>
      <c r="B193" s="21">
        <v>43507</v>
      </c>
      <c r="C193" s="35" t="s">
        <v>429</v>
      </c>
      <c r="D193" s="18" t="s">
        <v>33</v>
      </c>
      <c r="E193" s="19" t="e">
        <f ca="1">_xlfn.IFNA(VLOOKUP(T_Demandes[[#This Row],[Equipement]],T_Zones[],2,FALSE),"")</f>
        <v>#NAME?</v>
      </c>
      <c r="F193" s="14" t="e">
        <f ca="1">_xlfn.IFNA(VLOOKUP(T_Demandes[[#This Row],[Equipement]],T_Zones[],3,FALSE),"")</f>
        <v>#NAME?</v>
      </c>
      <c r="G193" s="14" t="str">
        <f>TEXT(ROW()-ROW(T_Demandes[[#Headers],[N°DI]]),"000")</f>
        <v>180</v>
      </c>
      <c r="H193" s="15" t="s">
        <v>78</v>
      </c>
      <c r="I193" s="16"/>
      <c r="J193" s="16">
        <v>2.0833333333333332E-2</v>
      </c>
      <c r="K193" s="25" t="s">
        <v>60</v>
      </c>
      <c r="L193" s="17" t="s">
        <v>83</v>
      </c>
    </row>
    <row r="194" spans="1:12">
      <c r="A194" s="20"/>
      <c r="B194" s="21">
        <v>43508</v>
      </c>
      <c r="C194" s="35" t="s">
        <v>431</v>
      </c>
      <c r="D194" s="18" t="s">
        <v>352</v>
      </c>
      <c r="E194" s="19" t="e">
        <f ca="1">_xlfn.IFNA(VLOOKUP(T_Demandes[[#This Row],[Equipement]],T_Zones[],2,FALSE),"")</f>
        <v>#NAME?</v>
      </c>
      <c r="F194" s="14" t="e">
        <f ca="1">_xlfn.IFNA(VLOOKUP(T_Demandes[[#This Row],[Equipement]],T_Zones[],3,FALSE),"")</f>
        <v>#NAME?</v>
      </c>
      <c r="G194" s="14" t="str">
        <f>TEXT(ROW()-ROW(T_Demandes[[#Headers],[N°DI]]),"000")</f>
        <v>181</v>
      </c>
      <c r="H194" s="15" t="s">
        <v>78</v>
      </c>
      <c r="I194" s="16"/>
      <c r="J194" s="16">
        <v>2.0833333333333332E-2</v>
      </c>
      <c r="K194" s="25" t="s">
        <v>60</v>
      </c>
      <c r="L194" s="17" t="s">
        <v>83</v>
      </c>
    </row>
    <row r="195" spans="1:12">
      <c r="A195" s="20"/>
      <c r="B195" s="21">
        <v>43508</v>
      </c>
      <c r="C195" s="35" t="s">
        <v>433</v>
      </c>
      <c r="D195" s="18" t="s">
        <v>350</v>
      </c>
      <c r="E195" s="19" t="e">
        <f ca="1">_xlfn.IFNA(VLOOKUP(T_Demandes[[#This Row],[Equipement]],T_Zones[],2,FALSE),"")</f>
        <v>#NAME?</v>
      </c>
      <c r="F195" s="14" t="e">
        <f ca="1">_xlfn.IFNA(VLOOKUP(T_Demandes[[#This Row],[Equipement]],T_Zones[],3,FALSE),"")</f>
        <v>#NAME?</v>
      </c>
      <c r="G195" s="14" t="str">
        <f>TEXT(ROW()-ROW(T_Demandes[[#Headers],[N°DI]]),"000")</f>
        <v>182</v>
      </c>
      <c r="H195" s="15" t="s">
        <v>78</v>
      </c>
      <c r="I195" s="16"/>
      <c r="J195" s="16">
        <v>6.25E-2</v>
      </c>
      <c r="K195" s="25" t="s">
        <v>60</v>
      </c>
      <c r="L195" s="17" t="s">
        <v>83</v>
      </c>
    </row>
    <row r="196" spans="1:12">
      <c r="A196" s="20"/>
      <c r="B196" s="21">
        <v>43508</v>
      </c>
      <c r="C196" s="35" t="s">
        <v>435</v>
      </c>
      <c r="D196" s="18" t="s">
        <v>377</v>
      </c>
      <c r="E196" s="19" t="e">
        <f ca="1">_xlfn.IFNA(VLOOKUP(T_Demandes[[#This Row],[Equipement]],T_Zones[],2,FALSE),"")</f>
        <v>#NAME?</v>
      </c>
      <c r="F196" s="14" t="e">
        <f ca="1">_xlfn.IFNA(VLOOKUP(T_Demandes[[#This Row],[Equipement]],T_Zones[],3,FALSE),"")</f>
        <v>#NAME?</v>
      </c>
      <c r="G196" s="14" t="str">
        <f>TEXT(ROW()-ROW(T_Demandes[[#Headers],[N°DI]]),"000")</f>
        <v>183</v>
      </c>
      <c r="H196" s="15" t="s">
        <v>78</v>
      </c>
      <c r="I196" s="16"/>
      <c r="J196" s="16">
        <v>2.0833333333333332E-2</v>
      </c>
      <c r="K196" s="25" t="s">
        <v>60</v>
      </c>
      <c r="L196" s="17" t="s">
        <v>83</v>
      </c>
    </row>
    <row r="197" spans="1:12">
      <c r="A197" s="20"/>
      <c r="B197" s="21">
        <v>43508</v>
      </c>
      <c r="C197" s="35" t="s">
        <v>127</v>
      </c>
      <c r="D197" s="18" t="s">
        <v>33</v>
      </c>
      <c r="E197" s="19" t="e">
        <f ca="1">_xlfn.IFNA(VLOOKUP(T_Demandes[[#This Row],[Equipement]],T_Zones[],2,FALSE),"")</f>
        <v>#NAME?</v>
      </c>
      <c r="F197" s="14" t="e">
        <f ca="1">_xlfn.IFNA(VLOOKUP(T_Demandes[[#This Row],[Equipement]],T_Zones[],3,FALSE),"")</f>
        <v>#NAME?</v>
      </c>
      <c r="G197" s="14" t="str">
        <f>TEXT(ROW()-ROW(T_Demandes[[#Headers],[N°DI]]),"000")</f>
        <v>184</v>
      </c>
      <c r="H197" s="15" t="s">
        <v>78</v>
      </c>
      <c r="I197" s="16"/>
      <c r="J197" s="16">
        <v>4.1666666666666664E-2</v>
      </c>
      <c r="K197" s="25" t="s">
        <v>60</v>
      </c>
      <c r="L197" s="17" t="s">
        <v>83</v>
      </c>
    </row>
    <row r="198" spans="1:12">
      <c r="A198" s="20"/>
      <c r="B198" s="21">
        <v>43508</v>
      </c>
      <c r="C198" s="35" t="s">
        <v>439</v>
      </c>
      <c r="D198" s="18" t="s">
        <v>364</v>
      </c>
      <c r="E198" s="19" t="e">
        <f ca="1">_xlfn.IFNA(VLOOKUP(T_Demandes[[#This Row],[Equipement]],T_Zones[],2,FALSE),"")</f>
        <v>#NAME?</v>
      </c>
      <c r="F198" s="14" t="e">
        <f ca="1">_xlfn.IFNA(VLOOKUP(T_Demandes[[#This Row],[Equipement]],T_Zones[],3,FALSE),"")</f>
        <v>#NAME?</v>
      </c>
      <c r="G198" s="14" t="str">
        <f>TEXT(ROW()-ROW(T_Demandes[[#Headers],[N°DI]]),"000")</f>
        <v>185</v>
      </c>
      <c r="H198" s="15" t="s">
        <v>78</v>
      </c>
      <c r="I198" s="16"/>
      <c r="J198" s="16">
        <v>4.1666666666666664E-2</v>
      </c>
      <c r="K198" s="25" t="s">
        <v>60</v>
      </c>
      <c r="L198" s="17" t="s">
        <v>83</v>
      </c>
    </row>
    <row r="199" spans="1:12">
      <c r="A199" s="20"/>
      <c r="B199" s="21">
        <v>43508</v>
      </c>
      <c r="C199" s="35" t="s">
        <v>441</v>
      </c>
      <c r="D199" s="18" t="s">
        <v>402</v>
      </c>
      <c r="E199" s="19" t="e">
        <f ca="1">_xlfn.IFNA(VLOOKUP(T_Demandes[[#This Row],[Equipement]],T_Zones[],2,FALSE),"")</f>
        <v>#NAME?</v>
      </c>
      <c r="F199" s="14" t="e">
        <f ca="1">_xlfn.IFNA(VLOOKUP(T_Demandes[[#This Row],[Equipement]],T_Zones[],3,FALSE),"")</f>
        <v>#NAME?</v>
      </c>
      <c r="G199" s="14" t="str">
        <f>TEXT(ROW()-ROW(T_Demandes[[#Headers],[N°DI]]),"000")</f>
        <v>186</v>
      </c>
      <c r="H199" s="15" t="s">
        <v>78</v>
      </c>
      <c r="I199" s="16"/>
      <c r="J199" s="16">
        <v>2.0833333333333332E-2</v>
      </c>
      <c r="K199" s="25" t="s">
        <v>60</v>
      </c>
      <c r="L199" s="17" t="s">
        <v>83</v>
      </c>
    </row>
    <row r="200" spans="1:12">
      <c r="A200" s="20" t="s">
        <v>89</v>
      </c>
      <c r="B200" s="21">
        <v>43508</v>
      </c>
      <c r="C200" s="35" t="s">
        <v>442</v>
      </c>
      <c r="D200" s="18" t="s">
        <v>52</v>
      </c>
      <c r="E200" s="19" t="e">
        <f ca="1">_xlfn.IFNA(VLOOKUP(T_Demandes[[#This Row],[Equipement]],T_Zones[],2,FALSE),"")</f>
        <v>#NAME?</v>
      </c>
      <c r="F200" s="14" t="e">
        <f ca="1">_xlfn.IFNA(VLOOKUP(T_Demandes[[#This Row],[Equipement]],T_Zones[],3,FALSE),"")</f>
        <v>#NAME?</v>
      </c>
      <c r="G200" s="14" t="str">
        <f>TEXT(ROW()-ROW(T_Demandes[[#Headers],[N°DI]]),"000")</f>
        <v>187</v>
      </c>
      <c r="H200" s="15" t="s">
        <v>76</v>
      </c>
      <c r="I200" s="16">
        <v>8.3333333333333301E-2</v>
      </c>
      <c r="J200" s="16">
        <v>0.104166666666667</v>
      </c>
      <c r="K200" s="25" t="s">
        <v>60</v>
      </c>
      <c r="L200" s="17"/>
    </row>
    <row r="201" spans="1:12">
      <c r="A201" s="20" t="s">
        <v>444</v>
      </c>
      <c r="B201" s="21">
        <v>43509</v>
      </c>
      <c r="C201" s="35" t="s">
        <v>446</v>
      </c>
      <c r="D201" s="18" t="s">
        <v>384</v>
      </c>
      <c r="E201" s="19" t="e">
        <f ca="1">_xlfn.IFNA(VLOOKUP(T_Demandes[[#This Row],[Equipement]],T_Zones[],2,FALSE),"")</f>
        <v>#NAME?</v>
      </c>
      <c r="F201" s="14" t="e">
        <f ca="1">_xlfn.IFNA(VLOOKUP(T_Demandes[[#This Row],[Equipement]],T_Zones[],3,FALSE),"")</f>
        <v>#NAME?</v>
      </c>
      <c r="G201" s="14" t="str">
        <f>TEXT(ROW()-ROW(T_Demandes[[#Headers],[N°DI]]),"000")</f>
        <v>188</v>
      </c>
      <c r="H201" s="15" t="s">
        <v>76</v>
      </c>
      <c r="I201" s="16"/>
      <c r="J201" s="16">
        <v>4.1666666666666664E-2</v>
      </c>
      <c r="K201" s="25" t="s">
        <v>60</v>
      </c>
      <c r="L201" s="17" t="s">
        <v>83</v>
      </c>
    </row>
    <row r="202" spans="1:12">
      <c r="A202" s="20" t="s">
        <v>444</v>
      </c>
      <c r="B202" s="21">
        <v>43509</v>
      </c>
      <c r="C202" s="35" t="s">
        <v>448</v>
      </c>
      <c r="D202" s="18" t="s">
        <v>393</v>
      </c>
      <c r="E202" s="19" t="e">
        <f ca="1">_xlfn.IFNA(VLOOKUP(T_Demandes[[#This Row],[Equipement]],T_Zones[],2,FALSE),"")</f>
        <v>#NAME?</v>
      </c>
      <c r="F202" s="14" t="e">
        <f ca="1">_xlfn.IFNA(VLOOKUP(T_Demandes[[#This Row],[Equipement]],T_Zones[],3,FALSE),"")</f>
        <v>#NAME?</v>
      </c>
      <c r="G202" s="14" t="str">
        <f>TEXT(ROW()-ROW(T_Demandes[[#Headers],[N°DI]]),"000")</f>
        <v>189</v>
      </c>
      <c r="H202" s="15" t="s">
        <v>76</v>
      </c>
      <c r="I202" s="16"/>
      <c r="J202" s="16">
        <v>4.1666666666666664E-2</v>
      </c>
      <c r="K202" s="25" t="s">
        <v>60</v>
      </c>
      <c r="L202" s="17" t="s">
        <v>83</v>
      </c>
    </row>
    <row r="203" spans="1:12">
      <c r="A203" s="20" t="s">
        <v>444</v>
      </c>
      <c r="B203" s="21">
        <v>43509</v>
      </c>
      <c r="C203" s="35" t="s">
        <v>450</v>
      </c>
      <c r="D203" s="18" t="s">
        <v>388</v>
      </c>
      <c r="E203" s="19" t="e">
        <f ca="1">_xlfn.IFNA(VLOOKUP(T_Demandes[[#This Row],[Equipement]],T_Zones[],2,FALSE),"")</f>
        <v>#NAME?</v>
      </c>
      <c r="F203" s="14" t="e">
        <f ca="1">_xlfn.IFNA(VLOOKUP(T_Demandes[[#This Row],[Equipement]],T_Zones[],3,FALSE),"")</f>
        <v>#NAME?</v>
      </c>
      <c r="G203" s="14" t="str">
        <f>TEXT(ROW()-ROW(T_Demandes[[#Headers],[N°DI]]),"000")</f>
        <v>190</v>
      </c>
      <c r="H203" s="15" t="s">
        <v>76</v>
      </c>
      <c r="I203" s="16"/>
      <c r="J203" s="16">
        <v>4.1666666666666664E-2</v>
      </c>
      <c r="K203" s="25" t="s">
        <v>60</v>
      </c>
      <c r="L203" s="17" t="s">
        <v>83</v>
      </c>
    </row>
    <row r="204" spans="1:12">
      <c r="A204" s="20" t="s">
        <v>444</v>
      </c>
      <c r="B204" s="21">
        <v>43509</v>
      </c>
      <c r="C204" s="35" t="s">
        <v>452</v>
      </c>
      <c r="D204" s="18" t="s">
        <v>33</v>
      </c>
      <c r="E204" s="19" t="e">
        <f ca="1">_xlfn.IFNA(VLOOKUP(T_Demandes[[#This Row],[Equipement]],T_Zones[],2,FALSE),"")</f>
        <v>#NAME?</v>
      </c>
      <c r="F204" s="14" t="e">
        <f ca="1">_xlfn.IFNA(VLOOKUP(T_Demandes[[#This Row],[Equipement]],T_Zones[],3,FALSE),"")</f>
        <v>#NAME?</v>
      </c>
      <c r="G204" s="14" t="str">
        <f>TEXT(ROW()-ROW(T_Demandes[[#Headers],[N°DI]]),"000")</f>
        <v>191</v>
      </c>
      <c r="H204" s="15" t="s">
        <v>76</v>
      </c>
      <c r="I204" s="16"/>
      <c r="J204" s="16">
        <v>6.25E-2</v>
      </c>
      <c r="K204" s="25" t="s">
        <v>60</v>
      </c>
      <c r="L204" s="17" t="s">
        <v>83</v>
      </c>
    </row>
    <row r="205" spans="1:12">
      <c r="A205" s="20" t="s">
        <v>444</v>
      </c>
      <c r="B205" s="21">
        <v>43509</v>
      </c>
      <c r="C205" s="35" t="s">
        <v>454</v>
      </c>
      <c r="D205" s="18" t="s">
        <v>387</v>
      </c>
      <c r="E205" s="19" t="e">
        <f ca="1">_xlfn.IFNA(VLOOKUP(T_Demandes[[#This Row],[Equipement]],T_Zones[],2,FALSE),"")</f>
        <v>#NAME?</v>
      </c>
      <c r="F205" s="14" t="e">
        <f ca="1">_xlfn.IFNA(VLOOKUP(T_Demandes[[#This Row],[Equipement]],T_Zones[],3,FALSE),"")</f>
        <v>#NAME?</v>
      </c>
      <c r="G205" s="14" t="str">
        <f>TEXT(ROW()-ROW(T_Demandes[[#Headers],[N°DI]]),"000")</f>
        <v>192</v>
      </c>
      <c r="H205" s="15" t="s">
        <v>76</v>
      </c>
      <c r="I205" s="16"/>
      <c r="J205" s="16">
        <v>2.0833333333333332E-2</v>
      </c>
      <c r="K205" s="25" t="s">
        <v>60</v>
      </c>
      <c r="L205" s="17" t="s">
        <v>83</v>
      </c>
    </row>
    <row r="206" spans="1:12" hidden="1">
      <c r="A206" s="20"/>
      <c r="B206" s="21"/>
      <c r="C206" s="35"/>
      <c r="D206" s="18"/>
      <c r="E206" s="19"/>
      <c r="F206" s="14"/>
      <c r="G206" s="14"/>
      <c r="H206" s="15"/>
      <c r="I206" s="16"/>
      <c r="J206" s="16"/>
      <c r="K206" s="25"/>
      <c r="L206" s="17"/>
    </row>
    <row r="207" spans="1:12">
      <c r="A207" s="20" t="s">
        <v>457</v>
      </c>
      <c r="B207" s="21">
        <v>43509</v>
      </c>
      <c r="C207" s="35" t="s">
        <v>455</v>
      </c>
      <c r="D207" s="18" t="s">
        <v>351</v>
      </c>
      <c r="E207" s="19" t="e">
        <f ca="1">_xlfn.IFNA(VLOOKUP(T_Demandes[[#This Row],[Equipement]],T_Zones[],2,FALSE),"")</f>
        <v>#NAME?</v>
      </c>
      <c r="F207" s="14" t="e">
        <f ca="1">_xlfn.IFNA(VLOOKUP(T_Demandes[[#This Row],[Equipement]],T_Zones[],3,FALSE),"")</f>
        <v>#NAME?</v>
      </c>
      <c r="G207" s="14" t="str">
        <f>TEXT(ROW()-ROW(T_Demandes[[#Headers],[N°DI]]),"000")</f>
        <v>194</v>
      </c>
      <c r="H207" s="15" t="s">
        <v>76</v>
      </c>
      <c r="I207" s="16"/>
      <c r="J207" s="16"/>
      <c r="K207" s="25"/>
      <c r="L207" s="17" t="s">
        <v>83</v>
      </c>
    </row>
    <row r="208" spans="1:12" ht="42.75">
      <c r="A208" s="20" t="s">
        <v>89</v>
      </c>
      <c r="B208" s="21">
        <v>43509</v>
      </c>
      <c r="C208" s="35" t="s">
        <v>458</v>
      </c>
      <c r="D208" s="18" t="s">
        <v>350</v>
      </c>
      <c r="E208" s="19" t="e">
        <f ca="1">_xlfn.IFNA(VLOOKUP(T_Demandes[[#This Row],[Equipement]],T_Zones[],2,FALSE),"")</f>
        <v>#NAME?</v>
      </c>
      <c r="F208" s="14" t="e">
        <f ca="1">_xlfn.IFNA(VLOOKUP(T_Demandes[[#This Row],[Equipement]],T_Zones[],3,FALSE),"")</f>
        <v>#NAME?</v>
      </c>
      <c r="G208" s="14" t="str">
        <f>TEXT(ROW()-ROW(T_Demandes[[#Headers],[N°DI]]),"000")</f>
        <v>195</v>
      </c>
      <c r="H208" s="15" t="s">
        <v>91</v>
      </c>
      <c r="I208" s="16"/>
      <c r="J208" s="16"/>
      <c r="K208" s="25"/>
      <c r="L208" s="17"/>
    </row>
    <row r="209" spans="1:12" ht="42.75">
      <c r="A209" s="20" t="s">
        <v>177</v>
      </c>
      <c r="B209" s="21">
        <v>43509</v>
      </c>
      <c r="C209" s="35" t="s">
        <v>459</v>
      </c>
      <c r="D209" s="18" t="s">
        <v>362</v>
      </c>
      <c r="E209" s="19" t="e">
        <f ca="1">_xlfn.IFNA(VLOOKUP(T_Demandes[[#This Row],[Equipement]],T_Zones[],2,FALSE),"")</f>
        <v>#NAME?</v>
      </c>
      <c r="F209" s="14" t="e">
        <f ca="1">_xlfn.IFNA(VLOOKUP(T_Demandes[[#This Row],[Equipement]],T_Zones[],3,FALSE),"")</f>
        <v>#NAME?</v>
      </c>
      <c r="G209" s="14" t="str">
        <f>TEXT(ROW()-ROW(T_Demandes[[#Headers],[N°DI]]),"000")</f>
        <v>196</v>
      </c>
      <c r="H209" s="15"/>
      <c r="I209" s="16"/>
      <c r="J209" s="16"/>
      <c r="K209" s="25"/>
      <c r="L209" s="17"/>
    </row>
    <row r="210" spans="1:12" ht="28.5">
      <c r="A210" s="20" t="s">
        <v>105</v>
      </c>
      <c r="B210" s="21">
        <v>43509</v>
      </c>
      <c r="C210" s="35" t="s">
        <v>460</v>
      </c>
      <c r="D210" s="18" t="s">
        <v>357</v>
      </c>
      <c r="E210" s="19" t="e">
        <f ca="1">_xlfn.IFNA(VLOOKUP(T_Demandes[[#This Row],[Equipement]],T_Zones[],2,FALSE),"")</f>
        <v>#NAME?</v>
      </c>
      <c r="F210" s="14" t="e">
        <f ca="1">_xlfn.IFNA(VLOOKUP(T_Demandes[[#This Row],[Equipement]],T_Zones[],3,FALSE),"")</f>
        <v>#NAME?</v>
      </c>
      <c r="G210" s="14" t="str">
        <f>TEXT(ROW()-ROW(T_Demandes[[#Headers],[N°DI]]),"000")</f>
        <v>197</v>
      </c>
      <c r="H210" s="15"/>
      <c r="I210" s="16"/>
      <c r="J210" s="16"/>
      <c r="K210" s="25"/>
      <c r="L210" s="17"/>
    </row>
    <row r="211" spans="1:12" ht="28.5">
      <c r="A211" s="20" t="s">
        <v>89</v>
      </c>
      <c r="B211" s="21">
        <v>43509</v>
      </c>
      <c r="C211" s="35" t="s">
        <v>462</v>
      </c>
      <c r="D211" s="18" t="s">
        <v>350</v>
      </c>
      <c r="E211" s="19" t="e">
        <f ca="1">_xlfn.IFNA(VLOOKUP(T_Demandes[[#This Row],[Equipement]],T_Zones[],2,FALSE),"")</f>
        <v>#NAME?</v>
      </c>
      <c r="F211" s="14" t="e">
        <f ca="1">_xlfn.IFNA(VLOOKUP(T_Demandes[[#This Row],[Equipement]],T_Zones[],3,FALSE),"")</f>
        <v>#NAME?</v>
      </c>
      <c r="G211" s="14" t="str">
        <f>TEXT(ROW()-ROW(T_Demandes[[#Headers],[N°DI]]),"000")</f>
        <v>198</v>
      </c>
      <c r="H211" s="15" t="s">
        <v>76</v>
      </c>
      <c r="I211" s="16"/>
      <c r="J211" s="16">
        <v>4.1666666666666664E-2</v>
      </c>
      <c r="K211" s="25" t="s">
        <v>60</v>
      </c>
      <c r="L211" s="17" t="s">
        <v>83</v>
      </c>
    </row>
    <row r="212" spans="1:12" hidden="1">
      <c r="A212" s="20" t="s">
        <v>89</v>
      </c>
      <c r="B212" s="21"/>
      <c r="C212" s="35"/>
      <c r="D212" s="18"/>
      <c r="E212" s="19" t="e">
        <f ca="1">_xlfn.IFNA(VLOOKUP(T_Demandes[[#This Row],[Equipement]],T_Zones[],2,FALSE),"")</f>
        <v>#NAME?</v>
      </c>
      <c r="F212" s="14" t="e">
        <f ca="1">_xlfn.IFNA(VLOOKUP(T_Demandes[[#This Row],[Equipement]],T_Zones[],3,FALSE),"")</f>
        <v>#NAME?</v>
      </c>
      <c r="G212" s="14" t="str">
        <f>TEXT(ROW()-ROW(T_Demandes[[#Headers],[N°DI]]),"000")</f>
        <v>199</v>
      </c>
      <c r="H212" s="15" t="s">
        <v>76</v>
      </c>
      <c r="I212" s="16"/>
      <c r="J212" s="16"/>
      <c r="K212" s="25"/>
      <c r="L212" s="17" t="s">
        <v>83</v>
      </c>
    </row>
    <row r="213" spans="1:12">
      <c r="A213" s="20"/>
      <c r="B213" s="21">
        <v>43510</v>
      </c>
      <c r="C213" s="35" t="s">
        <v>161</v>
      </c>
      <c r="D213" s="18" t="s">
        <v>363</v>
      </c>
      <c r="E213" s="19" t="e">
        <f ca="1">_xlfn.IFNA(VLOOKUP(T_Demandes[[#This Row],[Equipement]],T_Zones[],2,FALSE),"")</f>
        <v>#NAME?</v>
      </c>
      <c r="F213" s="14" t="e">
        <f ca="1">_xlfn.IFNA(VLOOKUP(T_Demandes[[#This Row],[Equipement]],T_Zones[],3,FALSE),"")</f>
        <v>#NAME?</v>
      </c>
      <c r="G213" s="14" t="str">
        <f>TEXT(ROW()-ROW(T_Demandes[[#Headers],[N°DI]]),"000")</f>
        <v>200</v>
      </c>
      <c r="H213" s="15" t="s">
        <v>78</v>
      </c>
      <c r="I213" s="16"/>
      <c r="J213" s="16">
        <v>2.0833333333333332E-2</v>
      </c>
      <c r="K213" s="25" t="s">
        <v>60</v>
      </c>
      <c r="L213" s="17" t="s">
        <v>83</v>
      </c>
    </row>
    <row r="214" spans="1:12">
      <c r="A214" s="20"/>
      <c r="B214" s="21">
        <v>43510</v>
      </c>
      <c r="C214" s="35" t="s">
        <v>466</v>
      </c>
      <c r="D214" s="18" t="s">
        <v>393</v>
      </c>
      <c r="E214" s="19" t="e">
        <f ca="1">_xlfn.IFNA(VLOOKUP(T_Demandes[[#This Row],[Equipement]],T_Zones[],2,FALSE),"")</f>
        <v>#NAME?</v>
      </c>
      <c r="F214" s="14" t="e">
        <f ca="1">_xlfn.IFNA(VLOOKUP(T_Demandes[[#This Row],[Equipement]],T_Zones[],3,FALSE),"")</f>
        <v>#NAME?</v>
      </c>
      <c r="G214" s="14" t="str">
        <f>TEXT(ROW()-ROW(T_Demandes[[#Headers],[N°DI]]),"000")</f>
        <v>201</v>
      </c>
      <c r="H214" s="15" t="s">
        <v>78</v>
      </c>
      <c r="I214" s="16"/>
      <c r="J214" s="16">
        <v>2.0833333333333332E-2</v>
      </c>
      <c r="K214" s="25" t="s">
        <v>60</v>
      </c>
      <c r="L214" s="17" t="s">
        <v>83</v>
      </c>
    </row>
    <row r="215" spans="1:12">
      <c r="A215" s="20"/>
      <c r="B215" s="21">
        <v>43510</v>
      </c>
      <c r="C215" s="35" t="s">
        <v>468</v>
      </c>
      <c r="D215" s="18" t="s">
        <v>389</v>
      </c>
      <c r="E215" s="19" t="e">
        <f ca="1">_xlfn.IFNA(VLOOKUP(T_Demandes[[#This Row],[Equipement]],T_Zones[],2,FALSE),"")</f>
        <v>#NAME?</v>
      </c>
      <c r="F215" s="14" t="e">
        <f ca="1">_xlfn.IFNA(VLOOKUP(T_Demandes[[#This Row],[Equipement]],T_Zones[],3,FALSE),"")</f>
        <v>#NAME?</v>
      </c>
      <c r="G215" s="14" t="str">
        <f>TEXT(ROW()-ROW(T_Demandes[[#Headers],[N°DI]]),"000")</f>
        <v>202</v>
      </c>
      <c r="H215" s="15" t="s">
        <v>78</v>
      </c>
      <c r="I215" s="16"/>
      <c r="J215" s="16">
        <v>2.0833333333333332E-2</v>
      </c>
      <c r="K215" s="25" t="s">
        <v>60</v>
      </c>
      <c r="L215" s="17" t="s">
        <v>83</v>
      </c>
    </row>
    <row r="216" spans="1:12">
      <c r="A216" s="20"/>
      <c r="B216" s="21">
        <v>43510</v>
      </c>
      <c r="C216" s="35" t="s">
        <v>470</v>
      </c>
      <c r="D216" s="18" t="s">
        <v>352</v>
      </c>
      <c r="E216" s="19" t="e">
        <f ca="1">_xlfn.IFNA(VLOOKUP(T_Demandes[[#This Row],[Equipement]],T_Zones[],2,FALSE),"")</f>
        <v>#NAME?</v>
      </c>
      <c r="F216" s="14" t="e">
        <f ca="1">_xlfn.IFNA(VLOOKUP(T_Demandes[[#This Row],[Equipement]],T_Zones[],3,FALSE),"")</f>
        <v>#NAME?</v>
      </c>
      <c r="G216" s="14" t="str">
        <f>TEXT(ROW()-ROW(T_Demandes[[#Headers],[N°DI]]),"000")</f>
        <v>203</v>
      </c>
      <c r="H216" s="15" t="s">
        <v>78</v>
      </c>
      <c r="I216" s="16"/>
      <c r="J216" s="16">
        <v>2.0833333333333332E-2</v>
      </c>
      <c r="K216" s="25" t="s">
        <v>60</v>
      </c>
      <c r="L216" s="17" t="s">
        <v>83</v>
      </c>
    </row>
    <row r="217" spans="1:12">
      <c r="A217" s="20"/>
      <c r="B217" s="21">
        <v>43510</v>
      </c>
      <c r="C217" s="35" t="s">
        <v>472</v>
      </c>
      <c r="D217" s="18" t="s">
        <v>389</v>
      </c>
      <c r="E217" s="19" t="e">
        <f ca="1">_xlfn.IFNA(VLOOKUP(T_Demandes[[#This Row],[Equipement]],T_Zones[],2,FALSE),"")</f>
        <v>#NAME?</v>
      </c>
      <c r="F217" s="14" t="e">
        <f ca="1">_xlfn.IFNA(VLOOKUP(T_Demandes[[#This Row],[Equipement]],T_Zones[],3,FALSE),"")</f>
        <v>#NAME?</v>
      </c>
      <c r="G217" s="14" t="str">
        <f>TEXT(ROW()-ROW(T_Demandes[[#Headers],[N°DI]]),"000")</f>
        <v>204</v>
      </c>
      <c r="H217" s="15" t="s">
        <v>78</v>
      </c>
      <c r="I217" s="16"/>
      <c r="J217" s="16">
        <v>2.0833333333333332E-2</v>
      </c>
      <c r="K217" s="25" t="s">
        <v>60</v>
      </c>
      <c r="L217" s="17" t="s">
        <v>83</v>
      </c>
    </row>
    <row r="218" spans="1:12">
      <c r="A218" s="20"/>
      <c r="B218" s="21">
        <v>43510</v>
      </c>
      <c r="C218" s="35" t="s">
        <v>474</v>
      </c>
      <c r="D218" s="18" t="s">
        <v>347</v>
      </c>
      <c r="E218" s="19" t="e">
        <f ca="1">_xlfn.IFNA(VLOOKUP(T_Demandes[[#This Row],[Equipement]],T_Zones[],2,FALSE),"")</f>
        <v>#NAME?</v>
      </c>
      <c r="F218" s="14" t="e">
        <f ca="1">_xlfn.IFNA(VLOOKUP(T_Demandes[[#This Row],[Equipement]],T_Zones[],3,FALSE),"")</f>
        <v>#NAME?</v>
      </c>
      <c r="G218" s="14" t="str">
        <f>TEXT(ROW()-ROW(T_Demandes[[#Headers],[N°DI]]),"000")</f>
        <v>205</v>
      </c>
      <c r="H218" s="15" t="s">
        <v>78</v>
      </c>
      <c r="I218" s="16"/>
      <c r="J218" s="16">
        <v>2.0833333333333332E-2</v>
      </c>
      <c r="K218" s="25" t="s">
        <v>60</v>
      </c>
      <c r="L218" s="17" t="s">
        <v>83</v>
      </c>
    </row>
    <row r="219" spans="1:12">
      <c r="A219" s="20"/>
      <c r="B219" s="21">
        <v>43510</v>
      </c>
      <c r="C219" s="35" t="s">
        <v>477</v>
      </c>
      <c r="D219" s="18" t="s">
        <v>349</v>
      </c>
      <c r="E219" s="19" t="e">
        <f ca="1">_xlfn.IFNA(VLOOKUP(T_Demandes[[#This Row],[Equipement]],T_Zones[],2,FALSE),"")</f>
        <v>#NAME?</v>
      </c>
      <c r="F219" s="14" t="e">
        <f ca="1">_xlfn.IFNA(VLOOKUP(T_Demandes[[#This Row],[Equipement]],T_Zones[],3,FALSE),"")</f>
        <v>#NAME?</v>
      </c>
      <c r="G219" s="14" t="str">
        <f>TEXT(ROW()-ROW(T_Demandes[[#Headers],[N°DI]]),"000")</f>
        <v>206</v>
      </c>
      <c r="H219" s="15" t="s">
        <v>78</v>
      </c>
      <c r="I219" s="16"/>
      <c r="J219" s="16">
        <v>2.0833333333333332E-2</v>
      </c>
      <c r="K219" s="25" t="s">
        <v>60</v>
      </c>
      <c r="L219" s="17" t="s">
        <v>83</v>
      </c>
    </row>
    <row r="220" spans="1:12" ht="57">
      <c r="A220" s="20" t="s">
        <v>105</v>
      </c>
      <c r="B220" s="21">
        <v>43510</v>
      </c>
      <c r="C220" s="35" t="s">
        <v>476</v>
      </c>
      <c r="D220" s="18" t="s">
        <v>388</v>
      </c>
      <c r="E220" s="19" t="e">
        <f ca="1">_xlfn.IFNA(VLOOKUP(T_Demandes[[#This Row],[Equipement]],T_Zones[],2,FALSE),"")</f>
        <v>#NAME?</v>
      </c>
      <c r="F220" s="14" t="e">
        <f ca="1">_xlfn.IFNA(VLOOKUP(T_Demandes[[#This Row],[Equipement]],T_Zones[],3,FALSE),"")</f>
        <v>#NAME?</v>
      </c>
      <c r="G220" s="14" t="str">
        <f>TEXT(ROW()-ROW(T_Demandes[[#Headers],[N°DI]]),"000")</f>
        <v>207</v>
      </c>
      <c r="H220" s="15"/>
      <c r="I220" s="16"/>
      <c r="J220" s="16"/>
      <c r="K220" s="25"/>
      <c r="L220" s="17"/>
    </row>
    <row r="221" spans="1:12">
      <c r="A221" s="20"/>
      <c r="B221" s="21">
        <v>43510</v>
      </c>
      <c r="C221" s="35" t="s">
        <v>127</v>
      </c>
      <c r="D221" s="18" t="s">
        <v>33</v>
      </c>
      <c r="E221" s="19" t="e">
        <f ca="1">_xlfn.IFNA(VLOOKUP(T_Demandes[[#This Row],[Equipement]],T_Zones[],2,FALSE),"")</f>
        <v>#NAME?</v>
      </c>
      <c r="F221" s="14" t="e">
        <f ca="1">_xlfn.IFNA(VLOOKUP(T_Demandes[[#This Row],[Equipement]],T_Zones[],3,FALSE),"")</f>
        <v>#NAME?</v>
      </c>
      <c r="G221" s="14" t="str">
        <f>TEXT(ROW()-ROW(T_Demandes[[#Headers],[N°DI]]),"000")</f>
        <v>208</v>
      </c>
      <c r="H221" s="15" t="s">
        <v>78</v>
      </c>
      <c r="I221" s="16"/>
      <c r="J221" s="16">
        <v>4.1666666666666664E-2</v>
      </c>
      <c r="K221" s="25" t="s">
        <v>60</v>
      </c>
      <c r="L221" s="17" t="s">
        <v>83</v>
      </c>
    </row>
    <row r="222" spans="1:12">
      <c r="A222" s="20"/>
      <c r="B222" s="21">
        <v>43510</v>
      </c>
      <c r="C222" s="35" t="s">
        <v>480</v>
      </c>
      <c r="D222" s="18" t="s">
        <v>33</v>
      </c>
      <c r="E222" s="19" t="e">
        <f ca="1">_xlfn.IFNA(VLOOKUP(T_Demandes[[#This Row],[Equipement]],T_Zones[],2,FALSE),"")</f>
        <v>#NAME?</v>
      </c>
      <c r="F222" s="14" t="e">
        <f ca="1">_xlfn.IFNA(VLOOKUP(T_Demandes[[#This Row],[Equipement]],T_Zones[],3,FALSE),"")</f>
        <v>#NAME?</v>
      </c>
      <c r="G222" s="14" t="str">
        <f>TEXT(ROW()-ROW(T_Demandes[[#Headers],[N°DI]]),"000")</f>
        <v>209</v>
      </c>
      <c r="H222" s="15" t="s">
        <v>78</v>
      </c>
      <c r="I222" s="16"/>
      <c r="J222" s="16">
        <v>4.1666666666666664E-2</v>
      </c>
      <c r="K222" s="25" t="s">
        <v>60</v>
      </c>
      <c r="L222" s="17" t="s">
        <v>83</v>
      </c>
    </row>
    <row r="223" spans="1:12">
      <c r="A223" s="20" t="s">
        <v>89</v>
      </c>
      <c r="B223" s="21">
        <v>43510</v>
      </c>
      <c r="C223" s="35" t="s">
        <v>481</v>
      </c>
      <c r="D223" s="18" t="s">
        <v>401</v>
      </c>
      <c r="E223" s="19" t="e">
        <f ca="1">_xlfn.IFNA(VLOOKUP(T_Demandes[[#This Row],[Equipement]],T_Zones[],2,FALSE),"")</f>
        <v>#NAME?</v>
      </c>
      <c r="F223" s="14" t="e">
        <f ca="1">_xlfn.IFNA(VLOOKUP(T_Demandes[[#This Row],[Equipement]],T_Zones[],3,FALSE),"")</f>
        <v>#NAME?</v>
      </c>
      <c r="G223" s="14" t="str">
        <f>TEXT(ROW()-ROW(T_Demandes[[#Headers],[N°DI]]),"000")</f>
        <v>210</v>
      </c>
      <c r="H223" s="15" t="s">
        <v>77</v>
      </c>
      <c r="I223" s="16"/>
      <c r="J223" s="16">
        <v>0.104166666666667</v>
      </c>
      <c r="K223" s="25" t="s">
        <v>60</v>
      </c>
      <c r="L223" s="17"/>
    </row>
    <row r="224" spans="1:12" ht="28.5">
      <c r="A224" s="20" t="s">
        <v>152</v>
      </c>
      <c r="B224" s="21">
        <v>43510</v>
      </c>
      <c r="C224" s="35" t="s">
        <v>482</v>
      </c>
      <c r="D224" s="18" t="s">
        <v>352</v>
      </c>
      <c r="E224" s="19" t="e">
        <f ca="1">_xlfn.IFNA(VLOOKUP(T_Demandes[[#This Row],[Equipement]],T_Zones[],2,FALSE),"")</f>
        <v>#NAME?</v>
      </c>
      <c r="F224" s="14" t="e">
        <f ca="1">_xlfn.IFNA(VLOOKUP(T_Demandes[[#This Row],[Equipement]],T_Zones[],3,FALSE),"")</f>
        <v>#NAME?</v>
      </c>
      <c r="G224" s="14" t="str">
        <f>TEXT(ROW()-ROW(T_Demandes[[#Headers],[N°DI]]),"000")</f>
        <v>211</v>
      </c>
      <c r="H224" s="15"/>
      <c r="I224" s="16"/>
      <c r="J224" s="16"/>
      <c r="K224" s="25"/>
      <c r="L224" s="17"/>
    </row>
    <row r="225" spans="1:12">
      <c r="A225" s="20"/>
      <c r="B225" s="21">
        <v>43511</v>
      </c>
      <c r="C225" s="35" t="s">
        <v>484</v>
      </c>
      <c r="D225" s="18" t="s">
        <v>363</v>
      </c>
      <c r="E225" s="19" t="e">
        <f ca="1">_xlfn.IFNA(VLOOKUP(T_Demandes[[#This Row],[Equipement]],T_Zones[],2,FALSE),"")</f>
        <v>#NAME?</v>
      </c>
      <c r="F225" s="14" t="e">
        <f ca="1">_xlfn.IFNA(VLOOKUP(T_Demandes[[#This Row],[Equipement]],T_Zones[],3,FALSE),"")</f>
        <v>#NAME?</v>
      </c>
      <c r="G225" s="14" t="str">
        <f>TEXT(ROW()-ROW(T_Demandes[[#Headers],[N°DI]]),"000")</f>
        <v>212</v>
      </c>
      <c r="H225" s="15" t="s">
        <v>78</v>
      </c>
      <c r="I225" s="16"/>
      <c r="J225" s="16">
        <v>2.0833333333333332E-2</v>
      </c>
      <c r="K225" s="25" t="s">
        <v>60</v>
      </c>
      <c r="L225" s="17" t="s">
        <v>83</v>
      </c>
    </row>
    <row r="226" spans="1:12">
      <c r="A226" s="20"/>
      <c r="B226" s="21">
        <v>43511</v>
      </c>
      <c r="C226" s="35" t="s">
        <v>486</v>
      </c>
      <c r="D226" s="18" t="s">
        <v>365</v>
      </c>
      <c r="E226" s="19" t="e">
        <f ca="1">_xlfn.IFNA(VLOOKUP(T_Demandes[[#This Row],[Equipement]],T_Zones[],2,FALSE),"")</f>
        <v>#NAME?</v>
      </c>
      <c r="F226" s="14" t="e">
        <f ca="1">_xlfn.IFNA(VLOOKUP(T_Demandes[[#This Row],[Equipement]],T_Zones[],3,FALSE),"")</f>
        <v>#NAME?</v>
      </c>
      <c r="G226" s="14" t="str">
        <f>TEXT(ROW()-ROW(T_Demandes[[#Headers],[N°DI]]),"000")</f>
        <v>213</v>
      </c>
      <c r="H226" s="15" t="s">
        <v>78</v>
      </c>
      <c r="I226" s="16"/>
      <c r="J226" s="16">
        <v>2.0833333333333332E-2</v>
      </c>
      <c r="K226" s="25" t="s">
        <v>60</v>
      </c>
      <c r="L226" s="17" t="s">
        <v>83</v>
      </c>
    </row>
    <row r="227" spans="1:12">
      <c r="A227" s="20"/>
      <c r="B227" s="21">
        <v>43511</v>
      </c>
      <c r="C227" s="35" t="s">
        <v>488</v>
      </c>
      <c r="D227" s="18" t="s">
        <v>352</v>
      </c>
      <c r="E227" s="19" t="e">
        <f ca="1">_xlfn.IFNA(VLOOKUP(T_Demandes[[#This Row],[Equipement]],T_Zones[],2,FALSE),"")</f>
        <v>#NAME?</v>
      </c>
      <c r="F227" s="14" t="e">
        <f ca="1">_xlfn.IFNA(VLOOKUP(T_Demandes[[#This Row],[Equipement]],T_Zones[],3,FALSE),"")</f>
        <v>#NAME?</v>
      </c>
      <c r="G227" s="14" t="str">
        <f>TEXT(ROW()-ROW(T_Demandes[[#Headers],[N°DI]]),"000")</f>
        <v>214</v>
      </c>
      <c r="H227" s="15" t="s">
        <v>78</v>
      </c>
      <c r="I227" s="16"/>
      <c r="J227" s="16">
        <v>2.0833333333333332E-2</v>
      </c>
      <c r="K227" s="25" t="s">
        <v>60</v>
      </c>
      <c r="L227" s="17" t="s">
        <v>83</v>
      </c>
    </row>
    <row r="228" spans="1:12">
      <c r="A228" s="20"/>
      <c r="B228" s="21">
        <v>43511</v>
      </c>
      <c r="C228" s="35" t="s">
        <v>490</v>
      </c>
      <c r="D228" s="18" t="s">
        <v>393</v>
      </c>
      <c r="E228" s="19" t="e">
        <f ca="1">_xlfn.IFNA(VLOOKUP(T_Demandes[[#This Row],[Equipement]],T_Zones[],2,FALSE),"")</f>
        <v>#NAME?</v>
      </c>
      <c r="F228" s="14" t="e">
        <f ca="1">_xlfn.IFNA(VLOOKUP(T_Demandes[[#This Row],[Equipement]],T_Zones[],3,FALSE),"")</f>
        <v>#NAME?</v>
      </c>
      <c r="G228" s="14" t="str">
        <f>TEXT(ROW()-ROW(T_Demandes[[#Headers],[N°DI]]),"000")</f>
        <v>215</v>
      </c>
      <c r="H228" s="15" t="s">
        <v>78</v>
      </c>
      <c r="I228" s="16"/>
      <c r="J228" s="16">
        <v>2.0833333333333332E-2</v>
      </c>
      <c r="K228" s="25" t="s">
        <v>60</v>
      </c>
      <c r="L228" s="17" t="s">
        <v>83</v>
      </c>
    </row>
    <row r="229" spans="1:12">
      <c r="A229" s="20"/>
      <c r="B229" s="21">
        <v>43511</v>
      </c>
      <c r="C229" s="35" t="s">
        <v>492</v>
      </c>
      <c r="D229" s="18" t="s">
        <v>352</v>
      </c>
      <c r="E229" s="19" t="e">
        <f ca="1">_xlfn.IFNA(VLOOKUP(T_Demandes[[#This Row],[Equipement]],T_Zones[],2,FALSE),"")</f>
        <v>#NAME?</v>
      </c>
      <c r="F229" s="14" t="e">
        <f ca="1">_xlfn.IFNA(VLOOKUP(T_Demandes[[#This Row],[Equipement]],T_Zones[],3,FALSE),"")</f>
        <v>#NAME?</v>
      </c>
      <c r="G229" s="14" t="str">
        <f>TEXT(ROW()-ROW(T_Demandes[[#Headers],[N°DI]]),"000")</f>
        <v>216</v>
      </c>
      <c r="H229" s="15" t="s">
        <v>78</v>
      </c>
      <c r="I229" s="16"/>
      <c r="J229" s="16">
        <v>2.0833333333333332E-2</v>
      </c>
      <c r="K229" s="25" t="s">
        <v>60</v>
      </c>
      <c r="L229" s="17" t="s">
        <v>83</v>
      </c>
    </row>
    <row r="230" spans="1:12">
      <c r="A230" s="20"/>
      <c r="B230" s="21">
        <v>43511</v>
      </c>
      <c r="C230" s="35" t="s">
        <v>494</v>
      </c>
      <c r="D230" s="18" t="s">
        <v>402</v>
      </c>
      <c r="E230" s="19" t="e">
        <f ca="1">_xlfn.IFNA(VLOOKUP(T_Demandes[[#This Row],[Equipement]],T_Zones[],2,FALSE),"")</f>
        <v>#NAME?</v>
      </c>
      <c r="F230" s="14" t="e">
        <f ca="1">_xlfn.IFNA(VLOOKUP(T_Demandes[[#This Row],[Equipement]],T_Zones[],3,FALSE),"")</f>
        <v>#NAME?</v>
      </c>
      <c r="G230" s="14" t="str">
        <f>TEXT(ROW()-ROW(T_Demandes[[#Headers],[N°DI]]),"000")</f>
        <v>217</v>
      </c>
      <c r="H230" s="15" t="s">
        <v>78</v>
      </c>
      <c r="I230" s="16"/>
      <c r="J230" s="16">
        <v>2.0833333333333332E-2</v>
      </c>
      <c r="K230" s="25" t="s">
        <v>60</v>
      </c>
      <c r="L230" s="17" t="s">
        <v>83</v>
      </c>
    </row>
    <row r="231" spans="1:12">
      <c r="A231" s="20"/>
      <c r="B231" s="21">
        <v>43511</v>
      </c>
      <c r="C231" s="35" t="s">
        <v>496</v>
      </c>
      <c r="D231" s="18" t="s">
        <v>393</v>
      </c>
      <c r="E231" s="19" t="e">
        <f ca="1">_xlfn.IFNA(VLOOKUP(T_Demandes[[#This Row],[Equipement]],T_Zones[],2,FALSE),"")</f>
        <v>#NAME?</v>
      </c>
      <c r="F231" s="14" t="e">
        <f ca="1">_xlfn.IFNA(VLOOKUP(T_Demandes[[#This Row],[Equipement]],T_Zones[],3,FALSE),"")</f>
        <v>#NAME?</v>
      </c>
      <c r="G231" s="14" t="str">
        <f>TEXT(ROW()-ROW(T_Demandes[[#Headers],[N°DI]]),"000")</f>
        <v>218</v>
      </c>
      <c r="H231" s="15" t="s">
        <v>78</v>
      </c>
      <c r="I231" s="16"/>
      <c r="J231" s="16">
        <v>2.0833333333333332E-2</v>
      </c>
      <c r="K231" s="25" t="s">
        <v>60</v>
      </c>
      <c r="L231" s="17" t="s">
        <v>83</v>
      </c>
    </row>
    <row r="232" spans="1:12">
      <c r="A232" s="20"/>
      <c r="B232" s="21">
        <v>43511</v>
      </c>
      <c r="C232" s="35" t="s">
        <v>498</v>
      </c>
      <c r="D232" s="18" t="s">
        <v>384</v>
      </c>
      <c r="E232" s="19" t="e">
        <f ca="1">_xlfn.IFNA(VLOOKUP(T_Demandes[[#This Row],[Equipement]],T_Zones[],2,FALSE),"")</f>
        <v>#NAME?</v>
      </c>
      <c r="F232" s="14" t="e">
        <f ca="1">_xlfn.IFNA(VLOOKUP(T_Demandes[[#This Row],[Equipement]],T_Zones[],3,FALSE),"")</f>
        <v>#NAME?</v>
      </c>
      <c r="G232" s="14" t="str">
        <f>TEXT(ROW()-ROW(T_Demandes[[#Headers],[N°DI]]),"000")</f>
        <v>219</v>
      </c>
      <c r="H232" s="15" t="s">
        <v>78</v>
      </c>
      <c r="I232" s="16"/>
      <c r="J232" s="16">
        <v>2.0833333333333332E-2</v>
      </c>
      <c r="K232" s="25" t="s">
        <v>60</v>
      </c>
      <c r="L232" s="17" t="s">
        <v>83</v>
      </c>
    </row>
    <row r="233" spans="1:12">
      <c r="A233" s="20"/>
      <c r="B233" s="21">
        <v>43511</v>
      </c>
      <c r="C233" s="35" t="s">
        <v>500</v>
      </c>
      <c r="D233" s="18" t="s">
        <v>40</v>
      </c>
      <c r="E233" s="19" t="e">
        <f ca="1">_xlfn.IFNA(VLOOKUP(T_Demandes[[#This Row],[Equipement]],T_Zones[],2,FALSE),"")</f>
        <v>#NAME?</v>
      </c>
      <c r="F233" s="14" t="e">
        <f ca="1">_xlfn.IFNA(VLOOKUP(T_Demandes[[#This Row],[Equipement]],T_Zones[],3,FALSE),"")</f>
        <v>#NAME?</v>
      </c>
      <c r="G233" s="14" t="str">
        <f>TEXT(ROW()-ROW(T_Demandes[[#Headers],[N°DI]]),"000")</f>
        <v>220</v>
      </c>
      <c r="H233" s="15" t="s">
        <v>78</v>
      </c>
      <c r="I233" s="16"/>
      <c r="J233" s="16">
        <v>2.0833333333333332E-2</v>
      </c>
      <c r="K233" s="25" t="s">
        <v>60</v>
      </c>
      <c r="L233" s="17" t="s">
        <v>83</v>
      </c>
    </row>
    <row r="234" spans="1:12">
      <c r="A234" s="20"/>
      <c r="B234" s="21">
        <v>43511</v>
      </c>
      <c r="C234" s="35" t="s">
        <v>486</v>
      </c>
      <c r="D234" s="18" t="s">
        <v>350</v>
      </c>
      <c r="E234" s="19" t="e">
        <f ca="1">_xlfn.IFNA(VLOOKUP(T_Demandes[[#This Row],[Equipement]],T_Zones[],2,FALSE),"")</f>
        <v>#NAME?</v>
      </c>
      <c r="F234" s="14" t="e">
        <f ca="1">_xlfn.IFNA(VLOOKUP(T_Demandes[[#This Row],[Equipement]],T_Zones[],3,FALSE),"")</f>
        <v>#NAME?</v>
      </c>
      <c r="G234" s="14" t="str">
        <f>TEXT(ROW()-ROW(T_Demandes[[#Headers],[N°DI]]),"000")</f>
        <v>221</v>
      </c>
      <c r="H234" s="15" t="s">
        <v>78</v>
      </c>
      <c r="I234" s="16"/>
      <c r="J234" s="16">
        <v>2.0833333333333332E-2</v>
      </c>
      <c r="K234" s="25" t="s">
        <v>60</v>
      </c>
      <c r="L234" s="17" t="s">
        <v>83</v>
      </c>
    </row>
    <row r="235" spans="1:12">
      <c r="A235" s="20"/>
      <c r="B235" s="21">
        <v>43511</v>
      </c>
      <c r="C235" s="35" t="s">
        <v>503</v>
      </c>
      <c r="D235" s="18" t="s">
        <v>40</v>
      </c>
      <c r="E235" s="19" t="e">
        <f ca="1">_xlfn.IFNA(VLOOKUP(T_Demandes[[#This Row],[Equipement]],T_Zones[],2,FALSE),"")</f>
        <v>#NAME?</v>
      </c>
      <c r="F235" s="14" t="e">
        <f ca="1">_xlfn.IFNA(VLOOKUP(T_Demandes[[#This Row],[Equipement]],T_Zones[],3,FALSE),"")</f>
        <v>#NAME?</v>
      </c>
      <c r="G235" s="14" t="str">
        <f>TEXT(ROW()-ROW(T_Demandes[[#Headers],[N°DI]]),"000")</f>
        <v>222</v>
      </c>
      <c r="H235" s="15" t="s">
        <v>78</v>
      </c>
      <c r="I235" s="16"/>
      <c r="J235" s="16">
        <v>2.0833333333333332E-2</v>
      </c>
      <c r="K235" s="25" t="s">
        <v>60</v>
      </c>
      <c r="L235" s="17" t="s">
        <v>83</v>
      </c>
    </row>
    <row r="236" spans="1:12">
      <c r="A236" s="20"/>
      <c r="B236" s="21">
        <v>43511</v>
      </c>
      <c r="C236" s="35" t="s">
        <v>127</v>
      </c>
      <c r="D236" s="18" t="s">
        <v>33</v>
      </c>
      <c r="E236" s="19" t="e">
        <f ca="1">_xlfn.IFNA(VLOOKUP(T_Demandes[[#This Row],[Equipement]],T_Zones[],2,FALSE),"")</f>
        <v>#NAME?</v>
      </c>
      <c r="F236" s="14" t="e">
        <f ca="1">_xlfn.IFNA(VLOOKUP(T_Demandes[[#This Row],[Equipement]],T_Zones[],3,FALSE),"")</f>
        <v>#NAME?</v>
      </c>
      <c r="G236" s="14" t="str">
        <f>TEXT(ROW()-ROW(T_Demandes[[#Headers],[N°DI]]),"000")</f>
        <v>223</v>
      </c>
      <c r="H236" s="15" t="s">
        <v>78</v>
      </c>
      <c r="I236" s="16"/>
      <c r="J236" s="16">
        <v>4.1666666666666664E-2</v>
      </c>
      <c r="K236" s="25" t="s">
        <v>60</v>
      </c>
      <c r="L236" s="17" t="s">
        <v>83</v>
      </c>
    </row>
    <row r="237" spans="1:12" ht="28.5">
      <c r="A237" s="20" t="s">
        <v>117</v>
      </c>
      <c r="B237" s="21">
        <v>43511</v>
      </c>
      <c r="C237" s="35" t="s">
        <v>506</v>
      </c>
      <c r="D237" s="18" t="s">
        <v>351</v>
      </c>
      <c r="E237" s="19" t="e">
        <f ca="1">_xlfn.IFNA(VLOOKUP(T_Demandes[[#This Row],[Equipement]],T_Zones[],2,FALSE),"")</f>
        <v>#NAME?</v>
      </c>
      <c r="F237" s="14" t="e">
        <f ca="1">_xlfn.IFNA(VLOOKUP(T_Demandes[[#This Row],[Equipement]],T_Zones[],3,FALSE),"")</f>
        <v>#NAME?</v>
      </c>
      <c r="G237" s="14" t="str">
        <f>TEXT(ROW()-ROW(T_Demandes[[#Headers],[N°DI]]),"000")</f>
        <v>224</v>
      </c>
      <c r="H237" s="15" t="s">
        <v>507</v>
      </c>
      <c r="I237" s="16"/>
      <c r="J237" s="16">
        <v>0.104166666666667</v>
      </c>
      <c r="K237" s="25" t="s">
        <v>60</v>
      </c>
      <c r="L237" s="17"/>
    </row>
    <row r="238" spans="1:12">
      <c r="A238" s="20" t="s">
        <v>133</v>
      </c>
      <c r="B238" s="21">
        <v>43515</v>
      </c>
      <c r="C238" s="35" t="s">
        <v>227</v>
      </c>
      <c r="D238" s="18" t="s">
        <v>346</v>
      </c>
      <c r="E238" s="19" t="e">
        <f ca="1">_xlfn.IFNA(VLOOKUP(T_Demandes[[#This Row],[Equipement]],T_Zones[],2,FALSE),"")</f>
        <v>#NAME?</v>
      </c>
      <c r="F238" s="14" t="e">
        <f ca="1">_xlfn.IFNA(VLOOKUP(T_Demandes[[#This Row],[Equipement]],T_Zones[],3,FALSE),"")</f>
        <v>#NAME?</v>
      </c>
      <c r="G238" s="14" t="str">
        <f>TEXT(ROW()-ROW(T_Demandes[[#Headers],[N°DI]]),"000")</f>
        <v>225</v>
      </c>
      <c r="H238" s="15" t="s">
        <v>507</v>
      </c>
      <c r="I238" s="16"/>
      <c r="J238" s="16"/>
      <c r="K238" s="25"/>
      <c r="L238" s="17"/>
    </row>
    <row r="239" spans="1:12" ht="42.75">
      <c r="A239" s="20" t="s">
        <v>117</v>
      </c>
      <c r="B239" s="21">
        <v>43521</v>
      </c>
      <c r="C239" s="35" t="s">
        <v>206</v>
      </c>
      <c r="D239" s="18" t="s">
        <v>351</v>
      </c>
      <c r="E239" s="19" t="e">
        <f ca="1">_xlfn.IFNA(VLOOKUP(T_Demandes[[#This Row],[Equipement]],T_Zones[],2,FALSE),"")</f>
        <v>#NAME?</v>
      </c>
      <c r="F239" s="14" t="e">
        <f ca="1">_xlfn.IFNA(VLOOKUP(T_Demandes[[#This Row],[Equipement]],T_Zones[],3,FALSE),"")</f>
        <v>#NAME?</v>
      </c>
      <c r="G239" s="14" t="str">
        <f>TEXT(ROW()-ROW(T_Demandes[[#Headers],[N°DI]]),"000")</f>
        <v>226</v>
      </c>
      <c r="H239" s="15"/>
      <c r="I239" s="16"/>
      <c r="J239" s="16"/>
      <c r="K239" s="25"/>
      <c r="L239" s="17"/>
    </row>
    <row r="240" spans="1:12" ht="42.75">
      <c r="A240" s="20" t="s">
        <v>117</v>
      </c>
      <c r="B240" s="21">
        <v>43521</v>
      </c>
      <c r="C240" s="35" t="s">
        <v>207</v>
      </c>
      <c r="D240" s="18" t="s">
        <v>351</v>
      </c>
      <c r="E240" s="19" t="e">
        <f ca="1">_xlfn.IFNA(VLOOKUP(T_Demandes[[#This Row],[Equipement]],T_Zones[],2,FALSE),"")</f>
        <v>#NAME?</v>
      </c>
      <c r="F240" s="14" t="e">
        <f ca="1">_xlfn.IFNA(VLOOKUP(T_Demandes[[#This Row],[Equipement]],T_Zones[],3,FALSE),"")</f>
        <v>#NAME?</v>
      </c>
      <c r="G240" s="14" t="str">
        <f>TEXT(ROW()-ROW(T_Demandes[[#Headers],[N°DI]]),"000")</f>
        <v>227</v>
      </c>
      <c r="H240" s="15"/>
      <c r="I240" s="16"/>
      <c r="J240" s="16"/>
      <c r="K240" s="25"/>
      <c r="L240" s="17"/>
    </row>
    <row r="241" spans="1:12">
      <c r="A241" s="20" t="s">
        <v>89</v>
      </c>
      <c r="B241" s="21">
        <v>43493</v>
      </c>
      <c r="C241" s="35" t="s">
        <v>208</v>
      </c>
      <c r="D241" s="18" t="s">
        <v>388</v>
      </c>
      <c r="E241" s="19" t="e">
        <f ca="1">_xlfn.IFNA(VLOOKUP(T_Demandes[[#This Row],[Equipement]],T_Zones[],2,FALSE),"")</f>
        <v>#NAME?</v>
      </c>
      <c r="F241" s="14" t="e">
        <f ca="1">_xlfn.IFNA(VLOOKUP(T_Demandes[[#This Row],[Equipement]],T_Zones[],3,FALSE),"")</f>
        <v>#NAME?</v>
      </c>
      <c r="G241" s="14" t="str">
        <f>TEXT(ROW()-ROW(T_Demandes[[#Headers],[N°DI]]),"000")</f>
        <v>228</v>
      </c>
      <c r="H241" s="15" t="s">
        <v>77</v>
      </c>
      <c r="I241" s="16"/>
      <c r="J241" s="16">
        <v>0.3125</v>
      </c>
      <c r="K241" s="25" t="s">
        <v>60</v>
      </c>
      <c r="L241" s="17"/>
    </row>
    <row r="242" spans="1:12">
      <c r="A242" s="20" t="s">
        <v>89</v>
      </c>
      <c r="B242" s="21">
        <v>43500</v>
      </c>
      <c r="C242" s="35" t="s">
        <v>286</v>
      </c>
      <c r="D242" s="18" t="s">
        <v>384</v>
      </c>
      <c r="E242" s="19" t="e">
        <f ca="1">_xlfn.IFNA(VLOOKUP(T_Demandes[[#This Row],[Equipement]],T_Zones[],2,FALSE),"")</f>
        <v>#NAME?</v>
      </c>
      <c r="F242" s="14" t="e">
        <f ca="1">_xlfn.IFNA(VLOOKUP(T_Demandes[[#This Row],[Equipement]],T_Zones[],3,FALSE),"")</f>
        <v>#NAME?</v>
      </c>
      <c r="G242" s="14" t="str">
        <f>TEXT(ROW()-ROW(T_Demandes[[#Headers],[N°DI]]),"000")</f>
        <v>229</v>
      </c>
      <c r="H242" s="15" t="s">
        <v>77</v>
      </c>
      <c r="I242" s="16"/>
      <c r="J242" s="16">
        <v>0.3125</v>
      </c>
      <c r="K242" s="25" t="s">
        <v>60</v>
      </c>
      <c r="L242" s="17"/>
    </row>
    <row r="243" spans="1:12">
      <c r="A243" s="20" t="s">
        <v>89</v>
      </c>
      <c r="B243" s="21">
        <v>43528</v>
      </c>
      <c r="C243" s="35" t="s">
        <v>408</v>
      </c>
      <c r="D243" s="18" t="s">
        <v>353</v>
      </c>
      <c r="E243" s="19" t="e">
        <f ca="1">_xlfn.IFNA(VLOOKUP(T_Demandes[[#This Row],[Equipement]],T_Zones[],2,FALSE),"")</f>
        <v>#NAME?</v>
      </c>
      <c r="F243" s="14" t="e">
        <f ca="1">_xlfn.IFNA(VLOOKUP(T_Demandes[[#This Row],[Equipement]],T_Zones[],3,FALSE),"")</f>
        <v>#NAME?</v>
      </c>
      <c r="G243" s="14" t="str">
        <f>TEXT(ROW()-ROW(T_Demandes[[#Headers],[N°DI]]),"000")</f>
        <v>230</v>
      </c>
      <c r="H243" s="15" t="s">
        <v>80</v>
      </c>
      <c r="I243" s="16"/>
      <c r="J243" s="16"/>
      <c r="K243" s="25"/>
      <c r="L243" s="17"/>
    </row>
    <row r="244" spans="1:12">
      <c r="A244" s="20" t="s">
        <v>89</v>
      </c>
      <c r="B244" s="21">
        <v>43518</v>
      </c>
      <c r="C244" s="35" t="s">
        <v>509</v>
      </c>
      <c r="D244" s="18" t="s">
        <v>398</v>
      </c>
      <c r="E244" s="19" t="e">
        <f ca="1">_xlfn.IFNA(VLOOKUP(T_Demandes[[#This Row],[Equipement]],T_Zones[],2,FALSE),"")</f>
        <v>#NAME?</v>
      </c>
      <c r="F244" s="14" t="e">
        <f ca="1">_xlfn.IFNA(VLOOKUP(T_Demandes[[#This Row],[Equipement]],T_Zones[],3,FALSE),"")</f>
        <v>#NAME?</v>
      </c>
      <c r="G244" s="14" t="str">
        <f>TEXT(ROW()-ROW(T_Demandes[[#Headers],[N°DI]]),"000")</f>
        <v>231</v>
      </c>
      <c r="H244" s="15" t="s">
        <v>76</v>
      </c>
      <c r="I244" s="16"/>
      <c r="J244" s="16">
        <v>0.16666666666666599</v>
      </c>
      <c r="K244" s="25" t="s">
        <v>60</v>
      </c>
      <c r="L244" s="17"/>
    </row>
    <row r="245" spans="1:12">
      <c r="A245" s="20" t="s">
        <v>89</v>
      </c>
      <c r="B245" s="21">
        <v>43535</v>
      </c>
      <c r="C245" s="35" t="s">
        <v>127</v>
      </c>
      <c r="D245" s="18" t="s">
        <v>33</v>
      </c>
      <c r="E245" s="19" t="e">
        <f ca="1">_xlfn.IFNA(VLOOKUP(T_Demandes[[#This Row],[Equipement]],T_Zones[],2,FALSE),"")</f>
        <v>#NAME?</v>
      </c>
      <c r="F245" s="14" t="e">
        <f ca="1">_xlfn.IFNA(VLOOKUP(T_Demandes[[#This Row],[Equipement]],T_Zones[],3,FALSE),"")</f>
        <v>#NAME?</v>
      </c>
      <c r="G245" s="14" t="str">
        <f>TEXT(ROW()-ROW(T_Demandes[[#Headers],[N°DI]]),"000")</f>
        <v>232</v>
      </c>
      <c r="H245" s="15"/>
      <c r="I245" s="16"/>
      <c r="J245" s="16"/>
      <c r="K245" s="25"/>
      <c r="L245" s="17"/>
    </row>
    <row r="246" spans="1:12">
      <c r="A246" s="20" t="s">
        <v>89</v>
      </c>
      <c r="B246" s="21">
        <v>43549</v>
      </c>
      <c r="C246" s="35" t="s">
        <v>510</v>
      </c>
      <c r="D246" s="18" t="s">
        <v>387</v>
      </c>
      <c r="E246" s="19" t="e">
        <f ca="1">_xlfn.IFNA(VLOOKUP(T_Demandes[[#This Row],[Equipement]],T_Zones[],2,FALSE),"")</f>
        <v>#NAME?</v>
      </c>
      <c r="F246" s="14" t="e">
        <f ca="1">_xlfn.IFNA(VLOOKUP(T_Demandes[[#This Row],[Equipement]],T_Zones[],3,FALSE),"")</f>
        <v>#NAME?</v>
      </c>
      <c r="G246" s="14" t="str">
        <f>TEXT(ROW()-ROW(T_Demandes[[#Headers],[N°DI]]),"000")</f>
        <v>233</v>
      </c>
      <c r="H246" s="15" t="s">
        <v>77</v>
      </c>
      <c r="I246" s="16"/>
      <c r="J246" s="16">
        <v>0.3125</v>
      </c>
      <c r="K246" s="25" t="s">
        <v>60</v>
      </c>
      <c r="L246" s="17"/>
    </row>
    <row r="247" spans="1:12">
      <c r="A247" s="20" t="s">
        <v>89</v>
      </c>
      <c r="B247" s="21">
        <v>43549</v>
      </c>
      <c r="C247" s="35" t="s">
        <v>511</v>
      </c>
      <c r="D247" s="18" t="s">
        <v>351</v>
      </c>
      <c r="E247" s="19" t="e">
        <f ca="1">_xlfn.IFNA(VLOOKUP(T_Demandes[[#This Row],[Equipement]],T_Zones[],2,FALSE),"")</f>
        <v>#NAME?</v>
      </c>
      <c r="F247" s="14" t="e">
        <f ca="1">_xlfn.IFNA(VLOOKUP(T_Demandes[[#This Row],[Equipement]],T_Zones[],3,FALSE),"")</f>
        <v>#NAME?</v>
      </c>
      <c r="G247" s="14" t="str">
        <f>TEXT(ROW()-ROW(T_Demandes[[#Headers],[N°DI]]),"000")</f>
        <v>234</v>
      </c>
      <c r="H247" s="15" t="s">
        <v>80</v>
      </c>
      <c r="I247" s="16"/>
      <c r="J247" s="16">
        <v>0.16666666666666599</v>
      </c>
      <c r="K247" s="25" t="s">
        <v>60</v>
      </c>
      <c r="L247" s="17"/>
    </row>
    <row r="248" spans="1:12">
      <c r="A248" s="20" t="s">
        <v>216</v>
      </c>
      <c r="B248" s="21">
        <v>43550</v>
      </c>
      <c r="C248" s="35" t="s">
        <v>512</v>
      </c>
      <c r="D248" s="18" t="s">
        <v>350</v>
      </c>
      <c r="E248" s="19" t="e">
        <f ca="1">_xlfn.IFNA(VLOOKUP(T_Demandes[[#This Row],[Equipement]],T_Zones[],2,FALSE),"")</f>
        <v>#NAME?</v>
      </c>
      <c r="F248" s="14" t="e">
        <f ca="1">_xlfn.IFNA(VLOOKUP(T_Demandes[[#This Row],[Equipement]],T_Zones[],3,FALSE),"")</f>
        <v>#NAME?</v>
      </c>
      <c r="G248" s="14" t="str">
        <f>TEXT(ROW()-ROW(T_Demandes[[#Headers],[N°DI]]),"000")</f>
        <v>235</v>
      </c>
      <c r="H248" s="15" t="s">
        <v>78</v>
      </c>
      <c r="I248" s="16"/>
      <c r="J248" s="16">
        <v>2.0833333333333332E-2</v>
      </c>
      <c r="K248" s="25" t="s">
        <v>60</v>
      </c>
      <c r="L248" s="17"/>
    </row>
    <row r="249" spans="1:12" ht="28.5">
      <c r="A249" s="20" t="s">
        <v>216</v>
      </c>
      <c r="B249" s="21">
        <v>43551</v>
      </c>
      <c r="C249" s="35" t="s">
        <v>513</v>
      </c>
      <c r="D249" s="18" t="s">
        <v>390</v>
      </c>
      <c r="E249" s="19" t="e">
        <f ca="1">_xlfn.IFNA(VLOOKUP(T_Demandes[[#This Row],[Equipement]],T_Zones[],2,FALSE),"")</f>
        <v>#NAME?</v>
      </c>
      <c r="F249" s="14" t="e">
        <f ca="1">_xlfn.IFNA(VLOOKUP(T_Demandes[[#This Row],[Equipement]],T_Zones[],3,FALSE),"")</f>
        <v>#NAME?</v>
      </c>
      <c r="G249" s="14" t="str">
        <f>TEXT(ROW()-ROW(T_Demandes[[#Headers],[N°DI]]),"000")</f>
        <v>236</v>
      </c>
      <c r="H249" s="15" t="s">
        <v>80</v>
      </c>
      <c r="I249" s="16"/>
      <c r="J249" s="16">
        <v>4.1666666666666664E-2</v>
      </c>
      <c r="K249" s="25" t="s">
        <v>60</v>
      </c>
      <c r="L249" s="17"/>
    </row>
    <row r="250" spans="1:12">
      <c r="A250" s="20" t="s">
        <v>413</v>
      </c>
      <c r="B250" s="21">
        <v>43560</v>
      </c>
      <c r="C250" s="35" t="s">
        <v>514</v>
      </c>
      <c r="D250" s="18" t="s">
        <v>353</v>
      </c>
      <c r="E250" s="19" t="e">
        <f ca="1">_xlfn.IFNA(VLOOKUP(T_Demandes[[#This Row],[Equipement]],T_Zones[],2,FALSE),"")</f>
        <v>#NAME?</v>
      </c>
      <c r="F250" s="14" t="e">
        <f ca="1">_xlfn.IFNA(VLOOKUP(T_Demandes[[#This Row],[Equipement]],T_Zones[],3,FALSE),"")</f>
        <v>#NAME?</v>
      </c>
      <c r="G250" s="14" t="str">
        <f>TEXT(ROW()-ROW(T_Demandes[[#Headers],[N°DI]]),"000")</f>
        <v>237</v>
      </c>
      <c r="H250" s="15" t="s">
        <v>80</v>
      </c>
      <c r="I250" s="16"/>
      <c r="J250" s="16">
        <v>0.125</v>
      </c>
      <c r="K250" s="25" t="s">
        <v>60</v>
      </c>
      <c r="L250" s="17"/>
    </row>
    <row r="251" spans="1:12">
      <c r="A251" s="20"/>
      <c r="B251" s="21">
        <v>43621</v>
      </c>
      <c r="C251" s="35"/>
      <c r="D251" s="18"/>
      <c r="E251" s="19" t="e">
        <f ca="1">_xlfn.IFNA(VLOOKUP(T_Demandes[[#This Row],[Equipement]],T_Zones[],2,FALSE),"")</f>
        <v>#NAME?</v>
      </c>
      <c r="F251" s="14" t="e">
        <f ca="1">_xlfn.IFNA(VLOOKUP(T_Demandes[[#This Row],[Equipement]],T_Zones[],3,FALSE),"")</f>
        <v>#NAME?</v>
      </c>
      <c r="G251" s="14" t="str">
        <f>TEXT(ROW()-ROW(T_Demandes[[#Headers],[N°DI]]),"000")</f>
        <v>238</v>
      </c>
      <c r="H251" s="15" t="s">
        <v>81</v>
      </c>
      <c r="I251" s="16"/>
      <c r="J251" s="16"/>
      <c r="K251" s="25"/>
      <c r="L251" s="17" t="s">
        <v>83</v>
      </c>
    </row>
    <row r="252" spans="1:12">
      <c r="A252" s="20" t="s">
        <v>528</v>
      </c>
      <c r="B252" s="21">
        <v>43621</v>
      </c>
      <c r="C252" s="35" t="s">
        <v>527</v>
      </c>
      <c r="D252" s="18" t="s">
        <v>350</v>
      </c>
      <c r="E252" s="19" t="e">
        <f ca="1">_xlfn.IFNA(VLOOKUP(T_Demandes[[#This Row],[Equipement]],T_Zones[],2,FALSE),"")</f>
        <v>#NAME?</v>
      </c>
      <c r="F252" s="14" t="e">
        <f ca="1">_xlfn.IFNA(VLOOKUP(T_Demandes[[#This Row],[Equipement]],T_Zones[],3,FALSE),"")</f>
        <v>#NAME?</v>
      </c>
      <c r="G252" s="14" t="str">
        <f>TEXT(ROW()-ROW(T_Demandes[[#Headers],[N°DI]]),"000")</f>
        <v>239</v>
      </c>
      <c r="H252" s="15" t="s">
        <v>79</v>
      </c>
      <c r="I252" s="16"/>
      <c r="J252" s="16">
        <v>2.0833333333333332E-2</v>
      </c>
      <c r="K252" s="25" t="s">
        <v>60</v>
      </c>
      <c r="L252" s="17" t="s">
        <v>83</v>
      </c>
    </row>
    <row r="253" spans="1:12">
      <c r="A253" s="20" t="s">
        <v>528</v>
      </c>
      <c r="B253" s="21">
        <v>43621</v>
      </c>
      <c r="C253" s="35" t="s">
        <v>530</v>
      </c>
      <c r="D253" s="18" t="s">
        <v>356</v>
      </c>
      <c r="E253" s="19" t="e">
        <f ca="1">_xlfn.IFNA(VLOOKUP(T_Demandes[[#This Row],[Equipement]],T_Zones[],2,FALSE),"")</f>
        <v>#NAME?</v>
      </c>
      <c r="F253" s="14" t="e">
        <f ca="1">_xlfn.IFNA(VLOOKUP(T_Demandes[[#This Row],[Equipement]],T_Zones[],3,FALSE),"")</f>
        <v>#NAME?</v>
      </c>
      <c r="G253" s="14" t="str">
        <f>TEXT(ROW()-ROW(T_Demandes[[#Headers],[N°DI]]),"000")</f>
        <v>240</v>
      </c>
      <c r="H253" s="15" t="s">
        <v>79</v>
      </c>
      <c r="I253" s="16"/>
      <c r="J253" s="16">
        <v>2.0833333333333332E-2</v>
      </c>
      <c r="K253" s="25" t="s">
        <v>60</v>
      </c>
      <c r="L253" s="17" t="s">
        <v>83</v>
      </c>
    </row>
    <row r="254" spans="1:12">
      <c r="A254" s="20" t="s">
        <v>528</v>
      </c>
      <c r="B254" s="21">
        <v>43621</v>
      </c>
      <c r="C254" s="35" t="s">
        <v>532</v>
      </c>
      <c r="D254" s="18" t="s">
        <v>387</v>
      </c>
      <c r="E254" s="19" t="e">
        <f ca="1">_xlfn.IFNA(VLOOKUP(T_Demandes[[#This Row],[Equipement]],T_Zones[],2,FALSE),"")</f>
        <v>#NAME?</v>
      </c>
      <c r="F254" s="14" t="e">
        <f ca="1">_xlfn.IFNA(VLOOKUP(T_Demandes[[#This Row],[Equipement]],T_Zones[],3,FALSE),"")</f>
        <v>#NAME?</v>
      </c>
      <c r="G254" s="14" t="str">
        <f>TEXT(ROW()-ROW(T_Demandes[[#Headers],[N°DI]]),"000")</f>
        <v>241</v>
      </c>
      <c r="H254" s="15" t="s">
        <v>79</v>
      </c>
      <c r="I254" s="16"/>
      <c r="J254" s="16">
        <v>2.0833333333333332E-2</v>
      </c>
      <c r="K254" s="25" t="s">
        <v>60</v>
      </c>
      <c r="L254" s="17" t="s">
        <v>83</v>
      </c>
    </row>
    <row r="255" spans="1:12">
      <c r="A255" s="20" t="s">
        <v>528</v>
      </c>
      <c r="B255" s="21">
        <v>43621</v>
      </c>
      <c r="C255" s="35" t="s">
        <v>534</v>
      </c>
      <c r="D255" s="18" t="s">
        <v>388</v>
      </c>
      <c r="E255" s="19" t="e">
        <f ca="1">_xlfn.IFNA(VLOOKUP(T_Demandes[[#This Row],[Equipement]],T_Zones[],2,FALSE),"")</f>
        <v>#NAME?</v>
      </c>
      <c r="F255" s="14" t="e">
        <f ca="1">_xlfn.IFNA(VLOOKUP(T_Demandes[[#This Row],[Equipement]],T_Zones[],3,FALSE),"")</f>
        <v>#NAME?</v>
      </c>
      <c r="G255" s="14" t="str">
        <f>TEXT(ROW()-ROW(T_Demandes[[#Headers],[N°DI]]),"000")</f>
        <v>242</v>
      </c>
      <c r="H255" s="15" t="s">
        <v>79</v>
      </c>
      <c r="I255" s="16"/>
      <c r="J255" s="16">
        <v>2.0833333333333332E-2</v>
      </c>
      <c r="K255" s="25" t="s">
        <v>60</v>
      </c>
      <c r="L255" s="17" t="s">
        <v>83</v>
      </c>
    </row>
    <row r="256" spans="1:12">
      <c r="A256" s="20" t="s">
        <v>528</v>
      </c>
      <c r="B256" s="21">
        <v>43621</v>
      </c>
      <c r="C256" s="35" t="s">
        <v>536</v>
      </c>
      <c r="D256" s="18" t="s">
        <v>364</v>
      </c>
      <c r="E256" s="19" t="e">
        <f ca="1">_xlfn.IFNA(VLOOKUP(T_Demandes[[#This Row],[Equipement]],T_Zones[],2,FALSE),"")</f>
        <v>#NAME?</v>
      </c>
      <c r="F256" s="14" t="e">
        <f ca="1">_xlfn.IFNA(VLOOKUP(T_Demandes[[#This Row],[Equipement]],T_Zones[],3,FALSE),"")</f>
        <v>#NAME?</v>
      </c>
      <c r="G256" s="14" t="str">
        <f>TEXT(ROW()-ROW(T_Demandes[[#Headers],[N°DI]]),"000")</f>
        <v>243</v>
      </c>
      <c r="H256" s="15" t="s">
        <v>79</v>
      </c>
      <c r="I256" s="16"/>
      <c r="J256" s="16">
        <v>6.25E-2</v>
      </c>
      <c r="K256" s="25" t="s">
        <v>60</v>
      </c>
      <c r="L256" s="17" t="s">
        <v>83</v>
      </c>
    </row>
    <row r="257" spans="1:12">
      <c r="A257" s="20" t="s">
        <v>528</v>
      </c>
      <c r="B257" s="21">
        <v>43621</v>
      </c>
      <c r="C257" s="35" t="s">
        <v>538</v>
      </c>
      <c r="D257" s="18" t="s">
        <v>382</v>
      </c>
      <c r="E257" s="19" t="e">
        <f ca="1">_xlfn.IFNA(VLOOKUP(T_Demandes[[#This Row],[Equipement]],T_Zones[],2,FALSE),"")</f>
        <v>#NAME?</v>
      </c>
      <c r="F257" s="14" t="e">
        <f ca="1">_xlfn.IFNA(VLOOKUP(T_Demandes[[#This Row],[Equipement]],T_Zones[],3,FALSE),"")</f>
        <v>#NAME?</v>
      </c>
      <c r="G257" s="14" t="str">
        <f>TEXT(ROW()-ROW(T_Demandes[[#Headers],[N°DI]]),"000")</f>
        <v>244</v>
      </c>
      <c r="H257" s="15" t="s">
        <v>79</v>
      </c>
      <c r="I257" s="16"/>
      <c r="J257" s="16">
        <v>4.1666666666666664E-2</v>
      </c>
      <c r="K257" s="25" t="s">
        <v>60</v>
      </c>
      <c r="L257" s="17" t="s">
        <v>83</v>
      </c>
    </row>
    <row r="258" spans="1:12">
      <c r="A258" s="20" t="s">
        <v>528</v>
      </c>
      <c r="B258" s="21">
        <v>43621</v>
      </c>
      <c r="C258" s="35" t="s">
        <v>391</v>
      </c>
      <c r="D258" s="18" t="s">
        <v>397</v>
      </c>
      <c r="E258" s="19" t="e">
        <f ca="1">_xlfn.IFNA(VLOOKUP(T_Demandes[[#This Row],[Equipement]],T_Zones[],2,FALSE),"")</f>
        <v>#NAME?</v>
      </c>
      <c r="F258" s="14" t="e">
        <f ca="1">_xlfn.IFNA(VLOOKUP(T_Demandes[[#This Row],[Equipement]],T_Zones[],3,FALSE),"")</f>
        <v>#NAME?</v>
      </c>
      <c r="G258" s="14" t="str">
        <f>TEXT(ROW()-ROW(T_Demandes[[#Headers],[N°DI]]),"000")</f>
        <v>245</v>
      </c>
      <c r="H258" s="15" t="s">
        <v>79</v>
      </c>
      <c r="I258" s="16"/>
      <c r="J258" s="16">
        <v>8.3333333333333301E-2</v>
      </c>
      <c r="K258" s="25" t="s">
        <v>60</v>
      </c>
      <c r="L258" s="17" t="s">
        <v>83</v>
      </c>
    </row>
    <row r="259" spans="1:12" ht="57">
      <c r="A259" s="20" t="s">
        <v>105</v>
      </c>
      <c r="B259" s="21">
        <v>43622</v>
      </c>
      <c r="C259" s="35" t="s">
        <v>540</v>
      </c>
      <c r="D259" s="18" t="s">
        <v>351</v>
      </c>
      <c r="E259" s="19" t="e">
        <f ca="1">_xlfn.IFNA(VLOOKUP(T_Demandes[[#This Row],[Equipement]],T_Zones[],2,FALSE),"")</f>
        <v>#NAME?</v>
      </c>
      <c r="F259" s="14" t="e">
        <f ca="1">_xlfn.IFNA(VLOOKUP(T_Demandes[[#This Row],[Equipement]],T_Zones[],3,FALSE),"")</f>
        <v>#NAME?</v>
      </c>
      <c r="G259" s="14" t="str">
        <f>TEXT(ROW()-ROW(T_Demandes[[#Headers],[N°DI]]),"000")</f>
        <v>246</v>
      </c>
      <c r="H259" s="15"/>
      <c r="I259" s="16"/>
      <c r="J259" s="16"/>
      <c r="K259" s="25"/>
      <c r="L259" s="17"/>
    </row>
    <row r="260" spans="1:12" ht="28.5">
      <c r="A260" s="20" t="s">
        <v>105</v>
      </c>
      <c r="B260" s="21">
        <v>43622</v>
      </c>
      <c r="C260" s="35" t="s">
        <v>541</v>
      </c>
      <c r="D260" s="18" t="s">
        <v>350</v>
      </c>
      <c r="E260" s="19" t="e">
        <f ca="1">_xlfn.IFNA(VLOOKUP(T_Demandes[[#This Row],[Equipement]],T_Zones[],2,FALSE),"")</f>
        <v>#NAME?</v>
      </c>
      <c r="F260" s="14" t="e">
        <f ca="1">_xlfn.IFNA(VLOOKUP(T_Demandes[[#This Row],[Equipement]],T_Zones[],3,FALSE),"")</f>
        <v>#NAME?</v>
      </c>
      <c r="G260" s="14" t="str">
        <f>TEXT(ROW()-ROW(T_Demandes[[#Headers],[N°DI]]),"000")</f>
        <v>247</v>
      </c>
      <c r="H260" s="15"/>
      <c r="I260" s="16"/>
      <c r="J260" s="16"/>
      <c r="K260" s="25"/>
      <c r="L260" s="17"/>
    </row>
    <row r="261" spans="1:12" ht="28.5">
      <c r="A261" s="20" t="s">
        <v>105</v>
      </c>
      <c r="B261" s="21">
        <v>43622</v>
      </c>
      <c r="C261" s="35" t="s">
        <v>542</v>
      </c>
      <c r="D261" s="18" t="s">
        <v>350</v>
      </c>
      <c r="E261" s="19" t="e">
        <f ca="1">_xlfn.IFNA(VLOOKUP(T_Demandes[[#This Row],[Equipement]],T_Zones[],2,FALSE),"")</f>
        <v>#NAME?</v>
      </c>
      <c r="F261" s="14" t="e">
        <f ca="1">_xlfn.IFNA(VLOOKUP(T_Demandes[[#This Row],[Equipement]],T_Zones[],3,FALSE),"")</f>
        <v>#NAME?</v>
      </c>
      <c r="G261" s="14" t="str">
        <f>TEXT(ROW()-ROW(T_Demandes[[#Headers],[N°DI]]),"000")</f>
        <v>248</v>
      </c>
      <c r="H261" s="15"/>
      <c r="I261" s="16"/>
      <c r="J261" s="16"/>
      <c r="K261" s="25"/>
      <c r="L261" s="17"/>
    </row>
    <row r="262" spans="1:12">
      <c r="A262" s="20" t="s">
        <v>89</v>
      </c>
      <c r="B262" s="21">
        <v>43622</v>
      </c>
      <c r="C262" s="35" t="s">
        <v>543</v>
      </c>
      <c r="D262" s="18" t="s">
        <v>52</v>
      </c>
      <c r="E262" s="19" t="e">
        <f ca="1">_xlfn.IFNA(VLOOKUP(T_Demandes[[#This Row],[Equipement]],T_Zones[],2,FALSE),"")</f>
        <v>#NAME?</v>
      </c>
      <c r="F262" s="14" t="e">
        <f ca="1">_xlfn.IFNA(VLOOKUP(T_Demandes[[#This Row],[Equipement]],T_Zones[],3,FALSE),"")</f>
        <v>#NAME?</v>
      </c>
      <c r="G262" s="14" t="str">
        <f>TEXT(ROW()-ROW(T_Demandes[[#Headers],[N°DI]]),"000")</f>
        <v>249</v>
      </c>
      <c r="H262" s="15" t="s">
        <v>76</v>
      </c>
      <c r="I262" s="16"/>
      <c r="J262" s="16"/>
      <c r="K262" s="25"/>
      <c r="L262" s="17"/>
    </row>
    <row r="263" spans="1:12" hidden="1">
      <c r="A263" s="20"/>
      <c r="B263" s="21"/>
      <c r="C263" s="35" t="s">
        <v>545</v>
      </c>
      <c r="D263" s="18" t="s">
        <v>382</v>
      </c>
      <c r="E263" s="19" t="e">
        <f ca="1">_xlfn.IFNA(VLOOKUP(T_Demandes[[#This Row],[Equipement]],T_Zones[],2,FALSE),"")</f>
        <v>#NAME?</v>
      </c>
      <c r="F263" s="14" t="e">
        <f ca="1">_xlfn.IFNA(VLOOKUP(T_Demandes[[#This Row],[Equipement]],T_Zones[],3,FALSE),"")</f>
        <v>#NAME?</v>
      </c>
      <c r="G263" s="14" t="str">
        <f>TEXT(ROW()-ROW(T_Demandes[[#Headers],[N°DI]]),"000")</f>
        <v>250</v>
      </c>
      <c r="H263" s="15" t="s">
        <v>79</v>
      </c>
      <c r="I263" s="16"/>
      <c r="J263" s="16">
        <v>8.3333333333333301E-2</v>
      </c>
      <c r="K263" s="25" t="s">
        <v>60</v>
      </c>
      <c r="L263" s="17" t="s">
        <v>83</v>
      </c>
    </row>
    <row r="264" spans="1:12" hidden="1">
      <c r="A264" s="20"/>
      <c r="B264" s="21"/>
      <c r="C264" s="35" t="s">
        <v>127</v>
      </c>
      <c r="D264" s="18" t="s">
        <v>33</v>
      </c>
      <c r="E264" s="19" t="e">
        <f ca="1">_xlfn.IFNA(VLOOKUP(T_Demandes[[#This Row],[Equipement]],T_Zones[],2,FALSE),"")</f>
        <v>#NAME?</v>
      </c>
      <c r="F264" s="14" t="e">
        <f ca="1">_xlfn.IFNA(VLOOKUP(T_Demandes[[#This Row],[Equipement]],T_Zones[],3,FALSE),"")</f>
        <v>#NAME?</v>
      </c>
      <c r="G264" s="14" t="str">
        <f>TEXT(ROW()-ROW(T_Demandes[[#Headers],[N°DI]]),"000")</f>
        <v>251</v>
      </c>
      <c r="H264" s="15" t="s">
        <v>78</v>
      </c>
      <c r="I264" s="16"/>
      <c r="J264" s="16">
        <v>0.125</v>
      </c>
      <c r="K264" s="25" t="s">
        <v>60</v>
      </c>
      <c r="L264" s="17" t="s">
        <v>83</v>
      </c>
    </row>
    <row r="265" spans="1:12" hidden="1">
      <c r="A265" s="20"/>
      <c r="B265" s="21"/>
      <c r="C265" s="35" t="s">
        <v>548</v>
      </c>
      <c r="D265" s="18" t="s">
        <v>352</v>
      </c>
      <c r="E265" s="19" t="e">
        <f ca="1">_xlfn.IFNA(VLOOKUP(T_Demandes[[#This Row],[Equipement]],T_Zones[],2,FALSE),"")</f>
        <v>#NAME?</v>
      </c>
      <c r="F265" s="14" t="e">
        <f ca="1">_xlfn.IFNA(VLOOKUP(T_Demandes[[#This Row],[Equipement]],T_Zones[],3,FALSE),"")</f>
        <v>#NAME?</v>
      </c>
      <c r="G265" s="14" t="str">
        <f>TEXT(ROW()-ROW(T_Demandes[[#Headers],[N°DI]]),"000")</f>
        <v>252</v>
      </c>
      <c r="H265" s="15" t="s">
        <v>78</v>
      </c>
      <c r="I265" s="16"/>
      <c r="J265" s="16">
        <v>4.1666666666666664E-2</v>
      </c>
      <c r="K265" s="25" t="s">
        <v>60</v>
      </c>
      <c r="L265" s="17" t="s">
        <v>83</v>
      </c>
    </row>
    <row r="266" spans="1:12" hidden="1">
      <c r="A266" s="20"/>
      <c r="B266" s="21"/>
      <c r="C266" s="35" t="s">
        <v>550</v>
      </c>
      <c r="D266" s="18" t="s">
        <v>402</v>
      </c>
      <c r="E266" s="19" t="e">
        <f ca="1">_xlfn.IFNA(VLOOKUP(T_Demandes[[#This Row],[Equipement]],T_Zones[],2,FALSE),"")</f>
        <v>#NAME?</v>
      </c>
      <c r="F266" s="14" t="e">
        <f ca="1">_xlfn.IFNA(VLOOKUP(T_Demandes[[#This Row],[Equipement]],T_Zones[],3,FALSE),"")</f>
        <v>#NAME?</v>
      </c>
      <c r="G266" s="14" t="str">
        <f>TEXT(ROW()-ROW(T_Demandes[[#Headers],[N°DI]]),"000")</f>
        <v>253</v>
      </c>
      <c r="H266" s="15" t="s">
        <v>78</v>
      </c>
      <c r="I266" s="16"/>
      <c r="J266" s="16">
        <v>2.0833333333333332E-2</v>
      </c>
      <c r="K266" s="25" t="s">
        <v>60</v>
      </c>
      <c r="L266" s="17" t="s">
        <v>83</v>
      </c>
    </row>
    <row r="267" spans="1:12" hidden="1">
      <c r="A267" s="20"/>
      <c r="B267" s="21"/>
      <c r="C267" s="35" t="s">
        <v>552</v>
      </c>
      <c r="D267" s="18" t="s">
        <v>384</v>
      </c>
      <c r="E267" s="19" t="e">
        <f ca="1">_xlfn.IFNA(VLOOKUP(T_Demandes[[#This Row],[Equipement]],T_Zones[],2,FALSE),"")</f>
        <v>#NAME?</v>
      </c>
      <c r="F267" s="14" t="e">
        <f ca="1">_xlfn.IFNA(VLOOKUP(T_Demandes[[#This Row],[Equipement]],T_Zones[],3,FALSE),"")</f>
        <v>#NAME?</v>
      </c>
      <c r="G267" s="14" t="str">
        <f>TEXT(ROW()-ROW(T_Demandes[[#Headers],[N°DI]]),"000")</f>
        <v>254</v>
      </c>
      <c r="H267" s="15" t="s">
        <v>78</v>
      </c>
      <c r="I267" s="16"/>
      <c r="J267" s="16">
        <v>4.1666666666666664E-2</v>
      </c>
      <c r="K267" s="25" t="s">
        <v>60</v>
      </c>
      <c r="L267" s="17" t="s">
        <v>83</v>
      </c>
    </row>
    <row r="268" spans="1:12" hidden="1">
      <c r="A268" s="20"/>
      <c r="B268" s="21"/>
      <c r="C268" s="35" t="s">
        <v>554</v>
      </c>
      <c r="D268" s="18" t="s">
        <v>364</v>
      </c>
      <c r="E268" s="19" t="e">
        <f ca="1">_xlfn.IFNA(VLOOKUP(T_Demandes[[#This Row],[Equipement]],T_Zones[],2,FALSE),"")</f>
        <v>#NAME?</v>
      </c>
      <c r="F268" s="14" t="e">
        <f ca="1">_xlfn.IFNA(VLOOKUP(T_Demandes[[#This Row],[Equipement]],T_Zones[],3,FALSE),"")</f>
        <v>#NAME?</v>
      </c>
      <c r="G268" s="14" t="str">
        <f>TEXT(ROW()-ROW(T_Demandes[[#Headers],[N°DI]]),"000")</f>
        <v>255</v>
      </c>
      <c r="H268" s="15" t="s">
        <v>78</v>
      </c>
      <c r="I268" s="16"/>
      <c r="J268" s="16">
        <v>2.0833333333333332E-2</v>
      </c>
      <c r="K268" s="25" t="s">
        <v>60</v>
      </c>
      <c r="L268" s="17" t="s">
        <v>83</v>
      </c>
    </row>
    <row r="269" spans="1:12" hidden="1">
      <c r="A269" s="20"/>
      <c r="B269" s="21"/>
      <c r="C269" s="35" t="s">
        <v>556</v>
      </c>
      <c r="D269" s="18" t="s">
        <v>388</v>
      </c>
      <c r="E269" s="19" t="e">
        <f ca="1">_xlfn.IFNA(VLOOKUP(T_Demandes[[#This Row],[Equipement]],T_Zones[],2,FALSE),"")</f>
        <v>#NAME?</v>
      </c>
      <c r="F269" s="14" t="e">
        <f ca="1">_xlfn.IFNA(VLOOKUP(T_Demandes[[#This Row],[Equipement]],T_Zones[],3,FALSE),"")</f>
        <v>#NAME?</v>
      </c>
      <c r="G269" s="14" t="str">
        <f>TEXT(ROW()-ROW(T_Demandes[[#Headers],[N°DI]]),"000")</f>
        <v>256</v>
      </c>
      <c r="H269" s="15" t="s">
        <v>78</v>
      </c>
      <c r="I269" s="16"/>
      <c r="J269" s="16">
        <v>2.0833333333333332E-2</v>
      </c>
      <c r="K269" s="25" t="s">
        <v>60</v>
      </c>
      <c r="L269" s="17" t="s">
        <v>83</v>
      </c>
    </row>
    <row r="270" spans="1:12" hidden="1">
      <c r="A270" s="20"/>
      <c r="B270" s="21"/>
      <c r="C270" s="35" t="s">
        <v>558</v>
      </c>
      <c r="D270" s="18" t="s">
        <v>387</v>
      </c>
      <c r="E270" s="19" t="e">
        <f ca="1">_xlfn.IFNA(VLOOKUP(T_Demandes[[#This Row],[Equipement]],T_Zones[],2,FALSE),"")</f>
        <v>#NAME?</v>
      </c>
      <c r="F270" s="14" t="e">
        <f ca="1">_xlfn.IFNA(VLOOKUP(T_Demandes[[#This Row],[Equipement]],T_Zones[],3,FALSE),"")</f>
        <v>#NAME?</v>
      </c>
      <c r="G270" s="14" t="str">
        <f>TEXT(ROW()-ROW(T_Demandes[[#Headers],[N°DI]]),"000")</f>
        <v>257</v>
      </c>
      <c r="H270" s="15" t="s">
        <v>78</v>
      </c>
      <c r="I270" s="16"/>
      <c r="J270" s="16">
        <v>2.0833333333333332E-2</v>
      </c>
      <c r="K270" s="25" t="s">
        <v>60</v>
      </c>
      <c r="L270" s="17" t="s">
        <v>83</v>
      </c>
    </row>
    <row r="271" spans="1:12" hidden="1">
      <c r="A271" s="20"/>
      <c r="B271" s="21"/>
      <c r="C271" s="35" t="s">
        <v>560</v>
      </c>
      <c r="D271" s="18" t="s">
        <v>361</v>
      </c>
      <c r="E271" s="19" t="e">
        <f ca="1">_xlfn.IFNA(VLOOKUP(T_Demandes[[#This Row],[Equipement]],T_Zones[],2,FALSE),"")</f>
        <v>#NAME?</v>
      </c>
      <c r="F271" s="14" t="e">
        <f ca="1">_xlfn.IFNA(VLOOKUP(T_Demandes[[#This Row],[Equipement]],T_Zones[],3,FALSE),"")</f>
        <v>#NAME?</v>
      </c>
      <c r="G271" s="14" t="str">
        <f>TEXT(ROW()-ROW(T_Demandes[[#Headers],[N°DI]]),"000")</f>
        <v>258</v>
      </c>
      <c r="H271" s="15" t="s">
        <v>78</v>
      </c>
      <c r="I271" s="16"/>
      <c r="J271" s="16">
        <v>2.0833333333333332E-2</v>
      </c>
      <c r="K271" s="25" t="s">
        <v>60</v>
      </c>
      <c r="L271" s="17" t="s">
        <v>83</v>
      </c>
    </row>
    <row r="272" spans="1:12" hidden="1">
      <c r="A272" s="20"/>
      <c r="B272" s="21"/>
      <c r="C272" s="35" t="s">
        <v>562</v>
      </c>
      <c r="D272" s="18" t="s">
        <v>361</v>
      </c>
      <c r="E272" s="19" t="e">
        <f ca="1">_xlfn.IFNA(VLOOKUP(T_Demandes[[#This Row],[Equipement]],T_Zones[],2,FALSE),"")</f>
        <v>#NAME?</v>
      </c>
      <c r="F272" s="14" t="e">
        <f ca="1">_xlfn.IFNA(VLOOKUP(T_Demandes[[#This Row],[Equipement]],T_Zones[],3,FALSE),"")</f>
        <v>#NAME?</v>
      </c>
      <c r="G272" s="14" t="str">
        <f>TEXT(ROW()-ROW(T_Demandes[[#Headers],[N°DI]]),"000")</f>
        <v>259</v>
      </c>
      <c r="H272" s="15" t="s">
        <v>78</v>
      </c>
      <c r="I272" s="16"/>
      <c r="J272" s="16">
        <v>4.1666666666666664E-2</v>
      </c>
      <c r="K272" s="25" t="s">
        <v>60</v>
      </c>
      <c r="L272" s="17" t="s">
        <v>83</v>
      </c>
    </row>
    <row r="273" spans="1:12" hidden="1">
      <c r="A273" s="20"/>
      <c r="B273" s="21"/>
      <c r="C273" s="35" t="s">
        <v>564</v>
      </c>
      <c r="D273" s="18" t="s">
        <v>385</v>
      </c>
      <c r="E273" s="19" t="e">
        <f ca="1">_xlfn.IFNA(VLOOKUP(T_Demandes[[#This Row],[Equipement]],T_Zones[],2,FALSE),"")</f>
        <v>#NAME?</v>
      </c>
      <c r="F273" s="14" t="e">
        <f ca="1">_xlfn.IFNA(VLOOKUP(T_Demandes[[#This Row],[Equipement]],T_Zones[],3,FALSE),"")</f>
        <v>#NAME?</v>
      </c>
      <c r="G273" s="14" t="str">
        <f>TEXT(ROW()-ROW(T_Demandes[[#Headers],[N°DI]]),"000")</f>
        <v>260</v>
      </c>
      <c r="H273" s="15" t="s">
        <v>78</v>
      </c>
      <c r="I273" s="16"/>
      <c r="J273" s="16">
        <v>4.1666666666666664E-2</v>
      </c>
      <c r="K273" s="25" t="s">
        <v>60</v>
      </c>
      <c r="L273" s="17" t="s">
        <v>83</v>
      </c>
    </row>
    <row r="274" spans="1:12" hidden="1">
      <c r="A274" s="20"/>
      <c r="B274" s="21"/>
      <c r="C274" s="35" t="s">
        <v>566</v>
      </c>
      <c r="D274" s="18" t="s">
        <v>350</v>
      </c>
      <c r="E274" s="19" t="e">
        <f ca="1">_xlfn.IFNA(VLOOKUP(T_Demandes[[#This Row],[Equipement]],T_Zones[],2,FALSE),"")</f>
        <v>#NAME?</v>
      </c>
      <c r="F274" s="14" t="e">
        <f ca="1">_xlfn.IFNA(VLOOKUP(T_Demandes[[#This Row],[Equipement]],T_Zones[],3,FALSE),"")</f>
        <v>#NAME?</v>
      </c>
      <c r="G274" s="14" t="str">
        <f>TEXT(ROW()-ROW(T_Demandes[[#Headers],[N°DI]]),"000")</f>
        <v>261</v>
      </c>
      <c r="H274" s="15" t="s">
        <v>78</v>
      </c>
      <c r="I274" s="16"/>
      <c r="J274" s="16">
        <v>2.0833333333333332E-2</v>
      </c>
      <c r="K274" s="25" t="s">
        <v>60</v>
      </c>
      <c r="L274" s="17" t="s">
        <v>83</v>
      </c>
    </row>
    <row r="275" spans="1:12" hidden="1">
      <c r="A275" s="20"/>
      <c r="B275" s="21"/>
      <c r="C275" s="35" t="s">
        <v>568</v>
      </c>
      <c r="D275" s="18" t="s">
        <v>389</v>
      </c>
      <c r="E275" s="19" t="e">
        <f ca="1">_xlfn.IFNA(VLOOKUP(T_Demandes[[#This Row],[Equipement]],T_Zones[],2,FALSE),"")</f>
        <v>#NAME?</v>
      </c>
      <c r="F275" s="14" t="e">
        <f ca="1">_xlfn.IFNA(VLOOKUP(T_Demandes[[#This Row],[Equipement]],T_Zones[],3,FALSE),"")</f>
        <v>#NAME?</v>
      </c>
      <c r="G275" s="14" t="str">
        <f>TEXT(ROW()-ROW(T_Demandes[[#Headers],[N°DI]]),"000")</f>
        <v>262</v>
      </c>
      <c r="H275" s="15" t="s">
        <v>78</v>
      </c>
      <c r="I275" s="16"/>
      <c r="J275" s="16">
        <v>2.0833333333333332E-2</v>
      </c>
      <c r="K275" s="25" t="s">
        <v>60</v>
      </c>
      <c r="L275" s="17" t="s">
        <v>83</v>
      </c>
    </row>
    <row r="276" spans="1:12" hidden="1">
      <c r="A276" s="20"/>
      <c r="B276" s="21"/>
      <c r="C276" s="35" t="s">
        <v>570</v>
      </c>
      <c r="D276" s="18" t="s">
        <v>386</v>
      </c>
      <c r="E276" s="19" t="e">
        <f ca="1">_xlfn.IFNA(VLOOKUP(T_Demandes[[#This Row],[Equipement]],T_Zones[],2,FALSE),"")</f>
        <v>#NAME?</v>
      </c>
      <c r="F276" s="14" t="e">
        <f ca="1">_xlfn.IFNA(VLOOKUP(T_Demandes[[#This Row],[Equipement]],T_Zones[],3,FALSE),"")</f>
        <v>#NAME?</v>
      </c>
      <c r="G276" s="14" t="str">
        <f>TEXT(ROW()-ROW(T_Demandes[[#Headers],[N°DI]]),"000")</f>
        <v>263</v>
      </c>
      <c r="H276" s="15" t="s">
        <v>78</v>
      </c>
      <c r="I276" s="16"/>
      <c r="J276" s="16">
        <v>2.0833333333333332E-2</v>
      </c>
      <c r="K276" s="25" t="s">
        <v>60</v>
      </c>
      <c r="L276" s="17" t="s">
        <v>83</v>
      </c>
    </row>
    <row r="277" spans="1:12" hidden="1">
      <c r="A277" s="20"/>
      <c r="B277" s="21"/>
      <c r="C277" s="35" t="s">
        <v>572</v>
      </c>
      <c r="D277" s="18" t="s">
        <v>352</v>
      </c>
      <c r="E277" s="19" t="e">
        <f ca="1">_xlfn.IFNA(VLOOKUP(T_Demandes[[#This Row],[Equipement]],T_Zones[],2,FALSE),"")</f>
        <v>#NAME?</v>
      </c>
      <c r="F277" s="14" t="e">
        <f ca="1">_xlfn.IFNA(VLOOKUP(T_Demandes[[#This Row],[Equipement]],T_Zones[],3,FALSE),"")</f>
        <v>#NAME?</v>
      </c>
      <c r="G277" s="14" t="str">
        <f>TEXT(ROW()-ROW(T_Demandes[[#Headers],[N°DI]]),"000")</f>
        <v>264</v>
      </c>
      <c r="H277" s="15" t="s">
        <v>78</v>
      </c>
      <c r="I277" s="16"/>
      <c r="J277" s="16">
        <v>4.1666666666666664E-2</v>
      </c>
      <c r="K277" s="25" t="s">
        <v>60</v>
      </c>
      <c r="L277" s="17" t="s">
        <v>83</v>
      </c>
    </row>
    <row r="278" spans="1:12" hidden="1">
      <c r="A278" s="20"/>
      <c r="B278" s="21"/>
      <c r="C278" s="35" t="s">
        <v>574</v>
      </c>
      <c r="D278" s="18" t="s">
        <v>346</v>
      </c>
      <c r="E278" s="19" t="e">
        <f ca="1">_xlfn.IFNA(VLOOKUP(T_Demandes[[#This Row],[Equipement]],T_Zones[],2,FALSE),"")</f>
        <v>#NAME?</v>
      </c>
      <c r="F278" s="14" t="e">
        <f ca="1">_xlfn.IFNA(VLOOKUP(T_Demandes[[#This Row],[Equipement]],T_Zones[],3,FALSE),"")</f>
        <v>#NAME?</v>
      </c>
      <c r="G278" s="14" t="str">
        <f>TEXT(ROW()-ROW(T_Demandes[[#Headers],[N°DI]]),"000")</f>
        <v>265</v>
      </c>
      <c r="H278" s="15" t="s">
        <v>78</v>
      </c>
      <c r="I278" s="16"/>
      <c r="J278" s="16">
        <v>2.0833333333333332E-2</v>
      </c>
      <c r="K278" s="25" t="s">
        <v>60</v>
      </c>
      <c r="L278" s="17" t="s">
        <v>83</v>
      </c>
    </row>
    <row r="279" spans="1:12" hidden="1">
      <c r="A279" s="20"/>
      <c r="B279" s="21"/>
      <c r="C279" s="35" t="s">
        <v>576</v>
      </c>
      <c r="D279" s="18" t="s">
        <v>386</v>
      </c>
      <c r="E279" s="19" t="e">
        <f ca="1">_xlfn.IFNA(VLOOKUP(T_Demandes[[#This Row],[Equipement]],T_Zones[],2,FALSE),"")</f>
        <v>#NAME?</v>
      </c>
      <c r="F279" s="14" t="e">
        <f ca="1">_xlfn.IFNA(VLOOKUP(T_Demandes[[#This Row],[Equipement]],T_Zones[],3,FALSE),"")</f>
        <v>#NAME?</v>
      </c>
      <c r="G279" s="14" t="str">
        <f>TEXT(ROW()-ROW(T_Demandes[[#Headers],[N°DI]]),"000")</f>
        <v>266</v>
      </c>
      <c r="H279" s="15" t="s">
        <v>78</v>
      </c>
      <c r="I279" s="16"/>
      <c r="J279" s="16">
        <v>2.0833333333333332E-2</v>
      </c>
      <c r="K279" s="25" t="s">
        <v>60</v>
      </c>
      <c r="L279" s="17" t="s">
        <v>83</v>
      </c>
    </row>
    <row r="280" spans="1:12" hidden="1">
      <c r="A280" s="20"/>
      <c r="B280" s="21"/>
      <c r="C280" s="35" t="s">
        <v>258</v>
      </c>
      <c r="D280" s="18" t="s">
        <v>349</v>
      </c>
      <c r="E280" s="19" t="e">
        <f ca="1">_xlfn.IFNA(VLOOKUP(T_Demandes[[#This Row],[Equipement]],T_Zones[],2,FALSE),"")</f>
        <v>#NAME?</v>
      </c>
      <c r="F280" s="14" t="e">
        <f ca="1">_xlfn.IFNA(VLOOKUP(T_Demandes[[#This Row],[Equipement]],T_Zones[],3,FALSE),"")</f>
        <v>#NAME?</v>
      </c>
      <c r="G280" s="14" t="str">
        <f>TEXT(ROW()-ROW(T_Demandes[[#Headers],[N°DI]]),"000")</f>
        <v>267</v>
      </c>
      <c r="H280" s="15" t="s">
        <v>78</v>
      </c>
      <c r="I280" s="16"/>
      <c r="J280" s="16">
        <v>2.0833333333333332E-2</v>
      </c>
      <c r="K280" s="25" t="s">
        <v>60</v>
      </c>
      <c r="L280" s="17" t="s">
        <v>83</v>
      </c>
    </row>
    <row r="281" spans="1:12" hidden="1">
      <c r="A281" s="20"/>
      <c r="B281" s="21"/>
      <c r="C281" s="35" t="s">
        <v>490</v>
      </c>
      <c r="D281" s="18" t="s">
        <v>393</v>
      </c>
      <c r="E281" s="19" t="e">
        <f ca="1">_xlfn.IFNA(VLOOKUP(T_Demandes[[#This Row],[Equipement]],T_Zones[],2,FALSE),"")</f>
        <v>#NAME?</v>
      </c>
      <c r="F281" s="14" t="e">
        <f ca="1">_xlfn.IFNA(VLOOKUP(T_Demandes[[#This Row],[Equipement]],T_Zones[],3,FALSE),"")</f>
        <v>#NAME?</v>
      </c>
      <c r="G281" s="14" t="str">
        <f>TEXT(ROW()-ROW(T_Demandes[[#Headers],[N°DI]]),"000")</f>
        <v>268</v>
      </c>
      <c r="H281" s="15" t="s">
        <v>78</v>
      </c>
      <c r="I281" s="16"/>
      <c r="J281" s="16">
        <v>2.0833333333333332E-2</v>
      </c>
      <c r="K281" s="25" t="s">
        <v>60</v>
      </c>
      <c r="L281" s="17" t="s">
        <v>83</v>
      </c>
    </row>
    <row r="282" spans="1:12" hidden="1">
      <c r="A282" s="20"/>
      <c r="B282" s="21"/>
      <c r="C282" s="35" t="s">
        <v>580</v>
      </c>
      <c r="D282" s="18" t="s">
        <v>384</v>
      </c>
      <c r="E282" s="19" t="e">
        <f ca="1">_xlfn.IFNA(VLOOKUP(T_Demandes[[#This Row],[Equipement]],T_Zones[],2,FALSE),"")</f>
        <v>#NAME?</v>
      </c>
      <c r="F282" s="14" t="e">
        <f ca="1">_xlfn.IFNA(VLOOKUP(T_Demandes[[#This Row],[Equipement]],T_Zones[],3,FALSE),"")</f>
        <v>#NAME?</v>
      </c>
      <c r="G282" s="14" t="str">
        <f>TEXT(ROW()-ROW(T_Demandes[[#Headers],[N°DI]]),"000")</f>
        <v>269</v>
      </c>
      <c r="H282" s="15" t="s">
        <v>78</v>
      </c>
      <c r="I282" s="16"/>
      <c r="J282" s="16">
        <v>2.0833333333333332E-2</v>
      </c>
      <c r="K282" s="25" t="s">
        <v>60</v>
      </c>
      <c r="L282" s="17" t="s">
        <v>83</v>
      </c>
    </row>
    <row r="283" spans="1:12" hidden="1">
      <c r="A283" s="20"/>
      <c r="B283" s="21"/>
      <c r="C283" s="35" t="s">
        <v>582</v>
      </c>
      <c r="D283" s="18" t="s">
        <v>350</v>
      </c>
      <c r="E283" s="19" t="e">
        <f ca="1">_xlfn.IFNA(VLOOKUP(T_Demandes[[#This Row],[Equipement]],T_Zones[],2,FALSE),"")</f>
        <v>#NAME?</v>
      </c>
      <c r="F283" s="14" t="e">
        <f ca="1">_xlfn.IFNA(VLOOKUP(T_Demandes[[#This Row],[Equipement]],T_Zones[],3,FALSE),"")</f>
        <v>#NAME?</v>
      </c>
      <c r="G283" s="14" t="str">
        <f>TEXT(ROW()-ROW(T_Demandes[[#Headers],[N°DI]]),"000")</f>
        <v>270</v>
      </c>
      <c r="H283" s="15" t="s">
        <v>78</v>
      </c>
      <c r="I283" s="16"/>
      <c r="J283" s="16">
        <v>4.1666666666666664E-2</v>
      </c>
      <c r="K283" s="25" t="s">
        <v>60</v>
      </c>
      <c r="L283" s="17" t="s">
        <v>83</v>
      </c>
    </row>
    <row r="284" spans="1:12" hidden="1">
      <c r="A284" s="20"/>
      <c r="B284" s="21"/>
      <c r="C284" s="35" t="s">
        <v>584</v>
      </c>
      <c r="D284" s="18" t="s">
        <v>346</v>
      </c>
      <c r="E284" s="19" t="e">
        <f ca="1">_xlfn.IFNA(VLOOKUP(T_Demandes[[#This Row],[Equipement]],T_Zones[],2,FALSE),"")</f>
        <v>#NAME?</v>
      </c>
      <c r="F284" s="14" t="e">
        <f ca="1">_xlfn.IFNA(VLOOKUP(T_Demandes[[#This Row],[Equipement]],T_Zones[],3,FALSE),"")</f>
        <v>#NAME?</v>
      </c>
      <c r="G284" s="14" t="str">
        <f>TEXT(ROW()-ROW(T_Demandes[[#Headers],[N°DI]]),"000")</f>
        <v>271</v>
      </c>
      <c r="H284" s="15" t="s">
        <v>78</v>
      </c>
      <c r="I284" s="16"/>
      <c r="J284" s="16">
        <v>4.1666666666666664E-2</v>
      </c>
      <c r="K284" s="25" t="s">
        <v>60</v>
      </c>
      <c r="L284" s="17" t="s">
        <v>83</v>
      </c>
    </row>
    <row r="285" spans="1:12" hidden="1">
      <c r="A285" s="20"/>
      <c r="B285" s="21"/>
      <c r="C285" s="35" t="s">
        <v>425</v>
      </c>
      <c r="D285" s="18" t="s">
        <v>361</v>
      </c>
      <c r="E285" s="19" t="e">
        <f ca="1">_xlfn.IFNA(VLOOKUP(T_Demandes[[#This Row],[Equipement]],T_Zones[],2,FALSE),"")</f>
        <v>#NAME?</v>
      </c>
      <c r="F285" s="14" t="e">
        <f ca="1">_xlfn.IFNA(VLOOKUP(T_Demandes[[#This Row],[Equipement]],T_Zones[],3,FALSE),"")</f>
        <v>#NAME?</v>
      </c>
      <c r="G285" s="14" t="str">
        <f>TEXT(ROW()-ROW(T_Demandes[[#Headers],[N°DI]]),"000")</f>
        <v>272</v>
      </c>
      <c r="H285" s="15" t="s">
        <v>78</v>
      </c>
      <c r="I285" s="16"/>
      <c r="J285" s="16">
        <v>4.1666666666666664E-2</v>
      </c>
      <c r="K285" s="25" t="s">
        <v>60</v>
      </c>
      <c r="L285" s="17" t="s">
        <v>83</v>
      </c>
    </row>
    <row r="286" spans="1:12" hidden="1">
      <c r="A286" s="20"/>
      <c r="B286" s="21"/>
      <c r="C286" s="35" t="s">
        <v>587</v>
      </c>
      <c r="D286" s="18" t="s">
        <v>388</v>
      </c>
      <c r="E286" s="19" t="e">
        <f ca="1">_xlfn.IFNA(VLOOKUP(T_Demandes[[#This Row],[Equipement]],T_Zones[],2,FALSE),"")</f>
        <v>#NAME?</v>
      </c>
      <c r="F286" s="14" t="e">
        <f ca="1">_xlfn.IFNA(VLOOKUP(T_Demandes[[#This Row],[Equipement]],T_Zones[],3,FALSE),"")</f>
        <v>#NAME?</v>
      </c>
      <c r="G286" s="14" t="str">
        <f>TEXT(ROW()-ROW(T_Demandes[[#Headers],[N°DI]]),"000")</f>
        <v>273</v>
      </c>
      <c r="H286" s="15" t="s">
        <v>78</v>
      </c>
      <c r="I286" s="16"/>
      <c r="J286" s="16">
        <v>4.1666666666666664E-2</v>
      </c>
      <c r="K286" s="25" t="s">
        <v>60</v>
      </c>
      <c r="L286" s="17" t="s">
        <v>83</v>
      </c>
    </row>
    <row r="287" spans="1:12" hidden="1">
      <c r="A287" s="20"/>
      <c r="B287" s="21"/>
      <c r="C287" s="35" t="s">
        <v>591</v>
      </c>
      <c r="D287" s="18" t="s">
        <v>388</v>
      </c>
      <c r="E287" s="19" t="e">
        <f ca="1">_xlfn.IFNA(VLOOKUP(T_Demandes[[#This Row],[Equipement]],T_Zones[],2,FALSE),"")</f>
        <v>#NAME?</v>
      </c>
      <c r="F287" s="14" t="e">
        <f ca="1">_xlfn.IFNA(VLOOKUP(T_Demandes[[#This Row],[Equipement]],T_Zones[],3,FALSE),"")</f>
        <v>#NAME?</v>
      </c>
      <c r="G287" s="14" t="str">
        <f>TEXT(ROW()-ROW(T_Demandes[[#Headers],[N°DI]]),"000")</f>
        <v>274</v>
      </c>
      <c r="H287" s="15" t="s">
        <v>78</v>
      </c>
      <c r="I287" s="16"/>
      <c r="J287" s="16">
        <v>4.1666666666666664E-2</v>
      </c>
      <c r="K287" s="25"/>
      <c r="L287" s="17" t="s">
        <v>83</v>
      </c>
    </row>
    <row r="288" spans="1:12" hidden="1">
      <c r="A288" s="20"/>
      <c r="B288" s="21"/>
      <c r="C288" s="35" t="s">
        <v>593</v>
      </c>
      <c r="D288" s="18" t="s">
        <v>350</v>
      </c>
      <c r="E288" s="19" t="e">
        <f ca="1">_xlfn.IFNA(VLOOKUP(T_Demandes[[#This Row],[Equipement]],T_Zones[],2,FALSE),"")</f>
        <v>#NAME?</v>
      </c>
      <c r="F288" s="14" t="e">
        <f ca="1">_xlfn.IFNA(VLOOKUP(T_Demandes[[#This Row],[Equipement]],T_Zones[],3,FALSE),"")</f>
        <v>#NAME?</v>
      </c>
      <c r="G288" s="14" t="str">
        <f>TEXT(ROW()-ROW(T_Demandes[[#Headers],[N°DI]]),"000")</f>
        <v>275</v>
      </c>
      <c r="H288" s="15" t="s">
        <v>78</v>
      </c>
      <c r="I288" s="16"/>
      <c r="J288" s="16">
        <v>2.0833333333333332E-2</v>
      </c>
      <c r="K288" s="25"/>
      <c r="L288" s="17" t="s">
        <v>83</v>
      </c>
    </row>
    <row r="289" spans="1:12" hidden="1">
      <c r="A289" s="20"/>
      <c r="B289" s="21"/>
      <c r="C289" s="35" t="s">
        <v>595</v>
      </c>
      <c r="D289" s="18" t="s">
        <v>346</v>
      </c>
      <c r="E289" s="19" t="e">
        <f ca="1">_xlfn.IFNA(VLOOKUP(T_Demandes[[#This Row],[Equipement]],T_Zones[],2,FALSE),"")</f>
        <v>#NAME?</v>
      </c>
      <c r="F289" s="14" t="e">
        <f ca="1">_xlfn.IFNA(VLOOKUP(T_Demandes[[#This Row],[Equipement]],T_Zones[],3,FALSE),"")</f>
        <v>#NAME?</v>
      </c>
      <c r="G289" s="14" t="str">
        <f>TEXT(ROW()-ROW(T_Demandes[[#Headers],[N°DI]]),"000")</f>
        <v>276</v>
      </c>
      <c r="H289" s="15" t="s">
        <v>78</v>
      </c>
      <c r="I289" s="16"/>
      <c r="J289" s="16">
        <v>2.0833333333333332E-2</v>
      </c>
      <c r="K289" s="25"/>
      <c r="L289" s="17" t="s">
        <v>83</v>
      </c>
    </row>
    <row r="427" spans="3:3">
      <c r="C427" s="42"/>
    </row>
    <row r="1048542" spans="4:12">
      <c r="D1048542" t="s">
        <v>84</v>
      </c>
      <c r="H1048542" t="s">
        <v>81</v>
      </c>
      <c r="L1048542" t="s">
        <v>83</v>
      </c>
    </row>
  </sheetData>
  <mergeCells count="1">
    <mergeCell ref="C9:D9"/>
  </mergeCells>
  <dataValidations disablePrompts="1" count="4">
    <dataValidation type="list" allowBlank="1" showInputMessage="1" showErrorMessage="1" sqref="H14:H289">
      <formula1>d.techniciens</formula1>
    </dataValidation>
    <dataValidation type="list" allowBlank="1" showInputMessage="1" showErrorMessage="1" sqref="I14:J289">
      <formula1>d.temps</formula1>
    </dataValidation>
    <dataValidation type="list" allowBlank="1" showInputMessage="1" showErrorMessage="1" sqref="D14:D289">
      <formula1>d.équipements</formula1>
    </dataValidation>
    <dataValidation type="list" allowBlank="1" showInputMessage="1" showErrorMessage="1" sqref="K14:K289">
      <formula1>d.validation</formula1>
    </dataValidation>
  </dataValidations>
  <pageMargins left="0.7" right="0.7" top="0.75" bottom="0.75" header="0.3" footer="0.3"/>
  <pageSetup paperSize="9" orientation="portrait" r:id="rId1"/>
  <ignoredErrors>
    <ignoredError sqref="E62:E63" calculatedColumn="1"/>
  </ignoredErrors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65"/>
  <sheetViews>
    <sheetView showGridLines="0" workbookViewId="0">
      <selection activeCell="D16" sqref="D16"/>
    </sheetView>
  </sheetViews>
  <sheetFormatPr defaultColWidth="11" defaultRowHeight="14.25"/>
  <cols>
    <col min="1" max="1" width="1.625" customWidth="1"/>
    <col min="2" max="2" width="22.125" bestFit="1" customWidth="1"/>
    <col min="3" max="3" width="14.25" customWidth="1"/>
    <col min="4" max="4" width="14.875" bestFit="1" customWidth="1"/>
    <col min="5" max="5" width="7.75" customWidth="1"/>
    <col min="6" max="6" width="16.75" style="46" bestFit="1" customWidth="1"/>
    <col min="7" max="7" width="1.625" customWidth="1"/>
    <col min="8" max="8" width="13" bestFit="1" customWidth="1"/>
    <col min="9" max="9" width="1.625" customWidth="1"/>
    <col min="10" max="10" width="22.75" bestFit="1" customWidth="1"/>
    <col min="11" max="11" width="17.5" bestFit="1" customWidth="1"/>
    <col min="12" max="12" width="17.125" bestFit="1" customWidth="1"/>
  </cols>
  <sheetData>
    <row r="1" spans="2:12">
      <c r="B1" s="9" t="s">
        <v>69</v>
      </c>
      <c r="D1" s="9" t="s">
        <v>71</v>
      </c>
      <c r="F1" s="45" t="s">
        <v>70</v>
      </c>
      <c r="H1" s="9" t="s">
        <v>67</v>
      </c>
      <c r="J1" s="9" t="s">
        <v>66</v>
      </c>
    </row>
    <row r="3" spans="2:12">
      <c r="B3" s="2" t="s">
        <v>54</v>
      </c>
      <c r="D3" t="s">
        <v>68</v>
      </c>
      <c r="F3" s="46" t="s">
        <v>62</v>
      </c>
      <c r="H3" t="s">
        <v>59</v>
      </c>
      <c r="J3" s="8" t="s">
        <v>0</v>
      </c>
      <c r="K3" t="s">
        <v>1</v>
      </c>
      <c r="L3" s="8" t="s">
        <v>42</v>
      </c>
    </row>
    <row r="4" spans="2:12">
      <c r="B4" s="1" t="s">
        <v>34</v>
      </c>
      <c r="D4" t="s">
        <v>76</v>
      </c>
      <c r="F4" s="46">
        <v>2.0833333333333332E-2</v>
      </c>
      <c r="H4" s="4" t="s">
        <v>61</v>
      </c>
      <c r="J4" s="1" t="s">
        <v>44</v>
      </c>
      <c r="K4" s="2" t="s">
        <v>45</v>
      </c>
      <c r="L4">
        <v>20307</v>
      </c>
    </row>
    <row r="5" spans="2:12">
      <c r="B5" s="1" t="s">
        <v>11</v>
      </c>
      <c r="D5" t="s">
        <v>77</v>
      </c>
      <c r="F5" s="46">
        <v>4.1666666666666664E-2</v>
      </c>
      <c r="H5" t="s">
        <v>60</v>
      </c>
      <c r="J5" s="1" t="s">
        <v>346</v>
      </c>
      <c r="K5" s="2" t="s">
        <v>45</v>
      </c>
      <c r="L5">
        <v>20309</v>
      </c>
    </row>
    <row r="6" spans="2:12">
      <c r="B6" s="1" t="s">
        <v>12</v>
      </c>
      <c r="D6" t="s">
        <v>81</v>
      </c>
      <c r="F6" s="46">
        <v>6.25E-2</v>
      </c>
      <c r="J6" s="1" t="s">
        <v>347</v>
      </c>
      <c r="K6" s="2" t="s">
        <v>46</v>
      </c>
      <c r="L6">
        <v>20302</v>
      </c>
    </row>
    <row r="7" spans="2:12">
      <c r="B7" s="1" t="s">
        <v>13</v>
      </c>
      <c r="D7" t="s">
        <v>78</v>
      </c>
      <c r="F7" s="46">
        <v>8.3333333333333301E-2</v>
      </c>
      <c r="J7" s="1" t="s">
        <v>348</v>
      </c>
      <c r="K7" s="2" t="s">
        <v>46</v>
      </c>
      <c r="L7">
        <v>20302</v>
      </c>
    </row>
    <row r="8" spans="2:12">
      <c r="B8" s="1" t="s">
        <v>39</v>
      </c>
      <c r="D8" t="s">
        <v>82</v>
      </c>
      <c r="F8" s="46">
        <v>0.104166666666667</v>
      </c>
      <c r="J8" s="1" t="s">
        <v>349</v>
      </c>
      <c r="K8" s="2" t="s">
        <v>46</v>
      </c>
      <c r="L8">
        <v>20302</v>
      </c>
    </row>
    <row r="9" spans="2:12">
      <c r="B9" s="1" t="s">
        <v>14</v>
      </c>
      <c r="D9" t="s">
        <v>79</v>
      </c>
      <c r="F9" s="46">
        <v>0.125</v>
      </c>
      <c r="J9" s="1" t="s">
        <v>350</v>
      </c>
      <c r="K9" s="2" t="s">
        <v>46</v>
      </c>
      <c r="L9">
        <v>20302</v>
      </c>
    </row>
    <row r="10" spans="2:12">
      <c r="B10" s="1" t="s">
        <v>55</v>
      </c>
      <c r="D10" t="s">
        <v>80</v>
      </c>
      <c r="F10" s="46">
        <v>0.14583333333333301</v>
      </c>
      <c r="J10" s="1" t="s">
        <v>351</v>
      </c>
      <c r="K10" s="2" t="s">
        <v>47</v>
      </c>
      <c r="L10">
        <v>20304</v>
      </c>
    </row>
    <row r="11" spans="2:12">
      <c r="B11" s="1" t="s">
        <v>35</v>
      </c>
      <c r="D11" t="s">
        <v>91</v>
      </c>
      <c r="F11" s="46">
        <v>0.16666666666666599</v>
      </c>
      <c r="J11" s="1" t="s">
        <v>352</v>
      </c>
      <c r="K11" s="2" t="s">
        <v>43</v>
      </c>
      <c r="L11">
        <v>20301</v>
      </c>
    </row>
    <row r="12" spans="2:12">
      <c r="B12" s="1" t="s">
        <v>36</v>
      </c>
      <c r="D12" t="s">
        <v>92</v>
      </c>
      <c r="F12" s="46">
        <v>0.1875</v>
      </c>
      <c r="J12" s="1" t="s">
        <v>353</v>
      </c>
      <c r="K12" s="2" t="s">
        <v>47</v>
      </c>
      <c r="L12">
        <v>20307</v>
      </c>
    </row>
    <row r="13" spans="2:12">
      <c r="B13" s="1" t="s">
        <v>56</v>
      </c>
      <c r="D13" t="s">
        <v>95</v>
      </c>
      <c r="F13" s="46">
        <v>0.20833333333333301</v>
      </c>
      <c r="J13" s="1" t="s">
        <v>354</v>
      </c>
      <c r="K13" s="2" t="s">
        <v>46</v>
      </c>
      <c r="L13">
        <v>20302</v>
      </c>
    </row>
    <row r="14" spans="2:12">
      <c r="B14" s="5" t="s">
        <v>57</v>
      </c>
      <c r="C14" s="4"/>
      <c r="D14" s="4" t="s">
        <v>507</v>
      </c>
      <c r="E14" s="4"/>
      <c r="F14" s="47">
        <v>0.22916666666666599</v>
      </c>
      <c r="G14" s="4"/>
      <c r="J14" s="1" t="s">
        <v>355</v>
      </c>
      <c r="K14" s="2" t="s">
        <v>46</v>
      </c>
      <c r="L14">
        <v>20302</v>
      </c>
    </row>
    <row r="15" spans="2:12">
      <c r="B15" s="5" t="s">
        <v>37</v>
      </c>
      <c r="C15" s="4"/>
      <c r="D15" s="4"/>
      <c r="E15" s="4"/>
      <c r="F15" s="47">
        <v>0.25</v>
      </c>
      <c r="G15" s="4"/>
      <c r="H15" s="4"/>
      <c r="J15" s="1" t="s">
        <v>356</v>
      </c>
      <c r="K15" s="2" t="s">
        <v>46</v>
      </c>
      <c r="L15">
        <v>20302</v>
      </c>
    </row>
    <row r="16" spans="2:12">
      <c r="B16" s="5" t="s">
        <v>5</v>
      </c>
      <c r="C16" s="4"/>
      <c r="D16" s="4"/>
      <c r="E16" s="4"/>
      <c r="F16" s="47">
        <v>0.27083333333333298</v>
      </c>
      <c r="G16" s="4"/>
      <c r="H16" s="4"/>
      <c r="J16" s="1" t="s">
        <v>357</v>
      </c>
      <c r="K16" s="2" t="s">
        <v>48</v>
      </c>
      <c r="L16">
        <v>20312</v>
      </c>
    </row>
    <row r="17" spans="2:12">
      <c r="B17" s="5" t="s">
        <v>6</v>
      </c>
      <c r="C17" s="4"/>
      <c r="D17" s="4"/>
      <c r="E17" s="4"/>
      <c r="F17" s="47">
        <v>0.29166666666666602</v>
      </c>
      <c r="G17" s="4"/>
      <c r="H17" s="4"/>
      <c r="J17" s="1" t="s">
        <v>358</v>
      </c>
      <c r="K17" s="2" t="s">
        <v>48</v>
      </c>
      <c r="L17">
        <v>20302</v>
      </c>
    </row>
    <row r="18" spans="2:12">
      <c r="B18" s="5" t="s">
        <v>15</v>
      </c>
      <c r="C18" s="4"/>
      <c r="D18" s="4"/>
      <c r="E18" s="4"/>
      <c r="F18" s="47">
        <v>0.3125</v>
      </c>
      <c r="G18" s="4"/>
      <c r="H18" s="4"/>
      <c r="J18" s="1" t="s">
        <v>359</v>
      </c>
      <c r="K18" s="2" t="s">
        <v>49</v>
      </c>
      <c r="L18">
        <v>20309</v>
      </c>
    </row>
    <row r="19" spans="2:12">
      <c r="F19" s="47">
        <v>0.625</v>
      </c>
      <c r="J19" s="1" t="s">
        <v>360</v>
      </c>
      <c r="K19" s="2" t="s">
        <v>49</v>
      </c>
      <c r="L19">
        <v>20309</v>
      </c>
    </row>
    <row r="20" spans="2:12">
      <c r="F20" s="47">
        <v>1.0416666666666667</v>
      </c>
      <c r="J20" s="1" t="s">
        <v>361</v>
      </c>
      <c r="K20" s="2" t="s">
        <v>49</v>
      </c>
      <c r="L20">
        <v>20309</v>
      </c>
    </row>
    <row r="21" spans="2:12">
      <c r="F21" s="47">
        <v>1.25</v>
      </c>
      <c r="J21" s="1" t="s">
        <v>362</v>
      </c>
      <c r="K21" s="2" t="s">
        <v>49</v>
      </c>
      <c r="L21">
        <v>20309</v>
      </c>
    </row>
    <row r="22" spans="2:12">
      <c r="F22" s="47">
        <v>1.4583333333333333</v>
      </c>
      <c r="J22" s="1" t="s">
        <v>363</v>
      </c>
      <c r="K22" s="2" t="s">
        <v>43</v>
      </c>
      <c r="L22">
        <v>20301</v>
      </c>
    </row>
    <row r="23" spans="2:12">
      <c r="F23" s="47"/>
      <c r="J23" s="1" t="s">
        <v>364</v>
      </c>
      <c r="K23" s="2" t="s">
        <v>43</v>
      </c>
      <c r="L23">
        <v>20301</v>
      </c>
    </row>
    <row r="24" spans="2:12">
      <c r="J24" s="1" t="s">
        <v>365</v>
      </c>
      <c r="K24" s="2" t="s">
        <v>46</v>
      </c>
      <c r="L24">
        <v>20302</v>
      </c>
    </row>
    <row r="25" spans="2:12">
      <c r="J25" s="1" t="s">
        <v>366</v>
      </c>
      <c r="K25" s="2" t="s">
        <v>47</v>
      </c>
      <c r="L25">
        <v>20304</v>
      </c>
    </row>
    <row r="26" spans="2:12">
      <c r="J26" s="1" t="s">
        <v>367</v>
      </c>
      <c r="K26" s="2" t="s">
        <v>49</v>
      </c>
      <c r="L26">
        <v>20301</v>
      </c>
    </row>
    <row r="27" spans="2:12">
      <c r="J27" s="1" t="s">
        <v>368</v>
      </c>
      <c r="K27" s="2" t="s">
        <v>50</v>
      </c>
      <c r="L27">
        <v>20308</v>
      </c>
    </row>
    <row r="28" spans="2:12">
      <c r="J28" s="1" t="s">
        <v>525</v>
      </c>
      <c r="K28" s="2" t="s">
        <v>50</v>
      </c>
      <c r="L28">
        <v>20308</v>
      </c>
    </row>
    <row r="29" spans="2:12">
      <c r="J29" s="1" t="s">
        <v>370</v>
      </c>
      <c r="K29" s="2" t="s">
        <v>46</v>
      </c>
      <c r="L29">
        <v>20302</v>
      </c>
    </row>
    <row r="30" spans="2:12">
      <c r="J30" s="1" t="s">
        <v>371</v>
      </c>
      <c r="K30" s="2" t="s">
        <v>50</v>
      </c>
      <c r="L30">
        <v>20308</v>
      </c>
    </row>
    <row r="31" spans="2:12">
      <c r="J31" s="1" t="s">
        <v>372</v>
      </c>
      <c r="K31" s="2" t="s">
        <v>50</v>
      </c>
      <c r="L31">
        <v>20308</v>
      </c>
    </row>
    <row r="32" spans="2:12">
      <c r="J32" s="1" t="s">
        <v>373</v>
      </c>
      <c r="K32" s="2" t="s">
        <v>47</v>
      </c>
      <c r="L32">
        <v>20304</v>
      </c>
    </row>
    <row r="33" spans="10:12">
      <c r="J33" s="1" t="s">
        <v>374</v>
      </c>
      <c r="K33" s="2" t="s">
        <v>46</v>
      </c>
      <c r="L33">
        <v>20304</v>
      </c>
    </row>
    <row r="34" spans="10:12">
      <c r="J34" s="1" t="s">
        <v>375</v>
      </c>
      <c r="K34" s="2" t="s">
        <v>50</v>
      </c>
      <c r="L34">
        <v>20308</v>
      </c>
    </row>
    <row r="35" spans="10:12">
      <c r="J35" s="1" t="s">
        <v>376</v>
      </c>
      <c r="K35" s="2" t="s">
        <v>51</v>
      </c>
      <c r="L35">
        <v>20304</v>
      </c>
    </row>
    <row r="36" spans="10:12">
      <c r="J36" s="1" t="s">
        <v>377</v>
      </c>
      <c r="K36" s="2" t="s">
        <v>46</v>
      </c>
      <c r="L36">
        <v>20302</v>
      </c>
    </row>
    <row r="37" spans="10:12">
      <c r="J37" s="3" t="s">
        <v>378</v>
      </c>
      <c r="K37" s="2" t="s">
        <v>46</v>
      </c>
      <c r="L37">
        <v>20303</v>
      </c>
    </row>
    <row r="38" spans="10:12">
      <c r="J38" s="1" t="s">
        <v>379</v>
      </c>
      <c r="K38" s="2" t="s">
        <v>48</v>
      </c>
      <c r="L38">
        <v>20317</v>
      </c>
    </row>
    <row r="39" spans="10:12">
      <c r="J39" s="1" t="s">
        <v>380</v>
      </c>
      <c r="K39" s="2" t="s">
        <v>48</v>
      </c>
      <c r="L39">
        <v>20312</v>
      </c>
    </row>
    <row r="40" spans="10:12">
      <c r="J40" s="1" t="s">
        <v>381</v>
      </c>
      <c r="K40" s="2" t="s">
        <v>48</v>
      </c>
      <c r="L40">
        <v>20317</v>
      </c>
    </row>
    <row r="41" spans="10:12">
      <c r="J41" s="1" t="s">
        <v>382</v>
      </c>
      <c r="K41" s="2" t="s">
        <v>46</v>
      </c>
      <c r="L41">
        <v>20302</v>
      </c>
    </row>
    <row r="42" spans="10:12">
      <c r="J42" s="1" t="s">
        <v>383</v>
      </c>
      <c r="K42" s="2" t="s">
        <v>46</v>
      </c>
      <c r="L42">
        <v>20302</v>
      </c>
    </row>
    <row r="43" spans="10:12">
      <c r="J43" s="1" t="s">
        <v>384</v>
      </c>
      <c r="K43" s="2" t="s">
        <v>47</v>
      </c>
      <c r="L43">
        <v>20304</v>
      </c>
    </row>
    <row r="44" spans="10:12">
      <c r="J44" s="1" t="s">
        <v>385</v>
      </c>
      <c r="K44" s="2" t="s">
        <v>47</v>
      </c>
      <c r="L44">
        <v>20304</v>
      </c>
    </row>
    <row r="45" spans="10:12">
      <c r="J45" s="1" t="s">
        <v>386</v>
      </c>
      <c r="K45" s="2" t="s">
        <v>47</v>
      </c>
      <c r="L45">
        <v>20304</v>
      </c>
    </row>
    <row r="46" spans="10:12">
      <c r="J46" s="1" t="s">
        <v>387</v>
      </c>
      <c r="K46" s="2" t="s">
        <v>47</v>
      </c>
      <c r="L46">
        <v>20304</v>
      </c>
    </row>
    <row r="47" spans="10:12">
      <c r="J47" s="1" t="s">
        <v>388</v>
      </c>
      <c r="K47" s="2" t="s">
        <v>47</v>
      </c>
      <c r="L47">
        <v>20304</v>
      </c>
    </row>
    <row r="48" spans="10:12">
      <c r="J48" s="1" t="s">
        <v>389</v>
      </c>
      <c r="K48" s="2" t="s">
        <v>47</v>
      </c>
      <c r="L48">
        <v>20304</v>
      </c>
    </row>
    <row r="49" spans="10:12">
      <c r="J49" s="1" t="s">
        <v>390</v>
      </c>
      <c r="K49" s="2" t="s">
        <v>47</v>
      </c>
      <c r="L49">
        <v>20304</v>
      </c>
    </row>
    <row r="50" spans="10:12">
      <c r="J50" s="1" t="s">
        <v>391</v>
      </c>
      <c r="K50" s="2" t="s">
        <v>49</v>
      </c>
      <c r="L50">
        <v>20309</v>
      </c>
    </row>
    <row r="51" spans="10:12">
      <c r="J51" s="1" t="s">
        <v>52</v>
      </c>
      <c r="K51" s="2" t="s">
        <v>52</v>
      </c>
      <c r="L51">
        <v>20307</v>
      </c>
    </row>
    <row r="52" spans="10:12">
      <c r="J52" s="1" t="s">
        <v>392</v>
      </c>
      <c r="K52" s="2" t="s">
        <v>48</v>
      </c>
      <c r="L52">
        <v>20312</v>
      </c>
    </row>
    <row r="53" spans="10:12">
      <c r="J53" s="1" t="s">
        <v>393</v>
      </c>
      <c r="K53" s="2" t="s">
        <v>46</v>
      </c>
      <c r="L53">
        <v>20302</v>
      </c>
    </row>
    <row r="54" spans="10:12">
      <c r="J54" s="1" t="s">
        <v>403</v>
      </c>
      <c r="K54" s="2" t="s">
        <v>46</v>
      </c>
      <c r="L54">
        <v>20302</v>
      </c>
    </row>
    <row r="55" spans="10:12">
      <c r="J55" s="1" t="s">
        <v>394</v>
      </c>
      <c r="K55" s="2" t="s">
        <v>46</v>
      </c>
      <c r="L55">
        <v>20302</v>
      </c>
    </row>
    <row r="56" spans="10:12">
      <c r="J56" s="1" t="s">
        <v>395</v>
      </c>
      <c r="K56" s="2" t="s">
        <v>49</v>
      </c>
      <c r="L56">
        <v>20307</v>
      </c>
    </row>
    <row r="57" spans="10:12">
      <c r="J57" s="1" t="s">
        <v>396</v>
      </c>
      <c r="K57" s="2" t="s">
        <v>52</v>
      </c>
      <c r="L57">
        <v>20307</v>
      </c>
    </row>
    <row r="58" spans="10:12">
      <c r="J58" s="1" t="s">
        <v>397</v>
      </c>
      <c r="K58" s="2" t="s">
        <v>52</v>
      </c>
      <c r="L58">
        <v>20307</v>
      </c>
    </row>
    <row r="59" spans="10:12">
      <c r="J59" s="1" t="s">
        <v>398</v>
      </c>
      <c r="K59" s="2" t="s">
        <v>51</v>
      </c>
      <c r="L59">
        <v>20304</v>
      </c>
    </row>
    <row r="60" spans="10:12">
      <c r="J60" s="1" t="s">
        <v>399</v>
      </c>
      <c r="K60" s="2" t="s">
        <v>46</v>
      </c>
      <c r="L60">
        <v>20304</v>
      </c>
    </row>
    <row r="61" spans="10:12">
      <c r="J61" s="1" t="s">
        <v>400</v>
      </c>
      <c r="K61" s="2" t="s">
        <v>46</v>
      </c>
      <c r="L61">
        <v>20302</v>
      </c>
    </row>
    <row r="62" spans="10:12">
      <c r="J62" s="1" t="s">
        <v>401</v>
      </c>
      <c r="K62" s="2" t="s">
        <v>48</v>
      </c>
      <c r="L62">
        <v>20302</v>
      </c>
    </row>
    <row r="63" spans="10:12">
      <c r="J63" s="1" t="s">
        <v>402</v>
      </c>
      <c r="K63" s="2" t="s">
        <v>46</v>
      </c>
      <c r="L63">
        <v>20302</v>
      </c>
    </row>
    <row r="64" spans="10:12">
      <c r="J64" s="1" t="s">
        <v>33</v>
      </c>
      <c r="K64" s="2" t="s">
        <v>50</v>
      </c>
      <c r="L64">
        <v>20308</v>
      </c>
    </row>
    <row r="65" spans="10:12">
      <c r="J65" s="1" t="s">
        <v>40</v>
      </c>
      <c r="K65" s="2" t="s">
        <v>48</v>
      </c>
      <c r="L65">
        <v>20312</v>
      </c>
    </row>
  </sheetData>
  <dataValidations disablePrompts="1"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L32"/>
  <sheetViews>
    <sheetView showGridLines="0" zoomScale="87" zoomScaleNormal="87" workbookViewId="0">
      <selection activeCell="A14" sqref="A14:L32"/>
    </sheetView>
  </sheetViews>
  <sheetFormatPr defaultColWidth="11" defaultRowHeight="14.25"/>
  <cols>
    <col min="1" max="1" width="10.875" customWidth="1"/>
    <col min="2" max="2" width="17.875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11" customWidth="1"/>
    <col min="18" max="18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48">
        <f>COUNTIF(T_Alex[Temps réel],"&gt;0")/COUNTA(T_Alex[Description])</f>
        <v>0.88888888888888884</v>
      </c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/>
      <c r="B14" s="26"/>
      <c r="C14" s="23" t="s">
        <v>167</v>
      </c>
      <c r="D14" s="23" t="s">
        <v>44</v>
      </c>
      <c r="E14" s="8" t="s">
        <v>45</v>
      </c>
      <c r="F14" s="8">
        <v>20307</v>
      </c>
      <c r="G14" s="8" t="s">
        <v>114</v>
      </c>
      <c r="H14" s="8" t="s">
        <v>76</v>
      </c>
      <c r="I14" s="11"/>
      <c r="J14" s="22">
        <v>6.25E-2</v>
      </c>
      <c r="K14" s="8" t="s">
        <v>60</v>
      </c>
      <c r="L14" s="13" t="s">
        <v>83</v>
      </c>
    </row>
    <row r="15" spans="1:12">
      <c r="A15" s="13"/>
      <c r="B15" s="21"/>
      <c r="C15" s="21" t="s">
        <v>100</v>
      </c>
      <c r="D15" s="21" t="s">
        <v>7</v>
      </c>
      <c r="E15" s="17" t="s">
        <v>213</v>
      </c>
      <c r="F15" s="17" t="s">
        <v>213</v>
      </c>
      <c r="G15" s="13" t="s">
        <v>98</v>
      </c>
      <c r="H15" s="13" t="s">
        <v>76</v>
      </c>
      <c r="I15" s="28"/>
      <c r="J15" s="29">
        <v>4.1666666666666664E-2</v>
      </c>
      <c r="K15" s="13" t="s">
        <v>60</v>
      </c>
      <c r="L15" s="13" t="s">
        <v>83</v>
      </c>
    </row>
    <row r="16" spans="1:12">
      <c r="A16" s="13" t="s">
        <v>89</v>
      </c>
      <c r="B16" s="21">
        <v>43482</v>
      </c>
      <c r="C16" s="21" t="s">
        <v>136</v>
      </c>
      <c r="D16" s="21" t="s">
        <v>10</v>
      </c>
      <c r="E16" s="17" t="s">
        <v>213</v>
      </c>
      <c r="F16" s="17" t="s">
        <v>213</v>
      </c>
      <c r="G16" s="13"/>
      <c r="H16" s="13" t="s">
        <v>76</v>
      </c>
      <c r="I16" s="28">
        <v>0.125</v>
      </c>
      <c r="J16" s="29">
        <v>0.104166666666667</v>
      </c>
      <c r="K16" s="13" t="s">
        <v>60</v>
      </c>
      <c r="L16" s="13"/>
    </row>
    <row r="17" spans="1:12">
      <c r="A17" s="13" t="s">
        <v>89</v>
      </c>
      <c r="B17" s="21">
        <v>43486</v>
      </c>
      <c r="C17" s="21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76</v>
      </c>
      <c r="I17" s="28"/>
      <c r="J17" s="29">
        <v>0.3125</v>
      </c>
      <c r="K17" s="13" t="s">
        <v>60</v>
      </c>
      <c r="L17" s="13"/>
    </row>
    <row r="18" spans="1:12">
      <c r="A18" s="13" t="s">
        <v>89</v>
      </c>
      <c r="B18" s="21">
        <v>43486</v>
      </c>
      <c r="C18" s="21" t="s">
        <v>158</v>
      </c>
      <c r="D18" s="21" t="s">
        <v>11</v>
      </c>
      <c r="E18" s="17"/>
      <c r="F18" s="17"/>
      <c r="G18" s="13"/>
      <c r="H18" s="13" t="s">
        <v>76</v>
      </c>
      <c r="I18" s="28">
        <v>0.125</v>
      </c>
      <c r="J18" s="29">
        <v>0.125</v>
      </c>
      <c r="K18" s="13" t="s">
        <v>60</v>
      </c>
      <c r="L18" s="13"/>
    </row>
    <row r="19" spans="1:12">
      <c r="A19" s="13" t="s">
        <v>89</v>
      </c>
      <c r="B19" s="21">
        <v>43493</v>
      </c>
      <c r="C19" s="21" t="s">
        <v>208</v>
      </c>
      <c r="D19" s="21" t="s">
        <v>151</v>
      </c>
      <c r="E19" s="17" t="s">
        <v>213</v>
      </c>
      <c r="F19" s="17" t="s">
        <v>213</v>
      </c>
      <c r="G19" s="13" t="s">
        <v>209</v>
      </c>
      <c r="H19" s="13" t="s">
        <v>76</v>
      </c>
      <c r="I19" s="28"/>
      <c r="J19" s="29">
        <v>0.3125</v>
      </c>
      <c r="K19" s="13" t="s">
        <v>60</v>
      </c>
      <c r="L19" s="13"/>
    </row>
    <row r="20" spans="1:12">
      <c r="A20" s="13" t="s">
        <v>89</v>
      </c>
      <c r="B20" s="21">
        <v>43500</v>
      </c>
      <c r="C20" s="21" t="s">
        <v>286</v>
      </c>
      <c r="D20" s="21" t="s">
        <v>151</v>
      </c>
      <c r="E20" s="17" t="s">
        <v>213</v>
      </c>
      <c r="F20" s="17" t="s">
        <v>213</v>
      </c>
      <c r="G20" s="13" t="s">
        <v>283</v>
      </c>
      <c r="H20" s="13" t="s">
        <v>76</v>
      </c>
      <c r="I20" s="28"/>
      <c r="J20" s="29">
        <v>0.3125</v>
      </c>
      <c r="K20" s="13" t="s">
        <v>60</v>
      </c>
      <c r="L20" s="13" t="s">
        <v>83</v>
      </c>
    </row>
    <row r="21" spans="1:12">
      <c r="A21" s="13" t="s">
        <v>89</v>
      </c>
      <c r="B21" s="21">
        <v>43500</v>
      </c>
      <c r="C21" s="21" t="s">
        <v>127</v>
      </c>
      <c r="D21" s="21" t="s">
        <v>32</v>
      </c>
      <c r="E21" s="17" t="s">
        <v>213</v>
      </c>
      <c r="F21" s="17" t="s">
        <v>213</v>
      </c>
      <c r="G21" s="13" t="s">
        <v>287</v>
      </c>
      <c r="H21" s="13" t="s">
        <v>76</v>
      </c>
      <c r="I21" s="28"/>
      <c r="J21" s="29">
        <v>0.125</v>
      </c>
      <c r="K21" s="13" t="s">
        <v>60</v>
      </c>
      <c r="L21" s="13"/>
    </row>
    <row r="22" spans="1:12">
      <c r="A22" s="13" t="s">
        <v>89</v>
      </c>
      <c r="B22" s="21">
        <v>43508</v>
      </c>
      <c r="C22" s="21" t="s">
        <v>442</v>
      </c>
      <c r="D22" s="21" t="s">
        <v>52</v>
      </c>
      <c r="E22" s="17" t="s">
        <v>52</v>
      </c>
      <c r="F22" s="17">
        <v>20307</v>
      </c>
      <c r="G22" s="13" t="s">
        <v>443</v>
      </c>
      <c r="H22" s="13" t="s">
        <v>76</v>
      </c>
      <c r="I22" s="28">
        <v>8.3333333333333301E-2</v>
      </c>
      <c r="J22" s="29">
        <v>0.104166666666667</v>
      </c>
      <c r="K22" s="13" t="s">
        <v>60</v>
      </c>
      <c r="L22" s="13"/>
    </row>
    <row r="23" spans="1:12">
      <c r="A23" s="13" t="s">
        <v>444</v>
      </c>
      <c r="B23" s="21">
        <v>43509</v>
      </c>
      <c r="C23" s="21" t="s">
        <v>446</v>
      </c>
      <c r="D23" s="21" t="s">
        <v>384</v>
      </c>
      <c r="E23" s="17" t="s">
        <v>47</v>
      </c>
      <c r="F23" s="17">
        <v>20304</v>
      </c>
      <c r="G23" s="13" t="s">
        <v>445</v>
      </c>
      <c r="H23" s="13" t="s">
        <v>76</v>
      </c>
      <c r="I23" s="28"/>
      <c r="J23" s="29">
        <v>4.1666666666666664E-2</v>
      </c>
      <c r="K23" s="13" t="s">
        <v>60</v>
      </c>
      <c r="L23" s="13" t="s">
        <v>83</v>
      </c>
    </row>
    <row r="24" spans="1:12">
      <c r="A24" s="13" t="s">
        <v>444</v>
      </c>
      <c r="B24" s="21">
        <v>43509</v>
      </c>
      <c r="C24" s="21" t="s">
        <v>448</v>
      </c>
      <c r="D24" s="21" t="s">
        <v>393</v>
      </c>
      <c r="E24" s="17" t="s">
        <v>46</v>
      </c>
      <c r="F24" s="17">
        <v>20302</v>
      </c>
      <c r="G24" s="13" t="s">
        <v>447</v>
      </c>
      <c r="H24" s="13" t="s">
        <v>76</v>
      </c>
      <c r="I24" s="28"/>
      <c r="J24" s="29">
        <v>4.1666666666666664E-2</v>
      </c>
      <c r="K24" s="13" t="s">
        <v>60</v>
      </c>
      <c r="L24" s="13" t="s">
        <v>83</v>
      </c>
    </row>
    <row r="25" spans="1:12">
      <c r="A25" s="13" t="s">
        <v>444</v>
      </c>
      <c r="B25" s="21">
        <v>43509</v>
      </c>
      <c r="C25" s="21" t="s">
        <v>450</v>
      </c>
      <c r="D25" s="21" t="s">
        <v>388</v>
      </c>
      <c r="E25" s="17" t="s">
        <v>47</v>
      </c>
      <c r="F25" s="17">
        <v>20304</v>
      </c>
      <c r="G25" s="13" t="s">
        <v>449</v>
      </c>
      <c r="H25" s="13" t="s">
        <v>76</v>
      </c>
      <c r="I25" s="28"/>
      <c r="J25" s="29">
        <v>4.1666666666666664E-2</v>
      </c>
      <c r="K25" s="13" t="s">
        <v>60</v>
      </c>
      <c r="L25" s="13" t="s">
        <v>83</v>
      </c>
    </row>
    <row r="26" spans="1:12">
      <c r="A26" s="13" t="s">
        <v>444</v>
      </c>
      <c r="B26" s="21">
        <v>43509</v>
      </c>
      <c r="C26" s="21" t="s">
        <v>452</v>
      </c>
      <c r="D26" s="21" t="s">
        <v>33</v>
      </c>
      <c r="E26" s="17" t="s">
        <v>50</v>
      </c>
      <c r="F26" s="17">
        <v>20308</v>
      </c>
      <c r="G26" s="13" t="s">
        <v>451</v>
      </c>
      <c r="H26" s="13" t="s">
        <v>76</v>
      </c>
      <c r="I26" s="28"/>
      <c r="J26" s="29">
        <v>6.25E-2</v>
      </c>
      <c r="K26" s="13" t="s">
        <v>60</v>
      </c>
      <c r="L26" s="13" t="s">
        <v>83</v>
      </c>
    </row>
    <row r="27" spans="1:12">
      <c r="A27" s="13" t="s">
        <v>444</v>
      </c>
      <c r="B27" s="21">
        <v>43509</v>
      </c>
      <c r="C27" s="21" t="s">
        <v>454</v>
      </c>
      <c r="D27" s="21" t="s">
        <v>387</v>
      </c>
      <c r="E27" s="17" t="s">
        <v>47</v>
      </c>
      <c r="F27" s="17">
        <v>20304</v>
      </c>
      <c r="G27" s="13" t="s">
        <v>453</v>
      </c>
      <c r="H27" s="13" t="s">
        <v>76</v>
      </c>
      <c r="I27" s="28"/>
      <c r="J27" s="29">
        <v>2.0833333333333332E-2</v>
      </c>
      <c r="K27" s="13" t="s">
        <v>60</v>
      </c>
      <c r="L27" s="13" t="s">
        <v>83</v>
      </c>
    </row>
    <row r="28" spans="1:12">
      <c r="A28" s="13" t="s">
        <v>457</v>
      </c>
      <c r="B28" s="21">
        <v>43509</v>
      </c>
      <c r="C28" s="21" t="s">
        <v>455</v>
      </c>
      <c r="D28" s="21" t="s">
        <v>351</v>
      </c>
      <c r="E28" s="17" t="s">
        <v>47</v>
      </c>
      <c r="F28" s="17">
        <v>20304</v>
      </c>
      <c r="G28" s="13" t="s">
        <v>456</v>
      </c>
      <c r="H28" s="13" t="s">
        <v>76</v>
      </c>
      <c r="I28" s="28"/>
      <c r="J28" s="29"/>
      <c r="K28" s="13"/>
      <c r="L28" s="13" t="s">
        <v>83</v>
      </c>
    </row>
    <row r="29" spans="1:12">
      <c r="A29" s="13" t="s">
        <v>89</v>
      </c>
      <c r="B29" s="21">
        <v>43509</v>
      </c>
      <c r="C29" s="21" t="s">
        <v>462</v>
      </c>
      <c r="D29" s="21" t="s">
        <v>350</v>
      </c>
      <c r="E29" s="17" t="s">
        <v>46</v>
      </c>
      <c r="F29" s="17">
        <v>20302</v>
      </c>
      <c r="G29" s="13" t="s">
        <v>461</v>
      </c>
      <c r="H29" s="13" t="s">
        <v>76</v>
      </c>
      <c r="I29" s="28"/>
      <c r="J29" s="29">
        <v>4.1666666666666664E-2</v>
      </c>
      <c r="K29" s="13" t="s">
        <v>60</v>
      </c>
      <c r="L29" s="13" t="s">
        <v>83</v>
      </c>
    </row>
    <row r="30" spans="1:12">
      <c r="A30" s="13" t="s">
        <v>89</v>
      </c>
      <c r="B30" s="21"/>
      <c r="C30" s="21"/>
      <c r="D30" s="21"/>
      <c r="E30" s="17" t="s">
        <v>213</v>
      </c>
      <c r="F30" s="17" t="s">
        <v>213</v>
      </c>
      <c r="G30" s="13" t="s">
        <v>463</v>
      </c>
      <c r="H30" s="13" t="s">
        <v>76</v>
      </c>
      <c r="I30" s="28"/>
      <c r="J30" s="29"/>
      <c r="K30" s="13"/>
      <c r="L30" s="13" t="s">
        <v>83</v>
      </c>
    </row>
    <row r="31" spans="1:12">
      <c r="A31" s="13" t="s">
        <v>89</v>
      </c>
      <c r="B31" s="21">
        <v>43518</v>
      </c>
      <c r="C31" s="21" t="s">
        <v>509</v>
      </c>
      <c r="D31" s="21" t="s">
        <v>398</v>
      </c>
      <c r="E31" s="17" t="s">
        <v>51</v>
      </c>
      <c r="F31" s="17">
        <v>20304</v>
      </c>
      <c r="G31" s="13" t="s">
        <v>589</v>
      </c>
      <c r="H31" s="13" t="s">
        <v>76</v>
      </c>
      <c r="I31" s="28"/>
      <c r="J31" s="29">
        <v>0.16666666666666599</v>
      </c>
      <c r="K31" s="13" t="s">
        <v>60</v>
      </c>
      <c r="L31" s="13"/>
    </row>
    <row r="32" spans="1:12">
      <c r="A32" s="13" t="s">
        <v>89</v>
      </c>
      <c r="B32" s="21">
        <v>43622</v>
      </c>
      <c r="C32" s="21" t="s">
        <v>543</v>
      </c>
      <c r="D32" s="21" t="s">
        <v>52</v>
      </c>
      <c r="E32" s="17" t="s">
        <v>52</v>
      </c>
      <c r="F32" s="17">
        <v>20307</v>
      </c>
      <c r="G32" s="13" t="s">
        <v>544</v>
      </c>
      <c r="H32" s="13" t="s">
        <v>76</v>
      </c>
      <c r="I32" s="28"/>
      <c r="J32" s="29"/>
      <c r="K32" s="13"/>
      <c r="L32" s="13"/>
    </row>
  </sheetData>
  <dataValidations disablePrompts="1" count="3">
    <dataValidation type="list" allowBlank="1" showInputMessage="1" showErrorMessage="1" sqref="K14:K32">
      <formula1>d.validation</formula1>
    </dataValidation>
    <dataValidation type="list" allowBlank="1" showInputMessage="1" showErrorMessage="1" sqref="J14:J32">
      <formula1>d.temps</formula1>
    </dataValidation>
    <dataValidation type="list" allowBlank="1" showInputMessage="1" showErrorMessage="1" sqref="D14:D32">
      <formula1>d.équipements</formula1>
    </dataValidation>
  </dataValidations>
  <pageMargins left="0.7" right="0.7" top="0.75" bottom="0.75" header="0.3" footer="0.3"/>
  <pageSetup paperSize="9" scale="8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26"/>
  <sheetViews>
    <sheetView showGridLines="0" zoomScale="87" zoomScaleNormal="87" workbookViewId="0">
      <selection activeCell="A14" sqref="A14:L26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48">
        <f>COUNTIF(T_Amar[Temps réel],"&gt;0")/COUNTA(T_Amar[Description])</f>
        <v>1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77</v>
      </c>
      <c r="I14" s="10"/>
      <c r="J14" s="24">
        <v>0.3125</v>
      </c>
      <c r="K14" t="s">
        <v>60</v>
      </c>
    </row>
    <row r="15" spans="1:12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211</v>
      </c>
      <c r="H15" t="s">
        <v>77</v>
      </c>
      <c r="I15" s="10"/>
      <c r="J15" s="24">
        <v>0.3125</v>
      </c>
      <c r="K15" t="s">
        <v>60</v>
      </c>
    </row>
    <row r="16" spans="1:12">
      <c r="A16" t="s">
        <v>89</v>
      </c>
      <c r="B16" s="27">
        <v>43500</v>
      </c>
      <c r="C16" s="18" t="s">
        <v>286</v>
      </c>
      <c r="D16" s="21" t="s">
        <v>151</v>
      </c>
      <c r="E16" t="s">
        <v>213</v>
      </c>
      <c r="F16" t="s">
        <v>213</v>
      </c>
      <c r="G16" t="s">
        <v>288</v>
      </c>
      <c r="H16" t="s">
        <v>77</v>
      </c>
      <c r="I16" s="10"/>
      <c r="J16" s="24">
        <v>0.3125</v>
      </c>
      <c r="K16" t="s">
        <v>60</v>
      </c>
    </row>
    <row r="17" spans="1:12">
      <c r="A17" t="s">
        <v>171</v>
      </c>
      <c r="B17" s="27">
        <v>43500</v>
      </c>
      <c r="C17" s="18" t="s">
        <v>295</v>
      </c>
      <c r="D17" s="21" t="s">
        <v>151</v>
      </c>
      <c r="E17" t="s">
        <v>213</v>
      </c>
      <c r="F17" t="s">
        <v>213</v>
      </c>
      <c r="G17" t="s">
        <v>289</v>
      </c>
      <c r="H17" t="s">
        <v>77</v>
      </c>
      <c r="I17" s="10"/>
      <c r="J17" s="24">
        <v>4.1666666666666664E-2</v>
      </c>
      <c r="K17" t="s">
        <v>60</v>
      </c>
      <c r="L17" t="s">
        <v>83</v>
      </c>
    </row>
    <row r="18" spans="1:12">
      <c r="A18" t="s">
        <v>89</v>
      </c>
      <c r="B18" s="27">
        <v>43507</v>
      </c>
      <c r="C18" s="18" t="s">
        <v>341</v>
      </c>
      <c r="D18" s="21" t="s">
        <v>22</v>
      </c>
      <c r="E18" t="s">
        <v>213</v>
      </c>
      <c r="F18" t="s">
        <v>213</v>
      </c>
      <c r="G18" t="s">
        <v>342</v>
      </c>
      <c r="H18" t="s">
        <v>77</v>
      </c>
      <c r="I18" s="10"/>
      <c r="J18" s="24">
        <v>0.3125</v>
      </c>
      <c r="K18" t="s">
        <v>60</v>
      </c>
      <c r="L18" t="s">
        <v>83</v>
      </c>
    </row>
    <row r="19" spans="1:12">
      <c r="A19" t="s">
        <v>89</v>
      </c>
      <c r="B19" s="27">
        <v>43507</v>
      </c>
      <c r="C19" s="18" t="s">
        <v>341</v>
      </c>
      <c r="D19" s="21" t="s">
        <v>22</v>
      </c>
      <c r="E19" t="s">
        <v>213</v>
      </c>
      <c r="F19" t="s">
        <v>213</v>
      </c>
      <c r="G19" t="s">
        <v>343</v>
      </c>
      <c r="H19" t="s">
        <v>77</v>
      </c>
      <c r="I19" s="10"/>
      <c r="J19" s="24">
        <v>0.3125</v>
      </c>
      <c r="K19" t="s">
        <v>60</v>
      </c>
      <c r="L19" t="s">
        <v>83</v>
      </c>
    </row>
    <row r="20" spans="1:12">
      <c r="A20" t="s">
        <v>89</v>
      </c>
      <c r="B20" s="27">
        <v>43507</v>
      </c>
      <c r="C20" s="18" t="s">
        <v>341</v>
      </c>
      <c r="D20" s="21" t="s">
        <v>22</v>
      </c>
      <c r="E20" t="s">
        <v>213</v>
      </c>
      <c r="F20" t="s">
        <v>213</v>
      </c>
      <c r="G20" t="s">
        <v>344</v>
      </c>
      <c r="H20" t="s">
        <v>77</v>
      </c>
      <c r="I20" s="10"/>
      <c r="J20" s="24">
        <v>0.3125</v>
      </c>
      <c r="K20" t="s">
        <v>60</v>
      </c>
      <c r="L20" t="s">
        <v>83</v>
      </c>
    </row>
    <row r="21" spans="1:12">
      <c r="A21" t="s">
        <v>89</v>
      </c>
      <c r="B21" s="27">
        <v>43507</v>
      </c>
      <c r="C21" s="18" t="s">
        <v>341</v>
      </c>
      <c r="D21" s="21" t="s">
        <v>22</v>
      </c>
      <c r="E21" t="s">
        <v>213</v>
      </c>
      <c r="F21" t="s">
        <v>213</v>
      </c>
      <c r="G21" t="s">
        <v>345</v>
      </c>
      <c r="H21" t="s">
        <v>77</v>
      </c>
      <c r="I21" s="10"/>
      <c r="J21" s="24">
        <v>0.22916666666666599</v>
      </c>
      <c r="K21" t="s">
        <v>60</v>
      </c>
      <c r="L21" t="s">
        <v>83</v>
      </c>
    </row>
    <row r="22" spans="1:12">
      <c r="A22" t="s">
        <v>105</v>
      </c>
      <c r="B22" s="27">
        <v>43507</v>
      </c>
      <c r="C22" s="18" t="s">
        <v>406</v>
      </c>
      <c r="D22" s="21" t="s">
        <v>369</v>
      </c>
      <c r="E22" t="s">
        <v>213</v>
      </c>
      <c r="F22" t="s">
        <v>213</v>
      </c>
      <c r="G22" t="s">
        <v>409</v>
      </c>
      <c r="H22" t="s">
        <v>77</v>
      </c>
      <c r="I22" s="10"/>
      <c r="J22" s="24">
        <v>6.25E-2</v>
      </c>
      <c r="K22" t="s">
        <v>60</v>
      </c>
    </row>
    <row r="23" spans="1:12">
      <c r="A23" t="s">
        <v>89</v>
      </c>
      <c r="B23" s="27">
        <v>43510</v>
      </c>
      <c r="C23" s="18" t="s">
        <v>481</v>
      </c>
      <c r="D23" s="21" t="s">
        <v>401</v>
      </c>
      <c r="E23" t="s">
        <v>48</v>
      </c>
      <c r="F23">
        <v>20302</v>
      </c>
      <c r="G23" t="s">
        <v>505</v>
      </c>
      <c r="H23" t="s">
        <v>77</v>
      </c>
      <c r="I23" s="10"/>
      <c r="J23" s="24">
        <v>0.104166666666667</v>
      </c>
      <c r="K23" t="s">
        <v>60</v>
      </c>
    </row>
    <row r="24" spans="1:12">
      <c r="A24" t="s">
        <v>89</v>
      </c>
      <c r="B24" s="27">
        <v>43493</v>
      </c>
      <c r="C24" s="18" t="s">
        <v>208</v>
      </c>
      <c r="D24" s="21" t="s">
        <v>388</v>
      </c>
      <c r="E24" t="s">
        <v>47</v>
      </c>
      <c r="F24">
        <v>20304</v>
      </c>
      <c r="G24" t="s">
        <v>597</v>
      </c>
      <c r="H24" t="s">
        <v>77</v>
      </c>
      <c r="I24" s="10"/>
      <c r="J24" s="24">
        <v>0.3125</v>
      </c>
      <c r="K24" t="s">
        <v>60</v>
      </c>
    </row>
    <row r="25" spans="1:12">
      <c r="A25" t="s">
        <v>89</v>
      </c>
      <c r="B25" s="27">
        <v>43500</v>
      </c>
      <c r="C25" s="18" t="s">
        <v>286</v>
      </c>
      <c r="D25" s="21" t="s">
        <v>384</v>
      </c>
      <c r="E25" t="s">
        <v>47</v>
      </c>
      <c r="F25">
        <v>20304</v>
      </c>
      <c r="G25" t="s">
        <v>598</v>
      </c>
      <c r="H25" t="s">
        <v>77</v>
      </c>
      <c r="I25" s="10"/>
      <c r="J25" s="24">
        <v>0.3125</v>
      </c>
      <c r="K25" t="s">
        <v>60</v>
      </c>
    </row>
    <row r="26" spans="1:12">
      <c r="A26" t="s">
        <v>89</v>
      </c>
      <c r="B26" s="27">
        <v>43549</v>
      </c>
      <c r="C26" s="18" t="s">
        <v>510</v>
      </c>
      <c r="D26" s="21" t="s">
        <v>387</v>
      </c>
      <c r="E26" t="s">
        <v>47</v>
      </c>
      <c r="F26">
        <v>20304</v>
      </c>
      <c r="G26" t="s">
        <v>599</v>
      </c>
      <c r="H26" t="s">
        <v>77</v>
      </c>
      <c r="I26" s="10"/>
      <c r="J26" s="24">
        <v>0.3125</v>
      </c>
      <c r="K26" t="s">
        <v>60</v>
      </c>
    </row>
  </sheetData>
  <dataValidations count="2">
    <dataValidation type="list" allowBlank="1" showInputMessage="1" showErrorMessage="1" sqref="J14:J26">
      <formula1>d.temps</formula1>
    </dataValidation>
    <dataValidation type="list" allowBlank="1" showInputMessage="1" showErrorMessage="1" sqref="D14:D26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L134"/>
  <sheetViews>
    <sheetView showGridLines="0" zoomScale="90" zoomScaleNormal="90" workbookViewId="0">
      <selection activeCell="A14" sqref="A14:L134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7.75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49">
        <f>COUNTIF(T_Guy[Temps réel],"&gt;0")/COUNTA(T_Guy[Description])</f>
        <v>1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30" t="s">
        <v>86</v>
      </c>
      <c r="B14" s="26">
        <v>43497</v>
      </c>
      <c r="C14" s="23" t="s">
        <v>88</v>
      </c>
      <c r="D14" s="23" t="s">
        <v>44</v>
      </c>
      <c r="E14" s="30" t="s">
        <v>45</v>
      </c>
      <c r="F14" s="30">
        <v>20307</v>
      </c>
      <c r="G14" s="30" t="s">
        <v>94</v>
      </c>
      <c r="H14" s="30" t="s">
        <v>78</v>
      </c>
      <c r="I14" s="31">
        <v>2.0833333333333332E-2</v>
      </c>
      <c r="J14" s="22">
        <v>0.104166666666667</v>
      </c>
      <c r="K14" s="30" t="s">
        <v>60</v>
      </c>
      <c r="L14" s="32" t="s">
        <v>83</v>
      </c>
    </row>
    <row r="15" spans="1:12">
      <c r="A15" s="32" t="s">
        <v>86</v>
      </c>
      <c r="B15" s="21"/>
      <c r="C15" s="20" t="s">
        <v>96</v>
      </c>
      <c r="D15" s="21" t="s">
        <v>10</v>
      </c>
      <c r="E15" s="33" t="s">
        <v>213</v>
      </c>
      <c r="F15" s="33" t="s">
        <v>213</v>
      </c>
      <c r="G15" s="32" t="s">
        <v>93</v>
      </c>
      <c r="H15" s="32" t="s">
        <v>78</v>
      </c>
      <c r="I15" s="34">
        <v>0.125</v>
      </c>
      <c r="J15" s="29">
        <v>0.125</v>
      </c>
      <c r="K15" s="32" t="s">
        <v>60</v>
      </c>
      <c r="L15" s="32"/>
    </row>
    <row r="16" spans="1:12">
      <c r="A16" s="32" t="s">
        <v>89</v>
      </c>
      <c r="B16" s="21">
        <v>43475</v>
      </c>
      <c r="C16" s="20" t="s">
        <v>102</v>
      </c>
      <c r="D16" s="21" t="s">
        <v>7</v>
      </c>
      <c r="E16" s="33" t="s">
        <v>213</v>
      </c>
      <c r="F16" s="33" t="s">
        <v>213</v>
      </c>
      <c r="G16" s="32" t="s">
        <v>99</v>
      </c>
      <c r="H16" s="32" t="s">
        <v>78</v>
      </c>
      <c r="I16" s="34">
        <v>0.125</v>
      </c>
      <c r="J16" s="29">
        <v>0.125</v>
      </c>
      <c r="K16" s="32" t="s">
        <v>60</v>
      </c>
      <c r="L16" s="32" t="s">
        <v>83</v>
      </c>
    </row>
    <row r="17" spans="1:12">
      <c r="A17" s="32" t="s">
        <v>103</v>
      </c>
      <c r="B17" s="21">
        <v>43475</v>
      </c>
      <c r="C17" s="20" t="s">
        <v>104</v>
      </c>
      <c r="D17" s="21" t="s">
        <v>7</v>
      </c>
      <c r="E17" s="33" t="s">
        <v>213</v>
      </c>
      <c r="F17" s="33" t="s">
        <v>213</v>
      </c>
      <c r="G17" s="32" t="s">
        <v>101</v>
      </c>
      <c r="H17" s="32" t="s">
        <v>78</v>
      </c>
      <c r="I17" s="34"/>
      <c r="J17" s="29">
        <v>2.0833333333333332E-2</v>
      </c>
      <c r="K17" s="32" t="s">
        <v>60</v>
      </c>
      <c r="L17" s="32" t="s">
        <v>83</v>
      </c>
    </row>
    <row r="18" spans="1:12">
      <c r="A18" s="32" t="s">
        <v>105</v>
      </c>
      <c r="B18" s="21">
        <v>43475</v>
      </c>
      <c r="C18" s="20" t="s">
        <v>111</v>
      </c>
      <c r="D18" s="21" t="s">
        <v>40</v>
      </c>
      <c r="E18" s="33" t="s">
        <v>48</v>
      </c>
      <c r="F18" s="33">
        <v>20312</v>
      </c>
      <c r="G18" s="32" t="s">
        <v>126</v>
      </c>
      <c r="H18" s="32" t="s">
        <v>78</v>
      </c>
      <c r="I18" s="34">
        <v>4.1666666666666664E-2</v>
      </c>
      <c r="J18" s="29">
        <v>4.1666666666666664E-2</v>
      </c>
      <c r="K18" s="32" t="s">
        <v>302</v>
      </c>
      <c r="L18" s="32" t="s">
        <v>83</v>
      </c>
    </row>
    <row r="19" spans="1:12">
      <c r="A19" s="32" t="s">
        <v>89</v>
      </c>
      <c r="B19" s="21">
        <v>43476</v>
      </c>
      <c r="C19" s="20" t="s">
        <v>115</v>
      </c>
      <c r="D19" s="21" t="s">
        <v>7</v>
      </c>
      <c r="E19" s="33" t="s">
        <v>213</v>
      </c>
      <c r="F19" s="33" t="s">
        <v>213</v>
      </c>
      <c r="G19" s="32" t="s">
        <v>116</v>
      </c>
      <c r="H19" s="32" t="s">
        <v>78</v>
      </c>
      <c r="I19" s="34"/>
      <c r="J19" s="29">
        <v>0.25</v>
      </c>
      <c r="K19" s="32" t="s">
        <v>60</v>
      </c>
      <c r="L19" s="32"/>
    </row>
    <row r="20" spans="1:12">
      <c r="A20" s="32" t="s">
        <v>105</v>
      </c>
      <c r="B20" s="21">
        <v>43479</v>
      </c>
      <c r="C20" s="20" t="s">
        <v>120</v>
      </c>
      <c r="D20" s="21" t="s">
        <v>30</v>
      </c>
      <c r="E20" s="33" t="s">
        <v>213</v>
      </c>
      <c r="F20" s="33" t="s">
        <v>213</v>
      </c>
      <c r="G20" s="32" t="s">
        <v>123</v>
      </c>
      <c r="H20" s="32" t="s">
        <v>78</v>
      </c>
      <c r="I20" s="34">
        <v>4.1666666666666664E-2</v>
      </c>
      <c r="J20" s="29">
        <v>6.25E-2</v>
      </c>
      <c r="K20" s="32" t="s">
        <v>60</v>
      </c>
      <c r="L20" s="32" t="s">
        <v>83</v>
      </c>
    </row>
    <row r="21" spans="1:12">
      <c r="A21" s="32" t="s">
        <v>89</v>
      </c>
      <c r="B21" s="21">
        <v>43480</v>
      </c>
      <c r="C21" s="20" t="s">
        <v>125</v>
      </c>
      <c r="D21" s="21" t="s">
        <v>31</v>
      </c>
      <c r="E21" s="33" t="s">
        <v>213</v>
      </c>
      <c r="F21" s="33" t="s">
        <v>213</v>
      </c>
      <c r="G21" s="32" t="s">
        <v>131</v>
      </c>
      <c r="H21" s="32" t="s">
        <v>78</v>
      </c>
      <c r="I21" s="34">
        <v>4.1666666666666664E-2</v>
      </c>
      <c r="J21" s="29">
        <v>0.125</v>
      </c>
      <c r="K21" s="32" t="s">
        <v>60</v>
      </c>
      <c r="L21" s="32" t="s">
        <v>83</v>
      </c>
    </row>
    <row r="22" spans="1:12">
      <c r="A22" s="32" t="s">
        <v>129</v>
      </c>
      <c r="B22" s="21">
        <v>43480</v>
      </c>
      <c r="C22" s="20" t="s">
        <v>88</v>
      </c>
      <c r="D22" s="21" t="s">
        <v>20</v>
      </c>
      <c r="E22" s="33" t="s">
        <v>213</v>
      </c>
      <c r="F22" s="33" t="s">
        <v>213</v>
      </c>
      <c r="G22" s="32" t="s">
        <v>132</v>
      </c>
      <c r="H22" s="32" t="s">
        <v>78</v>
      </c>
      <c r="I22" s="34"/>
      <c r="J22" s="29">
        <v>2.0833333333333332E-2</v>
      </c>
      <c r="K22" s="32" t="s">
        <v>60</v>
      </c>
      <c r="L22" s="32" t="s">
        <v>83</v>
      </c>
    </row>
    <row r="23" spans="1:12">
      <c r="A23" s="32" t="s">
        <v>89</v>
      </c>
      <c r="B23" s="21">
        <v>43486</v>
      </c>
      <c r="C23" s="20" t="s">
        <v>157</v>
      </c>
      <c r="D23" s="21" t="s">
        <v>151</v>
      </c>
      <c r="E23" s="33" t="s">
        <v>213</v>
      </c>
      <c r="F23" s="33" t="s">
        <v>213</v>
      </c>
      <c r="G23" s="32"/>
      <c r="H23" s="32" t="s">
        <v>78</v>
      </c>
      <c r="I23" s="34"/>
      <c r="J23" s="29">
        <v>0.3125</v>
      </c>
      <c r="K23" s="32" t="s">
        <v>60</v>
      </c>
      <c r="L23" s="32"/>
    </row>
    <row r="24" spans="1:12">
      <c r="A24" s="32" t="s">
        <v>89</v>
      </c>
      <c r="B24" s="21">
        <v>43486</v>
      </c>
      <c r="C24" s="20" t="s">
        <v>127</v>
      </c>
      <c r="D24" s="21" t="s">
        <v>32</v>
      </c>
      <c r="E24" s="33" t="s">
        <v>213</v>
      </c>
      <c r="F24" s="33" t="s">
        <v>213</v>
      </c>
      <c r="G24" s="32"/>
      <c r="H24" s="32" t="s">
        <v>78</v>
      </c>
      <c r="I24" s="34"/>
      <c r="J24" s="29">
        <v>4.1666666666666664E-2</v>
      </c>
      <c r="K24" s="32" t="s">
        <v>60</v>
      </c>
      <c r="L24" s="32"/>
    </row>
    <row r="25" spans="1:12">
      <c r="A25" s="32" t="s">
        <v>129</v>
      </c>
      <c r="B25" s="21">
        <v>43480</v>
      </c>
      <c r="C25" s="20" t="s">
        <v>143</v>
      </c>
      <c r="D25" s="21" t="s">
        <v>4</v>
      </c>
      <c r="E25" s="33" t="s">
        <v>213</v>
      </c>
      <c r="F25" s="33" t="s">
        <v>213</v>
      </c>
      <c r="G25" s="32" t="s">
        <v>168</v>
      </c>
      <c r="H25" s="32" t="s">
        <v>78</v>
      </c>
      <c r="I25" s="34"/>
      <c r="J25" s="29">
        <v>6.25E-2</v>
      </c>
      <c r="K25" s="32" t="s">
        <v>60</v>
      </c>
      <c r="L25" s="32" t="s">
        <v>83</v>
      </c>
    </row>
    <row r="26" spans="1:12">
      <c r="A26" s="32" t="s">
        <v>129</v>
      </c>
      <c r="B26" s="21">
        <v>43480</v>
      </c>
      <c r="C26" s="20" t="s">
        <v>145</v>
      </c>
      <c r="D26" s="21" t="s">
        <v>10</v>
      </c>
      <c r="E26" s="33" t="s">
        <v>213</v>
      </c>
      <c r="F26" s="33" t="s">
        <v>213</v>
      </c>
      <c r="G26" s="32" t="s">
        <v>169</v>
      </c>
      <c r="H26" s="32" t="s">
        <v>78</v>
      </c>
      <c r="I26" s="34"/>
      <c r="J26" s="29">
        <v>0.20833333333333301</v>
      </c>
      <c r="K26" s="32" t="s">
        <v>60</v>
      </c>
      <c r="L26" s="32" t="s">
        <v>83</v>
      </c>
    </row>
    <row r="27" spans="1:12">
      <c r="A27" s="32" t="s">
        <v>129</v>
      </c>
      <c r="B27" s="21">
        <v>43486</v>
      </c>
      <c r="C27" s="20" t="s">
        <v>161</v>
      </c>
      <c r="D27" s="21" t="s">
        <v>4</v>
      </c>
      <c r="E27" s="33" t="s">
        <v>213</v>
      </c>
      <c r="F27" s="33" t="s">
        <v>213</v>
      </c>
      <c r="G27" s="32" t="s">
        <v>142</v>
      </c>
      <c r="H27" s="32" t="s">
        <v>78</v>
      </c>
      <c r="I27" s="34"/>
      <c r="J27" s="29">
        <v>4.1666666666666664E-2</v>
      </c>
      <c r="K27" s="32" t="s">
        <v>60</v>
      </c>
      <c r="L27" s="32" t="s">
        <v>83</v>
      </c>
    </row>
    <row r="28" spans="1:12">
      <c r="A28" s="32" t="s">
        <v>129</v>
      </c>
      <c r="B28" s="21">
        <v>43486</v>
      </c>
      <c r="C28" s="20" t="s">
        <v>162</v>
      </c>
      <c r="D28" s="21" t="s">
        <v>33</v>
      </c>
      <c r="E28" s="33" t="s">
        <v>50</v>
      </c>
      <c r="F28" s="33">
        <v>20308</v>
      </c>
      <c r="G28" s="32" t="s">
        <v>144</v>
      </c>
      <c r="H28" s="32" t="s">
        <v>78</v>
      </c>
      <c r="I28" s="34"/>
      <c r="J28" s="29">
        <v>4.1666666666666664E-2</v>
      </c>
      <c r="K28" s="32" t="s">
        <v>60</v>
      </c>
      <c r="L28" s="32" t="s">
        <v>83</v>
      </c>
    </row>
    <row r="29" spans="1:12">
      <c r="A29" s="32" t="s">
        <v>129</v>
      </c>
      <c r="B29" s="21">
        <v>43486</v>
      </c>
      <c r="C29" s="20" t="s">
        <v>163</v>
      </c>
      <c r="D29" s="21" t="s">
        <v>10</v>
      </c>
      <c r="E29" s="33" t="s">
        <v>213</v>
      </c>
      <c r="F29" s="33" t="s">
        <v>213</v>
      </c>
      <c r="G29" s="32" t="s">
        <v>170</v>
      </c>
      <c r="H29" s="32" t="s">
        <v>78</v>
      </c>
      <c r="I29" s="34"/>
      <c r="J29" s="29">
        <v>2.0833333333333332E-2</v>
      </c>
      <c r="K29" s="32" t="s">
        <v>60</v>
      </c>
      <c r="L29" s="32" t="s">
        <v>83</v>
      </c>
    </row>
    <row r="30" spans="1:12">
      <c r="A30" s="32" t="s">
        <v>89</v>
      </c>
      <c r="B30" s="21">
        <v>43489</v>
      </c>
      <c r="C30" s="20" t="s">
        <v>175</v>
      </c>
      <c r="D30" s="21" t="s">
        <v>41</v>
      </c>
      <c r="E30" s="33" t="s">
        <v>213</v>
      </c>
      <c r="F30" s="33" t="s">
        <v>213</v>
      </c>
      <c r="G30" s="32" t="s">
        <v>176</v>
      </c>
      <c r="H30" s="32" t="s">
        <v>78</v>
      </c>
      <c r="I30" s="34"/>
      <c r="J30" s="29">
        <v>6.25E-2</v>
      </c>
      <c r="K30" s="32" t="s">
        <v>60</v>
      </c>
      <c r="L30" s="32"/>
    </row>
    <row r="31" spans="1:12">
      <c r="A31" s="32" t="s">
        <v>185</v>
      </c>
      <c r="B31" s="21">
        <v>43489</v>
      </c>
      <c r="C31" s="20" t="s">
        <v>186</v>
      </c>
      <c r="D31" s="21" t="s">
        <v>18</v>
      </c>
      <c r="E31" s="33" t="s">
        <v>213</v>
      </c>
      <c r="F31" s="33" t="s">
        <v>213</v>
      </c>
      <c r="G31" s="32" t="s">
        <v>184</v>
      </c>
      <c r="H31" s="32" t="s">
        <v>78</v>
      </c>
      <c r="I31" s="34"/>
      <c r="J31" s="29">
        <v>4.1666666666666664E-2</v>
      </c>
      <c r="K31" s="32" t="s">
        <v>60</v>
      </c>
      <c r="L31" s="32" t="s">
        <v>83</v>
      </c>
    </row>
    <row r="32" spans="1:12">
      <c r="A32" s="32" t="s">
        <v>129</v>
      </c>
      <c r="B32" s="21">
        <v>43489</v>
      </c>
      <c r="C32" s="20" t="s">
        <v>188</v>
      </c>
      <c r="D32" s="21" t="s">
        <v>4</v>
      </c>
      <c r="E32" s="33" t="s">
        <v>213</v>
      </c>
      <c r="F32" s="33" t="s">
        <v>213</v>
      </c>
      <c r="G32" s="32" t="s">
        <v>187</v>
      </c>
      <c r="H32" s="32" t="s">
        <v>78</v>
      </c>
      <c r="I32" s="34"/>
      <c r="J32" s="29">
        <v>2.0833333333333332E-2</v>
      </c>
      <c r="K32" s="32" t="s">
        <v>60</v>
      </c>
      <c r="L32" s="32" t="s">
        <v>83</v>
      </c>
    </row>
    <row r="33" spans="1:12">
      <c r="A33" s="32" t="s">
        <v>129</v>
      </c>
      <c r="B33" s="21">
        <v>43489</v>
      </c>
      <c r="C33" s="20" t="s">
        <v>127</v>
      </c>
      <c r="D33" s="21" t="s">
        <v>33</v>
      </c>
      <c r="E33" s="33" t="s">
        <v>50</v>
      </c>
      <c r="F33" s="33">
        <v>20308</v>
      </c>
      <c r="G33" s="32" t="s">
        <v>189</v>
      </c>
      <c r="H33" s="32" t="s">
        <v>78</v>
      </c>
      <c r="I33" s="34"/>
      <c r="J33" s="29">
        <v>4.1666666666666664E-2</v>
      </c>
      <c r="K33" s="32" t="s">
        <v>60</v>
      </c>
      <c r="L33" s="32" t="s">
        <v>83</v>
      </c>
    </row>
    <row r="34" spans="1:12">
      <c r="A34" s="32" t="s">
        <v>129</v>
      </c>
      <c r="B34" s="21">
        <v>43489</v>
      </c>
      <c r="C34" s="20" t="s">
        <v>191</v>
      </c>
      <c r="D34" s="21" t="s">
        <v>151</v>
      </c>
      <c r="E34" s="33" t="s">
        <v>213</v>
      </c>
      <c r="F34" s="33" t="s">
        <v>213</v>
      </c>
      <c r="G34" s="32" t="s">
        <v>190</v>
      </c>
      <c r="H34" s="32" t="s">
        <v>78</v>
      </c>
      <c r="I34" s="34"/>
      <c r="J34" s="29">
        <v>0.125</v>
      </c>
      <c r="K34" s="32" t="s">
        <v>60</v>
      </c>
      <c r="L34" s="32" t="s">
        <v>83</v>
      </c>
    </row>
    <row r="35" spans="1:12">
      <c r="A35" s="32" t="s">
        <v>129</v>
      </c>
      <c r="B35" s="21">
        <v>43490</v>
      </c>
      <c r="C35" s="20" t="s">
        <v>193</v>
      </c>
      <c r="D35" s="21" t="s">
        <v>151</v>
      </c>
      <c r="E35" s="33" t="s">
        <v>213</v>
      </c>
      <c r="F35" s="33" t="s">
        <v>213</v>
      </c>
      <c r="G35" s="32" t="s">
        <v>192</v>
      </c>
      <c r="H35" s="32" t="s">
        <v>78</v>
      </c>
      <c r="I35" s="34"/>
      <c r="J35" s="29">
        <v>2.0833333333333332E-2</v>
      </c>
      <c r="K35" s="32" t="s">
        <v>60</v>
      </c>
      <c r="L35" s="32" t="s">
        <v>83</v>
      </c>
    </row>
    <row r="36" spans="1:12">
      <c r="A36" s="32" t="s">
        <v>129</v>
      </c>
      <c r="B36" s="21">
        <v>43490</v>
      </c>
      <c r="C36" s="20" t="s">
        <v>195</v>
      </c>
      <c r="D36" s="21" t="s">
        <v>4</v>
      </c>
      <c r="E36" s="33" t="s">
        <v>213</v>
      </c>
      <c r="F36" s="33" t="s">
        <v>213</v>
      </c>
      <c r="G36" s="32" t="s">
        <v>194</v>
      </c>
      <c r="H36" s="32" t="s">
        <v>78</v>
      </c>
      <c r="I36" s="34"/>
      <c r="J36" s="29">
        <v>8.3333333333333301E-2</v>
      </c>
      <c r="K36" s="32" t="s">
        <v>60</v>
      </c>
      <c r="L36" s="32" t="s">
        <v>83</v>
      </c>
    </row>
    <row r="37" spans="1:12">
      <c r="A37" s="32" t="s">
        <v>129</v>
      </c>
      <c r="B37" s="21">
        <v>43490</v>
      </c>
      <c r="C37" s="20" t="s">
        <v>127</v>
      </c>
      <c r="D37" s="21" t="s">
        <v>33</v>
      </c>
      <c r="E37" s="33" t="s">
        <v>50</v>
      </c>
      <c r="F37" s="33">
        <v>20308</v>
      </c>
      <c r="G37" s="32" t="s">
        <v>197</v>
      </c>
      <c r="H37" s="32" t="s">
        <v>78</v>
      </c>
      <c r="I37" s="34"/>
      <c r="J37" s="29">
        <v>4.1666666666666664E-2</v>
      </c>
      <c r="K37" s="32" t="s">
        <v>60</v>
      </c>
      <c r="L37" s="32" t="s">
        <v>83</v>
      </c>
    </row>
    <row r="38" spans="1:12">
      <c r="A38" s="32" t="s">
        <v>129</v>
      </c>
      <c r="B38" s="21">
        <v>43490</v>
      </c>
      <c r="C38" s="20" t="s">
        <v>200</v>
      </c>
      <c r="D38" s="21" t="s">
        <v>34</v>
      </c>
      <c r="E38" s="33" t="s">
        <v>213</v>
      </c>
      <c r="F38" s="33" t="s">
        <v>213</v>
      </c>
      <c r="G38" s="32" t="s">
        <v>198</v>
      </c>
      <c r="H38" s="32" t="s">
        <v>78</v>
      </c>
      <c r="I38" s="34"/>
      <c r="J38" s="29">
        <v>2.0833333333333332E-2</v>
      </c>
      <c r="K38" s="32" t="s">
        <v>60</v>
      </c>
      <c r="L38" s="32" t="s">
        <v>83</v>
      </c>
    </row>
    <row r="39" spans="1:12">
      <c r="A39" s="32" t="s">
        <v>129</v>
      </c>
      <c r="B39" s="21">
        <v>43490</v>
      </c>
      <c r="C39" s="20" t="s">
        <v>191</v>
      </c>
      <c r="D39" s="21" t="s">
        <v>151</v>
      </c>
      <c r="E39" s="33" t="s">
        <v>213</v>
      </c>
      <c r="F39" s="33" t="s">
        <v>213</v>
      </c>
      <c r="G39" s="32" t="s">
        <v>199</v>
      </c>
      <c r="H39" s="32" t="s">
        <v>78</v>
      </c>
      <c r="I39" s="34"/>
      <c r="J39" s="29">
        <v>0.3125</v>
      </c>
      <c r="K39" s="32" t="s">
        <v>60</v>
      </c>
      <c r="L39" s="32" t="s">
        <v>83</v>
      </c>
    </row>
    <row r="40" spans="1:12">
      <c r="A40" s="32" t="s">
        <v>89</v>
      </c>
      <c r="B40" s="21">
        <v>43493</v>
      </c>
      <c r="C40" s="20" t="s">
        <v>208</v>
      </c>
      <c r="D40" s="21" t="s">
        <v>151</v>
      </c>
      <c r="E40" s="33" t="s">
        <v>213</v>
      </c>
      <c r="F40" s="33" t="s">
        <v>213</v>
      </c>
      <c r="G40" s="32" t="s">
        <v>210</v>
      </c>
      <c r="H40" s="32" t="s">
        <v>78</v>
      </c>
      <c r="I40" s="34"/>
      <c r="J40" s="29">
        <v>0.25</v>
      </c>
      <c r="K40" s="32" t="s">
        <v>60</v>
      </c>
      <c r="L40" s="32"/>
    </row>
    <row r="41" spans="1:12">
      <c r="A41" s="32" t="s">
        <v>218</v>
      </c>
      <c r="B41" s="21">
        <v>43493</v>
      </c>
      <c r="C41" s="20" t="s">
        <v>219</v>
      </c>
      <c r="D41" s="21" t="s">
        <v>10</v>
      </c>
      <c r="E41" s="33" t="s">
        <v>213</v>
      </c>
      <c r="F41" s="33" t="s">
        <v>213</v>
      </c>
      <c r="G41" s="32" t="s">
        <v>214</v>
      </c>
      <c r="H41" s="32" t="s">
        <v>78</v>
      </c>
      <c r="I41" s="34"/>
      <c r="J41" s="29">
        <v>4.1666666666666664E-2</v>
      </c>
      <c r="K41" s="32" t="s">
        <v>60</v>
      </c>
      <c r="L41" s="32" t="s">
        <v>83</v>
      </c>
    </row>
    <row r="42" spans="1:12">
      <c r="A42" s="32" t="s">
        <v>129</v>
      </c>
      <c r="B42" s="21">
        <v>43493</v>
      </c>
      <c r="C42" s="20" t="s">
        <v>221</v>
      </c>
      <c r="D42" s="21" t="s">
        <v>4</v>
      </c>
      <c r="E42" s="33" t="s">
        <v>213</v>
      </c>
      <c r="F42" s="33" t="s">
        <v>213</v>
      </c>
      <c r="G42" s="32" t="s">
        <v>220</v>
      </c>
      <c r="H42" s="32" t="s">
        <v>78</v>
      </c>
      <c r="I42" s="34"/>
      <c r="J42" s="29">
        <v>4.1666666666666664E-2</v>
      </c>
      <c r="K42" s="32" t="s">
        <v>60</v>
      </c>
      <c r="L42" s="32" t="s">
        <v>83</v>
      </c>
    </row>
    <row r="43" spans="1:12">
      <c r="A43" s="32" t="s">
        <v>129</v>
      </c>
      <c r="B43" s="21">
        <v>43493</v>
      </c>
      <c r="C43" s="20" t="s">
        <v>223</v>
      </c>
      <c r="D43" s="21" t="s">
        <v>13</v>
      </c>
      <c r="E43" s="33" t="s">
        <v>213</v>
      </c>
      <c r="F43" s="33" t="s">
        <v>213</v>
      </c>
      <c r="G43" s="32" t="s">
        <v>222</v>
      </c>
      <c r="H43" s="32" t="s">
        <v>78</v>
      </c>
      <c r="I43" s="34"/>
      <c r="J43" s="29">
        <v>2.0833333333333332E-2</v>
      </c>
      <c r="K43" s="32" t="s">
        <v>60</v>
      </c>
      <c r="L43" s="32" t="s">
        <v>83</v>
      </c>
    </row>
    <row r="44" spans="1:12">
      <c r="A44" s="32" t="s">
        <v>129</v>
      </c>
      <c r="B44" s="21">
        <v>43493</v>
      </c>
      <c r="C44" s="20" t="s">
        <v>225</v>
      </c>
      <c r="D44" s="21" t="s">
        <v>10</v>
      </c>
      <c r="E44" s="33" t="s">
        <v>213</v>
      </c>
      <c r="F44" s="33" t="s">
        <v>213</v>
      </c>
      <c r="G44" s="32" t="s">
        <v>224</v>
      </c>
      <c r="H44" s="32" t="s">
        <v>78</v>
      </c>
      <c r="I44" s="34"/>
      <c r="J44" s="29">
        <v>2.0833333333333332E-2</v>
      </c>
      <c r="K44" s="32" t="s">
        <v>60</v>
      </c>
      <c r="L44" s="32" t="s">
        <v>83</v>
      </c>
    </row>
    <row r="45" spans="1:12">
      <c r="A45" s="32" t="s">
        <v>133</v>
      </c>
      <c r="B45" s="21">
        <v>43494</v>
      </c>
      <c r="C45" s="20" t="s">
        <v>227</v>
      </c>
      <c r="D45" s="21" t="s">
        <v>9</v>
      </c>
      <c r="E45" s="33" t="s">
        <v>213</v>
      </c>
      <c r="F45" s="33" t="s">
        <v>213</v>
      </c>
      <c r="G45" s="32" t="s">
        <v>228</v>
      </c>
      <c r="H45" s="32" t="s">
        <v>78</v>
      </c>
      <c r="I45" s="34">
        <v>8.3333333333333301E-2</v>
      </c>
      <c r="J45" s="29">
        <v>2.0833333333333332E-2</v>
      </c>
      <c r="K45" s="32" t="s">
        <v>60</v>
      </c>
      <c r="L45" s="32"/>
    </row>
    <row r="46" spans="1:12">
      <c r="A46" s="32" t="s">
        <v>133</v>
      </c>
      <c r="B46" s="21">
        <v>43494</v>
      </c>
      <c r="C46" s="20" t="s">
        <v>227</v>
      </c>
      <c r="D46" s="21" t="s">
        <v>34</v>
      </c>
      <c r="E46" s="33" t="s">
        <v>213</v>
      </c>
      <c r="F46" s="33" t="s">
        <v>213</v>
      </c>
      <c r="G46" s="32" t="s">
        <v>230</v>
      </c>
      <c r="H46" s="32" t="s">
        <v>78</v>
      </c>
      <c r="I46" s="34">
        <v>8.3333333333333301E-2</v>
      </c>
      <c r="J46" s="29">
        <v>4.1666666666666664E-2</v>
      </c>
      <c r="K46" s="32" t="s">
        <v>60</v>
      </c>
      <c r="L46" s="32"/>
    </row>
    <row r="47" spans="1:12">
      <c r="A47" s="32" t="s">
        <v>129</v>
      </c>
      <c r="B47" s="21">
        <v>43495</v>
      </c>
      <c r="C47" s="20" t="s">
        <v>237</v>
      </c>
      <c r="D47" s="21" t="s">
        <v>53</v>
      </c>
      <c r="E47" s="33" t="s">
        <v>213</v>
      </c>
      <c r="F47" s="33" t="s">
        <v>213</v>
      </c>
      <c r="G47" s="32" t="s">
        <v>236</v>
      </c>
      <c r="H47" s="32" t="s">
        <v>78</v>
      </c>
      <c r="I47" s="34"/>
      <c r="J47" s="29">
        <v>2.0833333333333332E-2</v>
      </c>
      <c r="K47" s="32" t="s">
        <v>60</v>
      </c>
      <c r="L47" s="32" t="s">
        <v>83</v>
      </c>
    </row>
    <row r="48" spans="1:12">
      <c r="A48" s="32" t="s">
        <v>129</v>
      </c>
      <c r="B48" s="21">
        <v>43495</v>
      </c>
      <c r="C48" s="20" t="s">
        <v>239</v>
      </c>
      <c r="D48" s="21" t="s">
        <v>4</v>
      </c>
      <c r="E48" s="33" t="s">
        <v>213</v>
      </c>
      <c r="F48" s="33" t="s">
        <v>213</v>
      </c>
      <c r="G48" s="32" t="s">
        <v>238</v>
      </c>
      <c r="H48" s="32" t="s">
        <v>78</v>
      </c>
      <c r="I48" s="34"/>
      <c r="J48" s="29">
        <v>2.0833333333333332E-2</v>
      </c>
      <c r="K48" s="32" t="s">
        <v>60</v>
      </c>
      <c r="L48" s="32" t="s">
        <v>83</v>
      </c>
    </row>
    <row r="49" spans="1:12">
      <c r="A49" s="32" t="s">
        <v>129</v>
      </c>
      <c r="B49" s="21">
        <v>43496</v>
      </c>
      <c r="C49" s="20" t="s">
        <v>252</v>
      </c>
      <c r="D49" s="21" t="s">
        <v>24</v>
      </c>
      <c r="E49" s="33" t="s">
        <v>213</v>
      </c>
      <c r="F49" s="33" t="s">
        <v>213</v>
      </c>
      <c r="G49" s="32" t="s">
        <v>251</v>
      </c>
      <c r="H49" s="32" t="s">
        <v>78</v>
      </c>
      <c r="I49" s="34"/>
      <c r="J49" s="29">
        <v>2.0833333333333332E-2</v>
      </c>
      <c r="K49" s="32" t="s">
        <v>60</v>
      </c>
      <c r="L49" s="32" t="s">
        <v>83</v>
      </c>
    </row>
    <row r="50" spans="1:12">
      <c r="A50" s="32" t="s">
        <v>129</v>
      </c>
      <c r="B50" s="21">
        <v>43496</v>
      </c>
      <c r="C50" s="20" t="s">
        <v>254</v>
      </c>
      <c r="D50" s="21" t="s">
        <v>24</v>
      </c>
      <c r="E50" s="33" t="s">
        <v>213</v>
      </c>
      <c r="F50" s="33" t="s">
        <v>213</v>
      </c>
      <c r="G50" s="32" t="s">
        <v>253</v>
      </c>
      <c r="H50" s="32" t="s">
        <v>78</v>
      </c>
      <c r="I50" s="34"/>
      <c r="J50" s="29">
        <v>2.0833333333333332E-2</v>
      </c>
      <c r="K50" s="32" t="s">
        <v>60</v>
      </c>
      <c r="L50" s="32" t="s">
        <v>83</v>
      </c>
    </row>
    <row r="51" spans="1:12">
      <c r="A51" s="32" t="s">
        <v>129</v>
      </c>
      <c r="B51" s="21">
        <v>43496</v>
      </c>
      <c r="C51" s="20" t="s">
        <v>256</v>
      </c>
      <c r="D51" s="21" t="s">
        <v>151</v>
      </c>
      <c r="E51" s="33" t="s">
        <v>213</v>
      </c>
      <c r="F51" s="33" t="s">
        <v>213</v>
      </c>
      <c r="G51" s="32" t="s">
        <v>255</v>
      </c>
      <c r="H51" s="32" t="s">
        <v>78</v>
      </c>
      <c r="I51" s="34"/>
      <c r="J51" s="29">
        <v>2.0833333333333332E-2</v>
      </c>
      <c r="K51" s="32" t="s">
        <v>60</v>
      </c>
      <c r="L51" s="32" t="s">
        <v>83</v>
      </c>
    </row>
    <row r="52" spans="1:12">
      <c r="A52" s="32" t="s">
        <v>129</v>
      </c>
      <c r="B52" s="21">
        <v>43496</v>
      </c>
      <c r="C52" s="20" t="s">
        <v>258</v>
      </c>
      <c r="D52" s="21" t="s">
        <v>8</v>
      </c>
      <c r="E52" s="33" t="s">
        <v>213</v>
      </c>
      <c r="F52" s="33" t="s">
        <v>213</v>
      </c>
      <c r="G52" s="32" t="s">
        <v>257</v>
      </c>
      <c r="H52" s="32" t="s">
        <v>78</v>
      </c>
      <c r="I52" s="34"/>
      <c r="J52" s="29">
        <v>2.0833333333333332E-2</v>
      </c>
      <c r="K52" s="32" t="s">
        <v>60</v>
      </c>
      <c r="L52" s="32" t="s">
        <v>83</v>
      </c>
    </row>
    <row r="53" spans="1:12">
      <c r="A53" s="32" t="s">
        <v>129</v>
      </c>
      <c r="B53" s="21">
        <v>43496</v>
      </c>
      <c r="C53" s="20" t="s">
        <v>260</v>
      </c>
      <c r="D53" s="21" t="s">
        <v>25</v>
      </c>
      <c r="E53" s="33" t="s">
        <v>213</v>
      </c>
      <c r="F53" s="33" t="s">
        <v>213</v>
      </c>
      <c r="G53" s="32" t="s">
        <v>259</v>
      </c>
      <c r="H53" s="32" t="s">
        <v>78</v>
      </c>
      <c r="I53" s="34"/>
      <c r="J53" s="29">
        <v>2.0833333333333332E-2</v>
      </c>
      <c r="K53" s="32" t="s">
        <v>60</v>
      </c>
      <c r="L53" s="32" t="s">
        <v>83</v>
      </c>
    </row>
    <row r="54" spans="1:12">
      <c r="A54" s="32" t="s">
        <v>129</v>
      </c>
      <c r="B54" s="21">
        <v>43496</v>
      </c>
      <c r="C54" s="20" t="s">
        <v>262</v>
      </c>
      <c r="D54" s="21" t="s">
        <v>24</v>
      </c>
      <c r="E54" s="33" t="s">
        <v>213</v>
      </c>
      <c r="F54" s="33" t="s">
        <v>213</v>
      </c>
      <c r="G54" s="32" t="s">
        <v>261</v>
      </c>
      <c r="H54" s="32" t="s">
        <v>78</v>
      </c>
      <c r="I54" s="34"/>
      <c r="J54" s="29">
        <v>2.0833333333333332E-2</v>
      </c>
      <c r="K54" s="32" t="s">
        <v>60</v>
      </c>
      <c r="L54" s="32" t="s">
        <v>83</v>
      </c>
    </row>
    <row r="55" spans="1:12">
      <c r="A55" s="32" t="s">
        <v>129</v>
      </c>
      <c r="B55" s="21">
        <v>43497</v>
      </c>
      <c r="C55" s="20" t="s">
        <v>267</v>
      </c>
      <c r="D55" s="21" t="s">
        <v>151</v>
      </c>
      <c r="E55" s="33" t="s">
        <v>213</v>
      </c>
      <c r="F55" s="33" t="s">
        <v>213</v>
      </c>
      <c r="G55" s="32" t="s">
        <v>266</v>
      </c>
      <c r="H55" s="32" t="s">
        <v>78</v>
      </c>
      <c r="I55" s="34"/>
      <c r="J55" s="29">
        <v>2.0833333333333332E-2</v>
      </c>
      <c r="K55" s="32" t="s">
        <v>60</v>
      </c>
      <c r="L55" s="32" t="s">
        <v>83</v>
      </c>
    </row>
    <row r="56" spans="1:12">
      <c r="A56" s="32" t="s">
        <v>129</v>
      </c>
      <c r="B56" s="21">
        <v>43497</v>
      </c>
      <c r="C56" s="20" t="s">
        <v>269</v>
      </c>
      <c r="D56" s="21" t="s">
        <v>23</v>
      </c>
      <c r="E56" s="33" t="s">
        <v>213</v>
      </c>
      <c r="F56" s="33" t="s">
        <v>213</v>
      </c>
      <c r="G56" s="32" t="s">
        <v>268</v>
      </c>
      <c r="H56" s="32" t="s">
        <v>78</v>
      </c>
      <c r="I56" s="34"/>
      <c r="J56" s="29">
        <v>2.0833333333333332E-2</v>
      </c>
      <c r="K56" s="32" t="s">
        <v>60</v>
      </c>
      <c r="L56" s="32" t="s">
        <v>83</v>
      </c>
    </row>
    <row r="57" spans="1:12">
      <c r="A57" s="32" t="s">
        <v>129</v>
      </c>
      <c r="B57" s="21">
        <v>43497</v>
      </c>
      <c r="C57" s="20" t="s">
        <v>271</v>
      </c>
      <c r="D57" s="21" t="s">
        <v>151</v>
      </c>
      <c r="E57" s="33" t="s">
        <v>213</v>
      </c>
      <c r="F57" s="33" t="s">
        <v>213</v>
      </c>
      <c r="G57" s="32" t="s">
        <v>270</v>
      </c>
      <c r="H57" s="32" t="s">
        <v>78</v>
      </c>
      <c r="I57" s="34"/>
      <c r="J57" s="29">
        <v>4.1666666666666664E-2</v>
      </c>
      <c r="K57" s="32" t="s">
        <v>60</v>
      </c>
      <c r="L57" s="32" t="s">
        <v>83</v>
      </c>
    </row>
    <row r="58" spans="1:12">
      <c r="A58" s="32" t="s">
        <v>129</v>
      </c>
      <c r="B58" s="21">
        <v>43497</v>
      </c>
      <c r="C58" s="20" t="s">
        <v>273</v>
      </c>
      <c r="D58" s="21" t="s">
        <v>16</v>
      </c>
      <c r="E58" s="33" t="s">
        <v>213</v>
      </c>
      <c r="F58" s="33" t="s">
        <v>213</v>
      </c>
      <c r="G58" s="32" t="s">
        <v>272</v>
      </c>
      <c r="H58" s="32" t="s">
        <v>78</v>
      </c>
      <c r="I58" s="34"/>
      <c r="J58" s="29">
        <v>4.1666666666666664E-2</v>
      </c>
      <c r="K58" s="32" t="s">
        <v>60</v>
      </c>
      <c r="L58" s="32" t="s">
        <v>83</v>
      </c>
    </row>
    <row r="59" spans="1:12">
      <c r="A59" s="32" t="s">
        <v>129</v>
      </c>
      <c r="B59" s="21">
        <v>43497</v>
      </c>
      <c r="C59" s="20" t="s">
        <v>275</v>
      </c>
      <c r="D59" s="21" t="s">
        <v>151</v>
      </c>
      <c r="E59" s="33" t="s">
        <v>213</v>
      </c>
      <c r="F59" s="33" t="s">
        <v>213</v>
      </c>
      <c r="G59" s="32" t="s">
        <v>274</v>
      </c>
      <c r="H59" s="32" t="s">
        <v>78</v>
      </c>
      <c r="I59" s="34"/>
      <c r="J59" s="29">
        <v>2.0833333333333332E-2</v>
      </c>
      <c r="K59" s="32" t="s">
        <v>60</v>
      </c>
      <c r="L59" s="32" t="s">
        <v>83</v>
      </c>
    </row>
    <row r="60" spans="1:12">
      <c r="A60" s="32" t="s">
        <v>129</v>
      </c>
      <c r="B60" s="21">
        <v>43497</v>
      </c>
      <c r="C60" s="20" t="s">
        <v>277</v>
      </c>
      <c r="D60" s="21" t="s">
        <v>10</v>
      </c>
      <c r="E60" s="33" t="s">
        <v>213</v>
      </c>
      <c r="F60" s="33" t="s">
        <v>213</v>
      </c>
      <c r="G60" s="32" t="s">
        <v>276</v>
      </c>
      <c r="H60" s="32" t="s">
        <v>78</v>
      </c>
      <c r="I60" s="34"/>
      <c r="J60" s="29">
        <v>2.0833333333333332E-2</v>
      </c>
      <c r="K60" s="32" t="s">
        <v>60</v>
      </c>
      <c r="L60" s="32" t="s">
        <v>83</v>
      </c>
    </row>
    <row r="61" spans="1:12">
      <c r="A61" s="32" t="s">
        <v>129</v>
      </c>
      <c r="B61" s="21">
        <v>43497</v>
      </c>
      <c r="C61" s="20" t="s">
        <v>279</v>
      </c>
      <c r="D61" s="21" t="s">
        <v>151</v>
      </c>
      <c r="E61" s="33" t="s">
        <v>213</v>
      </c>
      <c r="F61" s="33" t="s">
        <v>213</v>
      </c>
      <c r="G61" s="32" t="s">
        <v>278</v>
      </c>
      <c r="H61" s="32" t="s">
        <v>78</v>
      </c>
      <c r="I61" s="34"/>
      <c r="J61" s="29">
        <v>2.0833333333333332E-2</v>
      </c>
      <c r="K61" s="32" t="s">
        <v>60</v>
      </c>
      <c r="L61" s="32" t="s">
        <v>83</v>
      </c>
    </row>
    <row r="62" spans="1:12">
      <c r="A62" s="32" t="s">
        <v>129</v>
      </c>
      <c r="B62" s="21">
        <v>43497</v>
      </c>
      <c r="C62" s="20" t="s">
        <v>281</v>
      </c>
      <c r="D62" s="21" t="s">
        <v>12</v>
      </c>
      <c r="E62" s="33" t="s">
        <v>213</v>
      </c>
      <c r="F62" s="33" t="s">
        <v>213</v>
      </c>
      <c r="G62" s="32" t="s">
        <v>280</v>
      </c>
      <c r="H62" s="32" t="s">
        <v>78</v>
      </c>
      <c r="I62" s="34"/>
      <c r="J62" s="29">
        <v>2.0833333333333332E-2</v>
      </c>
      <c r="K62" s="32" t="s">
        <v>60</v>
      </c>
      <c r="L62" s="32" t="s">
        <v>83</v>
      </c>
    </row>
    <row r="63" spans="1:12">
      <c r="A63" s="32" t="s">
        <v>89</v>
      </c>
      <c r="B63" s="21">
        <v>43500</v>
      </c>
      <c r="C63" s="20" t="s">
        <v>286</v>
      </c>
      <c r="D63" s="21" t="s">
        <v>151</v>
      </c>
      <c r="E63" s="33" t="s">
        <v>213</v>
      </c>
      <c r="F63" s="33" t="s">
        <v>213</v>
      </c>
      <c r="G63" s="32" t="s">
        <v>290</v>
      </c>
      <c r="H63" s="32" t="s">
        <v>78</v>
      </c>
      <c r="I63" s="34"/>
      <c r="J63" s="29">
        <v>0.20833333333333301</v>
      </c>
      <c r="K63" s="32" t="s">
        <v>60</v>
      </c>
      <c r="L63" s="32"/>
    </row>
    <row r="64" spans="1:12">
      <c r="A64" s="32" t="s">
        <v>89</v>
      </c>
      <c r="B64" s="21">
        <v>43500</v>
      </c>
      <c r="C64" s="20" t="s">
        <v>303</v>
      </c>
      <c r="D64" s="21" t="s">
        <v>151</v>
      </c>
      <c r="E64" s="33" t="s">
        <v>213</v>
      </c>
      <c r="F64" s="33" t="s">
        <v>213</v>
      </c>
      <c r="G64" s="32" t="s">
        <v>291</v>
      </c>
      <c r="H64" s="32" t="s">
        <v>78</v>
      </c>
      <c r="I64" s="34"/>
      <c r="J64" s="29">
        <v>0.104166666666667</v>
      </c>
      <c r="K64" s="32" t="s">
        <v>60</v>
      </c>
      <c r="L64" s="32"/>
    </row>
    <row r="65" spans="1:12">
      <c r="A65" s="32"/>
      <c r="B65" s="21">
        <v>43502</v>
      </c>
      <c r="C65" s="20" t="s">
        <v>305</v>
      </c>
      <c r="D65" s="21" t="s">
        <v>25</v>
      </c>
      <c r="E65" s="33" t="s">
        <v>213</v>
      </c>
      <c r="F65" s="33" t="s">
        <v>213</v>
      </c>
      <c r="G65" s="32" t="s">
        <v>304</v>
      </c>
      <c r="H65" s="32" t="s">
        <v>78</v>
      </c>
      <c r="I65" s="34"/>
      <c r="J65" s="29">
        <v>4.1666666666666664E-2</v>
      </c>
      <c r="K65" s="32" t="s">
        <v>60</v>
      </c>
      <c r="L65" s="32" t="s">
        <v>83</v>
      </c>
    </row>
    <row r="66" spans="1:12">
      <c r="A66" s="32"/>
      <c r="B66" s="21">
        <v>43503</v>
      </c>
      <c r="C66" s="20" t="s">
        <v>325</v>
      </c>
      <c r="D66" s="21" t="s">
        <v>29</v>
      </c>
      <c r="E66" s="33" t="s">
        <v>213</v>
      </c>
      <c r="F66" s="33" t="s">
        <v>213</v>
      </c>
      <c r="G66" s="32" t="s">
        <v>324</v>
      </c>
      <c r="H66" s="32" t="s">
        <v>78</v>
      </c>
      <c r="I66" s="34"/>
      <c r="J66" s="29">
        <v>4.1666666666666664E-2</v>
      </c>
      <c r="K66" s="32" t="s">
        <v>60</v>
      </c>
      <c r="L66" s="32" t="s">
        <v>83</v>
      </c>
    </row>
    <row r="67" spans="1:12">
      <c r="A67" s="32"/>
      <c r="B67" s="21">
        <v>43503</v>
      </c>
      <c r="C67" s="20" t="s">
        <v>327</v>
      </c>
      <c r="D67" s="21" t="s">
        <v>10</v>
      </c>
      <c r="E67" s="33" t="s">
        <v>213</v>
      </c>
      <c r="F67" s="33" t="s">
        <v>213</v>
      </c>
      <c r="G67" s="32" t="s">
        <v>326</v>
      </c>
      <c r="H67" s="32" t="s">
        <v>78</v>
      </c>
      <c r="I67" s="34"/>
      <c r="J67" s="29">
        <v>2.0833333333333332E-2</v>
      </c>
      <c r="K67" s="32" t="s">
        <v>60</v>
      </c>
      <c r="L67" s="32" t="s">
        <v>83</v>
      </c>
    </row>
    <row r="68" spans="1:12">
      <c r="A68" s="32"/>
      <c r="B68" s="21">
        <v>43503</v>
      </c>
      <c r="C68" s="20" t="s">
        <v>329</v>
      </c>
      <c r="D68" s="21" t="s">
        <v>10</v>
      </c>
      <c r="E68" s="33" t="s">
        <v>213</v>
      </c>
      <c r="F68" s="33" t="s">
        <v>213</v>
      </c>
      <c r="G68" s="32" t="s">
        <v>328</v>
      </c>
      <c r="H68" s="32" t="s">
        <v>78</v>
      </c>
      <c r="I68" s="34"/>
      <c r="J68" s="29">
        <v>2.0833333333333332E-2</v>
      </c>
      <c r="K68" s="32" t="s">
        <v>60</v>
      </c>
      <c r="L68" s="32" t="s">
        <v>83</v>
      </c>
    </row>
    <row r="69" spans="1:12">
      <c r="A69" s="32"/>
      <c r="B69" s="21">
        <v>43503</v>
      </c>
      <c r="C69" s="20" t="s">
        <v>332</v>
      </c>
      <c r="D69" s="21" t="s">
        <v>16</v>
      </c>
      <c r="E69" s="33" t="s">
        <v>213</v>
      </c>
      <c r="F69" s="33" t="s">
        <v>213</v>
      </c>
      <c r="G69" s="32" t="s">
        <v>331</v>
      </c>
      <c r="H69" s="32" t="s">
        <v>78</v>
      </c>
      <c r="I69" s="34"/>
      <c r="J69" s="29">
        <v>2.0833333333333332E-2</v>
      </c>
      <c r="K69" s="32" t="s">
        <v>60</v>
      </c>
      <c r="L69" s="32" t="s">
        <v>83</v>
      </c>
    </row>
    <row r="70" spans="1:12">
      <c r="A70" s="32"/>
      <c r="B70" s="21">
        <v>43503</v>
      </c>
      <c r="C70" s="20" t="s">
        <v>334</v>
      </c>
      <c r="D70" s="21" t="s">
        <v>10</v>
      </c>
      <c r="E70" s="33" t="s">
        <v>213</v>
      </c>
      <c r="F70" s="33" t="s">
        <v>213</v>
      </c>
      <c r="G70" s="32" t="s">
        <v>333</v>
      </c>
      <c r="H70" s="32" t="s">
        <v>78</v>
      </c>
      <c r="I70" s="34"/>
      <c r="J70" s="29">
        <v>0.125</v>
      </c>
      <c r="K70" s="32" t="s">
        <v>60</v>
      </c>
      <c r="L70" s="32" t="s">
        <v>83</v>
      </c>
    </row>
    <row r="71" spans="1:12">
      <c r="A71" s="32"/>
      <c r="B71" s="21">
        <v>43503</v>
      </c>
      <c r="C71" s="20" t="s">
        <v>336</v>
      </c>
      <c r="D71" s="21" t="s">
        <v>12</v>
      </c>
      <c r="E71" s="33" t="s">
        <v>213</v>
      </c>
      <c r="F71" s="33" t="s">
        <v>213</v>
      </c>
      <c r="G71" s="32" t="s">
        <v>335</v>
      </c>
      <c r="H71" s="32" t="s">
        <v>78</v>
      </c>
      <c r="I71" s="34"/>
      <c r="J71" s="29">
        <v>2.0833333333333332E-2</v>
      </c>
      <c r="K71" s="32" t="s">
        <v>60</v>
      </c>
      <c r="L71" s="32" t="s">
        <v>83</v>
      </c>
    </row>
    <row r="72" spans="1:12">
      <c r="A72" s="32"/>
      <c r="B72" s="21">
        <v>43503</v>
      </c>
      <c r="C72" s="20" t="s">
        <v>338</v>
      </c>
      <c r="D72" s="21" t="s">
        <v>39</v>
      </c>
      <c r="E72" s="33" t="s">
        <v>213</v>
      </c>
      <c r="F72" s="33" t="s">
        <v>213</v>
      </c>
      <c r="G72" s="32" t="s">
        <v>337</v>
      </c>
      <c r="H72" s="32" t="s">
        <v>78</v>
      </c>
      <c r="I72" s="34"/>
      <c r="J72" s="29">
        <v>2.0833333333333332E-2</v>
      </c>
      <c r="K72" s="32" t="s">
        <v>60</v>
      </c>
      <c r="L72" s="32" t="s">
        <v>83</v>
      </c>
    </row>
    <row r="73" spans="1:12">
      <c r="A73" s="32"/>
      <c r="B73" s="21">
        <v>43503</v>
      </c>
      <c r="C73" s="20" t="s">
        <v>340</v>
      </c>
      <c r="D73" s="21" t="s">
        <v>28</v>
      </c>
      <c r="E73" s="33" t="s">
        <v>213</v>
      </c>
      <c r="F73" s="33" t="s">
        <v>213</v>
      </c>
      <c r="G73" s="32" t="s">
        <v>339</v>
      </c>
      <c r="H73" s="32" t="s">
        <v>78</v>
      </c>
      <c r="I73" s="34"/>
      <c r="J73" s="29">
        <v>2.0833333333333332E-2</v>
      </c>
      <c r="K73" s="32" t="s">
        <v>60</v>
      </c>
      <c r="L73" s="32" t="s">
        <v>83</v>
      </c>
    </row>
    <row r="74" spans="1:12">
      <c r="A74" s="32"/>
      <c r="B74" s="21">
        <v>43504</v>
      </c>
      <c r="C74" s="20" t="s">
        <v>405</v>
      </c>
      <c r="D74" s="21" t="s">
        <v>350</v>
      </c>
      <c r="E74" s="33" t="s">
        <v>46</v>
      </c>
      <c r="F74" s="33">
        <v>20302</v>
      </c>
      <c r="G74" s="32" t="s">
        <v>404</v>
      </c>
      <c r="H74" s="32" t="s">
        <v>78</v>
      </c>
      <c r="I74" s="34"/>
      <c r="J74" s="29">
        <v>2.0833333333333332E-2</v>
      </c>
      <c r="K74" s="32" t="s">
        <v>60</v>
      </c>
      <c r="L74" s="32" t="s">
        <v>83</v>
      </c>
    </row>
    <row r="75" spans="1:12">
      <c r="A75" s="32" t="s">
        <v>89</v>
      </c>
      <c r="B75" s="21">
        <v>43507</v>
      </c>
      <c r="C75" s="20" t="s">
        <v>127</v>
      </c>
      <c r="D75" s="21" t="s">
        <v>372</v>
      </c>
      <c r="E75" s="33" t="s">
        <v>50</v>
      </c>
      <c r="F75" s="33">
        <v>20308</v>
      </c>
      <c r="G75" s="32" t="s">
        <v>410</v>
      </c>
      <c r="H75" s="32" t="s">
        <v>78</v>
      </c>
      <c r="I75" s="34"/>
      <c r="J75" s="29">
        <v>4.1666666666666664E-2</v>
      </c>
      <c r="K75" s="32" t="s">
        <v>60</v>
      </c>
      <c r="L75" s="32"/>
    </row>
    <row r="76" spans="1:12">
      <c r="A76" s="32"/>
      <c r="B76" s="21">
        <v>43507</v>
      </c>
      <c r="C76" s="20" t="s">
        <v>421</v>
      </c>
      <c r="D76" s="21" t="s">
        <v>364</v>
      </c>
      <c r="E76" s="33" t="s">
        <v>43</v>
      </c>
      <c r="F76" s="33">
        <v>20301</v>
      </c>
      <c r="G76" s="32" t="s">
        <v>420</v>
      </c>
      <c r="H76" s="32" t="s">
        <v>78</v>
      </c>
      <c r="I76" s="34"/>
      <c r="J76" s="29">
        <v>4.1666666666666664E-2</v>
      </c>
      <c r="K76" s="32" t="s">
        <v>60</v>
      </c>
      <c r="L76" s="32" t="s">
        <v>83</v>
      </c>
    </row>
    <row r="77" spans="1:12">
      <c r="A77" s="32"/>
      <c r="B77" s="21">
        <v>43507</v>
      </c>
      <c r="C77" s="20" t="s">
        <v>423</v>
      </c>
      <c r="D77" s="21" t="s">
        <v>33</v>
      </c>
      <c r="E77" s="33" t="s">
        <v>50</v>
      </c>
      <c r="F77" s="33">
        <v>20308</v>
      </c>
      <c r="G77" s="32" t="s">
        <v>422</v>
      </c>
      <c r="H77" s="32" t="s">
        <v>78</v>
      </c>
      <c r="I77" s="34"/>
      <c r="J77" s="29">
        <v>4.1666666666666664E-2</v>
      </c>
      <c r="K77" s="32" t="s">
        <v>60</v>
      </c>
      <c r="L77" s="32" t="s">
        <v>83</v>
      </c>
    </row>
    <row r="78" spans="1:12">
      <c r="A78" s="32"/>
      <c r="B78" s="21">
        <v>43507</v>
      </c>
      <c r="C78" s="20" t="s">
        <v>425</v>
      </c>
      <c r="D78" s="21" t="s">
        <v>393</v>
      </c>
      <c r="E78" s="33" t="s">
        <v>46</v>
      </c>
      <c r="F78" s="33">
        <v>20302</v>
      </c>
      <c r="G78" s="32" t="s">
        <v>424</v>
      </c>
      <c r="H78" s="32" t="s">
        <v>78</v>
      </c>
      <c r="I78" s="34"/>
      <c r="J78" s="29">
        <v>2.0833333333333332E-2</v>
      </c>
      <c r="K78" s="32" t="s">
        <v>60</v>
      </c>
      <c r="L78" s="32" t="s">
        <v>83</v>
      </c>
    </row>
    <row r="79" spans="1:12">
      <c r="A79" s="32"/>
      <c r="B79" s="21">
        <v>43507</v>
      </c>
      <c r="C79" s="20" t="s">
        <v>427</v>
      </c>
      <c r="D79" s="21" t="s">
        <v>40</v>
      </c>
      <c r="E79" s="33" t="s">
        <v>48</v>
      </c>
      <c r="F79" s="33">
        <v>20312</v>
      </c>
      <c r="G79" s="32" t="s">
        <v>426</v>
      </c>
      <c r="H79" s="32" t="s">
        <v>78</v>
      </c>
      <c r="I79" s="34"/>
      <c r="J79" s="29">
        <v>2.0833333333333332E-2</v>
      </c>
      <c r="K79" s="32" t="s">
        <v>60</v>
      </c>
      <c r="L79" s="32" t="s">
        <v>83</v>
      </c>
    </row>
    <row r="80" spans="1:12">
      <c r="A80" s="32"/>
      <c r="B80" s="21">
        <v>43507</v>
      </c>
      <c r="C80" s="20" t="s">
        <v>429</v>
      </c>
      <c r="D80" s="21" t="s">
        <v>33</v>
      </c>
      <c r="E80" s="33" t="s">
        <v>50</v>
      </c>
      <c r="F80" s="33">
        <v>20308</v>
      </c>
      <c r="G80" s="32" t="s">
        <v>428</v>
      </c>
      <c r="H80" s="32" t="s">
        <v>78</v>
      </c>
      <c r="I80" s="34"/>
      <c r="J80" s="29">
        <v>2.0833333333333332E-2</v>
      </c>
      <c r="K80" s="32" t="s">
        <v>60</v>
      </c>
      <c r="L80" s="32" t="s">
        <v>83</v>
      </c>
    </row>
    <row r="81" spans="1:12">
      <c r="A81" s="32"/>
      <c r="B81" s="21">
        <v>43508</v>
      </c>
      <c r="C81" s="20" t="s">
        <v>431</v>
      </c>
      <c r="D81" s="21" t="s">
        <v>352</v>
      </c>
      <c r="E81" s="33" t="s">
        <v>43</v>
      </c>
      <c r="F81" s="33">
        <v>20301</v>
      </c>
      <c r="G81" s="32" t="s">
        <v>430</v>
      </c>
      <c r="H81" s="32" t="s">
        <v>78</v>
      </c>
      <c r="I81" s="34"/>
      <c r="J81" s="29">
        <v>2.0833333333333332E-2</v>
      </c>
      <c r="K81" s="32" t="s">
        <v>60</v>
      </c>
      <c r="L81" s="32" t="s">
        <v>83</v>
      </c>
    </row>
    <row r="82" spans="1:12">
      <c r="A82" s="32"/>
      <c r="B82" s="21">
        <v>43508</v>
      </c>
      <c r="C82" s="20" t="s">
        <v>433</v>
      </c>
      <c r="D82" s="21" t="s">
        <v>350</v>
      </c>
      <c r="E82" s="33" t="s">
        <v>46</v>
      </c>
      <c r="F82" s="33">
        <v>20302</v>
      </c>
      <c r="G82" s="32" t="s">
        <v>432</v>
      </c>
      <c r="H82" s="32" t="s">
        <v>78</v>
      </c>
      <c r="I82" s="34"/>
      <c r="J82" s="29">
        <v>6.25E-2</v>
      </c>
      <c r="K82" s="32" t="s">
        <v>60</v>
      </c>
      <c r="L82" s="32" t="s">
        <v>83</v>
      </c>
    </row>
    <row r="83" spans="1:12">
      <c r="A83" s="32"/>
      <c r="B83" s="21">
        <v>43508</v>
      </c>
      <c r="C83" s="20" t="s">
        <v>435</v>
      </c>
      <c r="D83" s="21" t="s">
        <v>377</v>
      </c>
      <c r="E83" s="33" t="s">
        <v>46</v>
      </c>
      <c r="F83" s="33">
        <v>20302</v>
      </c>
      <c r="G83" s="32" t="s">
        <v>434</v>
      </c>
      <c r="H83" s="32" t="s">
        <v>78</v>
      </c>
      <c r="I83" s="34"/>
      <c r="J83" s="29">
        <v>2.0833333333333332E-2</v>
      </c>
      <c r="K83" s="32" t="s">
        <v>60</v>
      </c>
      <c r="L83" s="32" t="s">
        <v>83</v>
      </c>
    </row>
    <row r="84" spans="1:12">
      <c r="A84" s="32"/>
      <c r="B84" s="21">
        <v>43508</v>
      </c>
      <c r="C84" s="20" t="s">
        <v>127</v>
      </c>
      <c r="D84" s="21" t="s">
        <v>33</v>
      </c>
      <c r="E84" s="33" t="s">
        <v>50</v>
      </c>
      <c r="F84" s="33">
        <v>20308</v>
      </c>
      <c r="G84" s="32" t="s">
        <v>437</v>
      </c>
      <c r="H84" s="32" t="s">
        <v>78</v>
      </c>
      <c r="I84" s="34"/>
      <c r="J84" s="29">
        <v>4.1666666666666664E-2</v>
      </c>
      <c r="K84" s="32" t="s">
        <v>60</v>
      </c>
      <c r="L84" s="32" t="s">
        <v>83</v>
      </c>
    </row>
    <row r="85" spans="1:12">
      <c r="A85" s="32"/>
      <c r="B85" s="21">
        <v>43508</v>
      </c>
      <c r="C85" s="20" t="s">
        <v>439</v>
      </c>
      <c r="D85" s="21" t="s">
        <v>364</v>
      </c>
      <c r="E85" s="33" t="s">
        <v>43</v>
      </c>
      <c r="F85" s="33">
        <v>20301</v>
      </c>
      <c r="G85" s="32" t="s">
        <v>438</v>
      </c>
      <c r="H85" s="32" t="s">
        <v>78</v>
      </c>
      <c r="I85" s="34"/>
      <c r="J85" s="29">
        <v>4.1666666666666664E-2</v>
      </c>
      <c r="K85" s="32" t="s">
        <v>60</v>
      </c>
      <c r="L85" s="32" t="s">
        <v>83</v>
      </c>
    </row>
    <row r="86" spans="1:12">
      <c r="A86" s="32"/>
      <c r="B86" s="21">
        <v>43508</v>
      </c>
      <c r="C86" s="20" t="s">
        <v>441</v>
      </c>
      <c r="D86" s="21" t="s">
        <v>402</v>
      </c>
      <c r="E86" s="33" t="s">
        <v>46</v>
      </c>
      <c r="F86" s="33">
        <v>20302</v>
      </c>
      <c r="G86" s="32" t="s">
        <v>440</v>
      </c>
      <c r="H86" s="32" t="s">
        <v>78</v>
      </c>
      <c r="I86" s="34"/>
      <c r="J86" s="29">
        <v>2.0833333333333332E-2</v>
      </c>
      <c r="K86" s="32" t="s">
        <v>60</v>
      </c>
      <c r="L86" s="32" t="s">
        <v>83</v>
      </c>
    </row>
    <row r="87" spans="1:12">
      <c r="A87" s="32"/>
      <c r="B87" s="21">
        <v>43510</v>
      </c>
      <c r="C87" s="20" t="s">
        <v>161</v>
      </c>
      <c r="D87" s="21" t="s">
        <v>363</v>
      </c>
      <c r="E87" s="33" t="s">
        <v>43</v>
      </c>
      <c r="F87" s="33">
        <v>20301</v>
      </c>
      <c r="G87" s="32" t="s">
        <v>464</v>
      </c>
      <c r="H87" s="32" t="s">
        <v>78</v>
      </c>
      <c r="I87" s="34"/>
      <c r="J87" s="29">
        <v>2.0833333333333332E-2</v>
      </c>
      <c r="K87" s="32" t="s">
        <v>60</v>
      </c>
      <c r="L87" s="32" t="s">
        <v>83</v>
      </c>
    </row>
    <row r="88" spans="1:12">
      <c r="A88" s="32"/>
      <c r="B88" s="21">
        <v>43510</v>
      </c>
      <c r="C88" s="20" t="s">
        <v>466</v>
      </c>
      <c r="D88" s="21" t="s">
        <v>393</v>
      </c>
      <c r="E88" s="33" t="s">
        <v>46</v>
      </c>
      <c r="F88" s="33">
        <v>20302</v>
      </c>
      <c r="G88" s="32" t="s">
        <v>465</v>
      </c>
      <c r="H88" s="32" t="s">
        <v>78</v>
      </c>
      <c r="I88" s="34"/>
      <c r="J88" s="29">
        <v>2.0833333333333332E-2</v>
      </c>
      <c r="K88" s="32" t="s">
        <v>60</v>
      </c>
      <c r="L88" s="32" t="s">
        <v>83</v>
      </c>
    </row>
    <row r="89" spans="1:12">
      <c r="A89" s="32"/>
      <c r="B89" s="21">
        <v>43510</v>
      </c>
      <c r="C89" s="20" t="s">
        <v>468</v>
      </c>
      <c r="D89" s="21" t="s">
        <v>389</v>
      </c>
      <c r="E89" s="33" t="s">
        <v>47</v>
      </c>
      <c r="F89" s="33">
        <v>20304</v>
      </c>
      <c r="G89" s="32" t="s">
        <v>467</v>
      </c>
      <c r="H89" s="32" t="s">
        <v>78</v>
      </c>
      <c r="I89" s="34"/>
      <c r="J89" s="29">
        <v>2.0833333333333332E-2</v>
      </c>
      <c r="K89" s="32" t="s">
        <v>60</v>
      </c>
      <c r="L89" s="32" t="s">
        <v>83</v>
      </c>
    </row>
    <row r="90" spans="1:12">
      <c r="A90" s="32"/>
      <c r="B90" s="21">
        <v>43510</v>
      </c>
      <c r="C90" s="20" t="s">
        <v>470</v>
      </c>
      <c r="D90" s="21" t="s">
        <v>352</v>
      </c>
      <c r="E90" s="33" t="s">
        <v>43</v>
      </c>
      <c r="F90" s="33">
        <v>20301</v>
      </c>
      <c r="G90" s="32" t="s">
        <v>469</v>
      </c>
      <c r="H90" s="32" t="s">
        <v>78</v>
      </c>
      <c r="I90" s="34"/>
      <c r="J90" s="29">
        <v>2.0833333333333332E-2</v>
      </c>
      <c r="K90" s="32" t="s">
        <v>60</v>
      </c>
      <c r="L90" s="32" t="s">
        <v>83</v>
      </c>
    </row>
    <row r="91" spans="1:12">
      <c r="A91" s="32"/>
      <c r="B91" s="21">
        <v>43510</v>
      </c>
      <c r="C91" s="20" t="s">
        <v>472</v>
      </c>
      <c r="D91" s="21" t="s">
        <v>389</v>
      </c>
      <c r="E91" s="33" t="s">
        <v>47</v>
      </c>
      <c r="F91" s="33">
        <v>20304</v>
      </c>
      <c r="G91" s="32" t="s">
        <v>471</v>
      </c>
      <c r="H91" s="32" t="s">
        <v>78</v>
      </c>
      <c r="I91" s="34"/>
      <c r="J91" s="29">
        <v>2.0833333333333332E-2</v>
      </c>
      <c r="K91" s="32" t="s">
        <v>60</v>
      </c>
      <c r="L91" s="32" t="s">
        <v>83</v>
      </c>
    </row>
    <row r="92" spans="1:12">
      <c r="A92" s="32"/>
      <c r="B92" s="21">
        <v>43510</v>
      </c>
      <c r="C92" s="20" t="s">
        <v>474</v>
      </c>
      <c r="D92" s="21" t="s">
        <v>347</v>
      </c>
      <c r="E92" s="33" t="s">
        <v>46</v>
      </c>
      <c r="F92" s="33">
        <v>20302</v>
      </c>
      <c r="G92" s="32" t="s">
        <v>473</v>
      </c>
      <c r="H92" s="32" t="s">
        <v>78</v>
      </c>
      <c r="I92" s="34"/>
      <c r="J92" s="29">
        <v>2.0833333333333332E-2</v>
      </c>
      <c r="K92" s="32" t="s">
        <v>60</v>
      </c>
      <c r="L92" s="32" t="s">
        <v>83</v>
      </c>
    </row>
    <row r="93" spans="1:12">
      <c r="A93" s="32"/>
      <c r="B93" s="21">
        <v>43510</v>
      </c>
      <c r="C93" s="20" t="s">
        <v>477</v>
      </c>
      <c r="D93" s="21" t="s">
        <v>349</v>
      </c>
      <c r="E93" s="33" t="s">
        <v>46</v>
      </c>
      <c r="F93" s="33">
        <v>20302</v>
      </c>
      <c r="G93" s="32" t="s">
        <v>475</v>
      </c>
      <c r="H93" s="32" t="s">
        <v>78</v>
      </c>
      <c r="I93" s="34"/>
      <c r="J93" s="29">
        <v>2.0833333333333332E-2</v>
      </c>
      <c r="K93" s="32" t="s">
        <v>60</v>
      </c>
      <c r="L93" s="32" t="s">
        <v>83</v>
      </c>
    </row>
    <row r="94" spans="1:12">
      <c r="A94" s="32"/>
      <c r="B94" s="21">
        <v>43510</v>
      </c>
      <c r="C94" s="20" t="s">
        <v>127</v>
      </c>
      <c r="D94" s="21" t="s">
        <v>33</v>
      </c>
      <c r="E94" s="33" t="s">
        <v>50</v>
      </c>
      <c r="F94" s="33">
        <v>20308</v>
      </c>
      <c r="G94" s="32" t="s">
        <v>478</v>
      </c>
      <c r="H94" s="32" t="s">
        <v>78</v>
      </c>
      <c r="I94" s="34"/>
      <c r="J94" s="29">
        <v>4.1666666666666664E-2</v>
      </c>
      <c r="K94" s="32" t="s">
        <v>60</v>
      </c>
      <c r="L94" s="32" t="s">
        <v>83</v>
      </c>
    </row>
    <row r="95" spans="1:12">
      <c r="A95" s="32"/>
      <c r="B95" s="21">
        <v>43510</v>
      </c>
      <c r="C95" s="20" t="s">
        <v>480</v>
      </c>
      <c r="D95" s="21" t="s">
        <v>33</v>
      </c>
      <c r="E95" s="33" t="s">
        <v>50</v>
      </c>
      <c r="F95" s="33">
        <v>20308</v>
      </c>
      <c r="G95" s="32" t="s">
        <v>479</v>
      </c>
      <c r="H95" s="32" t="s">
        <v>78</v>
      </c>
      <c r="I95" s="34"/>
      <c r="J95" s="29">
        <v>4.1666666666666664E-2</v>
      </c>
      <c r="K95" s="32" t="s">
        <v>60</v>
      </c>
      <c r="L95" s="32" t="s">
        <v>83</v>
      </c>
    </row>
    <row r="96" spans="1:12">
      <c r="A96" s="32"/>
      <c r="B96" s="21">
        <v>43511</v>
      </c>
      <c r="C96" s="20" t="s">
        <v>484</v>
      </c>
      <c r="D96" s="21" t="s">
        <v>363</v>
      </c>
      <c r="E96" s="33" t="s">
        <v>43</v>
      </c>
      <c r="F96" s="33">
        <v>20301</v>
      </c>
      <c r="G96" s="32" t="s">
        <v>483</v>
      </c>
      <c r="H96" s="32" t="s">
        <v>78</v>
      </c>
      <c r="I96" s="34"/>
      <c r="J96" s="29">
        <v>2.0833333333333332E-2</v>
      </c>
      <c r="K96" s="32" t="s">
        <v>60</v>
      </c>
      <c r="L96" s="32" t="s">
        <v>83</v>
      </c>
    </row>
    <row r="97" spans="1:12">
      <c r="A97" s="32"/>
      <c r="B97" s="21">
        <v>43511</v>
      </c>
      <c r="C97" s="20" t="s">
        <v>486</v>
      </c>
      <c r="D97" s="21" t="s">
        <v>365</v>
      </c>
      <c r="E97" s="33" t="s">
        <v>46</v>
      </c>
      <c r="F97" s="33">
        <v>20302</v>
      </c>
      <c r="G97" s="32" t="s">
        <v>485</v>
      </c>
      <c r="H97" s="32" t="s">
        <v>78</v>
      </c>
      <c r="I97" s="34"/>
      <c r="J97" s="29">
        <v>2.0833333333333332E-2</v>
      </c>
      <c r="K97" s="32" t="s">
        <v>60</v>
      </c>
      <c r="L97" s="32" t="s">
        <v>83</v>
      </c>
    </row>
    <row r="98" spans="1:12">
      <c r="A98" s="32"/>
      <c r="B98" s="21">
        <v>43511</v>
      </c>
      <c r="C98" s="20" t="s">
        <v>488</v>
      </c>
      <c r="D98" s="21" t="s">
        <v>352</v>
      </c>
      <c r="E98" s="33" t="s">
        <v>43</v>
      </c>
      <c r="F98" s="33">
        <v>20301</v>
      </c>
      <c r="G98" s="32" t="s">
        <v>487</v>
      </c>
      <c r="H98" s="32" t="s">
        <v>78</v>
      </c>
      <c r="I98" s="34"/>
      <c r="J98" s="29">
        <v>2.0833333333333332E-2</v>
      </c>
      <c r="K98" s="32" t="s">
        <v>60</v>
      </c>
      <c r="L98" s="32" t="s">
        <v>83</v>
      </c>
    </row>
    <row r="99" spans="1:12">
      <c r="A99" s="32"/>
      <c r="B99" s="21">
        <v>43511</v>
      </c>
      <c r="C99" s="20" t="s">
        <v>490</v>
      </c>
      <c r="D99" s="21" t="s">
        <v>393</v>
      </c>
      <c r="E99" s="33" t="s">
        <v>46</v>
      </c>
      <c r="F99" s="33">
        <v>20302</v>
      </c>
      <c r="G99" s="32" t="s">
        <v>489</v>
      </c>
      <c r="H99" s="32" t="s">
        <v>78</v>
      </c>
      <c r="I99" s="34"/>
      <c r="J99" s="29">
        <v>2.0833333333333332E-2</v>
      </c>
      <c r="K99" s="32" t="s">
        <v>60</v>
      </c>
      <c r="L99" s="32" t="s">
        <v>83</v>
      </c>
    </row>
    <row r="100" spans="1:12">
      <c r="A100" s="32"/>
      <c r="B100" s="21">
        <v>43511</v>
      </c>
      <c r="C100" s="20" t="s">
        <v>492</v>
      </c>
      <c r="D100" s="21" t="s">
        <v>352</v>
      </c>
      <c r="E100" s="33" t="s">
        <v>43</v>
      </c>
      <c r="F100" s="33">
        <v>20301</v>
      </c>
      <c r="G100" s="32" t="s">
        <v>491</v>
      </c>
      <c r="H100" s="32" t="s">
        <v>78</v>
      </c>
      <c r="I100" s="34"/>
      <c r="J100" s="29">
        <v>2.0833333333333332E-2</v>
      </c>
      <c r="K100" s="32" t="s">
        <v>60</v>
      </c>
      <c r="L100" s="32" t="s">
        <v>83</v>
      </c>
    </row>
    <row r="101" spans="1:12">
      <c r="A101" s="32"/>
      <c r="B101" s="21">
        <v>43511</v>
      </c>
      <c r="C101" s="20" t="s">
        <v>494</v>
      </c>
      <c r="D101" s="21" t="s">
        <v>402</v>
      </c>
      <c r="E101" s="33" t="s">
        <v>46</v>
      </c>
      <c r="F101" s="33">
        <v>20302</v>
      </c>
      <c r="G101" s="32" t="s">
        <v>493</v>
      </c>
      <c r="H101" s="32" t="s">
        <v>78</v>
      </c>
      <c r="I101" s="34"/>
      <c r="J101" s="29">
        <v>2.0833333333333332E-2</v>
      </c>
      <c r="K101" s="32" t="s">
        <v>60</v>
      </c>
      <c r="L101" s="32" t="s">
        <v>83</v>
      </c>
    </row>
    <row r="102" spans="1:12">
      <c r="A102" s="32"/>
      <c r="B102" s="21">
        <v>43511</v>
      </c>
      <c r="C102" s="20" t="s">
        <v>496</v>
      </c>
      <c r="D102" s="21" t="s">
        <v>393</v>
      </c>
      <c r="E102" s="33" t="s">
        <v>46</v>
      </c>
      <c r="F102" s="33">
        <v>20302</v>
      </c>
      <c r="G102" s="32" t="s">
        <v>495</v>
      </c>
      <c r="H102" s="32" t="s">
        <v>78</v>
      </c>
      <c r="I102" s="34"/>
      <c r="J102" s="29">
        <v>2.0833333333333332E-2</v>
      </c>
      <c r="K102" s="32" t="s">
        <v>60</v>
      </c>
      <c r="L102" s="32" t="s">
        <v>83</v>
      </c>
    </row>
    <row r="103" spans="1:12">
      <c r="A103" s="32"/>
      <c r="B103" s="21">
        <v>43511</v>
      </c>
      <c r="C103" s="20" t="s">
        <v>498</v>
      </c>
      <c r="D103" s="21" t="s">
        <v>384</v>
      </c>
      <c r="E103" s="33" t="s">
        <v>47</v>
      </c>
      <c r="F103" s="33">
        <v>20304</v>
      </c>
      <c r="G103" s="32" t="s">
        <v>497</v>
      </c>
      <c r="H103" s="32" t="s">
        <v>78</v>
      </c>
      <c r="I103" s="34"/>
      <c r="J103" s="29">
        <v>2.0833333333333332E-2</v>
      </c>
      <c r="K103" s="32" t="s">
        <v>60</v>
      </c>
      <c r="L103" s="32" t="s">
        <v>83</v>
      </c>
    </row>
    <row r="104" spans="1:12">
      <c r="A104" s="32"/>
      <c r="B104" s="21">
        <v>43511</v>
      </c>
      <c r="C104" s="20" t="s">
        <v>500</v>
      </c>
      <c r="D104" s="21" t="s">
        <v>40</v>
      </c>
      <c r="E104" s="33" t="s">
        <v>48</v>
      </c>
      <c r="F104" s="33">
        <v>20312</v>
      </c>
      <c r="G104" s="32" t="s">
        <v>499</v>
      </c>
      <c r="H104" s="32" t="s">
        <v>78</v>
      </c>
      <c r="I104" s="34"/>
      <c r="J104" s="29">
        <v>2.0833333333333332E-2</v>
      </c>
      <c r="K104" s="32" t="s">
        <v>60</v>
      </c>
      <c r="L104" s="32" t="s">
        <v>83</v>
      </c>
    </row>
    <row r="105" spans="1:12">
      <c r="A105" s="32"/>
      <c r="B105" s="21">
        <v>43511</v>
      </c>
      <c r="C105" s="20" t="s">
        <v>486</v>
      </c>
      <c r="D105" s="21" t="s">
        <v>350</v>
      </c>
      <c r="E105" s="33" t="s">
        <v>46</v>
      </c>
      <c r="F105" s="33">
        <v>20302</v>
      </c>
      <c r="G105" s="32" t="s">
        <v>501</v>
      </c>
      <c r="H105" s="32" t="s">
        <v>78</v>
      </c>
      <c r="I105" s="34"/>
      <c r="J105" s="29">
        <v>2.0833333333333332E-2</v>
      </c>
      <c r="K105" s="32" t="s">
        <v>60</v>
      </c>
      <c r="L105" s="32" t="s">
        <v>83</v>
      </c>
    </row>
    <row r="106" spans="1:12">
      <c r="A106" s="32"/>
      <c r="B106" s="21">
        <v>43511</v>
      </c>
      <c r="C106" s="20" t="s">
        <v>503</v>
      </c>
      <c r="D106" s="21" t="s">
        <v>40</v>
      </c>
      <c r="E106" s="33" t="s">
        <v>48</v>
      </c>
      <c r="F106" s="33">
        <v>20312</v>
      </c>
      <c r="G106" s="32" t="s">
        <v>502</v>
      </c>
      <c r="H106" s="32" t="s">
        <v>78</v>
      </c>
      <c r="I106" s="34"/>
      <c r="J106" s="29">
        <v>2.0833333333333332E-2</v>
      </c>
      <c r="K106" s="32" t="s">
        <v>60</v>
      </c>
      <c r="L106" s="32" t="s">
        <v>83</v>
      </c>
    </row>
    <row r="107" spans="1:12">
      <c r="A107" s="32"/>
      <c r="B107" s="21">
        <v>43511</v>
      </c>
      <c r="C107" s="20" t="s">
        <v>127</v>
      </c>
      <c r="D107" s="21" t="s">
        <v>33</v>
      </c>
      <c r="E107" s="33" t="s">
        <v>50</v>
      </c>
      <c r="F107" s="33">
        <v>20308</v>
      </c>
      <c r="G107" s="32" t="s">
        <v>504</v>
      </c>
      <c r="H107" s="32" t="s">
        <v>78</v>
      </c>
      <c r="I107" s="34"/>
      <c r="J107" s="29">
        <v>4.1666666666666664E-2</v>
      </c>
      <c r="K107" s="32" t="s">
        <v>60</v>
      </c>
      <c r="L107" s="32" t="s">
        <v>83</v>
      </c>
    </row>
    <row r="108" spans="1:12">
      <c r="A108" s="32" t="s">
        <v>216</v>
      </c>
      <c r="B108" s="21">
        <v>43550</v>
      </c>
      <c r="C108" s="20" t="s">
        <v>512</v>
      </c>
      <c r="D108" s="21" t="s">
        <v>350</v>
      </c>
      <c r="E108" s="33" t="s">
        <v>46</v>
      </c>
      <c r="F108" s="33">
        <v>20302</v>
      </c>
      <c r="G108" s="32" t="s">
        <v>590</v>
      </c>
      <c r="H108" s="32" t="s">
        <v>78</v>
      </c>
      <c r="I108" s="34"/>
      <c r="J108" s="29">
        <v>2.0833333333333332E-2</v>
      </c>
      <c r="K108" s="32" t="s">
        <v>60</v>
      </c>
      <c r="L108" s="32"/>
    </row>
    <row r="109" spans="1:12">
      <c r="A109" s="32"/>
      <c r="B109" s="21"/>
      <c r="C109" s="20" t="s">
        <v>127</v>
      </c>
      <c r="D109" s="21" t="s">
        <v>33</v>
      </c>
      <c r="E109" s="33" t="s">
        <v>50</v>
      </c>
      <c r="F109" s="33">
        <v>20308</v>
      </c>
      <c r="G109" s="32" t="s">
        <v>547</v>
      </c>
      <c r="H109" s="32" t="s">
        <v>78</v>
      </c>
      <c r="I109" s="34"/>
      <c r="J109" s="29">
        <v>0.125</v>
      </c>
      <c r="K109" s="32" t="s">
        <v>60</v>
      </c>
      <c r="L109" s="32" t="s">
        <v>83</v>
      </c>
    </row>
    <row r="110" spans="1:12">
      <c r="A110" s="32"/>
      <c r="B110" s="21"/>
      <c r="C110" s="20" t="s">
        <v>548</v>
      </c>
      <c r="D110" s="21" t="s">
        <v>352</v>
      </c>
      <c r="E110" s="33" t="s">
        <v>43</v>
      </c>
      <c r="F110" s="33">
        <v>20301</v>
      </c>
      <c r="G110" s="32" t="s">
        <v>549</v>
      </c>
      <c r="H110" s="32" t="s">
        <v>78</v>
      </c>
      <c r="I110" s="34"/>
      <c r="J110" s="29">
        <v>4.1666666666666664E-2</v>
      </c>
      <c r="K110" s="32" t="s">
        <v>60</v>
      </c>
      <c r="L110" s="32" t="s">
        <v>83</v>
      </c>
    </row>
    <row r="111" spans="1:12">
      <c r="A111" s="32"/>
      <c r="B111" s="21"/>
      <c r="C111" s="20" t="s">
        <v>550</v>
      </c>
      <c r="D111" s="21" t="s">
        <v>402</v>
      </c>
      <c r="E111" s="33" t="s">
        <v>46</v>
      </c>
      <c r="F111" s="33">
        <v>20302</v>
      </c>
      <c r="G111" s="32" t="s">
        <v>551</v>
      </c>
      <c r="H111" s="32" t="s">
        <v>78</v>
      </c>
      <c r="I111" s="34"/>
      <c r="J111" s="29">
        <v>2.0833333333333332E-2</v>
      </c>
      <c r="K111" s="32" t="s">
        <v>60</v>
      </c>
      <c r="L111" s="32" t="s">
        <v>83</v>
      </c>
    </row>
    <row r="112" spans="1:12">
      <c r="A112" s="32"/>
      <c r="B112" s="21"/>
      <c r="C112" s="20" t="s">
        <v>552</v>
      </c>
      <c r="D112" s="21" t="s">
        <v>384</v>
      </c>
      <c r="E112" s="33" t="s">
        <v>47</v>
      </c>
      <c r="F112" s="33">
        <v>20304</v>
      </c>
      <c r="G112" s="32" t="s">
        <v>553</v>
      </c>
      <c r="H112" s="32" t="s">
        <v>78</v>
      </c>
      <c r="I112" s="34"/>
      <c r="J112" s="29">
        <v>4.1666666666666664E-2</v>
      </c>
      <c r="K112" s="32" t="s">
        <v>60</v>
      </c>
      <c r="L112" s="32" t="s">
        <v>83</v>
      </c>
    </row>
    <row r="113" spans="1:12">
      <c r="A113" s="32"/>
      <c r="B113" s="21"/>
      <c r="C113" s="20" t="s">
        <v>554</v>
      </c>
      <c r="D113" s="21" t="s">
        <v>364</v>
      </c>
      <c r="E113" s="33" t="s">
        <v>43</v>
      </c>
      <c r="F113" s="33">
        <v>20301</v>
      </c>
      <c r="G113" s="32" t="s">
        <v>555</v>
      </c>
      <c r="H113" s="32" t="s">
        <v>78</v>
      </c>
      <c r="I113" s="34"/>
      <c r="J113" s="29">
        <v>2.0833333333333332E-2</v>
      </c>
      <c r="K113" s="32" t="s">
        <v>60</v>
      </c>
      <c r="L113" s="32" t="s">
        <v>83</v>
      </c>
    </row>
    <row r="114" spans="1:12">
      <c r="A114" s="32"/>
      <c r="B114" s="21"/>
      <c r="C114" s="20" t="s">
        <v>556</v>
      </c>
      <c r="D114" s="21" t="s">
        <v>388</v>
      </c>
      <c r="E114" s="33" t="s">
        <v>47</v>
      </c>
      <c r="F114" s="33">
        <v>20304</v>
      </c>
      <c r="G114" s="32" t="s">
        <v>557</v>
      </c>
      <c r="H114" s="32" t="s">
        <v>78</v>
      </c>
      <c r="I114" s="34"/>
      <c r="J114" s="29">
        <v>2.0833333333333332E-2</v>
      </c>
      <c r="K114" s="32" t="s">
        <v>60</v>
      </c>
      <c r="L114" s="32" t="s">
        <v>83</v>
      </c>
    </row>
    <row r="115" spans="1:12">
      <c r="A115" s="32"/>
      <c r="B115" s="21"/>
      <c r="C115" s="20" t="s">
        <v>558</v>
      </c>
      <c r="D115" s="21" t="s">
        <v>387</v>
      </c>
      <c r="E115" s="33" t="s">
        <v>47</v>
      </c>
      <c r="F115" s="33">
        <v>20304</v>
      </c>
      <c r="G115" s="32" t="s">
        <v>559</v>
      </c>
      <c r="H115" s="32" t="s">
        <v>78</v>
      </c>
      <c r="I115" s="34"/>
      <c r="J115" s="29">
        <v>2.0833333333333332E-2</v>
      </c>
      <c r="K115" s="32" t="s">
        <v>60</v>
      </c>
      <c r="L115" s="32" t="s">
        <v>83</v>
      </c>
    </row>
    <row r="116" spans="1:12">
      <c r="A116" s="32"/>
      <c r="B116" s="21"/>
      <c r="C116" s="20" t="s">
        <v>560</v>
      </c>
      <c r="D116" s="21" t="s">
        <v>361</v>
      </c>
      <c r="E116" s="33" t="s">
        <v>49</v>
      </c>
      <c r="F116" s="33">
        <v>20309</v>
      </c>
      <c r="G116" s="32" t="s">
        <v>561</v>
      </c>
      <c r="H116" s="32" t="s">
        <v>78</v>
      </c>
      <c r="I116" s="34"/>
      <c r="J116" s="29">
        <v>2.0833333333333332E-2</v>
      </c>
      <c r="K116" s="32" t="s">
        <v>60</v>
      </c>
      <c r="L116" s="32" t="s">
        <v>83</v>
      </c>
    </row>
    <row r="117" spans="1:12">
      <c r="A117" s="32"/>
      <c r="B117" s="21"/>
      <c r="C117" s="20" t="s">
        <v>562</v>
      </c>
      <c r="D117" s="21" t="s">
        <v>361</v>
      </c>
      <c r="E117" s="33" t="s">
        <v>49</v>
      </c>
      <c r="F117" s="33">
        <v>20309</v>
      </c>
      <c r="G117" s="32" t="s">
        <v>563</v>
      </c>
      <c r="H117" s="32" t="s">
        <v>78</v>
      </c>
      <c r="I117" s="34"/>
      <c r="J117" s="29">
        <v>4.1666666666666664E-2</v>
      </c>
      <c r="K117" s="32" t="s">
        <v>60</v>
      </c>
      <c r="L117" s="32" t="s">
        <v>83</v>
      </c>
    </row>
    <row r="118" spans="1:12">
      <c r="A118" s="32"/>
      <c r="B118" s="21"/>
      <c r="C118" s="20" t="s">
        <v>564</v>
      </c>
      <c r="D118" s="21" t="s">
        <v>385</v>
      </c>
      <c r="E118" s="33" t="s">
        <v>47</v>
      </c>
      <c r="F118" s="33">
        <v>20304</v>
      </c>
      <c r="G118" s="32" t="s">
        <v>565</v>
      </c>
      <c r="H118" s="32" t="s">
        <v>78</v>
      </c>
      <c r="I118" s="34"/>
      <c r="J118" s="29">
        <v>4.1666666666666664E-2</v>
      </c>
      <c r="K118" s="32" t="s">
        <v>60</v>
      </c>
      <c r="L118" s="32" t="s">
        <v>83</v>
      </c>
    </row>
    <row r="119" spans="1:12">
      <c r="A119" s="32"/>
      <c r="B119" s="21"/>
      <c r="C119" s="20" t="s">
        <v>566</v>
      </c>
      <c r="D119" s="21" t="s">
        <v>350</v>
      </c>
      <c r="E119" s="33" t="s">
        <v>46</v>
      </c>
      <c r="F119" s="33">
        <v>20302</v>
      </c>
      <c r="G119" s="32" t="s">
        <v>567</v>
      </c>
      <c r="H119" s="32" t="s">
        <v>78</v>
      </c>
      <c r="I119" s="34"/>
      <c r="J119" s="29">
        <v>2.0833333333333332E-2</v>
      </c>
      <c r="K119" s="32" t="s">
        <v>60</v>
      </c>
      <c r="L119" s="32" t="s">
        <v>83</v>
      </c>
    </row>
    <row r="120" spans="1:12">
      <c r="A120" s="32"/>
      <c r="B120" s="21"/>
      <c r="C120" s="20" t="s">
        <v>568</v>
      </c>
      <c r="D120" s="21" t="s">
        <v>389</v>
      </c>
      <c r="E120" s="33" t="s">
        <v>47</v>
      </c>
      <c r="F120" s="33">
        <v>20304</v>
      </c>
      <c r="G120" s="32" t="s">
        <v>569</v>
      </c>
      <c r="H120" s="32" t="s">
        <v>78</v>
      </c>
      <c r="I120" s="34"/>
      <c r="J120" s="29">
        <v>2.0833333333333332E-2</v>
      </c>
      <c r="K120" s="32" t="s">
        <v>60</v>
      </c>
      <c r="L120" s="32" t="s">
        <v>83</v>
      </c>
    </row>
    <row r="121" spans="1:12">
      <c r="A121" s="32"/>
      <c r="B121" s="21"/>
      <c r="C121" s="20" t="s">
        <v>570</v>
      </c>
      <c r="D121" s="21" t="s">
        <v>386</v>
      </c>
      <c r="E121" s="33" t="s">
        <v>47</v>
      </c>
      <c r="F121" s="33">
        <v>20304</v>
      </c>
      <c r="G121" s="32" t="s">
        <v>571</v>
      </c>
      <c r="H121" s="32" t="s">
        <v>78</v>
      </c>
      <c r="I121" s="34"/>
      <c r="J121" s="29">
        <v>2.0833333333333332E-2</v>
      </c>
      <c r="K121" s="32" t="s">
        <v>60</v>
      </c>
      <c r="L121" s="32" t="s">
        <v>83</v>
      </c>
    </row>
    <row r="122" spans="1:12">
      <c r="A122" s="32"/>
      <c r="B122" s="21"/>
      <c r="C122" s="20" t="s">
        <v>572</v>
      </c>
      <c r="D122" s="21" t="s">
        <v>352</v>
      </c>
      <c r="E122" s="33" t="s">
        <v>43</v>
      </c>
      <c r="F122" s="33">
        <v>20301</v>
      </c>
      <c r="G122" s="32" t="s">
        <v>573</v>
      </c>
      <c r="H122" s="32" t="s">
        <v>78</v>
      </c>
      <c r="I122" s="34"/>
      <c r="J122" s="29">
        <v>4.1666666666666664E-2</v>
      </c>
      <c r="K122" s="32" t="s">
        <v>60</v>
      </c>
      <c r="L122" s="32" t="s">
        <v>83</v>
      </c>
    </row>
    <row r="123" spans="1:12">
      <c r="A123" s="32"/>
      <c r="B123" s="21"/>
      <c r="C123" s="20" t="s">
        <v>574</v>
      </c>
      <c r="D123" s="21" t="s">
        <v>346</v>
      </c>
      <c r="E123" s="33" t="s">
        <v>45</v>
      </c>
      <c r="F123" s="33">
        <v>20309</v>
      </c>
      <c r="G123" s="32" t="s">
        <v>575</v>
      </c>
      <c r="H123" s="32" t="s">
        <v>78</v>
      </c>
      <c r="I123" s="34"/>
      <c r="J123" s="29">
        <v>2.0833333333333332E-2</v>
      </c>
      <c r="K123" s="32" t="s">
        <v>60</v>
      </c>
      <c r="L123" s="32" t="s">
        <v>83</v>
      </c>
    </row>
    <row r="124" spans="1:12">
      <c r="A124" s="32"/>
      <c r="B124" s="21"/>
      <c r="C124" s="20" t="s">
        <v>576</v>
      </c>
      <c r="D124" s="21" t="s">
        <v>386</v>
      </c>
      <c r="E124" s="33" t="s">
        <v>47</v>
      </c>
      <c r="F124" s="33">
        <v>20304</v>
      </c>
      <c r="G124" s="32" t="s">
        <v>577</v>
      </c>
      <c r="H124" s="32" t="s">
        <v>78</v>
      </c>
      <c r="I124" s="34"/>
      <c r="J124" s="29">
        <v>2.0833333333333332E-2</v>
      </c>
      <c r="K124" s="32" t="s">
        <v>60</v>
      </c>
      <c r="L124" s="32" t="s">
        <v>83</v>
      </c>
    </row>
    <row r="125" spans="1:12">
      <c r="A125" s="32"/>
      <c r="B125" s="21"/>
      <c r="C125" s="20" t="s">
        <v>258</v>
      </c>
      <c r="D125" s="21" t="s">
        <v>349</v>
      </c>
      <c r="E125" s="33" t="s">
        <v>46</v>
      </c>
      <c r="F125" s="33">
        <v>20302</v>
      </c>
      <c r="G125" s="32" t="s">
        <v>578</v>
      </c>
      <c r="H125" s="32" t="s">
        <v>78</v>
      </c>
      <c r="I125" s="34"/>
      <c r="J125" s="29">
        <v>2.0833333333333332E-2</v>
      </c>
      <c r="K125" s="32" t="s">
        <v>60</v>
      </c>
      <c r="L125" s="32" t="s">
        <v>83</v>
      </c>
    </row>
    <row r="126" spans="1:12">
      <c r="A126" s="32"/>
      <c r="B126" s="21"/>
      <c r="C126" s="20" t="s">
        <v>490</v>
      </c>
      <c r="D126" s="21" t="s">
        <v>393</v>
      </c>
      <c r="E126" s="33" t="s">
        <v>46</v>
      </c>
      <c r="F126" s="33">
        <v>20302</v>
      </c>
      <c r="G126" s="32" t="s">
        <v>579</v>
      </c>
      <c r="H126" s="32" t="s">
        <v>78</v>
      </c>
      <c r="I126" s="34"/>
      <c r="J126" s="29">
        <v>2.0833333333333332E-2</v>
      </c>
      <c r="K126" s="32" t="s">
        <v>60</v>
      </c>
      <c r="L126" s="32" t="s">
        <v>83</v>
      </c>
    </row>
    <row r="127" spans="1:12">
      <c r="A127" s="32"/>
      <c r="B127" s="21"/>
      <c r="C127" s="20" t="s">
        <v>580</v>
      </c>
      <c r="D127" s="21" t="s">
        <v>384</v>
      </c>
      <c r="E127" s="33" t="s">
        <v>47</v>
      </c>
      <c r="F127" s="33">
        <v>20304</v>
      </c>
      <c r="G127" s="32" t="s">
        <v>581</v>
      </c>
      <c r="H127" s="32" t="s">
        <v>78</v>
      </c>
      <c r="I127" s="34"/>
      <c r="J127" s="29">
        <v>2.0833333333333332E-2</v>
      </c>
      <c r="K127" s="32" t="s">
        <v>60</v>
      </c>
      <c r="L127" s="32" t="s">
        <v>83</v>
      </c>
    </row>
    <row r="128" spans="1:12">
      <c r="A128" s="32"/>
      <c r="B128" s="21"/>
      <c r="C128" s="20" t="s">
        <v>582</v>
      </c>
      <c r="D128" s="21" t="s">
        <v>350</v>
      </c>
      <c r="E128" s="33" t="s">
        <v>46</v>
      </c>
      <c r="F128" s="33">
        <v>20302</v>
      </c>
      <c r="G128" s="32" t="s">
        <v>583</v>
      </c>
      <c r="H128" s="32" t="s">
        <v>78</v>
      </c>
      <c r="I128" s="34"/>
      <c r="J128" s="29">
        <v>4.1666666666666664E-2</v>
      </c>
      <c r="K128" s="32" t="s">
        <v>60</v>
      </c>
      <c r="L128" s="32" t="s">
        <v>83</v>
      </c>
    </row>
    <row r="129" spans="1:12">
      <c r="A129" s="32"/>
      <c r="B129" s="21"/>
      <c r="C129" s="20" t="s">
        <v>584</v>
      </c>
      <c r="D129" s="21" t="s">
        <v>346</v>
      </c>
      <c r="E129" s="33" t="s">
        <v>45</v>
      </c>
      <c r="F129" s="33">
        <v>20309</v>
      </c>
      <c r="G129" s="32" t="s">
        <v>585</v>
      </c>
      <c r="H129" s="32" t="s">
        <v>78</v>
      </c>
      <c r="I129" s="34"/>
      <c r="J129" s="29">
        <v>4.1666666666666664E-2</v>
      </c>
      <c r="K129" s="32" t="s">
        <v>60</v>
      </c>
      <c r="L129" s="32" t="s">
        <v>83</v>
      </c>
    </row>
    <row r="130" spans="1:12">
      <c r="A130" s="32"/>
      <c r="B130" s="21"/>
      <c r="C130" s="20" t="s">
        <v>425</v>
      </c>
      <c r="D130" s="21" t="s">
        <v>361</v>
      </c>
      <c r="E130" s="33" t="s">
        <v>49</v>
      </c>
      <c r="F130" s="33">
        <v>20309</v>
      </c>
      <c r="G130" s="32" t="s">
        <v>586</v>
      </c>
      <c r="H130" s="32" t="s">
        <v>78</v>
      </c>
      <c r="I130" s="34"/>
      <c r="J130" s="29">
        <v>4.1666666666666664E-2</v>
      </c>
      <c r="K130" s="32" t="s">
        <v>60</v>
      </c>
      <c r="L130" s="32" t="s">
        <v>83</v>
      </c>
    </row>
    <row r="131" spans="1:12">
      <c r="A131" s="32"/>
      <c r="B131" s="21"/>
      <c r="C131" s="20" t="s">
        <v>587</v>
      </c>
      <c r="D131" s="21" t="s">
        <v>388</v>
      </c>
      <c r="E131" s="33" t="s">
        <v>47</v>
      </c>
      <c r="F131" s="33">
        <v>20304</v>
      </c>
      <c r="G131" s="32" t="s">
        <v>588</v>
      </c>
      <c r="H131" s="32" t="s">
        <v>78</v>
      </c>
      <c r="I131" s="34"/>
      <c r="J131" s="29">
        <v>4.1666666666666664E-2</v>
      </c>
      <c r="K131" s="32" t="s">
        <v>60</v>
      </c>
      <c r="L131" s="32" t="s">
        <v>83</v>
      </c>
    </row>
    <row r="132" spans="1:12">
      <c r="A132" s="32"/>
      <c r="B132" s="21"/>
      <c r="C132" s="20" t="s">
        <v>591</v>
      </c>
      <c r="D132" s="21" t="s">
        <v>388</v>
      </c>
      <c r="E132" s="33" t="s">
        <v>47</v>
      </c>
      <c r="F132" s="33">
        <v>20304</v>
      </c>
      <c r="G132" s="32" t="s">
        <v>592</v>
      </c>
      <c r="H132" s="32" t="s">
        <v>78</v>
      </c>
      <c r="I132" s="34"/>
      <c r="J132" s="29">
        <v>4.1666666666666664E-2</v>
      </c>
      <c r="K132" s="32"/>
      <c r="L132" s="32" t="s">
        <v>83</v>
      </c>
    </row>
    <row r="133" spans="1:12">
      <c r="A133" s="32"/>
      <c r="B133" s="21"/>
      <c r="C133" s="20" t="s">
        <v>593</v>
      </c>
      <c r="D133" s="21" t="s">
        <v>350</v>
      </c>
      <c r="E133" s="33" t="s">
        <v>46</v>
      </c>
      <c r="F133" s="33">
        <v>20302</v>
      </c>
      <c r="G133" s="32" t="s">
        <v>594</v>
      </c>
      <c r="H133" s="32" t="s">
        <v>78</v>
      </c>
      <c r="I133" s="34"/>
      <c r="J133" s="29">
        <v>2.0833333333333332E-2</v>
      </c>
      <c r="K133" s="32"/>
      <c r="L133" s="32" t="s">
        <v>83</v>
      </c>
    </row>
    <row r="134" spans="1:12">
      <c r="A134" s="32"/>
      <c r="B134" s="21"/>
      <c r="C134" s="20" t="s">
        <v>595</v>
      </c>
      <c r="D134" s="21" t="s">
        <v>346</v>
      </c>
      <c r="E134" s="33" t="s">
        <v>45</v>
      </c>
      <c r="F134" s="33">
        <v>20309</v>
      </c>
      <c r="G134" s="32" t="s">
        <v>596</v>
      </c>
      <c r="H134" s="32" t="s">
        <v>78</v>
      </c>
      <c r="I134" s="34"/>
      <c r="J134" s="29">
        <v>2.0833333333333332E-2</v>
      </c>
      <c r="K134" s="32"/>
      <c r="L134" s="32" t="s">
        <v>83</v>
      </c>
    </row>
  </sheetData>
  <dataValidations count="3">
    <dataValidation type="list" allowBlank="1" showInputMessage="1" showErrorMessage="1" sqref="K14:K134">
      <formula1>d.validation</formula1>
    </dataValidation>
    <dataValidation type="list" allowBlank="1" showInputMessage="1" showErrorMessage="1" sqref="J14:J134">
      <formula1>d.temps</formula1>
    </dataValidation>
    <dataValidation type="list" allowBlank="1" showInputMessage="1" showErrorMessage="1" sqref="D14:D134">
      <formula1>d.équipements</formula1>
    </dataValidation>
  </dataValidations>
  <pageMargins left="0.7" right="0.7" top="0.75" bottom="0.75" header="0.3" footer="0.3"/>
  <pageSetup paperSize="9" scale="28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L25"/>
  <sheetViews>
    <sheetView showGridLines="0" zoomScale="85" zoomScaleNormal="85" workbookViewId="0">
      <selection activeCell="A14" sqref="A14:L25"/>
    </sheetView>
  </sheetViews>
  <sheetFormatPr defaultColWidth="11" defaultRowHeight="14.25"/>
  <cols>
    <col min="1" max="1" width="11.75" bestFit="1" customWidth="1"/>
    <col min="2" max="2" width="18.5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48">
        <f>COUNTIF(T_Laurent[Temps réel],"&gt;0")/COUNTA(T_Laurent[Description])</f>
        <v>0.91666666666666663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79</v>
      </c>
      <c r="I14" s="10"/>
      <c r="J14" s="24">
        <v>0.3125</v>
      </c>
      <c r="K14" t="s">
        <v>60</v>
      </c>
    </row>
    <row r="15" spans="1:12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234</v>
      </c>
      <c r="H15" t="s">
        <v>79</v>
      </c>
      <c r="I15" s="10"/>
      <c r="J15" s="24">
        <v>0.3125</v>
      </c>
      <c r="K15" t="s">
        <v>60</v>
      </c>
    </row>
    <row r="16" spans="1:12">
      <c r="A16" t="s">
        <v>89</v>
      </c>
      <c r="B16" s="27">
        <v>43493</v>
      </c>
      <c r="C16" s="18" t="s">
        <v>127</v>
      </c>
      <c r="D16" s="21" t="s">
        <v>32</v>
      </c>
      <c r="E16" t="s">
        <v>213</v>
      </c>
      <c r="F16" t="s">
        <v>213</v>
      </c>
      <c r="G16" t="s">
        <v>235</v>
      </c>
      <c r="H16" t="s">
        <v>79</v>
      </c>
      <c r="I16" s="10"/>
      <c r="J16" s="24">
        <v>0.14583333333333301</v>
      </c>
      <c r="K16" t="s">
        <v>60</v>
      </c>
    </row>
    <row r="17" spans="1:12">
      <c r="A17" t="s">
        <v>89</v>
      </c>
      <c r="B17" s="27">
        <v>43507</v>
      </c>
      <c r="C17" s="18" t="s">
        <v>391</v>
      </c>
      <c r="D17" s="21" t="s">
        <v>52</v>
      </c>
      <c r="E17" t="s">
        <v>52</v>
      </c>
      <c r="F17">
        <v>20307</v>
      </c>
      <c r="G17" t="s">
        <v>411</v>
      </c>
      <c r="H17" t="s">
        <v>79</v>
      </c>
      <c r="I17" s="10"/>
      <c r="J17" s="24"/>
      <c r="K17" t="s">
        <v>60</v>
      </c>
    </row>
    <row r="18" spans="1:12">
      <c r="A18" t="s">
        <v>528</v>
      </c>
      <c r="B18" s="27">
        <v>43621</v>
      </c>
      <c r="C18" s="18" t="s">
        <v>527</v>
      </c>
      <c r="D18" s="21" t="s">
        <v>350</v>
      </c>
      <c r="E18" t="s">
        <v>46</v>
      </c>
      <c r="F18">
        <v>20302</v>
      </c>
      <c r="G18" t="s">
        <v>526</v>
      </c>
      <c r="H18" t="s">
        <v>79</v>
      </c>
      <c r="I18" s="10"/>
      <c r="J18" s="24">
        <v>2.0833333333333332E-2</v>
      </c>
      <c r="K18" t="s">
        <v>60</v>
      </c>
      <c r="L18" t="s">
        <v>83</v>
      </c>
    </row>
    <row r="19" spans="1:12">
      <c r="A19" t="s">
        <v>528</v>
      </c>
      <c r="B19" s="27">
        <v>43621</v>
      </c>
      <c r="C19" s="18" t="s">
        <v>530</v>
      </c>
      <c r="D19" s="21" t="s">
        <v>356</v>
      </c>
      <c r="E19" t="s">
        <v>46</v>
      </c>
      <c r="F19">
        <v>20302</v>
      </c>
      <c r="G19" t="s">
        <v>529</v>
      </c>
      <c r="H19" t="s">
        <v>79</v>
      </c>
      <c r="I19" s="10"/>
      <c r="J19" s="24">
        <v>2.0833333333333332E-2</v>
      </c>
      <c r="K19" t="s">
        <v>60</v>
      </c>
      <c r="L19" t="s">
        <v>83</v>
      </c>
    </row>
    <row r="20" spans="1:12">
      <c r="A20" t="s">
        <v>528</v>
      </c>
      <c r="B20" s="27">
        <v>43621</v>
      </c>
      <c r="C20" s="18" t="s">
        <v>532</v>
      </c>
      <c r="D20" s="21" t="s">
        <v>387</v>
      </c>
      <c r="E20" t="s">
        <v>47</v>
      </c>
      <c r="F20">
        <v>20304</v>
      </c>
      <c r="G20" t="s">
        <v>531</v>
      </c>
      <c r="H20" t="s">
        <v>79</v>
      </c>
      <c r="I20" s="10"/>
      <c r="J20" s="24">
        <v>2.0833333333333332E-2</v>
      </c>
      <c r="K20" t="s">
        <v>60</v>
      </c>
      <c r="L20" t="s">
        <v>83</v>
      </c>
    </row>
    <row r="21" spans="1:12">
      <c r="A21" t="s">
        <v>528</v>
      </c>
      <c r="B21" s="27">
        <v>43621</v>
      </c>
      <c r="C21" s="18" t="s">
        <v>534</v>
      </c>
      <c r="D21" s="21" t="s">
        <v>388</v>
      </c>
      <c r="E21" t="s">
        <v>47</v>
      </c>
      <c r="F21">
        <v>20304</v>
      </c>
      <c r="G21" t="s">
        <v>533</v>
      </c>
      <c r="H21" t="s">
        <v>79</v>
      </c>
      <c r="I21" s="10"/>
      <c r="J21" s="24">
        <v>2.0833333333333332E-2</v>
      </c>
      <c r="K21" t="s">
        <v>60</v>
      </c>
      <c r="L21" t="s">
        <v>83</v>
      </c>
    </row>
    <row r="22" spans="1:12">
      <c r="A22" t="s">
        <v>528</v>
      </c>
      <c r="B22" s="27">
        <v>43621</v>
      </c>
      <c r="C22" s="18" t="s">
        <v>536</v>
      </c>
      <c r="D22" s="21" t="s">
        <v>364</v>
      </c>
      <c r="E22" t="s">
        <v>43</v>
      </c>
      <c r="F22">
        <v>20301</v>
      </c>
      <c r="G22" t="s">
        <v>535</v>
      </c>
      <c r="H22" t="s">
        <v>79</v>
      </c>
      <c r="I22" s="10"/>
      <c r="J22" s="24">
        <v>6.25E-2</v>
      </c>
      <c r="K22" t="s">
        <v>60</v>
      </c>
      <c r="L22" t="s">
        <v>83</v>
      </c>
    </row>
    <row r="23" spans="1:12">
      <c r="A23" t="s">
        <v>528</v>
      </c>
      <c r="B23" s="27">
        <v>43621</v>
      </c>
      <c r="C23" s="18" t="s">
        <v>538</v>
      </c>
      <c r="D23" s="21" t="s">
        <v>382</v>
      </c>
      <c r="E23" t="s">
        <v>46</v>
      </c>
      <c r="F23">
        <v>20302</v>
      </c>
      <c r="G23" t="s">
        <v>537</v>
      </c>
      <c r="H23" t="s">
        <v>79</v>
      </c>
      <c r="I23" s="10"/>
      <c r="J23" s="24">
        <v>4.1666666666666664E-2</v>
      </c>
      <c r="K23" t="s">
        <v>60</v>
      </c>
      <c r="L23" t="s">
        <v>83</v>
      </c>
    </row>
    <row r="24" spans="1:12">
      <c r="A24" t="s">
        <v>528</v>
      </c>
      <c r="B24" s="27">
        <v>43621</v>
      </c>
      <c r="C24" s="18" t="s">
        <v>391</v>
      </c>
      <c r="D24" s="21" t="s">
        <v>397</v>
      </c>
      <c r="E24" t="s">
        <v>52</v>
      </c>
      <c r="F24">
        <v>20307</v>
      </c>
      <c r="G24" t="s">
        <v>539</v>
      </c>
      <c r="H24" t="s">
        <v>79</v>
      </c>
      <c r="I24" s="10"/>
      <c r="J24" s="24">
        <v>8.3333333333333301E-2</v>
      </c>
      <c r="K24" t="s">
        <v>60</v>
      </c>
      <c r="L24" t="s">
        <v>83</v>
      </c>
    </row>
    <row r="25" spans="1:12">
      <c r="B25" s="27"/>
      <c r="C25" s="18" t="s">
        <v>545</v>
      </c>
      <c r="D25" s="21" t="s">
        <v>382</v>
      </c>
      <c r="E25" t="s">
        <v>46</v>
      </c>
      <c r="F25">
        <v>20302</v>
      </c>
      <c r="G25" t="s">
        <v>546</v>
      </c>
      <c r="H25" t="s">
        <v>79</v>
      </c>
      <c r="I25" s="10"/>
      <c r="J25" s="24">
        <v>8.3333333333333301E-2</v>
      </c>
      <c r="K25" t="s">
        <v>60</v>
      </c>
      <c r="L25" t="s">
        <v>83</v>
      </c>
    </row>
  </sheetData>
  <dataValidations count="2">
    <dataValidation type="list" allowBlank="1" showInputMessage="1" showErrorMessage="1" sqref="J14:J25">
      <formula1>d.temps</formula1>
    </dataValidation>
    <dataValidation type="list" allowBlank="1" showInputMessage="1" showErrorMessage="1" sqref="D14:D25">
      <formula1>d.équipements</formula1>
    </dataValidation>
  </dataValidations>
  <pageMargins left="0.7" right="0.7" top="0.75" bottom="0.75" header="0.3" footer="0.3"/>
  <pageSetup paperSize="9" scale="8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L28"/>
  <sheetViews>
    <sheetView showGridLines="0" zoomScale="91" zoomScaleNormal="91" workbookViewId="0">
      <selection activeCell="A14" sqref="A14:L28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48">
        <f>COUNTIF(T_Mohamed[Temps réel],"&gt;0")/COUNTA(T_Mohamed[Description])</f>
        <v>0.73333333333333328</v>
      </c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 t="s">
        <v>89</v>
      </c>
      <c r="B14" s="26">
        <v>43475</v>
      </c>
      <c r="C14" s="23" t="s">
        <v>96</v>
      </c>
      <c r="D14" s="23" t="s">
        <v>10</v>
      </c>
      <c r="E14" s="8" t="s">
        <v>213</v>
      </c>
      <c r="F14" s="8" t="s">
        <v>213</v>
      </c>
      <c r="G14" s="8" t="s">
        <v>97</v>
      </c>
      <c r="H14" s="8" t="s">
        <v>80</v>
      </c>
      <c r="I14" s="11">
        <v>0.125</v>
      </c>
      <c r="J14" s="22">
        <v>0.125</v>
      </c>
      <c r="K14" s="8" t="s">
        <v>60</v>
      </c>
      <c r="L14" s="13"/>
    </row>
    <row r="15" spans="1:12">
      <c r="A15" s="13" t="s">
        <v>89</v>
      </c>
      <c r="B15" s="21">
        <v>43480</v>
      </c>
      <c r="C15" s="20" t="s">
        <v>124</v>
      </c>
      <c r="D15" s="21" t="s">
        <v>34</v>
      </c>
      <c r="E15" s="17" t="s">
        <v>213</v>
      </c>
      <c r="F15" s="17" t="s">
        <v>213</v>
      </c>
      <c r="G15" s="13" t="s">
        <v>130</v>
      </c>
      <c r="H15" s="13" t="s">
        <v>80</v>
      </c>
      <c r="I15" s="28">
        <v>4.1666666666666664E-2</v>
      </c>
      <c r="J15" s="29">
        <v>4.1666666666666664E-2</v>
      </c>
      <c r="K15" s="13" t="s">
        <v>60</v>
      </c>
      <c r="L15" s="13" t="s">
        <v>83</v>
      </c>
    </row>
    <row r="16" spans="1:12">
      <c r="A16" s="13" t="s">
        <v>89</v>
      </c>
      <c r="B16" s="21">
        <v>43480</v>
      </c>
      <c r="C16" s="20" t="s">
        <v>127</v>
      </c>
      <c r="D16" s="21" t="s">
        <v>32</v>
      </c>
      <c r="E16" s="17" t="s">
        <v>213</v>
      </c>
      <c r="F16" s="17" t="s">
        <v>213</v>
      </c>
      <c r="G16" s="13" t="s">
        <v>135</v>
      </c>
      <c r="H16" s="13" t="s">
        <v>80</v>
      </c>
      <c r="I16" s="28">
        <v>4.1666666666666664E-2</v>
      </c>
      <c r="J16" s="29">
        <v>4.1666666666666664E-2</v>
      </c>
      <c r="K16" s="13" t="s">
        <v>60</v>
      </c>
      <c r="L16" s="13" t="s">
        <v>83</v>
      </c>
    </row>
    <row r="17" spans="1:12">
      <c r="A17" s="13" t="s">
        <v>89</v>
      </c>
      <c r="B17" s="21">
        <v>43486</v>
      </c>
      <c r="C17" s="20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80</v>
      </c>
      <c r="I17" s="28"/>
      <c r="J17" s="29">
        <v>0.3125</v>
      </c>
      <c r="K17" s="13" t="s">
        <v>60</v>
      </c>
      <c r="L17" s="13"/>
    </row>
    <row r="18" spans="1:12">
      <c r="A18" s="13" t="s">
        <v>171</v>
      </c>
      <c r="B18" s="21">
        <v>43488</v>
      </c>
      <c r="C18" s="20" t="s">
        <v>172</v>
      </c>
      <c r="D18" s="21" t="s">
        <v>151</v>
      </c>
      <c r="E18" s="17" t="s">
        <v>213</v>
      </c>
      <c r="F18" s="17" t="s">
        <v>213</v>
      </c>
      <c r="G18" s="13" t="s">
        <v>196</v>
      </c>
      <c r="H18" s="13" t="s">
        <v>80</v>
      </c>
      <c r="I18" s="28"/>
      <c r="J18" s="29"/>
      <c r="K18" s="13"/>
      <c r="L18" s="13"/>
    </row>
    <row r="19" spans="1:12">
      <c r="A19" s="13" t="s">
        <v>171</v>
      </c>
      <c r="B19" s="21">
        <v>43489</v>
      </c>
      <c r="C19" s="20" t="s">
        <v>173</v>
      </c>
      <c r="D19" s="21" t="s">
        <v>22</v>
      </c>
      <c r="E19" s="17" t="s">
        <v>213</v>
      </c>
      <c r="F19" s="17" t="s">
        <v>213</v>
      </c>
      <c r="G19" s="13" t="s">
        <v>174</v>
      </c>
      <c r="H19" s="13" t="s">
        <v>80</v>
      </c>
      <c r="I19" s="28"/>
      <c r="J19" s="29">
        <v>4.1666666666666664E-2</v>
      </c>
      <c r="K19" s="13" t="s">
        <v>60</v>
      </c>
      <c r="L19" s="13"/>
    </row>
    <row r="20" spans="1:12">
      <c r="A20" s="13" t="s">
        <v>117</v>
      </c>
      <c r="B20" s="21">
        <v>43490</v>
      </c>
      <c r="C20" s="20" t="s">
        <v>206</v>
      </c>
      <c r="D20" s="21" t="s">
        <v>151</v>
      </c>
      <c r="E20" s="17" t="s">
        <v>213</v>
      </c>
      <c r="F20" s="17" t="s">
        <v>213</v>
      </c>
      <c r="G20" s="13" t="s">
        <v>249</v>
      </c>
      <c r="H20" s="13" t="s">
        <v>80</v>
      </c>
      <c r="I20" s="28"/>
      <c r="J20" s="29"/>
      <c r="K20" s="13"/>
      <c r="L20" s="13"/>
    </row>
    <row r="21" spans="1:12">
      <c r="A21" s="13" t="s">
        <v>117</v>
      </c>
      <c r="B21" s="21">
        <v>43490</v>
      </c>
      <c r="C21" s="20" t="s">
        <v>207</v>
      </c>
      <c r="D21" s="21" t="s">
        <v>151</v>
      </c>
      <c r="E21" s="17" t="s">
        <v>213</v>
      </c>
      <c r="F21" s="17" t="s">
        <v>213</v>
      </c>
      <c r="G21" s="13" t="s">
        <v>250</v>
      </c>
      <c r="H21" s="13" t="s">
        <v>80</v>
      </c>
      <c r="I21" s="28"/>
      <c r="J21" s="29"/>
      <c r="K21" s="13"/>
      <c r="L21" s="13"/>
    </row>
    <row r="22" spans="1:12">
      <c r="A22" s="13" t="s">
        <v>89</v>
      </c>
      <c r="B22" s="21">
        <v>43493</v>
      </c>
      <c r="C22" s="20" t="s">
        <v>208</v>
      </c>
      <c r="D22" s="21" t="s">
        <v>151</v>
      </c>
      <c r="E22" s="17" t="s">
        <v>213</v>
      </c>
      <c r="F22" s="17" t="s">
        <v>213</v>
      </c>
      <c r="G22" s="13" t="s">
        <v>226</v>
      </c>
      <c r="H22" s="13" t="s">
        <v>80</v>
      </c>
      <c r="I22" s="28"/>
      <c r="J22" s="29">
        <v>0.3125</v>
      </c>
      <c r="K22" s="13" t="s">
        <v>60</v>
      </c>
      <c r="L22" s="13"/>
    </row>
    <row r="23" spans="1:12">
      <c r="A23" s="13" t="s">
        <v>89</v>
      </c>
      <c r="B23" s="21">
        <v>43500</v>
      </c>
      <c r="C23" s="20" t="s">
        <v>286</v>
      </c>
      <c r="D23" s="21" t="s">
        <v>151</v>
      </c>
      <c r="E23" s="17" t="s">
        <v>213</v>
      </c>
      <c r="F23" s="17" t="s">
        <v>213</v>
      </c>
      <c r="G23" s="13" t="s">
        <v>292</v>
      </c>
      <c r="H23" s="13" t="s">
        <v>80</v>
      </c>
      <c r="I23" s="28"/>
      <c r="J23" s="29">
        <v>0.3125</v>
      </c>
      <c r="K23" s="13" t="s">
        <v>60</v>
      </c>
      <c r="L23" s="13"/>
    </row>
    <row r="24" spans="1:12">
      <c r="A24" s="13" t="s">
        <v>89</v>
      </c>
      <c r="B24" s="21">
        <v>43507</v>
      </c>
      <c r="C24" s="20" t="s">
        <v>408</v>
      </c>
      <c r="D24" s="21" t="s">
        <v>353</v>
      </c>
      <c r="E24" s="17" t="s">
        <v>47</v>
      </c>
      <c r="F24" s="17">
        <v>20307</v>
      </c>
      <c r="G24" s="13" t="s">
        <v>412</v>
      </c>
      <c r="H24" s="13" t="s">
        <v>80</v>
      </c>
      <c r="I24" s="28"/>
      <c r="J24" s="29">
        <v>4.1666666666666664E-2</v>
      </c>
      <c r="K24" s="13" t="s">
        <v>60</v>
      </c>
      <c r="L24" s="13"/>
    </row>
    <row r="25" spans="1:12">
      <c r="A25" s="13" t="s">
        <v>89</v>
      </c>
      <c r="B25" s="21">
        <v>43528</v>
      </c>
      <c r="C25" s="20" t="s">
        <v>408</v>
      </c>
      <c r="D25" s="21" t="s">
        <v>353</v>
      </c>
      <c r="E25" s="17" t="s">
        <v>47</v>
      </c>
      <c r="F25" s="17">
        <v>20307</v>
      </c>
      <c r="G25" s="13" t="s">
        <v>600</v>
      </c>
      <c r="H25" s="13" t="s">
        <v>80</v>
      </c>
      <c r="I25" s="28"/>
      <c r="J25" s="29"/>
      <c r="K25" s="13"/>
      <c r="L25" s="13"/>
    </row>
    <row r="26" spans="1:12">
      <c r="A26" s="13" t="s">
        <v>89</v>
      </c>
      <c r="B26" s="21">
        <v>43549</v>
      </c>
      <c r="C26" s="20" t="s">
        <v>511</v>
      </c>
      <c r="D26" s="21" t="s">
        <v>351</v>
      </c>
      <c r="E26" s="17" t="s">
        <v>47</v>
      </c>
      <c r="F26" s="17">
        <v>20304</v>
      </c>
      <c r="G26" s="13" t="s">
        <v>601</v>
      </c>
      <c r="H26" s="13" t="s">
        <v>80</v>
      </c>
      <c r="I26" s="28"/>
      <c r="J26" s="29">
        <v>0.16666666666666599</v>
      </c>
      <c r="K26" s="13" t="s">
        <v>60</v>
      </c>
      <c r="L26" s="13"/>
    </row>
    <row r="27" spans="1:12">
      <c r="A27" s="13" t="s">
        <v>216</v>
      </c>
      <c r="B27" s="21">
        <v>43551</v>
      </c>
      <c r="C27" s="20" t="s">
        <v>513</v>
      </c>
      <c r="D27" s="21" t="s">
        <v>390</v>
      </c>
      <c r="E27" s="17" t="s">
        <v>47</v>
      </c>
      <c r="F27" s="17">
        <v>20304</v>
      </c>
      <c r="G27" s="13" t="s">
        <v>602</v>
      </c>
      <c r="H27" s="13" t="s">
        <v>80</v>
      </c>
      <c r="I27" s="28"/>
      <c r="J27" s="29">
        <v>4.1666666666666664E-2</v>
      </c>
      <c r="K27" s="13" t="s">
        <v>60</v>
      </c>
      <c r="L27" s="13"/>
    </row>
    <row r="28" spans="1:12">
      <c r="A28" s="13" t="s">
        <v>413</v>
      </c>
      <c r="B28" s="21">
        <v>43560</v>
      </c>
      <c r="C28" s="20" t="s">
        <v>514</v>
      </c>
      <c r="D28" s="21" t="s">
        <v>353</v>
      </c>
      <c r="E28" s="17" t="s">
        <v>47</v>
      </c>
      <c r="F28" s="17">
        <v>20307</v>
      </c>
      <c r="G28" s="13" t="s">
        <v>603</v>
      </c>
      <c r="H28" s="13" t="s">
        <v>80</v>
      </c>
      <c r="I28" s="28"/>
      <c r="J28" s="29">
        <v>0.125</v>
      </c>
      <c r="K28" s="13" t="s">
        <v>60</v>
      </c>
      <c r="L28" s="13"/>
    </row>
  </sheetData>
  <dataValidations count="3">
    <dataValidation type="list" allowBlank="1" showInputMessage="1" showErrorMessage="1" sqref="K14:K28">
      <formula1>d.validation</formula1>
    </dataValidation>
    <dataValidation type="list" allowBlank="1" showInputMessage="1" showErrorMessage="1" sqref="J14:J28">
      <formula1>d.temps</formula1>
    </dataValidation>
    <dataValidation type="list" allowBlank="1" showInputMessage="1" showErrorMessage="1" sqref="D14:D28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L56"/>
  <sheetViews>
    <sheetView showGridLines="0" zoomScale="85" zoomScaleNormal="85" workbookViewId="0">
      <selection activeCell="A14" sqref="A14:L56"/>
    </sheetView>
  </sheetViews>
  <sheetFormatPr defaultColWidth="11" defaultRowHeight="14.25"/>
  <cols>
    <col min="1" max="1" width="11.75" bestFit="1" customWidth="1"/>
    <col min="2" max="2" width="16.625" customWidth="1"/>
    <col min="3" max="3" width="34.375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48">
        <f>COUNTIF(T_Mohamed15[Temps réel],"&gt;0")/COUNTA(T_Mohamed15[Description])</f>
        <v>0.38095238095238093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ht="57">
      <c r="A14" s="8" t="s">
        <v>105</v>
      </c>
      <c r="B14" s="26">
        <v>43475</v>
      </c>
      <c r="C14" s="39" t="s">
        <v>106</v>
      </c>
      <c r="D14" s="23" t="s">
        <v>16</v>
      </c>
      <c r="E14" s="8" t="s">
        <v>213</v>
      </c>
      <c r="F14" s="8" t="s">
        <v>213</v>
      </c>
      <c r="G14" s="8" t="s">
        <v>137</v>
      </c>
      <c r="H14" s="8" t="s">
        <v>91</v>
      </c>
      <c r="I14" s="11"/>
      <c r="J14" s="22">
        <v>0.104166666666667</v>
      </c>
      <c r="K14" s="8" t="s">
        <v>60</v>
      </c>
      <c r="L14" s="13" t="s">
        <v>83</v>
      </c>
    </row>
    <row r="15" spans="1:12" ht="42.75">
      <c r="A15" s="13" t="s">
        <v>105</v>
      </c>
      <c r="B15" s="21">
        <v>43475</v>
      </c>
      <c r="C15" s="35" t="s">
        <v>108</v>
      </c>
      <c r="D15" s="21" t="s">
        <v>13</v>
      </c>
      <c r="E15" s="17" t="s">
        <v>213</v>
      </c>
      <c r="F15" s="17" t="s">
        <v>213</v>
      </c>
      <c r="G15" s="13" t="s">
        <v>515</v>
      </c>
      <c r="H15" s="13" t="s">
        <v>91</v>
      </c>
      <c r="I15" s="28"/>
      <c r="J15" s="29">
        <v>4.1666666666666664E-2</v>
      </c>
      <c r="K15" s="13"/>
      <c r="L15" s="13"/>
    </row>
    <row r="16" spans="1:12" ht="85.5">
      <c r="A16" s="13" t="s">
        <v>105</v>
      </c>
      <c r="B16" s="21">
        <v>43475</v>
      </c>
      <c r="C16" s="35" t="s">
        <v>301</v>
      </c>
      <c r="D16" s="21" t="s">
        <v>44</v>
      </c>
      <c r="E16" s="17" t="s">
        <v>45</v>
      </c>
      <c r="F16" s="17">
        <v>20307</v>
      </c>
      <c r="G16" s="13" t="s">
        <v>138</v>
      </c>
      <c r="H16" s="13" t="s">
        <v>91</v>
      </c>
      <c r="I16" s="28"/>
      <c r="J16" s="29"/>
      <c r="K16" s="13"/>
      <c r="L16" s="13"/>
    </row>
    <row r="17" spans="1:12" ht="42.75">
      <c r="A17" s="13" t="s">
        <v>105</v>
      </c>
      <c r="B17" s="21">
        <v>43476</v>
      </c>
      <c r="C17" s="35" t="s">
        <v>112</v>
      </c>
      <c r="D17" s="21" t="s">
        <v>35</v>
      </c>
      <c r="E17" s="17" t="s">
        <v>213</v>
      </c>
      <c r="F17" s="17" t="s">
        <v>213</v>
      </c>
      <c r="G17" s="13" t="s">
        <v>139</v>
      </c>
      <c r="H17" s="13" t="s">
        <v>91</v>
      </c>
      <c r="I17" s="28"/>
      <c r="J17" s="29"/>
      <c r="K17" s="13"/>
      <c r="L17" s="13"/>
    </row>
    <row r="18" spans="1:12" ht="57">
      <c r="A18" s="13" t="s">
        <v>117</v>
      </c>
      <c r="B18" s="21">
        <v>43476</v>
      </c>
      <c r="C18" s="35" t="s">
        <v>118</v>
      </c>
      <c r="D18" s="21" t="s">
        <v>27</v>
      </c>
      <c r="E18" s="17" t="s">
        <v>213</v>
      </c>
      <c r="F18" s="17" t="s">
        <v>213</v>
      </c>
      <c r="G18" s="13" t="s">
        <v>140</v>
      </c>
      <c r="H18" s="13" t="s">
        <v>91</v>
      </c>
      <c r="I18" s="28"/>
      <c r="J18" s="29">
        <v>2.0833333333333332E-2</v>
      </c>
      <c r="K18" s="13" t="s">
        <v>60</v>
      </c>
      <c r="L18" s="13"/>
    </row>
    <row r="19" spans="1:12" ht="42.75">
      <c r="A19" s="13" t="s">
        <v>121</v>
      </c>
      <c r="B19" s="21">
        <v>43479</v>
      </c>
      <c r="C19" s="35" t="s">
        <v>122</v>
      </c>
      <c r="D19" s="21" t="s">
        <v>4</v>
      </c>
      <c r="E19" s="17" t="s">
        <v>213</v>
      </c>
      <c r="F19" s="17" t="s">
        <v>213</v>
      </c>
      <c r="G19" s="13" t="s">
        <v>141</v>
      </c>
      <c r="H19" s="13" t="s">
        <v>91</v>
      </c>
      <c r="I19" s="28"/>
      <c r="J19" s="29">
        <v>0.125</v>
      </c>
      <c r="K19" s="13" t="s">
        <v>60</v>
      </c>
      <c r="L19" s="13"/>
    </row>
    <row r="20" spans="1:12" ht="42.75">
      <c r="A20" s="13" t="s">
        <v>105</v>
      </c>
      <c r="B20" s="21">
        <v>43480</v>
      </c>
      <c r="C20" s="35" t="s">
        <v>128</v>
      </c>
      <c r="D20" s="21" t="s">
        <v>19</v>
      </c>
      <c r="E20" s="17" t="s">
        <v>213</v>
      </c>
      <c r="F20" s="17" t="s">
        <v>213</v>
      </c>
      <c r="G20" s="13">
        <v>10</v>
      </c>
      <c r="H20" s="13" t="s">
        <v>91</v>
      </c>
      <c r="I20" s="28">
        <v>0.104166666666667</v>
      </c>
      <c r="J20" s="29">
        <v>0.104166666666667</v>
      </c>
      <c r="K20" s="13" t="s">
        <v>60</v>
      </c>
      <c r="L20" s="13" t="s">
        <v>83</v>
      </c>
    </row>
    <row r="21" spans="1:12" ht="28.5">
      <c r="A21" s="13" t="s">
        <v>117</v>
      </c>
      <c r="B21" s="21">
        <v>43483</v>
      </c>
      <c r="C21" s="35" t="s">
        <v>146</v>
      </c>
      <c r="D21" s="21" t="s">
        <v>19</v>
      </c>
      <c r="E21" s="17" t="s">
        <v>213</v>
      </c>
      <c r="F21" s="17" t="s">
        <v>213</v>
      </c>
      <c r="G21" s="13">
        <v>11</v>
      </c>
      <c r="H21" s="13" t="s">
        <v>91</v>
      </c>
      <c r="I21" s="28"/>
      <c r="J21" s="29"/>
      <c r="K21" s="13" t="s">
        <v>60</v>
      </c>
      <c r="L21" s="13"/>
    </row>
    <row r="22" spans="1:12" ht="28.5">
      <c r="A22" s="13" t="s">
        <v>117</v>
      </c>
      <c r="B22" s="21">
        <v>43483</v>
      </c>
      <c r="C22" s="35" t="s">
        <v>147</v>
      </c>
      <c r="D22" s="21" t="s">
        <v>16</v>
      </c>
      <c r="E22" s="17" t="s">
        <v>213</v>
      </c>
      <c r="F22" s="17" t="s">
        <v>213</v>
      </c>
      <c r="G22" s="13">
        <v>12</v>
      </c>
      <c r="H22" s="13" t="s">
        <v>91</v>
      </c>
      <c r="I22" s="28"/>
      <c r="J22" s="29"/>
      <c r="K22" s="13"/>
      <c r="L22" s="13"/>
    </row>
    <row r="23" spans="1:12" ht="28.5">
      <c r="A23" s="13" t="s">
        <v>117</v>
      </c>
      <c r="B23" s="21">
        <v>43483</v>
      </c>
      <c r="C23" s="35" t="s">
        <v>148</v>
      </c>
      <c r="D23" s="21" t="s">
        <v>21</v>
      </c>
      <c r="E23" s="17" t="s">
        <v>213</v>
      </c>
      <c r="F23" s="17" t="s">
        <v>213</v>
      </c>
      <c r="G23" s="13">
        <v>13</v>
      </c>
      <c r="H23" s="13" t="s">
        <v>91</v>
      </c>
      <c r="I23" s="28"/>
      <c r="J23" s="29"/>
      <c r="K23" s="13" t="s">
        <v>60</v>
      </c>
      <c r="L23" s="13"/>
    </row>
    <row r="24" spans="1:12" ht="28.5">
      <c r="A24" s="13" t="s">
        <v>117</v>
      </c>
      <c r="B24" s="21">
        <v>43483</v>
      </c>
      <c r="C24" s="35" t="s">
        <v>149</v>
      </c>
      <c r="D24" s="21" t="s">
        <v>151</v>
      </c>
      <c r="E24" s="17" t="s">
        <v>213</v>
      </c>
      <c r="F24" s="17" t="s">
        <v>213</v>
      </c>
      <c r="G24" s="13">
        <v>14</v>
      </c>
      <c r="H24" s="13" t="s">
        <v>91</v>
      </c>
      <c r="I24" s="28"/>
      <c r="J24" s="29"/>
      <c r="K24" s="13" t="s">
        <v>60</v>
      </c>
      <c r="L24" s="13"/>
    </row>
    <row r="25" spans="1:12" ht="42.75">
      <c r="A25" s="13" t="s">
        <v>117</v>
      </c>
      <c r="B25" s="21">
        <v>43483</v>
      </c>
      <c r="C25" s="35" t="s">
        <v>150</v>
      </c>
      <c r="D25" s="21" t="s">
        <v>151</v>
      </c>
      <c r="E25" s="17" t="s">
        <v>213</v>
      </c>
      <c r="F25" s="17" t="s">
        <v>213</v>
      </c>
      <c r="G25" s="13">
        <v>15</v>
      </c>
      <c r="H25" s="13" t="s">
        <v>91</v>
      </c>
      <c r="I25" s="28"/>
      <c r="J25" s="29"/>
      <c r="K25" s="13" t="s">
        <v>60</v>
      </c>
      <c r="L25" s="13"/>
    </row>
    <row r="26" spans="1:12" ht="28.5">
      <c r="A26" s="13" t="s">
        <v>152</v>
      </c>
      <c r="B26" s="21">
        <v>43483</v>
      </c>
      <c r="C26" s="35" t="s">
        <v>153</v>
      </c>
      <c r="D26" s="21" t="s">
        <v>10</v>
      </c>
      <c r="E26" s="17" t="s">
        <v>213</v>
      </c>
      <c r="F26" s="17" t="s">
        <v>213</v>
      </c>
      <c r="G26" s="13">
        <v>16</v>
      </c>
      <c r="H26" s="13" t="s">
        <v>91</v>
      </c>
      <c r="I26" s="28"/>
      <c r="J26" s="29"/>
      <c r="K26" s="13" t="s">
        <v>60</v>
      </c>
      <c r="L26" s="13"/>
    </row>
    <row r="27" spans="1:12" ht="42.75">
      <c r="A27" s="13" t="s">
        <v>152</v>
      </c>
      <c r="B27" s="21">
        <v>43483</v>
      </c>
      <c r="C27" s="35" t="s">
        <v>154</v>
      </c>
      <c r="D27" s="21" t="s">
        <v>4</v>
      </c>
      <c r="E27" s="17" t="s">
        <v>213</v>
      </c>
      <c r="F27" s="17" t="s">
        <v>213</v>
      </c>
      <c r="G27" s="13"/>
      <c r="H27" s="13" t="s">
        <v>91</v>
      </c>
      <c r="I27" s="28"/>
      <c r="J27" s="29"/>
      <c r="K27" s="13"/>
      <c r="L27" s="13"/>
    </row>
    <row r="28" spans="1:12" ht="85.5">
      <c r="A28" s="13" t="s">
        <v>105</v>
      </c>
      <c r="B28" s="21">
        <v>43489</v>
      </c>
      <c r="C28" s="35" t="s">
        <v>180</v>
      </c>
      <c r="D28" s="21" t="s">
        <v>55</v>
      </c>
      <c r="E28" s="17" t="s">
        <v>213</v>
      </c>
      <c r="F28" s="17" t="s">
        <v>213</v>
      </c>
      <c r="G28" s="13" t="s">
        <v>516</v>
      </c>
      <c r="H28" s="13" t="s">
        <v>91</v>
      </c>
      <c r="I28" s="28"/>
      <c r="J28" s="29"/>
      <c r="K28" s="13"/>
      <c r="L28" s="13"/>
    </row>
    <row r="29" spans="1:12" ht="57">
      <c r="A29" s="13" t="s">
        <v>105</v>
      </c>
      <c r="B29" s="21">
        <v>43489</v>
      </c>
      <c r="C29" s="35" t="s">
        <v>182</v>
      </c>
      <c r="D29" s="21" t="s">
        <v>18</v>
      </c>
      <c r="E29" s="17" t="s">
        <v>213</v>
      </c>
      <c r="F29" s="17" t="s">
        <v>213</v>
      </c>
      <c r="G29" s="13" t="s">
        <v>517</v>
      </c>
      <c r="H29" s="13" t="s">
        <v>91</v>
      </c>
      <c r="I29" s="28"/>
      <c r="J29" s="29"/>
      <c r="K29" s="13"/>
      <c r="L29" s="13"/>
    </row>
    <row r="30" spans="1:12" ht="57">
      <c r="A30" s="13" t="s">
        <v>117</v>
      </c>
      <c r="B30" s="21">
        <v>43490</v>
      </c>
      <c r="C30" s="35" t="s">
        <v>201</v>
      </c>
      <c r="D30" s="21" t="s">
        <v>10</v>
      </c>
      <c r="E30" s="17" t="s">
        <v>213</v>
      </c>
      <c r="F30" s="17" t="s">
        <v>213</v>
      </c>
      <c r="G30" s="13" t="s">
        <v>240</v>
      </c>
      <c r="H30" s="13" t="s">
        <v>91</v>
      </c>
      <c r="I30" s="28"/>
      <c r="J30" s="29">
        <v>4.1666666666666664E-2</v>
      </c>
      <c r="K30" s="13"/>
      <c r="L30" s="13"/>
    </row>
    <row r="31" spans="1:12" ht="28.5">
      <c r="A31" s="13" t="s">
        <v>159</v>
      </c>
      <c r="B31" s="21">
        <v>43490</v>
      </c>
      <c r="C31" s="35" t="s">
        <v>202</v>
      </c>
      <c r="D31" s="21" t="s">
        <v>151</v>
      </c>
      <c r="E31" s="17" t="s">
        <v>213</v>
      </c>
      <c r="F31" s="17" t="s">
        <v>213</v>
      </c>
      <c r="G31" s="13" t="s">
        <v>241</v>
      </c>
      <c r="H31" s="13" t="s">
        <v>91</v>
      </c>
      <c r="I31" s="28"/>
      <c r="J31" s="29"/>
      <c r="K31" s="13"/>
      <c r="L31" s="13"/>
    </row>
    <row r="32" spans="1:12" ht="28.5">
      <c r="A32" s="13" t="s">
        <v>117</v>
      </c>
      <c r="B32" s="21">
        <v>43490</v>
      </c>
      <c r="C32" s="35" t="s">
        <v>284</v>
      </c>
      <c r="D32" s="21" t="s">
        <v>34</v>
      </c>
      <c r="E32" s="17" t="s">
        <v>213</v>
      </c>
      <c r="F32" s="17" t="s">
        <v>213</v>
      </c>
      <c r="G32" s="13" t="s">
        <v>242</v>
      </c>
      <c r="H32" s="13" t="s">
        <v>91</v>
      </c>
      <c r="I32" s="28"/>
      <c r="J32" s="29"/>
      <c r="K32" s="13"/>
      <c r="L32" s="13"/>
    </row>
    <row r="33" spans="1:12" ht="42.75">
      <c r="A33" s="13" t="s">
        <v>117</v>
      </c>
      <c r="B33" s="21">
        <v>43490</v>
      </c>
      <c r="C33" s="35" t="s">
        <v>203</v>
      </c>
      <c r="D33" s="21" t="s">
        <v>17</v>
      </c>
      <c r="E33" s="17" t="s">
        <v>213</v>
      </c>
      <c r="F33" s="17" t="s">
        <v>213</v>
      </c>
      <c r="G33" s="13" t="s">
        <v>243</v>
      </c>
      <c r="H33" s="13" t="s">
        <v>91</v>
      </c>
      <c r="I33" s="28"/>
      <c r="J33" s="29"/>
      <c r="K33" s="13"/>
      <c r="L33" s="13"/>
    </row>
    <row r="34" spans="1:12" ht="28.5">
      <c r="A34" s="13" t="s">
        <v>117</v>
      </c>
      <c r="B34" s="21">
        <v>43490</v>
      </c>
      <c r="C34" s="35" t="s">
        <v>204</v>
      </c>
      <c r="D34" s="21" t="s">
        <v>4</v>
      </c>
      <c r="E34" s="17" t="s">
        <v>213</v>
      </c>
      <c r="F34" s="17" t="s">
        <v>213</v>
      </c>
      <c r="G34" s="13" t="s">
        <v>244</v>
      </c>
      <c r="H34" s="13" t="s">
        <v>91</v>
      </c>
      <c r="I34" s="28"/>
      <c r="J34" s="29"/>
      <c r="K34" s="13"/>
      <c r="L34" s="13"/>
    </row>
    <row r="35" spans="1:12">
      <c r="A35" s="13" t="s">
        <v>89</v>
      </c>
      <c r="B35" s="21">
        <v>43493</v>
      </c>
      <c r="C35" s="35" t="s">
        <v>208</v>
      </c>
      <c r="D35" s="21" t="s">
        <v>151</v>
      </c>
      <c r="E35" s="17" t="s">
        <v>213</v>
      </c>
      <c r="F35" s="17" t="s">
        <v>213</v>
      </c>
      <c r="G35" s="13" t="s">
        <v>212</v>
      </c>
      <c r="H35" s="13" t="s">
        <v>91</v>
      </c>
      <c r="I35" s="28"/>
      <c r="J35" s="29">
        <v>0.3125</v>
      </c>
      <c r="K35" s="13" t="s">
        <v>60</v>
      </c>
      <c r="L35" s="13"/>
    </row>
    <row r="36" spans="1:12">
      <c r="A36" s="13"/>
      <c r="B36" s="21"/>
      <c r="C36" s="35"/>
      <c r="D36" s="21"/>
      <c r="E36" s="17" t="s">
        <v>213</v>
      </c>
      <c r="F36" s="17" t="s">
        <v>213</v>
      </c>
      <c r="G36" s="13" t="s">
        <v>215</v>
      </c>
      <c r="H36" s="13" t="s">
        <v>91</v>
      </c>
      <c r="I36" s="28"/>
      <c r="J36" s="29">
        <v>4.1666666666666664E-2</v>
      </c>
      <c r="K36" s="13" t="s">
        <v>60</v>
      </c>
      <c r="L36" s="13" t="s">
        <v>83</v>
      </c>
    </row>
    <row r="37" spans="1:12" ht="28.5">
      <c r="A37" s="13" t="s">
        <v>117</v>
      </c>
      <c r="B37" s="21">
        <v>43494</v>
      </c>
      <c r="C37" s="35" t="s">
        <v>232</v>
      </c>
      <c r="D37" s="21" t="s">
        <v>151</v>
      </c>
      <c r="E37" s="17" t="s">
        <v>213</v>
      </c>
      <c r="F37" s="17" t="s">
        <v>213</v>
      </c>
      <c r="G37" s="13" t="s">
        <v>245</v>
      </c>
      <c r="H37" s="13" t="s">
        <v>91</v>
      </c>
      <c r="I37" s="28"/>
      <c r="J37" s="29">
        <v>6.25E-2</v>
      </c>
      <c r="K37" s="13"/>
      <c r="L37" s="13"/>
    </row>
    <row r="38" spans="1:12">
      <c r="A38" s="13" t="s">
        <v>246</v>
      </c>
      <c r="B38" s="21">
        <v>43495</v>
      </c>
      <c r="C38" s="35" t="s">
        <v>247</v>
      </c>
      <c r="D38" s="21" t="s">
        <v>10</v>
      </c>
      <c r="E38" s="17" t="s">
        <v>213</v>
      </c>
      <c r="F38" s="17" t="s">
        <v>213</v>
      </c>
      <c r="G38" s="13" t="s">
        <v>231</v>
      </c>
      <c r="H38" s="13" t="s">
        <v>91</v>
      </c>
      <c r="I38" s="28"/>
      <c r="J38" s="29">
        <v>4.1666666666666664E-2</v>
      </c>
      <c r="K38" s="13" t="s">
        <v>60</v>
      </c>
      <c r="L38" s="13" t="s">
        <v>83</v>
      </c>
    </row>
    <row r="39" spans="1:12">
      <c r="A39" s="13" t="s">
        <v>218</v>
      </c>
      <c r="B39" s="21">
        <v>43495</v>
      </c>
      <c r="C39" s="35" t="s">
        <v>248</v>
      </c>
      <c r="D39" s="21" t="s">
        <v>10</v>
      </c>
      <c r="E39" s="17" t="s">
        <v>213</v>
      </c>
      <c r="F39" s="17" t="s">
        <v>213</v>
      </c>
      <c r="G39" s="13" t="s">
        <v>316</v>
      </c>
      <c r="H39" s="13" t="s">
        <v>91</v>
      </c>
      <c r="I39" s="28"/>
      <c r="J39" s="29"/>
      <c r="K39" s="13"/>
      <c r="L39" s="13" t="s">
        <v>83</v>
      </c>
    </row>
    <row r="40" spans="1:12" ht="28.5">
      <c r="A40" s="13" t="s">
        <v>177</v>
      </c>
      <c r="B40" s="21">
        <v>43496</v>
      </c>
      <c r="C40" s="35" t="s">
        <v>263</v>
      </c>
      <c r="D40" s="21" t="s">
        <v>40</v>
      </c>
      <c r="E40" s="17" t="s">
        <v>48</v>
      </c>
      <c r="F40" s="17">
        <v>20312</v>
      </c>
      <c r="G40" s="13" t="s">
        <v>293</v>
      </c>
      <c r="H40" s="13" t="s">
        <v>91</v>
      </c>
      <c r="I40" s="28"/>
      <c r="J40" s="29"/>
      <c r="K40" s="13"/>
      <c r="L40" s="13" t="s">
        <v>83</v>
      </c>
    </row>
    <row r="41" spans="1:12" ht="71.25">
      <c r="A41" s="13" t="s">
        <v>117</v>
      </c>
      <c r="B41" s="21">
        <v>43497</v>
      </c>
      <c r="C41" s="35" t="s">
        <v>285</v>
      </c>
      <c r="D41" s="21" t="s">
        <v>151</v>
      </c>
      <c r="E41" s="17" t="s">
        <v>213</v>
      </c>
      <c r="F41" s="17" t="s">
        <v>213</v>
      </c>
      <c r="G41" s="13" t="s">
        <v>417</v>
      </c>
      <c r="H41" s="13" t="s">
        <v>91</v>
      </c>
      <c r="I41" s="28"/>
      <c r="J41" s="29">
        <v>4.1666666666666664E-2</v>
      </c>
      <c r="K41" s="13" t="s">
        <v>60</v>
      </c>
      <c r="L41" s="13" t="s">
        <v>83</v>
      </c>
    </row>
    <row r="42" spans="1:12">
      <c r="A42" s="13" t="s">
        <v>89</v>
      </c>
      <c r="B42" s="21">
        <v>43500</v>
      </c>
      <c r="C42" s="35" t="s">
        <v>286</v>
      </c>
      <c r="D42" s="21" t="s">
        <v>151</v>
      </c>
      <c r="E42" s="17" t="s">
        <v>213</v>
      </c>
      <c r="F42" s="17" t="s">
        <v>213</v>
      </c>
      <c r="G42" s="13" t="s">
        <v>294</v>
      </c>
      <c r="H42" s="13" t="s">
        <v>91</v>
      </c>
      <c r="I42" s="28"/>
      <c r="J42" s="29"/>
      <c r="K42" s="13"/>
      <c r="L42" s="13"/>
    </row>
    <row r="43" spans="1:12" ht="71.25">
      <c r="A43" s="13" t="s">
        <v>105</v>
      </c>
      <c r="B43" s="21">
        <v>43501</v>
      </c>
      <c r="C43" s="35" t="s">
        <v>297</v>
      </c>
      <c r="D43" s="21" t="s">
        <v>35</v>
      </c>
      <c r="E43" s="17" t="s">
        <v>213</v>
      </c>
      <c r="F43" s="17" t="s">
        <v>213</v>
      </c>
      <c r="G43" s="13" t="s">
        <v>317</v>
      </c>
      <c r="H43" s="13" t="s">
        <v>91</v>
      </c>
      <c r="I43" s="28"/>
      <c r="J43" s="29"/>
      <c r="K43" s="13"/>
      <c r="L43" s="13"/>
    </row>
    <row r="44" spans="1:12" ht="57">
      <c r="A44" s="13" t="s">
        <v>105</v>
      </c>
      <c r="B44" s="21">
        <v>43501</v>
      </c>
      <c r="C44" s="35" t="s">
        <v>298</v>
      </c>
      <c r="D44" s="21" t="s">
        <v>38</v>
      </c>
      <c r="E44" s="17" t="s">
        <v>213</v>
      </c>
      <c r="F44" s="17" t="s">
        <v>213</v>
      </c>
      <c r="G44" s="13" t="s">
        <v>318</v>
      </c>
      <c r="H44" s="13" t="s">
        <v>91</v>
      </c>
      <c r="I44" s="28"/>
      <c r="J44" s="29"/>
      <c r="K44" s="13"/>
      <c r="L44" s="13"/>
    </row>
    <row r="45" spans="1:12" ht="42.75">
      <c r="A45" s="13" t="s">
        <v>177</v>
      </c>
      <c r="B45" s="21">
        <v>43501</v>
      </c>
      <c r="C45" s="35" t="s">
        <v>300</v>
      </c>
      <c r="D45" s="21" t="s">
        <v>10</v>
      </c>
      <c r="E45" s="17" t="s">
        <v>213</v>
      </c>
      <c r="F45" s="17" t="s">
        <v>213</v>
      </c>
      <c r="G45" s="13" t="s">
        <v>319</v>
      </c>
      <c r="H45" s="13" t="s">
        <v>91</v>
      </c>
      <c r="I45" s="28"/>
      <c r="J45" s="29"/>
      <c r="K45" s="13"/>
      <c r="L45" s="13"/>
    </row>
    <row r="46" spans="1:12">
      <c r="A46" s="13" t="s">
        <v>306</v>
      </c>
      <c r="B46" s="21">
        <v>43503</v>
      </c>
      <c r="C46" s="35" t="s">
        <v>307</v>
      </c>
      <c r="D46" s="21" t="s">
        <v>4</v>
      </c>
      <c r="E46" s="17" t="s">
        <v>213</v>
      </c>
      <c r="F46" s="17" t="s">
        <v>213</v>
      </c>
      <c r="G46" s="13" t="s">
        <v>418</v>
      </c>
      <c r="H46" s="13" t="s">
        <v>91</v>
      </c>
      <c r="I46" s="28"/>
      <c r="J46" s="29">
        <v>8.3333333333333301E-2</v>
      </c>
      <c r="K46" s="13" t="s">
        <v>60</v>
      </c>
      <c r="L46" s="13"/>
    </row>
    <row r="47" spans="1:12">
      <c r="A47" s="13" t="s">
        <v>308</v>
      </c>
      <c r="B47" s="21">
        <v>43503</v>
      </c>
      <c r="C47" s="35" t="s">
        <v>309</v>
      </c>
      <c r="D47" s="21" t="s">
        <v>16</v>
      </c>
      <c r="E47" s="17" t="s">
        <v>213</v>
      </c>
      <c r="F47" s="17" t="s">
        <v>213</v>
      </c>
      <c r="G47" s="13" t="s">
        <v>320</v>
      </c>
      <c r="H47" s="13" t="s">
        <v>91</v>
      </c>
      <c r="I47" s="28"/>
      <c r="J47" s="29">
        <v>6.25E-2</v>
      </c>
      <c r="K47" s="13"/>
      <c r="L47" s="13"/>
    </row>
    <row r="48" spans="1:12">
      <c r="A48" s="13" t="s">
        <v>308</v>
      </c>
      <c r="B48" s="21">
        <v>43503</v>
      </c>
      <c r="C48" s="35" t="s">
        <v>310</v>
      </c>
      <c r="D48" s="21" t="s">
        <v>44</v>
      </c>
      <c r="E48" s="17" t="s">
        <v>45</v>
      </c>
      <c r="F48" s="17">
        <v>20307</v>
      </c>
      <c r="G48" s="13" t="s">
        <v>321</v>
      </c>
      <c r="H48" s="13" t="s">
        <v>91</v>
      </c>
      <c r="I48" s="28"/>
      <c r="J48" s="29">
        <v>0.3125</v>
      </c>
      <c r="K48" s="13"/>
      <c r="L48" s="13"/>
    </row>
    <row r="49" spans="1:12" ht="28.5">
      <c r="A49" s="13" t="s">
        <v>308</v>
      </c>
      <c r="B49" s="21">
        <v>43503</v>
      </c>
      <c r="C49" s="35" t="s">
        <v>311</v>
      </c>
      <c r="D49" s="21" t="s">
        <v>18</v>
      </c>
      <c r="E49" s="17" t="s">
        <v>213</v>
      </c>
      <c r="F49" s="17" t="s">
        <v>213</v>
      </c>
      <c r="G49" s="13" t="s">
        <v>322</v>
      </c>
      <c r="H49" s="13" t="s">
        <v>91</v>
      </c>
      <c r="I49" s="28"/>
      <c r="J49" s="29">
        <v>0.3125</v>
      </c>
      <c r="K49" s="13"/>
      <c r="L49" s="13"/>
    </row>
    <row r="50" spans="1:12" ht="57">
      <c r="A50" s="13" t="s">
        <v>105</v>
      </c>
      <c r="B50" s="21">
        <v>43503</v>
      </c>
      <c r="C50" s="35" t="s">
        <v>312</v>
      </c>
      <c r="D50" s="21" t="s">
        <v>10</v>
      </c>
      <c r="E50" s="17" t="s">
        <v>213</v>
      </c>
      <c r="F50" s="17" t="s">
        <v>213</v>
      </c>
      <c r="G50" s="13" t="s">
        <v>419</v>
      </c>
      <c r="H50" s="13" t="s">
        <v>91</v>
      </c>
      <c r="I50" s="28"/>
      <c r="J50" s="29"/>
      <c r="K50" s="13"/>
      <c r="L50" s="13"/>
    </row>
    <row r="51" spans="1:12" ht="57">
      <c r="A51" s="13" t="s">
        <v>105</v>
      </c>
      <c r="B51" s="21">
        <v>43503</v>
      </c>
      <c r="C51" s="35" t="s">
        <v>313</v>
      </c>
      <c r="D51" s="21" t="s">
        <v>30</v>
      </c>
      <c r="E51" s="17" t="s">
        <v>213</v>
      </c>
      <c r="F51" s="17" t="s">
        <v>213</v>
      </c>
      <c r="G51" s="13" t="s">
        <v>518</v>
      </c>
      <c r="H51" s="13" t="s">
        <v>91</v>
      </c>
      <c r="I51" s="28"/>
      <c r="J51" s="29"/>
      <c r="K51" s="13"/>
      <c r="L51" s="13"/>
    </row>
    <row r="52" spans="1:12" ht="99.75">
      <c r="A52" s="13" t="s">
        <v>105</v>
      </c>
      <c r="B52" s="21">
        <v>43503</v>
      </c>
      <c r="C52" s="35" t="s">
        <v>315</v>
      </c>
      <c r="D52" s="21" t="s">
        <v>5</v>
      </c>
      <c r="E52" s="17" t="s">
        <v>213</v>
      </c>
      <c r="F52" s="17" t="s">
        <v>213</v>
      </c>
      <c r="G52" s="13" t="s">
        <v>519</v>
      </c>
      <c r="H52" s="13" t="s">
        <v>91</v>
      </c>
      <c r="I52" s="28"/>
      <c r="J52" s="29"/>
      <c r="K52" s="13"/>
      <c r="L52" s="13"/>
    </row>
    <row r="53" spans="1:12" ht="28.5">
      <c r="A53" s="13" t="s">
        <v>105</v>
      </c>
      <c r="B53" s="21">
        <v>43503</v>
      </c>
      <c r="C53" s="35" t="s">
        <v>330</v>
      </c>
      <c r="D53" s="21" t="s">
        <v>151</v>
      </c>
      <c r="E53" s="17" t="s">
        <v>213</v>
      </c>
      <c r="F53" s="17" t="s">
        <v>213</v>
      </c>
      <c r="G53" s="13" t="s">
        <v>520</v>
      </c>
      <c r="H53" s="13" t="s">
        <v>91</v>
      </c>
      <c r="I53" s="28"/>
      <c r="J53" s="29"/>
      <c r="K53" s="13"/>
      <c r="L53" s="13"/>
    </row>
    <row r="54" spans="1:12">
      <c r="A54" s="13" t="s">
        <v>413</v>
      </c>
      <c r="B54" s="21">
        <v>43508</v>
      </c>
      <c r="C54" s="35" t="s">
        <v>414</v>
      </c>
      <c r="D54" s="21" t="s">
        <v>389</v>
      </c>
      <c r="E54" s="17" t="s">
        <v>415</v>
      </c>
      <c r="F54" s="17"/>
      <c r="G54" s="13">
        <v>173</v>
      </c>
      <c r="H54" s="13" t="s">
        <v>91</v>
      </c>
      <c r="I54" s="28"/>
      <c r="J54" s="29"/>
      <c r="K54" s="13" t="s">
        <v>60</v>
      </c>
      <c r="L54" s="13"/>
    </row>
    <row r="55" spans="1:12" ht="28.5">
      <c r="A55" s="13" t="s">
        <v>413</v>
      </c>
      <c r="B55" s="21">
        <v>43508</v>
      </c>
      <c r="C55" s="35" t="s">
        <v>416</v>
      </c>
      <c r="D55" s="21" t="s">
        <v>352</v>
      </c>
      <c r="E55" s="17" t="s">
        <v>415</v>
      </c>
      <c r="F55" s="17"/>
      <c r="G55" s="13">
        <v>174</v>
      </c>
      <c r="H55" s="13" t="s">
        <v>91</v>
      </c>
      <c r="I55" s="28"/>
      <c r="J55" s="29">
        <v>4.1666666666666664E-2</v>
      </c>
      <c r="K55" s="13" t="s">
        <v>60</v>
      </c>
      <c r="L55" s="13"/>
    </row>
    <row r="56" spans="1:12" ht="57">
      <c r="A56" s="13" t="s">
        <v>89</v>
      </c>
      <c r="B56" s="21">
        <v>43509</v>
      </c>
      <c r="C56" s="35" t="s">
        <v>458</v>
      </c>
      <c r="D56" s="21" t="s">
        <v>350</v>
      </c>
      <c r="E56" s="17" t="s">
        <v>46</v>
      </c>
      <c r="F56" s="17">
        <v>20302</v>
      </c>
      <c r="G56" s="13" t="s">
        <v>521</v>
      </c>
      <c r="H56" s="13" t="s">
        <v>91</v>
      </c>
      <c r="I56" s="28"/>
      <c r="J56" s="29"/>
      <c r="K56" s="13"/>
      <c r="L56" s="13"/>
    </row>
  </sheetData>
  <dataValidations count="3">
    <dataValidation type="list" allowBlank="1" showInputMessage="1" showErrorMessage="1" sqref="D14:D56">
      <formula1>d.équipements</formula1>
    </dataValidation>
    <dataValidation type="list" allowBlank="1" showInputMessage="1" showErrorMessage="1" sqref="J14:J56">
      <formula1>d.temps</formula1>
    </dataValidation>
    <dataValidation type="list" allowBlank="1" showInputMessage="1" showErrorMessage="1" sqref="K14:K56">
      <formula1>d.validation</formula1>
    </dataValidation>
  </dataValidations>
  <pageMargins left="0.7" right="0.7" top="0.75" bottom="0.75" header="0.3" footer="0.3"/>
  <pageSetup paperSize="9" scale="81" fitToHeight="0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L15"/>
  <sheetViews>
    <sheetView showGridLines="0" zoomScaleNormal="100" workbookViewId="0">
      <selection activeCell="A14" sqref="A14:L15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48">
        <f>COUNTIF(T_Mohamed1516[Temps réel],"&gt;0")/COUNTA(T_Mohamed1516[Description])</f>
        <v>1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 t="s">
        <v>89</v>
      </c>
      <c r="B14" s="26">
        <v>43472</v>
      </c>
      <c r="C14" s="23" t="s">
        <v>90</v>
      </c>
      <c r="D14" s="23" t="s">
        <v>26</v>
      </c>
      <c r="E14" s="8" t="s">
        <v>213</v>
      </c>
      <c r="F14" s="8" t="s">
        <v>213</v>
      </c>
      <c r="G14" s="8" t="s">
        <v>87</v>
      </c>
      <c r="H14" s="8" t="s">
        <v>92</v>
      </c>
      <c r="I14" s="11">
        <v>6.25E-2</v>
      </c>
      <c r="J14" s="22">
        <v>8.3333333333333301E-2</v>
      </c>
      <c r="K14" s="8" t="s">
        <v>60</v>
      </c>
      <c r="L14" s="13"/>
    </row>
    <row r="15" spans="1:12">
      <c r="A15" s="13" t="s">
        <v>171</v>
      </c>
      <c r="B15" s="21">
        <v>43489</v>
      </c>
      <c r="C15" s="20" t="s">
        <v>183</v>
      </c>
      <c r="D15" s="21" t="s">
        <v>36</v>
      </c>
      <c r="E15" s="17" t="s">
        <v>213</v>
      </c>
      <c r="F15" s="17" t="s">
        <v>213</v>
      </c>
      <c r="G15" s="13" t="s">
        <v>436</v>
      </c>
      <c r="H15" s="13" t="s">
        <v>92</v>
      </c>
      <c r="I15" s="28"/>
      <c r="J15" s="29">
        <v>4.1666666666666664E-2</v>
      </c>
      <c r="K15" s="13" t="s">
        <v>60</v>
      </c>
      <c r="L15" s="13"/>
    </row>
  </sheetData>
  <dataValidations count="3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L14"/>
  <sheetViews>
    <sheetView showGridLines="0" topLeftCell="C1" zoomScaleNormal="100" workbookViewId="0">
      <selection activeCell="I2" sqref="I2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50" t="e">
        <f>COUNTIF(T_Mohamed151617[Temps réel],"&gt;0")/COUNTA(T_Mohamed151617[Description])</f>
        <v>#DIV/0!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s="8"/>
      <c r="B14" s="26"/>
      <c r="C14" s="23"/>
      <c r="D14" s="23"/>
      <c r="E14" s="8"/>
      <c r="F14" s="8"/>
      <c r="G14" s="8"/>
      <c r="H14" s="8"/>
      <c r="I14" s="11"/>
      <c r="J14" s="22"/>
      <c r="K14" s="8"/>
      <c r="L14" s="13"/>
    </row>
  </sheetData>
  <dataValidations count="3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L14"/>
  <sheetViews>
    <sheetView showGridLines="0" zoomScaleNormal="100" workbookViewId="0">
      <selection activeCell="J4" sqref="J4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50" t="e">
        <f>COUNTA(T_Jean_Marie[Temps réel],"&gt;0")/COUNTA(T_Jean_Marie[Description])</f>
        <v>#DIV/0!</v>
      </c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B14" s="18"/>
      <c r="C14" s="18"/>
      <c r="D14" s="26"/>
      <c r="J14" s="18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L17"/>
  <sheetViews>
    <sheetView showGridLines="0" zoomScaleNormal="100" workbookViewId="0">
      <selection activeCell="A14" sqref="A14:L17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6"/>
      <c r="J3" s="6"/>
      <c r="K3" s="48">
        <f>COUNTIF(T_David[Temps réel],"&gt;0")/COUNTA(T_David[Description])</f>
        <v>1</v>
      </c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159</v>
      </c>
      <c r="B14" s="27">
        <v>43486</v>
      </c>
      <c r="C14" s="18" t="s">
        <v>164</v>
      </c>
      <c r="D14" s="23" t="s">
        <v>22</v>
      </c>
      <c r="E14" t="s">
        <v>47</v>
      </c>
      <c r="F14" t="s">
        <v>213</v>
      </c>
      <c r="H14" t="s">
        <v>81</v>
      </c>
      <c r="I14" s="10"/>
      <c r="J14" s="24">
        <v>2.0833333333333332E-2</v>
      </c>
    </row>
    <row r="15" spans="1:12">
      <c r="A15" t="s">
        <v>159</v>
      </c>
      <c r="B15" s="40">
        <v>43486</v>
      </c>
      <c r="C15" t="s">
        <v>165</v>
      </c>
      <c r="D15" t="s">
        <v>22</v>
      </c>
      <c r="E15" t="s">
        <v>47</v>
      </c>
      <c r="F15" t="s">
        <v>213</v>
      </c>
      <c r="H15" t="s">
        <v>81</v>
      </c>
      <c r="I15" s="10"/>
      <c r="J15" s="10">
        <v>2.0833333333333332E-2</v>
      </c>
    </row>
    <row r="16" spans="1:12">
      <c r="A16" t="s">
        <v>159</v>
      </c>
      <c r="B16" s="40">
        <v>43486</v>
      </c>
      <c r="C16" t="s">
        <v>166</v>
      </c>
      <c r="D16" t="s">
        <v>23</v>
      </c>
      <c r="E16" t="s">
        <v>213</v>
      </c>
      <c r="F16" t="s">
        <v>213</v>
      </c>
      <c r="H16" t="s">
        <v>81</v>
      </c>
      <c r="I16" s="10"/>
      <c r="J16" s="10">
        <v>2.0833333333333332E-2</v>
      </c>
      <c r="L16" t="s">
        <v>83</v>
      </c>
    </row>
    <row r="17" spans="2:12">
      <c r="B17" s="27">
        <v>43621</v>
      </c>
      <c r="C17" s="27"/>
      <c r="D17" s="21"/>
      <c r="E17" t="s">
        <v>213</v>
      </c>
      <c r="F17" t="s">
        <v>213</v>
      </c>
      <c r="G17" t="s">
        <v>522</v>
      </c>
      <c r="H17" t="s">
        <v>81</v>
      </c>
      <c r="I17" s="10"/>
      <c r="J17" s="24"/>
      <c r="L17" t="s">
        <v>83</v>
      </c>
    </row>
  </sheetData>
  <dataValidations count="2">
    <dataValidation type="list" allowBlank="1" showInputMessage="1" showErrorMessage="1" sqref="J14:J17">
      <formula1>d.temps</formula1>
    </dataValidation>
    <dataValidation type="list" allowBlank="1" showInputMessage="1" showErrorMessage="1" sqref="D14:D17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L15"/>
  <sheetViews>
    <sheetView showGridLines="0" zoomScaleNormal="100" workbookViewId="0">
      <selection activeCell="A14" sqref="A14:L15"/>
    </sheetView>
  </sheetViews>
  <sheetFormatPr defaultColWidth="11" defaultRowHeight="14.25"/>
  <cols>
    <col min="1" max="1" width="11.75" bestFit="1" customWidth="1"/>
    <col min="2" max="2" width="15.625" bestFit="1" customWidth="1"/>
    <col min="3" max="3" width="26.5" bestFit="1" customWidth="1"/>
    <col min="4" max="4" width="25.625" customWidth="1"/>
    <col min="5" max="5" width="19.875" customWidth="1"/>
    <col min="6" max="6" width="19.125" bestFit="1" customWidth="1"/>
    <col min="7" max="7" width="7.875" bestFit="1" customWidth="1"/>
    <col min="8" max="8" width="16.625" customWidth="1"/>
    <col min="9" max="9" width="18.75" bestFit="1" customWidth="1"/>
    <col min="10" max="10" width="13.37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>
      <c r="A3" s="6"/>
      <c r="B3" s="6"/>
      <c r="C3" s="6"/>
      <c r="D3" s="6"/>
      <c r="E3" s="6"/>
      <c r="F3" s="6"/>
      <c r="G3" s="6"/>
      <c r="H3" s="6"/>
      <c r="I3" s="51">
        <f>COUNTIF(T_David18[Temps réel],"&gt;0")/COUNTA(T_David18[Description])</f>
        <v>0.5</v>
      </c>
      <c r="J3" s="6"/>
      <c r="K3" s="6"/>
    </row>
    <row r="4" spans="1:12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>
      <c r="A14" t="s">
        <v>117</v>
      </c>
      <c r="B14" s="27">
        <v>43511</v>
      </c>
      <c r="C14" s="18" t="s">
        <v>506</v>
      </c>
      <c r="D14" s="23" t="s">
        <v>351</v>
      </c>
      <c r="E14" t="s">
        <v>47</v>
      </c>
      <c r="F14">
        <v>20304</v>
      </c>
      <c r="G14" t="s">
        <v>604</v>
      </c>
      <c r="H14" t="s">
        <v>507</v>
      </c>
      <c r="I14" s="10"/>
      <c r="J14" s="24">
        <v>0.104166666666667</v>
      </c>
      <c r="K14" t="s">
        <v>60</v>
      </c>
    </row>
    <row r="15" spans="1:12">
      <c r="A15" t="s">
        <v>133</v>
      </c>
      <c r="B15" s="40">
        <v>43515</v>
      </c>
      <c r="C15" t="s">
        <v>227</v>
      </c>
      <c r="D15" t="s">
        <v>346</v>
      </c>
      <c r="E15" t="s">
        <v>45</v>
      </c>
      <c r="F15">
        <v>20309</v>
      </c>
      <c r="G15" t="s">
        <v>508</v>
      </c>
      <c r="H15" t="s">
        <v>507</v>
      </c>
      <c r="I15" s="10"/>
      <c r="J15" s="10"/>
    </row>
  </sheetData>
  <dataValidations count="2">
    <dataValidation type="list" allowBlank="1" showInputMessage="1" showErrorMessage="1" sqref="D14:D15">
      <formula1>d.équipements</formula1>
    </dataValidation>
    <dataValidation type="list" allowBlank="1" showInputMessage="1" showErrorMessage="1" sqref="J14:J15">
      <formula1>d.temps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13</vt:i4>
      </vt:variant>
      <vt:variant>
        <vt:lpstr>Named Ranges</vt:lpstr>
      </vt:variant>
      <vt:variant>
        <vt:i4>31</vt:i4>
      </vt:variant>
    </vt:vector>
  </HeadingPairs>
  <TitlesOfParts>
    <vt:vector size="44" baseType="lpstr">
      <vt:lpstr>Demandes</vt:lpstr>
      <vt:lpstr>Listes</vt:lpstr>
      <vt:lpstr>A.AVRIL</vt:lpstr>
      <vt:lpstr>A.BENBACHIR</vt:lpstr>
      <vt:lpstr>G.DELANOUE</vt:lpstr>
      <vt:lpstr>L.LOUVET</vt:lpstr>
      <vt:lpstr>M.BENDAHMANE</vt:lpstr>
      <vt:lpstr>CHAUDRONNIER</vt:lpstr>
      <vt:lpstr>ELECTRICIEN</vt:lpstr>
      <vt:lpstr>MACON</vt:lpstr>
      <vt:lpstr>JM.GAUDET</vt:lpstr>
      <vt:lpstr>D.MUNO</vt:lpstr>
      <vt:lpstr>SOUS-TRAITANT</vt:lpstr>
      <vt:lpstr>CHAUDRONNIER!d.équipements</vt:lpstr>
      <vt:lpstr>ELECTRICIEN!d.équipements</vt:lpstr>
      <vt:lpstr>MACON!d.équipements</vt:lpstr>
      <vt:lpstr>'SOUS-TRAITANT'!d.équipements</vt:lpstr>
      <vt:lpstr>d.équipements</vt:lpstr>
      <vt:lpstr>CHAUDRONNIER!d.techniciens</vt:lpstr>
      <vt:lpstr>ELECTRICIEN!d.techniciens</vt:lpstr>
      <vt:lpstr>MACON!d.techniciens</vt:lpstr>
      <vt:lpstr>'SOUS-TRAITANT'!d.techniciens</vt:lpstr>
      <vt:lpstr>d.techniciens</vt:lpstr>
      <vt:lpstr>CHAUDRONNIER!d.temps</vt:lpstr>
      <vt:lpstr>ELECTRICIEN!d.temps</vt:lpstr>
      <vt:lpstr>MACON!d.temps</vt:lpstr>
      <vt:lpstr>'SOUS-TRAITANT'!d.temps</vt:lpstr>
      <vt:lpstr>d.temps</vt:lpstr>
      <vt:lpstr>CHAUDRONNIER!d.validation</vt:lpstr>
      <vt:lpstr>ELECTRICIEN!d.validation</vt:lpstr>
      <vt:lpstr>MACON!d.validation</vt:lpstr>
      <vt:lpstr>'SOUS-TRAITANT'!d.validation</vt:lpstr>
      <vt:lpstr>d.validation</vt:lpstr>
      <vt:lpstr>A.AVRIL!Print_Area</vt:lpstr>
      <vt:lpstr>A.BENBACHIR!Print_Area</vt:lpstr>
      <vt:lpstr>CHAUDRONNIER!Print_Area</vt:lpstr>
      <vt:lpstr>D.MUNO!Print_Area</vt:lpstr>
      <vt:lpstr>ELECTRICIEN!Print_Area</vt:lpstr>
      <vt:lpstr>G.DELANOUE!Print_Area</vt:lpstr>
      <vt:lpstr>JM.GAUDET!Print_Area</vt:lpstr>
      <vt:lpstr>L.LOUVET!Print_Area</vt:lpstr>
      <vt:lpstr>M.BENDAHMANE!Print_Area</vt:lpstr>
      <vt:lpstr>MACON!Print_Area</vt:lpstr>
      <vt:lpstr>'SOUS-TRAITANT'!Print_Area</vt:lpstr>
    </vt:vector>
  </TitlesOfParts>
  <Company>AGRANA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Carim</cp:lastModifiedBy>
  <cp:lastPrinted>2019-06-06T13:52:02Z</cp:lastPrinted>
  <dcterms:created xsi:type="dcterms:W3CDTF">2018-12-03T14:56:59Z</dcterms:created>
  <dcterms:modified xsi:type="dcterms:W3CDTF">2019-06-11T06:52:19Z</dcterms:modified>
</cp:coreProperties>
</file>