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600" windowHeight="9030"/>
  </bookViews>
  <sheets>
    <sheet name="Liste op CI en travaux 2018 " sheetId="1" r:id="rId1"/>
    <sheet name="Liste globale opérations en CI" sheetId="2" r:id="rId2"/>
  </sheets>
  <definedNames>
    <definedName name="_xlnm._FilterDatabase" localSheetId="1" hidden="1">'Liste globale opérations en CI'!$A$1:$H$31</definedName>
    <definedName name="_xlnm._FilterDatabase" localSheetId="0" hidden="1">'Liste op CI en travaux 2018 '!$A$1:$S$12</definedName>
    <definedName name="DAT">'Liste op CI en travaux 2018 '!$K$2:$K$12</definedName>
    <definedName name="Fondations">'Liste op CI en travaux 2018 '!$G$2:$G$12</definedName>
    <definedName name="HDE">'Liste op CI en travaux 2018 '!$I$2:$I$12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/>
  <c r="P4"/>
  <c r="P5"/>
  <c r="P6"/>
  <c r="P7"/>
  <c r="P8"/>
  <c r="P9"/>
  <c r="P10"/>
  <c r="P11"/>
  <c r="P12"/>
  <c r="P2"/>
  <c r="Q2" l="1"/>
  <c r="Q12"/>
  <c r="Q11"/>
  <c r="Q10"/>
  <c r="Q9"/>
  <c r="Q8"/>
  <c r="Q7"/>
  <c r="Q6"/>
  <c r="Q5"/>
  <c r="Q4"/>
  <c r="Q3"/>
  <c r="Q14" l="1"/>
  <c r="O12"/>
  <c r="O11"/>
  <c r="R6" l="1"/>
  <c r="S6" s="1"/>
  <c r="S11" l="1"/>
  <c r="S10"/>
  <c r="S9"/>
  <c r="S8"/>
  <c r="S7"/>
  <c r="S5"/>
  <c r="S4"/>
  <c r="S3"/>
  <c r="S2"/>
  <c r="O3" l="1"/>
  <c r="O4"/>
  <c r="O6"/>
  <c r="O7"/>
  <c r="O8"/>
  <c r="O9"/>
  <c r="O10"/>
  <c r="O2" l="1"/>
  <c r="H31" i="2" l="1"/>
  <c r="H30"/>
  <c r="H29"/>
  <c r="H27"/>
  <c r="H26"/>
  <c r="H25"/>
  <c r="H24"/>
  <c r="H23"/>
  <c r="H22"/>
  <c r="H21"/>
  <c r="H20"/>
  <c r="H19"/>
  <c r="H18"/>
  <c r="H17"/>
  <c r="H16"/>
  <c r="H15"/>
  <c r="H14"/>
  <c r="H13"/>
  <c r="H12"/>
  <c r="H28" l="1"/>
</calcChain>
</file>

<file path=xl/sharedStrings.xml><?xml version="1.0" encoding="utf-8"?>
<sst xmlns="http://schemas.openxmlformats.org/spreadsheetml/2006/main" count="160" uniqueCount="90">
  <si>
    <t>OPERATION</t>
  </si>
  <si>
    <t>COMMUNE</t>
  </si>
  <si>
    <t>Prog</t>
  </si>
  <si>
    <t>CODE</t>
  </si>
  <si>
    <t>TYPE</t>
  </si>
  <si>
    <t>N</t>
  </si>
  <si>
    <t>Ilot 6.2</t>
  </si>
  <si>
    <t>Etang-Salé</t>
  </si>
  <si>
    <t>PRLC 0157</t>
  </si>
  <si>
    <t>LLTS</t>
  </si>
  <si>
    <t xml:space="preserve">Manapany </t>
  </si>
  <si>
    <t>CD 61 Rue Bertaut LLS</t>
  </si>
  <si>
    <t>St Joseph</t>
  </si>
  <si>
    <t>Tampon</t>
  </si>
  <si>
    <t>PRLC 0111</t>
  </si>
  <si>
    <t>PRLC 0173</t>
  </si>
  <si>
    <t>LLS</t>
  </si>
  <si>
    <t>Kakis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</si>
  <si>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</si>
  <si>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 xml:space="preserve">Les Platanes </t>
  </si>
  <si>
    <t>CD 61 Rue Bertaut LLTS</t>
  </si>
  <si>
    <t>Entre-Deux</t>
  </si>
  <si>
    <t>St Pierre</t>
  </si>
  <si>
    <t>Petite-Ile</t>
  </si>
  <si>
    <t>PRLC 0181</t>
  </si>
  <si>
    <t>PRLC 0195</t>
  </si>
  <si>
    <t>PRLC 0179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</si>
  <si>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</si>
  <si>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t>PRLC 0193</t>
  </si>
  <si>
    <t>PLS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</si>
  <si>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</si>
  <si>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PRLC 0194</t>
  </si>
  <si>
    <t>HORS D'EAU</t>
  </si>
  <si>
    <t>FONDATIONS</t>
  </si>
  <si>
    <t>MONTANT CREDIT D'IMPOT ACTUEL</t>
  </si>
  <si>
    <t>Arrêté LBU</t>
  </si>
  <si>
    <t>OS démarrage</t>
  </si>
  <si>
    <t>Date inauguration recalée</t>
  </si>
  <si>
    <t>FANJAN (Ilot 6.2)</t>
  </si>
  <si>
    <t>VEFA CROUS St Pierre</t>
  </si>
  <si>
    <t>VEFA CROUS Tampon</t>
  </si>
  <si>
    <t>VEFA Raisins Marines (Hopital)</t>
  </si>
  <si>
    <t xml:space="preserve">Fourragères </t>
  </si>
  <si>
    <t>PRLC 0184</t>
  </si>
  <si>
    <t>Californie</t>
  </si>
  <si>
    <t>RPA Du Parc</t>
  </si>
  <si>
    <t>Opale (ILOT 9)</t>
  </si>
  <si>
    <t xml:space="preserve">Dakota </t>
  </si>
  <si>
    <t>COCO TURPIN</t>
  </si>
  <si>
    <t>Palissandre</t>
  </si>
  <si>
    <t>Bras de la Plaine</t>
  </si>
  <si>
    <t>PRLC 0186</t>
  </si>
  <si>
    <t>PRLC 0176</t>
  </si>
  <si>
    <t>PRLC 0197</t>
  </si>
  <si>
    <t>PRLC 0187</t>
  </si>
  <si>
    <t>PRLC 0198</t>
  </si>
  <si>
    <t>PRLC 0110</t>
  </si>
  <si>
    <t>PRLC 0180</t>
  </si>
  <si>
    <t>VEFA BERGAMOTE TROIS MARES LLS</t>
  </si>
  <si>
    <t>VEFA BERGAMOTE TROIS MARES LLTS</t>
  </si>
  <si>
    <t>VEFA GTOI Roland Garros PLS</t>
  </si>
  <si>
    <t>VEFA Miami</t>
  </si>
  <si>
    <t>INDIGO LLS</t>
  </si>
  <si>
    <t>INDIGO LLTS</t>
  </si>
  <si>
    <t>INDIGO Tranche 1</t>
  </si>
  <si>
    <t>VEFA ACACIAS CI 7 LLS</t>
  </si>
  <si>
    <t>VEFA ACACIAS CI 7 LLTS</t>
  </si>
  <si>
    <t>VEFA EQUILIBRE</t>
  </si>
  <si>
    <t>VEFA GTOI Roland Garros LLS</t>
  </si>
  <si>
    <t>VEFA EPICEA BX 26</t>
  </si>
  <si>
    <t>PRLC 0210</t>
  </si>
  <si>
    <t>PRLC 0207</t>
  </si>
  <si>
    <t>PRLC 0205</t>
  </si>
  <si>
    <t>PRLC 0192</t>
  </si>
  <si>
    <t>PRLC 0185</t>
  </si>
  <si>
    <t>PRLC 0209</t>
  </si>
  <si>
    <t>PRLC 0208</t>
  </si>
  <si>
    <t>GORBATCHEV</t>
  </si>
  <si>
    <t>PRLC 0206</t>
  </si>
  <si>
    <t>PART DU CI 2018</t>
  </si>
  <si>
    <t>ASSIETTE CI</t>
  </si>
  <si>
    <t>% CI</t>
  </si>
  <si>
    <t>ACHEVEMENT</t>
  </si>
  <si>
    <t>PART DU CI 2019</t>
  </si>
  <si>
    <t>Avancement technique au 31/12/19</t>
  </si>
  <si>
    <t>FOURRAGERES</t>
  </si>
  <si>
    <t>CALIFORNIE</t>
  </si>
  <si>
    <t>Avirons</t>
  </si>
  <si>
    <t>la colonne P doit additionner ce qui se passe en colonnes H, J et L à condition que l'année des colonnes G, I et K soit en 2018</t>
  </si>
  <si>
    <t>Le résultat devrait être de 100 % (car les fondations, hors d'eau et achèvement sont intervenus en 2018) et pas 32 % !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</si>
</sst>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dd/mm/yy;@"/>
    <numFmt numFmtId="166" formatCode="&quot;%CI&quot;\ 0"/>
    <numFmt numFmtId="167" formatCode="&quot;% CI&quot;\ 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2"/>
      <name val="Verdana"/>
      <family val="2"/>
    </font>
    <font>
      <b/>
      <sz val="12"/>
      <color indexed="9"/>
      <name val="Verdana"/>
      <family val="2"/>
    </font>
    <font>
      <sz val="11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8" fillId="4" borderId="0" applyNumberFormat="0" applyBorder="0" applyAlignment="0" applyProtection="0"/>
    <xf numFmtId="0" fontId="9" fillId="0" borderId="0"/>
    <xf numFmtId="9" fontId="6" fillId="0" borderId="0" applyFon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5" borderId="1" xfId="2" applyFont="1" applyFill="1" applyBorder="1" applyAlignment="1">
      <alignment horizontal="center" vertical="center" wrapText="1"/>
    </xf>
    <xf numFmtId="165" fontId="10" fillId="6" borderId="5" xfId="3" applyNumberFormat="1" applyFont="1" applyFill="1" applyBorder="1" applyAlignment="1">
      <alignment horizontal="center" vertical="center" wrapText="1"/>
    </xf>
    <xf numFmtId="165" fontId="11" fillId="6" borderId="6" xfId="3" applyNumberFormat="1" applyFont="1" applyFill="1" applyBorder="1" applyAlignment="1">
      <alignment horizontal="center" vertical="center" wrapText="1"/>
    </xf>
    <xf numFmtId="14" fontId="3" fillId="5" borderId="1" xfId="2" applyNumberFormat="1" applyFont="1" applyFill="1" applyBorder="1" applyAlignment="1">
      <alignment horizontal="center" vertical="center"/>
    </xf>
    <xf numFmtId="165" fontId="3" fillId="7" borderId="7" xfId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3" fillId="7" borderId="7" xfId="0" applyNumberFormat="1" applyFont="1" applyFill="1" applyBorder="1" applyAlignment="1">
      <alignment horizontal="center" vertical="center"/>
    </xf>
    <xf numFmtId="165" fontId="7" fillId="2" borderId="7" xfId="0" applyNumberFormat="1" applyFont="1" applyFill="1" applyBorder="1" applyAlignment="1">
      <alignment horizontal="center" vertical="center"/>
    </xf>
    <xf numFmtId="165" fontId="7" fillId="2" borderId="7" xfId="1" applyNumberFormat="1" applyFont="1" applyFill="1" applyBorder="1" applyAlignment="1">
      <alignment horizontal="center" vertical="center"/>
    </xf>
    <xf numFmtId="9" fontId="3" fillId="2" borderId="1" xfId="4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64" fontId="0" fillId="0" borderId="15" xfId="1" applyFont="1" applyBorder="1"/>
    <xf numFmtId="164" fontId="0" fillId="0" borderId="16" xfId="1" applyFont="1" applyBorder="1"/>
    <xf numFmtId="164" fontId="0" fillId="0" borderId="21" xfId="1" applyFont="1" applyBorder="1"/>
    <xf numFmtId="164" fontId="0" fillId="0" borderId="22" xfId="1" applyFont="1" applyBorder="1"/>
    <xf numFmtId="0" fontId="2" fillId="6" borderId="2" xfId="0" applyFont="1" applyFill="1" applyBorder="1" applyAlignment="1">
      <alignment horizontal="center" vertical="center" wrapText="1"/>
    </xf>
    <xf numFmtId="9" fontId="0" fillId="6" borderId="12" xfId="1" applyNumberFormat="1" applyFont="1" applyFill="1" applyBorder="1" applyAlignment="1">
      <alignment horizontal="center"/>
    </xf>
    <xf numFmtId="164" fontId="0" fillId="6" borderId="1" xfId="1" applyFont="1" applyFill="1" applyBorder="1"/>
    <xf numFmtId="0" fontId="2" fillId="9" borderId="2" xfId="0" applyFont="1" applyFill="1" applyBorder="1" applyAlignment="1">
      <alignment horizontal="center" vertical="center" wrapText="1"/>
    </xf>
    <xf numFmtId="9" fontId="0" fillId="9" borderId="1" xfId="1" applyNumberFormat="1" applyFont="1" applyFill="1" applyBorder="1" applyAlignment="1">
      <alignment horizontal="center"/>
    </xf>
    <xf numFmtId="164" fontId="0" fillId="9" borderId="1" xfId="1" applyFont="1" applyFill="1" applyBorder="1"/>
    <xf numFmtId="14" fontId="3" fillId="6" borderId="1" xfId="0" applyNumberFormat="1" applyFont="1" applyFill="1" applyBorder="1" applyAlignment="1">
      <alignment horizontal="center" vertical="center"/>
    </xf>
    <xf numFmtId="9" fontId="3" fillId="6" borderId="1" xfId="4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9" fontId="0" fillId="6" borderId="1" xfId="4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 wrapText="1"/>
    </xf>
    <xf numFmtId="9" fontId="3" fillId="6" borderId="1" xfId="4" applyFont="1" applyFill="1" applyBorder="1" applyAlignment="1">
      <alignment horizontal="center" vertical="center" wrapText="1"/>
    </xf>
    <xf numFmtId="164" fontId="0" fillId="0" borderId="17" xfId="1" applyFont="1" applyBorder="1"/>
    <xf numFmtId="164" fontId="0" fillId="0" borderId="18" xfId="1" applyFont="1" applyBorder="1"/>
    <xf numFmtId="164" fontId="0" fillId="0" borderId="23" xfId="1" applyFont="1" applyBorder="1"/>
    <xf numFmtId="164" fontId="1" fillId="0" borderId="24" xfId="1" applyFont="1" applyBorder="1"/>
    <xf numFmtId="166" fontId="2" fillId="6" borderId="11" xfId="0" applyNumberFormat="1" applyFont="1" applyFill="1" applyBorder="1" applyAlignment="1">
      <alignment horizontal="center" vertical="center" wrapText="1"/>
    </xf>
    <xf numFmtId="9" fontId="0" fillId="0" borderId="0" xfId="4" applyFont="1"/>
    <xf numFmtId="167" fontId="2" fillId="9" borderId="2" xfId="0" applyNumberFormat="1" applyFont="1" applyFill="1" applyBorder="1" applyAlignment="1">
      <alignment horizontal="center" vertical="center" wrapText="1"/>
    </xf>
    <xf numFmtId="14" fontId="0" fillId="6" borderId="3" xfId="0" applyNumberFormat="1" applyFont="1" applyFill="1" applyBorder="1" applyAlignment="1">
      <alignment horizontal="center" vertical="center"/>
    </xf>
    <xf numFmtId="14" fontId="0" fillId="6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9" borderId="3" xfId="1" applyFont="1" applyFill="1" applyBorder="1" applyAlignment="1">
      <alignment horizontal="center" vertical="center"/>
    </xf>
    <xf numFmtId="164" fontId="0" fillId="9" borderId="4" xfId="1" applyFont="1" applyFill="1" applyBorder="1" applyAlignment="1">
      <alignment horizontal="center" vertical="center"/>
    </xf>
    <xf numFmtId="164" fontId="0" fillId="0" borderId="17" xfId="1" applyFont="1" applyBorder="1" applyAlignment="1">
      <alignment horizontal="center" vertical="center"/>
    </xf>
    <xf numFmtId="164" fontId="0" fillId="0" borderId="19" xfId="1" applyFont="1" applyBorder="1" applyAlignment="1">
      <alignment horizontal="center" vertical="center"/>
    </xf>
    <xf numFmtId="164" fontId="0" fillId="0" borderId="18" xfId="1" applyFont="1" applyBorder="1" applyAlignment="1">
      <alignment horizontal="center" vertical="center"/>
    </xf>
    <xf numFmtId="164" fontId="0" fillId="0" borderId="20" xfId="1" applyFont="1" applyBorder="1" applyAlignment="1">
      <alignment horizontal="center" vertical="center"/>
    </xf>
    <xf numFmtId="164" fontId="0" fillId="6" borderId="3" xfId="1" applyFont="1" applyFill="1" applyBorder="1" applyAlignment="1">
      <alignment horizontal="center" vertical="center"/>
    </xf>
    <xf numFmtId="164" fontId="0" fillId="6" borderId="4" xfId="1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9" fontId="0" fillId="9" borderId="3" xfId="1" applyNumberFormat="1" applyFont="1" applyFill="1" applyBorder="1" applyAlignment="1">
      <alignment horizontal="center" vertical="center"/>
    </xf>
    <xf numFmtId="9" fontId="0" fillId="9" borderId="4" xfId="1" applyNumberFormat="1" applyFont="1" applyFill="1" applyBorder="1" applyAlignment="1">
      <alignment horizontal="center" vertical="center"/>
    </xf>
    <xf numFmtId="0" fontId="12" fillId="0" borderId="0" xfId="0" applyFont="1"/>
  </cellXfs>
  <cellStyles count="5">
    <cellStyle name="60% - Accent1" xfId="2" builtinId="32"/>
    <cellStyle name="Comma" xfId="1" builtinId="3"/>
    <cellStyle name="Normal" xfId="0" builtinId="0"/>
    <cellStyle name="Normal 2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20"/>
  <sheetViews>
    <sheetView tabSelected="1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P1" sqref="P1"/>
    </sheetView>
  </sheetViews>
  <sheetFormatPr defaultColWidth="11.42578125" defaultRowHeight="15"/>
  <cols>
    <col min="1" max="1" width="28.5703125" bestFit="1" customWidth="1"/>
    <col min="2" max="2" width="11" bestFit="1" customWidth="1"/>
    <col min="7" max="10" width="17.140625" customWidth="1"/>
    <col min="11" max="11" width="17.140625" style="50" customWidth="1"/>
    <col min="12" max="13" width="17.140625" customWidth="1"/>
    <col min="14" max="19" width="15.42578125" customWidth="1"/>
  </cols>
  <sheetData>
    <row r="1" spans="1:19" ht="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33</v>
      </c>
      <c r="H1" s="1" t="s">
        <v>81</v>
      </c>
      <c r="I1" s="1" t="s">
        <v>32</v>
      </c>
      <c r="J1" s="1" t="s">
        <v>81</v>
      </c>
      <c r="K1" s="1" t="s">
        <v>82</v>
      </c>
      <c r="L1" s="1" t="s">
        <v>81</v>
      </c>
      <c r="M1" s="20" t="s">
        <v>84</v>
      </c>
      <c r="N1" s="23" t="s">
        <v>34</v>
      </c>
      <c r="O1" s="24" t="s">
        <v>80</v>
      </c>
      <c r="P1" s="45">
        <v>2018</v>
      </c>
      <c r="Q1" s="29" t="s">
        <v>79</v>
      </c>
      <c r="R1" s="47">
        <v>2019</v>
      </c>
      <c r="S1" s="32" t="s">
        <v>83</v>
      </c>
    </row>
    <row r="2" spans="1:19">
      <c r="A2" s="3" t="s">
        <v>6</v>
      </c>
      <c r="B2" s="4" t="s">
        <v>7</v>
      </c>
      <c r="C2" s="4">
        <v>2015</v>
      </c>
      <c r="D2" s="4" t="s">
        <v>8</v>
      </c>
      <c r="E2" s="5" t="s">
        <v>9</v>
      </c>
      <c r="F2" s="6">
        <v>18</v>
      </c>
      <c r="G2" s="39">
        <v>43222</v>
      </c>
      <c r="H2" s="40">
        <v>0.5</v>
      </c>
      <c r="I2" s="35">
        <v>43445</v>
      </c>
      <c r="J2" s="36">
        <v>0.25</v>
      </c>
      <c r="K2" s="39">
        <v>43222</v>
      </c>
      <c r="L2" s="19">
        <v>0.25</v>
      </c>
      <c r="M2" s="21"/>
      <c r="N2" s="25">
        <v>879115.74578893452</v>
      </c>
      <c r="O2" s="26">
        <f>N2/0.4</f>
        <v>2197789.3644723361</v>
      </c>
      <c r="P2" s="30">
        <f>IF(YEAR(Fondations)=$P$1,$H$2:$H$12,0)+IF(YEAR(HDE)=$P$1,$J$2:$J$12,0)+IF(YEAR(DAT)=$P$1,$L$2:$L$12,0)</f>
        <v>1</v>
      </c>
      <c r="Q2" s="31">
        <f>P2*N2</f>
        <v>879115.74578893452</v>
      </c>
      <c r="R2" s="33"/>
      <c r="S2" s="34">
        <f>R2*N2</f>
        <v>0</v>
      </c>
    </row>
    <row r="3" spans="1:19">
      <c r="A3" s="7" t="s">
        <v>10</v>
      </c>
      <c r="B3" s="4" t="s">
        <v>12</v>
      </c>
      <c r="C3" s="4">
        <v>2014</v>
      </c>
      <c r="D3" s="4" t="s">
        <v>14</v>
      </c>
      <c r="E3" s="4" t="s">
        <v>9</v>
      </c>
      <c r="F3" s="6">
        <v>21</v>
      </c>
      <c r="G3" s="39">
        <v>43284</v>
      </c>
      <c r="H3" s="40">
        <v>0.5</v>
      </c>
      <c r="I3" s="37">
        <v>43358</v>
      </c>
      <c r="J3" s="38">
        <v>0.25</v>
      </c>
      <c r="K3" s="39">
        <v>43284</v>
      </c>
      <c r="L3" s="19">
        <v>0.25</v>
      </c>
      <c r="M3" s="22"/>
      <c r="N3" s="25">
        <v>1271401.58</v>
      </c>
      <c r="O3" s="26">
        <f t="shared" ref="O3:O12" si="0">N3/0.4</f>
        <v>3178503.95</v>
      </c>
      <c r="P3" s="30">
        <f>IF(YEAR(Fondations)=$P$1,$H$2:$H$12,0)+IF(YEAR(HDE)=$P$1,$J$2:$J$12,0)+IF(YEAR(DAT)=$P$1,$L$2:$L$12,0)</f>
        <v>1</v>
      </c>
      <c r="Q3" s="31">
        <f t="shared" ref="Q3:Q12" si="1">P3*N3</f>
        <v>1271401.58</v>
      </c>
      <c r="R3" s="33"/>
      <c r="S3" s="34">
        <f>R3*N3</f>
        <v>0</v>
      </c>
    </row>
    <row r="4" spans="1:19">
      <c r="A4" s="3" t="s">
        <v>11</v>
      </c>
      <c r="B4" s="4" t="s">
        <v>13</v>
      </c>
      <c r="C4" s="4">
        <v>2015</v>
      </c>
      <c r="D4" s="4" t="s">
        <v>15</v>
      </c>
      <c r="E4" s="5" t="s">
        <v>16</v>
      </c>
      <c r="F4" s="6">
        <v>20</v>
      </c>
      <c r="G4" s="49">
        <v>43446</v>
      </c>
      <c r="H4" s="40">
        <v>0.5</v>
      </c>
      <c r="I4" s="37">
        <v>43358</v>
      </c>
      <c r="J4" s="38">
        <v>0.25</v>
      </c>
      <c r="K4" s="48">
        <v>43446</v>
      </c>
      <c r="L4" s="19">
        <v>0.25</v>
      </c>
      <c r="M4" s="59"/>
      <c r="N4" s="53">
        <v>4278415.2089203447</v>
      </c>
      <c r="O4" s="55">
        <f t="shared" si="0"/>
        <v>10696038.022300862</v>
      </c>
      <c r="P4" s="30">
        <f>IF(YEAR(Fondations)=$P$1,$H$2:$H$12,0)+IF(YEAR(HDE)=$P$1,$J$2:$J$12,0)+IF(YEAR(DAT)=$P$1,$L$2:$L$12,0)</f>
        <v>1</v>
      </c>
      <c r="Q4" s="57">
        <f t="shared" si="1"/>
        <v>4278415.2089203447</v>
      </c>
      <c r="R4" s="61"/>
      <c r="S4" s="51">
        <f t="shared" ref="S4:S10" si="2">R4*N4</f>
        <v>0</v>
      </c>
    </row>
    <row r="5" spans="1:19">
      <c r="A5" s="3" t="s">
        <v>20</v>
      </c>
      <c r="B5" s="4" t="s">
        <v>13</v>
      </c>
      <c r="C5" s="4">
        <v>2016</v>
      </c>
      <c r="D5" s="4" t="s">
        <v>15</v>
      </c>
      <c r="E5" s="5" t="s">
        <v>9</v>
      </c>
      <c r="F5" s="6">
        <v>69</v>
      </c>
      <c r="G5" s="49">
        <v>43446</v>
      </c>
      <c r="H5" s="40">
        <v>0.5</v>
      </c>
      <c r="I5" s="37">
        <v>43358</v>
      </c>
      <c r="J5" s="38">
        <v>0.25</v>
      </c>
      <c r="K5" s="48">
        <v>43447</v>
      </c>
      <c r="L5" s="19">
        <v>0.25</v>
      </c>
      <c r="M5" s="60"/>
      <c r="N5" s="54"/>
      <c r="O5" s="56"/>
      <c r="P5" s="30">
        <f>IF(YEAR(Fondations)=$P$1,$H$2:$H$12,0)+IF(YEAR(HDE)=$P$1,$J$2:$J$12,0)+IF(YEAR(DAT)=$P$1,$L$2:$L$12,0)</f>
        <v>1</v>
      </c>
      <c r="Q5" s="58">
        <f t="shared" si="1"/>
        <v>0</v>
      </c>
      <c r="R5" s="62"/>
      <c r="S5" s="52">
        <f t="shared" si="2"/>
        <v>0</v>
      </c>
    </row>
    <row r="6" spans="1:19">
      <c r="A6" s="8" t="s">
        <v>17</v>
      </c>
      <c r="B6" s="4" t="s">
        <v>21</v>
      </c>
      <c r="C6" s="4">
        <v>2016</v>
      </c>
      <c r="D6" s="4" t="s">
        <v>24</v>
      </c>
      <c r="E6" s="4" t="s">
        <v>9</v>
      </c>
      <c r="F6" s="6">
        <v>35</v>
      </c>
      <c r="G6" s="37">
        <v>43355</v>
      </c>
      <c r="H6" s="40">
        <v>0.5</v>
      </c>
      <c r="I6" s="37">
        <v>43358</v>
      </c>
      <c r="J6" s="38">
        <v>0.25</v>
      </c>
      <c r="K6" s="37">
        <v>43355</v>
      </c>
      <c r="L6" s="19">
        <v>0.25</v>
      </c>
      <c r="M6" s="21"/>
      <c r="N6" s="25">
        <v>1566280.42733286</v>
      </c>
      <c r="O6" s="26">
        <f t="shared" si="0"/>
        <v>3915701.0683321496</v>
      </c>
      <c r="P6" s="30">
        <f>IF(YEAR(Fondations)=$P$1,$H$2:$H$12,0)+IF(YEAR(HDE)=$P$1,$J$2:$J$12,0)+IF(YEAR(DAT)=$P$1,$L$2:$L$12,0)</f>
        <v>1</v>
      </c>
      <c r="Q6" s="31">
        <f t="shared" si="1"/>
        <v>1566280.42733286</v>
      </c>
      <c r="R6" s="33">
        <f>J6</f>
        <v>0.25</v>
      </c>
      <c r="S6" s="34">
        <f>R6*N6</f>
        <v>391570.10683321499</v>
      </c>
    </row>
    <row r="7" spans="1:19">
      <c r="A7" s="9" t="s">
        <v>18</v>
      </c>
      <c r="B7" s="4" t="s">
        <v>22</v>
      </c>
      <c r="C7" s="4">
        <v>2017</v>
      </c>
      <c r="D7" s="4" t="s">
        <v>25</v>
      </c>
      <c r="E7" s="4" t="s">
        <v>9</v>
      </c>
      <c r="F7" s="6">
        <v>30</v>
      </c>
      <c r="G7" s="37">
        <v>43145</v>
      </c>
      <c r="H7" s="40">
        <v>0.5</v>
      </c>
      <c r="I7" s="37">
        <v>43358</v>
      </c>
      <c r="J7" s="38">
        <v>0.25</v>
      </c>
      <c r="K7" s="37">
        <v>43145</v>
      </c>
      <c r="L7" s="19">
        <v>0.25</v>
      </c>
      <c r="M7" s="22"/>
      <c r="N7" s="25">
        <v>1133134.6741288775</v>
      </c>
      <c r="O7" s="26">
        <f t="shared" si="0"/>
        <v>2832836.6853221934</v>
      </c>
      <c r="P7" s="30">
        <f>IF(YEAR(Fondations)=$P$1,$H$2:$H$12,0)+IF(YEAR(HDE)=$P$1,$J$2:$J$12,0)+IF(YEAR(DAT)=$P$1,$L$2:$L$12,0)</f>
        <v>1</v>
      </c>
      <c r="Q7" s="31">
        <f t="shared" si="1"/>
        <v>1133134.6741288775</v>
      </c>
      <c r="R7" s="33"/>
      <c r="S7" s="34">
        <f t="shared" si="2"/>
        <v>0</v>
      </c>
    </row>
    <row r="8" spans="1:19">
      <c r="A8" s="8" t="s">
        <v>19</v>
      </c>
      <c r="B8" s="4" t="s">
        <v>23</v>
      </c>
      <c r="C8" s="4">
        <v>2016</v>
      </c>
      <c r="D8" s="4" t="s">
        <v>26</v>
      </c>
      <c r="E8" s="4" t="s">
        <v>9</v>
      </c>
      <c r="F8" s="6">
        <v>28</v>
      </c>
      <c r="G8" s="37">
        <v>43453</v>
      </c>
      <c r="H8" s="40">
        <v>0.5</v>
      </c>
      <c r="I8" s="37">
        <v>43358</v>
      </c>
      <c r="J8" s="38">
        <v>0.25</v>
      </c>
      <c r="K8" s="37">
        <v>43453</v>
      </c>
      <c r="L8" s="19">
        <v>0.25</v>
      </c>
      <c r="M8" s="22"/>
      <c r="N8" s="25">
        <v>1162255.9939014795</v>
      </c>
      <c r="O8" s="26">
        <f t="shared" si="0"/>
        <v>2905639.9847536986</v>
      </c>
      <c r="P8" s="30">
        <f>IF(YEAR(Fondations)=$P$1,$H$2:$H$12,0)+IF(YEAR(HDE)=$P$1,$J$2:$J$12,0)+IF(YEAR(DAT)=$P$1,$L$2:$L$12,0)</f>
        <v>1</v>
      </c>
      <c r="Q8" s="31">
        <f t="shared" si="1"/>
        <v>1162255.9939014795</v>
      </c>
      <c r="R8" s="33"/>
      <c r="S8" s="34">
        <f t="shared" si="2"/>
        <v>0</v>
      </c>
    </row>
    <row r="9" spans="1:19">
      <c r="A9" s="3" t="s">
        <v>27</v>
      </c>
      <c r="B9" s="4" t="s">
        <v>22</v>
      </c>
      <c r="C9" s="4">
        <v>2017</v>
      </c>
      <c r="D9" s="4" t="s">
        <v>28</v>
      </c>
      <c r="E9" s="4" t="s">
        <v>29</v>
      </c>
      <c r="F9" s="6">
        <v>200</v>
      </c>
      <c r="G9" s="37">
        <v>43251</v>
      </c>
      <c r="H9" s="40">
        <v>0.5</v>
      </c>
      <c r="I9" s="37">
        <v>43358</v>
      </c>
      <c r="J9" s="38">
        <v>0.25</v>
      </c>
      <c r="K9" s="37">
        <v>43251</v>
      </c>
      <c r="L9" s="19">
        <v>0.25</v>
      </c>
      <c r="M9" s="22"/>
      <c r="N9" s="25">
        <v>3306813.6103789355</v>
      </c>
      <c r="O9" s="26">
        <f t="shared" si="0"/>
        <v>8267034.025947338</v>
      </c>
      <c r="P9" s="30">
        <f>IF(YEAR(Fondations)=$P$1,$H$2:$H$12,0)+IF(YEAR(HDE)=$P$1,$J$2:$J$12,0)+IF(YEAR(DAT)=$P$1,$L$2:$L$12,0)</f>
        <v>1</v>
      </c>
      <c r="Q9" s="31">
        <f t="shared" si="1"/>
        <v>3306813.6103789355</v>
      </c>
      <c r="R9" s="33"/>
      <c r="S9" s="34">
        <f t="shared" si="2"/>
        <v>0</v>
      </c>
    </row>
    <row r="10" spans="1:19">
      <c r="A10" s="3" t="s">
        <v>30</v>
      </c>
      <c r="B10" s="4" t="s">
        <v>13</v>
      </c>
      <c r="C10" s="4">
        <v>2018</v>
      </c>
      <c r="D10" s="4" t="s">
        <v>31</v>
      </c>
      <c r="E10" s="4" t="s">
        <v>29</v>
      </c>
      <c r="F10" s="6">
        <v>100</v>
      </c>
      <c r="G10" s="37">
        <v>43348</v>
      </c>
      <c r="H10" s="40">
        <v>0.5</v>
      </c>
      <c r="I10" s="37">
        <v>43358</v>
      </c>
      <c r="J10" s="38">
        <v>0.25</v>
      </c>
      <c r="K10" s="37">
        <v>43348</v>
      </c>
      <c r="L10" s="19">
        <v>0.25</v>
      </c>
      <c r="M10" s="22"/>
      <c r="N10" s="41">
        <v>1736993.068</v>
      </c>
      <c r="O10" s="42">
        <f t="shared" si="0"/>
        <v>4342482.67</v>
      </c>
      <c r="P10" s="30">
        <f>IF(YEAR(Fondations)=$P$1,$H$2:$H$12,0)+IF(YEAR(HDE)=$P$1,$J$2:$J$12,0)+IF(YEAR(DAT)=$P$1,$L$2:$L$12,0)</f>
        <v>1</v>
      </c>
      <c r="Q10" s="31">
        <f t="shared" si="1"/>
        <v>1736993.068</v>
      </c>
      <c r="R10" s="33"/>
      <c r="S10" s="34">
        <f t="shared" si="2"/>
        <v>0</v>
      </c>
    </row>
    <row r="11" spans="1:19">
      <c r="A11" s="3" t="s">
        <v>85</v>
      </c>
      <c r="B11" s="4" t="s">
        <v>87</v>
      </c>
      <c r="C11" s="4">
        <v>2017</v>
      </c>
      <c r="D11" s="4" t="s">
        <v>43</v>
      </c>
      <c r="E11" s="4" t="s">
        <v>9</v>
      </c>
      <c r="F11" s="6">
        <v>21</v>
      </c>
      <c r="G11" s="37">
        <v>43348</v>
      </c>
      <c r="H11" s="40">
        <v>0.5</v>
      </c>
      <c r="I11" s="37">
        <v>43358</v>
      </c>
      <c r="J11" s="38">
        <v>0.25</v>
      </c>
      <c r="K11" s="37">
        <v>43348</v>
      </c>
      <c r="L11" s="19">
        <v>0.25</v>
      </c>
      <c r="M11" s="22"/>
      <c r="N11" s="43">
        <v>1190550.5673164539</v>
      </c>
      <c r="O11" s="42">
        <f t="shared" si="0"/>
        <v>2976376.4182911348</v>
      </c>
      <c r="P11" s="30">
        <f>IF(YEAR(Fondations)=$P$1,$H$2:$H$12,0)+IF(YEAR(HDE)=$P$1,$J$2:$J$12,0)+IF(YEAR(DAT)=$P$1,$L$2:$L$12,0)</f>
        <v>1</v>
      </c>
      <c r="Q11" s="31">
        <f t="shared" si="1"/>
        <v>1190550.5673164539</v>
      </c>
      <c r="R11" s="33"/>
      <c r="S11" s="34">
        <f>SUBTOTAL(9,S2:S10)</f>
        <v>391570.10683321499</v>
      </c>
    </row>
    <row r="12" spans="1:19" ht="15.75" thickBot="1">
      <c r="A12" s="3" t="s">
        <v>86</v>
      </c>
      <c r="B12" s="4" t="s">
        <v>13</v>
      </c>
      <c r="C12" s="4">
        <v>2017</v>
      </c>
      <c r="D12" s="4" t="s">
        <v>54</v>
      </c>
      <c r="E12" s="4" t="s">
        <v>9</v>
      </c>
      <c r="F12" s="6">
        <v>24</v>
      </c>
      <c r="G12" s="37">
        <v>43348</v>
      </c>
      <c r="H12" s="40">
        <v>0.5</v>
      </c>
      <c r="I12" s="37">
        <v>43358</v>
      </c>
      <c r="J12" s="38">
        <v>0.25</v>
      </c>
      <c r="K12" s="37">
        <v>43348</v>
      </c>
      <c r="L12" s="19">
        <v>0.25</v>
      </c>
      <c r="M12" s="22"/>
      <c r="N12" s="27">
        <v>1215265.17</v>
      </c>
      <c r="O12" s="28">
        <f t="shared" si="0"/>
        <v>3038162.9249999998</v>
      </c>
      <c r="P12" s="30">
        <f>IF(YEAR(Fondations)=$P$1,$H$2:$H$12,0)+IF(YEAR(HDE)=$P$1,$J$2:$J$12,0)+IF(YEAR(DAT)=$P$1,$L$2:$L$12,0)</f>
        <v>1</v>
      </c>
      <c r="Q12" s="31">
        <f t="shared" si="1"/>
        <v>1215265.17</v>
      </c>
      <c r="R12" s="33"/>
      <c r="S12" s="34"/>
    </row>
    <row r="13" spans="1:19" ht="15.75" thickBot="1"/>
    <row r="14" spans="1:19" ht="15.75" thickBot="1">
      <c r="Q14" s="44">
        <f>SUBTOTAL(9,Q2:Q12)</f>
        <v>17740226.045767888</v>
      </c>
    </row>
    <row r="15" spans="1:19">
      <c r="N15" s="46"/>
    </row>
    <row r="17" spans="7:7">
      <c r="G17" s="63" t="s">
        <v>88</v>
      </c>
    </row>
    <row r="18" spans="7:7">
      <c r="G18" s="63" t="s">
        <v>89</v>
      </c>
    </row>
    <row r="20" spans="7:7">
      <c r="G20" s="63"/>
    </row>
  </sheetData>
  <autoFilter ref="A1:S12"/>
  <mergeCells count="6">
    <mergeCell ref="S4:S5"/>
    <mergeCell ref="N4:N5"/>
    <mergeCell ref="O4:O5"/>
    <mergeCell ref="Q4:Q5"/>
    <mergeCell ref="M4:M5"/>
    <mergeCell ref="R4:R5"/>
  </mergeCells>
  <dataValidations disablePrompts="1" count="2">
    <dataValidation type="list" allowBlank="1" showInputMessage="1" showErrorMessage="1" sqref="B2:B12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E2:E3 E5:E10">
      <formula1>"LLS,LLTS,PLS,Rehab"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31"/>
  <sheetViews>
    <sheetView workbookViewId="0">
      <selection activeCell="H10" sqref="H10"/>
    </sheetView>
  </sheetViews>
  <sheetFormatPr defaultColWidth="11.42578125" defaultRowHeight="15"/>
  <cols>
    <col min="1" max="1" width="21.7109375" bestFit="1" customWidth="1"/>
    <col min="6" max="6" width="16.140625" bestFit="1" customWidth="1"/>
    <col min="7" max="7" width="16.5703125" customWidth="1"/>
    <col min="8" max="8" width="25.140625" customWidth="1"/>
  </cols>
  <sheetData>
    <row r="1" spans="1:8" ht="30">
      <c r="A1" s="1" t="s">
        <v>0</v>
      </c>
      <c r="B1" s="1" t="s">
        <v>2</v>
      </c>
      <c r="C1" s="1" t="s">
        <v>3</v>
      </c>
      <c r="D1" s="1" t="s">
        <v>4</v>
      </c>
      <c r="E1" s="2" t="s">
        <v>5</v>
      </c>
      <c r="F1" s="10" t="s">
        <v>35</v>
      </c>
      <c r="G1" s="11" t="s">
        <v>36</v>
      </c>
      <c r="H1" s="12" t="s">
        <v>37</v>
      </c>
    </row>
    <row r="2" spans="1:8">
      <c r="A2" s="7" t="s">
        <v>10</v>
      </c>
      <c r="B2" s="4">
        <v>2014</v>
      </c>
      <c r="C2" s="4" t="s">
        <v>14</v>
      </c>
      <c r="D2" s="4" t="s">
        <v>9</v>
      </c>
      <c r="E2" s="6">
        <v>21</v>
      </c>
      <c r="F2" s="13">
        <v>41848</v>
      </c>
      <c r="G2" s="14">
        <v>42933</v>
      </c>
      <c r="H2" s="18">
        <v>43620</v>
      </c>
    </row>
    <row r="3" spans="1:8">
      <c r="A3" s="3" t="s">
        <v>38</v>
      </c>
      <c r="B3" s="4">
        <v>2015</v>
      </c>
      <c r="C3" s="4" t="s">
        <v>8</v>
      </c>
      <c r="D3" s="5" t="s">
        <v>9</v>
      </c>
      <c r="E3" s="6">
        <v>18</v>
      </c>
      <c r="F3" s="13">
        <v>42298</v>
      </c>
      <c r="G3" s="16">
        <v>43122</v>
      </c>
      <c r="H3" s="18">
        <v>43648</v>
      </c>
    </row>
    <row r="4" spans="1:8">
      <c r="A4" s="3" t="s">
        <v>39</v>
      </c>
      <c r="B4" s="4">
        <v>2017</v>
      </c>
      <c r="C4" s="4" t="s">
        <v>28</v>
      </c>
      <c r="D4" s="4" t="s">
        <v>29</v>
      </c>
      <c r="E4" s="6">
        <v>200</v>
      </c>
      <c r="F4" s="13">
        <v>43024</v>
      </c>
      <c r="G4" s="16">
        <v>43091</v>
      </c>
      <c r="H4" s="18">
        <v>43693</v>
      </c>
    </row>
    <row r="5" spans="1:8">
      <c r="A5" s="3" t="s">
        <v>40</v>
      </c>
      <c r="B5" s="4">
        <v>2018</v>
      </c>
      <c r="C5" s="4" t="s">
        <v>31</v>
      </c>
      <c r="D5" s="4" t="s">
        <v>29</v>
      </c>
      <c r="E5" s="6">
        <v>100</v>
      </c>
      <c r="F5" s="13">
        <v>43102</v>
      </c>
      <c r="G5" s="16">
        <v>43168</v>
      </c>
      <c r="H5" s="18">
        <v>43693</v>
      </c>
    </row>
    <row r="6" spans="1:8">
      <c r="A6" s="8" t="s">
        <v>17</v>
      </c>
      <c r="B6" s="4">
        <v>2016</v>
      </c>
      <c r="C6" s="4" t="s">
        <v>24</v>
      </c>
      <c r="D6" s="4" t="s">
        <v>9</v>
      </c>
      <c r="E6" s="6">
        <v>35</v>
      </c>
      <c r="F6" s="13">
        <v>42660</v>
      </c>
      <c r="G6" s="16">
        <v>43164</v>
      </c>
      <c r="H6" s="18">
        <v>43709</v>
      </c>
    </row>
    <row r="7" spans="1:8" ht="30">
      <c r="A7" s="15" t="s">
        <v>41</v>
      </c>
      <c r="B7" s="4">
        <v>2017</v>
      </c>
      <c r="C7" s="4" t="s">
        <v>25</v>
      </c>
      <c r="D7" s="4" t="s">
        <v>9</v>
      </c>
      <c r="E7" s="6">
        <v>30</v>
      </c>
      <c r="F7" s="13">
        <v>42909</v>
      </c>
      <c r="G7" s="16">
        <v>43070</v>
      </c>
      <c r="H7" s="18">
        <v>43723</v>
      </c>
    </row>
    <row r="8" spans="1:8">
      <c r="A8" s="8" t="s">
        <v>19</v>
      </c>
      <c r="B8" s="4">
        <v>2016</v>
      </c>
      <c r="C8" s="4" t="s">
        <v>26</v>
      </c>
      <c r="D8" s="4" t="s">
        <v>9</v>
      </c>
      <c r="E8" s="6">
        <v>28</v>
      </c>
      <c r="F8" s="13">
        <v>42604</v>
      </c>
      <c r="G8" s="16">
        <v>43263</v>
      </c>
      <c r="H8" s="18">
        <v>43891</v>
      </c>
    </row>
    <row r="9" spans="1:8">
      <c r="A9" s="3" t="s">
        <v>11</v>
      </c>
      <c r="B9" s="4">
        <v>2015</v>
      </c>
      <c r="C9" s="4" t="s">
        <v>15</v>
      </c>
      <c r="D9" s="5" t="s">
        <v>16</v>
      </c>
      <c r="E9" s="6">
        <v>20</v>
      </c>
      <c r="F9" s="13">
        <v>42354</v>
      </c>
      <c r="G9" s="16">
        <v>43129</v>
      </c>
      <c r="H9" s="18">
        <v>43953</v>
      </c>
    </row>
    <row r="10" spans="1:8">
      <c r="A10" s="3" t="s">
        <v>20</v>
      </c>
      <c r="B10" s="4">
        <v>2016</v>
      </c>
      <c r="C10" s="4" t="s">
        <v>15</v>
      </c>
      <c r="D10" s="5" t="s">
        <v>9</v>
      </c>
      <c r="E10" s="6">
        <v>69</v>
      </c>
      <c r="F10" s="13">
        <v>42462</v>
      </c>
      <c r="G10" s="16">
        <v>43129</v>
      </c>
      <c r="H10" s="18">
        <v>43953</v>
      </c>
    </row>
    <row r="11" spans="1:8">
      <c r="A11" s="3" t="s">
        <v>42</v>
      </c>
      <c r="B11" s="4">
        <v>2017</v>
      </c>
      <c r="C11" s="4" t="s">
        <v>43</v>
      </c>
      <c r="D11" s="4" t="s">
        <v>9</v>
      </c>
      <c r="E11" s="6">
        <v>21</v>
      </c>
      <c r="F11" s="13">
        <v>43017</v>
      </c>
      <c r="G11" s="16">
        <v>43556</v>
      </c>
      <c r="H11" s="18">
        <v>44166</v>
      </c>
    </row>
    <row r="12" spans="1:8">
      <c r="A12" s="3" t="s">
        <v>44</v>
      </c>
      <c r="B12" s="4">
        <v>2017</v>
      </c>
      <c r="C12" s="4" t="s">
        <v>51</v>
      </c>
      <c r="D12" s="4" t="s">
        <v>9</v>
      </c>
      <c r="E12" s="6">
        <v>24</v>
      </c>
      <c r="F12" s="13">
        <v>42916</v>
      </c>
      <c r="G12" s="16">
        <v>43585</v>
      </c>
      <c r="H12" s="18">
        <f>DATE(YEAR(G12),MONTH(G12)+3,DAY(G12))</f>
        <v>43676</v>
      </c>
    </row>
    <row r="13" spans="1:8">
      <c r="A13" s="3" t="s">
        <v>45</v>
      </c>
      <c r="B13" s="4">
        <v>2016</v>
      </c>
      <c r="C13" s="4" t="s">
        <v>52</v>
      </c>
      <c r="D13" s="4" t="s">
        <v>9</v>
      </c>
      <c r="E13" s="6">
        <v>40</v>
      </c>
      <c r="F13" s="13">
        <v>43511</v>
      </c>
      <c r="G13" s="17">
        <v>43647</v>
      </c>
      <c r="H13" s="18">
        <f t="shared" ref="H13:H27" si="0">DATE(YEAR(G13),MONTH(G13)+1,DAY(G13))</f>
        <v>43678</v>
      </c>
    </row>
    <row r="14" spans="1:8">
      <c r="A14" s="3" t="s">
        <v>46</v>
      </c>
      <c r="B14" s="4">
        <v>2018</v>
      </c>
      <c r="C14" s="4" t="s">
        <v>53</v>
      </c>
      <c r="D14" s="4" t="s">
        <v>16</v>
      </c>
      <c r="E14" s="6">
        <v>17</v>
      </c>
      <c r="F14" s="13">
        <v>43334</v>
      </c>
      <c r="G14" s="17">
        <v>43661</v>
      </c>
      <c r="H14" s="18">
        <f t="shared" si="0"/>
        <v>43692</v>
      </c>
    </row>
    <row r="15" spans="1:8">
      <c r="A15" s="3" t="s">
        <v>47</v>
      </c>
      <c r="B15" s="4">
        <v>2017</v>
      </c>
      <c r="C15" s="4" t="s">
        <v>54</v>
      </c>
      <c r="D15" s="4" t="s">
        <v>9</v>
      </c>
      <c r="E15" s="6">
        <v>26</v>
      </c>
      <c r="F15" s="13">
        <v>42970</v>
      </c>
      <c r="G15" s="17">
        <v>43678</v>
      </c>
      <c r="H15" s="18">
        <f t="shared" si="0"/>
        <v>43709</v>
      </c>
    </row>
    <row r="16" spans="1:8">
      <c r="A16" s="3" t="s">
        <v>48</v>
      </c>
      <c r="B16" s="4">
        <v>2018</v>
      </c>
      <c r="C16" s="4" t="s">
        <v>55</v>
      </c>
      <c r="D16" s="4" t="s">
        <v>16</v>
      </c>
      <c r="E16" s="6">
        <v>39</v>
      </c>
      <c r="F16" s="13">
        <v>43371</v>
      </c>
      <c r="G16" s="17">
        <v>43691</v>
      </c>
      <c r="H16" s="18">
        <f t="shared" si="0"/>
        <v>43722</v>
      </c>
    </row>
    <row r="17" spans="1:8">
      <c r="A17" s="8" t="s">
        <v>49</v>
      </c>
      <c r="B17" s="4">
        <v>2016</v>
      </c>
      <c r="C17" s="4" t="s">
        <v>56</v>
      </c>
      <c r="D17" s="4" t="s">
        <v>16</v>
      </c>
      <c r="E17" s="6">
        <v>30</v>
      </c>
      <c r="F17" s="13">
        <v>43552</v>
      </c>
      <c r="G17" s="17">
        <v>43723</v>
      </c>
      <c r="H17" s="18">
        <f t="shared" si="0"/>
        <v>43753</v>
      </c>
    </row>
    <row r="18" spans="1:8">
      <c r="A18" s="3" t="s">
        <v>50</v>
      </c>
      <c r="B18" s="4">
        <v>2016</v>
      </c>
      <c r="C18" s="4" t="s">
        <v>57</v>
      </c>
      <c r="D18" s="4" t="s">
        <v>9</v>
      </c>
      <c r="E18" s="6">
        <v>18</v>
      </c>
      <c r="F18" s="13">
        <v>42620</v>
      </c>
      <c r="G18" s="17">
        <v>43739</v>
      </c>
      <c r="H18" s="18">
        <f t="shared" si="0"/>
        <v>43770</v>
      </c>
    </row>
    <row r="19" spans="1:8" ht="30">
      <c r="A19" s="15" t="s">
        <v>58</v>
      </c>
      <c r="B19" s="4">
        <v>2019</v>
      </c>
      <c r="C19" s="4" t="s">
        <v>70</v>
      </c>
      <c r="D19" s="4" t="s">
        <v>16</v>
      </c>
      <c r="E19" s="6">
        <v>46</v>
      </c>
      <c r="F19" s="13"/>
      <c r="G19" s="17">
        <v>43789</v>
      </c>
      <c r="H19" s="18">
        <f t="shared" si="0"/>
        <v>43819</v>
      </c>
    </row>
    <row r="20" spans="1:8" ht="30">
      <c r="A20" s="15" t="s">
        <v>59</v>
      </c>
      <c r="B20" s="4">
        <v>2019</v>
      </c>
      <c r="C20" s="4" t="s">
        <v>70</v>
      </c>
      <c r="D20" s="4" t="s">
        <v>9</v>
      </c>
      <c r="E20" s="6">
        <v>20</v>
      </c>
      <c r="F20" s="13"/>
      <c r="G20" s="17">
        <v>43789</v>
      </c>
      <c r="H20" s="18">
        <f t="shared" si="0"/>
        <v>43819</v>
      </c>
    </row>
    <row r="21" spans="1:8" ht="30">
      <c r="A21" s="7" t="s">
        <v>60</v>
      </c>
      <c r="B21" s="4">
        <v>2019</v>
      </c>
      <c r="C21" s="4" t="s">
        <v>71</v>
      </c>
      <c r="D21" s="5" t="s">
        <v>29</v>
      </c>
      <c r="E21" s="6">
        <v>24</v>
      </c>
      <c r="F21" s="13"/>
      <c r="G21" s="17">
        <v>43789</v>
      </c>
      <c r="H21" s="18">
        <f t="shared" si="0"/>
        <v>43819</v>
      </c>
    </row>
    <row r="22" spans="1:8">
      <c r="A22" s="3" t="s">
        <v>61</v>
      </c>
      <c r="B22" s="4">
        <v>2019</v>
      </c>
      <c r="C22" s="4" t="s">
        <v>72</v>
      </c>
      <c r="D22" s="4" t="s">
        <v>29</v>
      </c>
      <c r="E22" s="6">
        <v>60</v>
      </c>
      <c r="F22" s="13"/>
      <c r="G22" s="17">
        <v>43789</v>
      </c>
      <c r="H22" s="18">
        <f t="shared" si="0"/>
        <v>43819</v>
      </c>
    </row>
    <row r="23" spans="1:8">
      <c r="A23" s="8" t="s">
        <v>62</v>
      </c>
      <c r="B23" s="4">
        <v>2018</v>
      </c>
      <c r="C23" s="4" t="s">
        <v>73</v>
      </c>
      <c r="D23" s="4" t="s">
        <v>16</v>
      </c>
      <c r="E23" s="6">
        <v>22</v>
      </c>
      <c r="F23" s="13">
        <v>43334</v>
      </c>
      <c r="G23" s="17">
        <v>43670</v>
      </c>
      <c r="H23" s="18">
        <f t="shared" si="0"/>
        <v>43701</v>
      </c>
    </row>
    <row r="24" spans="1:8">
      <c r="A24" s="8" t="s">
        <v>63</v>
      </c>
      <c r="B24" s="4">
        <v>2018</v>
      </c>
      <c r="C24" s="4" t="s">
        <v>73</v>
      </c>
      <c r="D24" s="4" t="s">
        <v>9</v>
      </c>
      <c r="E24" s="6">
        <v>34</v>
      </c>
      <c r="F24" s="13">
        <v>43334</v>
      </c>
      <c r="G24" s="17">
        <v>43670</v>
      </c>
      <c r="H24" s="18">
        <f t="shared" si="0"/>
        <v>43701</v>
      </c>
    </row>
    <row r="25" spans="1:8">
      <c r="A25" s="3" t="s">
        <v>64</v>
      </c>
      <c r="B25" s="4">
        <v>2017</v>
      </c>
      <c r="C25" s="4" t="s">
        <v>74</v>
      </c>
      <c r="D25" s="4" t="s">
        <v>9</v>
      </c>
      <c r="E25" s="6">
        <v>84</v>
      </c>
      <c r="F25" s="13">
        <v>42929</v>
      </c>
      <c r="G25" s="17">
        <v>43670</v>
      </c>
      <c r="H25" s="18">
        <f t="shared" si="0"/>
        <v>43701</v>
      </c>
    </row>
    <row r="26" spans="1:8">
      <c r="A26" s="3" t="s">
        <v>65</v>
      </c>
      <c r="B26" s="4">
        <v>2019</v>
      </c>
      <c r="C26" s="4" t="s">
        <v>75</v>
      </c>
      <c r="D26" s="5" t="s">
        <v>16</v>
      </c>
      <c r="E26" s="6">
        <v>22</v>
      </c>
      <c r="F26" s="13"/>
      <c r="G26" s="17">
        <v>43789</v>
      </c>
      <c r="H26" s="18">
        <f t="shared" si="0"/>
        <v>43819</v>
      </c>
    </row>
    <row r="27" spans="1:8">
      <c r="A27" s="3" t="s">
        <v>66</v>
      </c>
      <c r="B27" s="4">
        <v>2019</v>
      </c>
      <c r="C27" s="4" t="s">
        <v>75</v>
      </c>
      <c r="D27" s="5" t="s">
        <v>9</v>
      </c>
      <c r="E27" s="6">
        <v>13</v>
      </c>
      <c r="F27" s="13"/>
      <c r="G27" s="17">
        <v>43789</v>
      </c>
      <c r="H27" s="18">
        <f t="shared" si="0"/>
        <v>43819</v>
      </c>
    </row>
    <row r="28" spans="1:8">
      <c r="A28" s="7" t="s">
        <v>67</v>
      </c>
      <c r="B28" s="5">
        <v>2017</v>
      </c>
      <c r="C28" s="4"/>
      <c r="D28" s="5" t="s">
        <v>9</v>
      </c>
      <c r="E28" s="6">
        <v>37</v>
      </c>
      <c r="F28" s="13">
        <v>42998</v>
      </c>
      <c r="G28" s="17">
        <v>43784</v>
      </c>
      <c r="H28" s="18">
        <f>DATE(YEAR(E28),MONTH(E28)+1,DAY(E28))</f>
        <v>66</v>
      </c>
    </row>
    <row r="29" spans="1:8" ht="30">
      <c r="A29" s="7" t="s">
        <v>68</v>
      </c>
      <c r="B29" s="4">
        <v>2019</v>
      </c>
      <c r="C29" s="4" t="s">
        <v>71</v>
      </c>
      <c r="D29" s="4" t="s">
        <v>16</v>
      </c>
      <c r="E29" s="6">
        <v>34</v>
      </c>
      <c r="F29" s="13"/>
      <c r="G29" s="17">
        <v>43789</v>
      </c>
      <c r="H29" s="18">
        <f>DATE(YEAR(G29),MONTH(G29)+1,DAY(G29))</f>
        <v>43819</v>
      </c>
    </row>
    <row r="30" spans="1:8">
      <c r="A30" s="3" t="s">
        <v>69</v>
      </c>
      <c r="B30" s="4">
        <v>2019</v>
      </c>
      <c r="C30" s="4" t="s">
        <v>76</v>
      </c>
      <c r="D30" s="5" t="s">
        <v>9</v>
      </c>
      <c r="E30" s="6">
        <v>41</v>
      </c>
      <c r="F30" s="13"/>
      <c r="G30" s="17">
        <v>43789</v>
      </c>
      <c r="H30" s="18">
        <f>DATE(YEAR(G30),MONTH(G30)+1,DAY(G30))</f>
        <v>43819</v>
      </c>
    </row>
    <row r="31" spans="1:8">
      <c r="A31" s="3" t="s">
        <v>77</v>
      </c>
      <c r="B31" s="4">
        <v>2020</v>
      </c>
      <c r="C31" s="4" t="s">
        <v>78</v>
      </c>
      <c r="D31" s="5" t="s">
        <v>29</v>
      </c>
      <c r="E31" s="6">
        <v>31</v>
      </c>
      <c r="F31" s="13"/>
      <c r="G31" s="17">
        <v>44378</v>
      </c>
      <c r="H31" s="18">
        <f>DATE(YEAR(G31),MONTH(G31)+1,DAY(G31))</f>
        <v>44409</v>
      </c>
    </row>
  </sheetData>
  <autoFilter ref="A1:H3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Liste op CI en travaux 2018 </vt:lpstr>
      <vt:lpstr>Liste globale opérations en CI</vt:lpstr>
      <vt:lpstr>DAT</vt:lpstr>
      <vt:lpstr>Fondations</vt:lpstr>
      <vt:lpstr>HDE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Carim</cp:lastModifiedBy>
  <dcterms:created xsi:type="dcterms:W3CDTF">2019-02-04T09:26:57Z</dcterms:created>
  <dcterms:modified xsi:type="dcterms:W3CDTF">2019-06-10T06:22:41Z</dcterms:modified>
</cp:coreProperties>
</file>