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14805" windowHeight="8010" activeTab="1"/>
  </bookViews>
  <sheets>
    <sheet name="Données" sheetId="4" r:id="rId1"/>
    <sheet name="CA MB MO Du Mois" sheetId="5" r:id="rId2"/>
    <sheet name="Ventilation Totale Du Mois" sheetId="3" r:id="rId3"/>
  </sheets>
  <definedNames>
    <definedName name="_xlnm._FilterDatabase" localSheetId="1" hidden="1">'CA MB MO Du Mois'!$A$4:$J$64</definedName>
    <definedName name="_xlnm.Print_Area" localSheetId="1">'CA MB MO Du Mois'!$A$1:$H$65</definedName>
    <definedName name="rng">Données!$A$1:'Données'!$A$520</definedName>
  </definedNames>
  <calcPr calcId="125725"/>
</workbook>
</file>

<file path=xl/calcChain.xml><?xml version="1.0" encoding="utf-8"?>
<calcChain xmlns="http://schemas.openxmlformats.org/spreadsheetml/2006/main">
  <c r="J68" i="5" a="1"/>
  <c r="J68" s="1"/>
  <c r="I68"/>
  <c r="F68"/>
  <c r="D68"/>
  <c r="B68"/>
  <c r="H68" l="1"/>
  <c r="E68"/>
  <c r="A68" a="1"/>
  <c r="A68" s="1"/>
  <c r="J67" a="1"/>
  <c r="J67" s="1"/>
  <c r="I67"/>
  <c r="F67"/>
  <c r="D67"/>
  <c r="B67"/>
  <c r="H67" l="1"/>
  <c r="E67"/>
  <c r="A67" a="1"/>
  <c r="A67" s="1"/>
  <c r="J66" a="1"/>
  <c r="J66" s="1"/>
  <c r="I66"/>
  <c r="F66"/>
  <c r="D66"/>
  <c r="B66"/>
  <c r="H66" l="1"/>
  <c r="E66"/>
  <c r="A66" a="1"/>
  <c r="A66" s="1"/>
  <c r="J65" a="1"/>
  <c r="J65" s="1"/>
  <c r="I65"/>
  <c r="F65"/>
  <c r="D65"/>
  <c r="B65"/>
  <c r="H65" l="1"/>
  <c r="E65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A59" a="1"/>
  <c r="A59" s="1"/>
  <c r="A60" a="1"/>
  <c r="A60" s="1"/>
  <c r="A61" a="1"/>
  <c r="A61" s="1"/>
  <c r="A62" a="1"/>
  <c r="A62" s="1"/>
  <c r="A63" a="1"/>
  <c r="A63" s="1"/>
  <c r="A64" a="1"/>
  <c r="A64" s="1"/>
  <c r="A65" a="1"/>
  <c r="A65" s="1"/>
  <c r="J6" l="1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5" a="1"/>
  <c r="J5" s="1"/>
  <c r="O9" i="3" l="1"/>
  <c r="O5"/>
  <c r="M7"/>
  <c r="K9"/>
  <c r="K5"/>
  <c r="J7"/>
  <c r="I9"/>
  <c r="I5"/>
  <c r="H7"/>
  <c r="G9"/>
  <c r="G5"/>
  <c r="F7"/>
  <c r="E9"/>
  <c r="E4"/>
  <c r="D7"/>
  <c r="C9"/>
  <c r="C5"/>
  <c r="O8"/>
  <c r="O4"/>
  <c r="M6"/>
  <c r="K8"/>
  <c r="K4"/>
  <c r="J6"/>
  <c r="I8"/>
  <c r="I4"/>
  <c r="H6"/>
  <c r="G8"/>
  <c r="G4"/>
  <c r="F6"/>
  <c r="E8"/>
  <c r="E5"/>
  <c r="D6"/>
  <c r="C8"/>
  <c r="C4"/>
  <c r="F4"/>
  <c r="D8"/>
  <c r="C6"/>
  <c r="O7"/>
  <c r="M9"/>
  <c r="M5"/>
  <c r="K7"/>
  <c r="J9"/>
  <c r="J5"/>
  <c r="I7"/>
  <c r="H9"/>
  <c r="H5"/>
  <c r="G7"/>
  <c r="F9"/>
  <c r="F5"/>
  <c r="E7"/>
  <c r="D9"/>
  <c r="D5"/>
  <c r="C7"/>
  <c r="O6"/>
  <c r="M8"/>
  <c r="M4"/>
  <c r="K6"/>
  <c r="J8"/>
  <c r="J4"/>
  <c r="I6"/>
  <c r="H8"/>
  <c r="H4"/>
  <c r="G6"/>
  <c r="F8"/>
  <c r="E6"/>
  <c r="D4"/>
  <c r="B31" i="5"/>
  <c r="B21"/>
  <c r="B20"/>
  <c r="F33"/>
  <c r="I46"/>
  <c r="B58"/>
  <c r="B32"/>
  <c r="D58"/>
  <c r="B54"/>
  <c r="B61"/>
  <c r="D41"/>
  <c r="D15"/>
  <c r="I51"/>
  <c r="I53"/>
  <c r="B13"/>
  <c r="I7"/>
  <c r="I44"/>
  <c r="D35"/>
  <c r="B64"/>
  <c r="I37"/>
  <c r="D54"/>
  <c r="D36"/>
  <c r="D60"/>
  <c r="I36"/>
  <c r="I62"/>
  <c r="D23"/>
  <c r="D7"/>
  <c r="D17"/>
  <c r="F11"/>
  <c r="F56"/>
  <c r="B41"/>
  <c r="B43"/>
  <c r="D37"/>
  <c r="I24"/>
  <c r="F57"/>
  <c r="F12"/>
  <c r="D45"/>
  <c r="F16"/>
  <c r="B34"/>
  <c r="I21"/>
  <c r="I42"/>
  <c r="D21"/>
  <c r="B16"/>
  <c r="I25"/>
  <c r="I12"/>
  <c r="B9"/>
  <c r="F45"/>
  <c r="B42"/>
  <c r="F10"/>
  <c r="I39"/>
  <c r="B50"/>
  <c r="I41"/>
  <c r="F51"/>
  <c r="D57"/>
  <c r="D55"/>
  <c r="D51"/>
  <c r="I34"/>
  <c r="B29"/>
  <c r="I30"/>
  <c r="D10"/>
  <c r="F52"/>
  <c r="D59"/>
  <c r="I19"/>
  <c r="I6"/>
  <c r="D47"/>
  <c r="F21"/>
  <c r="F28"/>
  <c r="I11"/>
  <c r="B39"/>
  <c r="I29"/>
  <c r="F31"/>
  <c r="B7"/>
  <c r="B33"/>
  <c r="I9"/>
  <c r="I32"/>
  <c r="F34"/>
  <c r="B15"/>
  <c r="D38"/>
  <c r="I38"/>
  <c r="F9"/>
  <c r="I54"/>
  <c r="D26"/>
  <c r="B8"/>
  <c r="F60"/>
  <c r="B14"/>
  <c r="D33"/>
  <c r="I45"/>
  <c r="D39"/>
  <c r="D27"/>
  <c r="D5"/>
  <c r="B38"/>
  <c r="I31"/>
  <c r="I63"/>
  <c r="F48"/>
  <c r="I15"/>
  <c r="F46"/>
  <c r="F61"/>
  <c r="I61"/>
  <c r="I55"/>
  <c r="I35"/>
  <c r="B53"/>
  <c r="F36"/>
  <c r="D62"/>
  <c r="B25"/>
  <c r="D32"/>
  <c r="F63"/>
  <c r="D12"/>
  <c r="D14"/>
  <c r="I64"/>
  <c r="D40"/>
  <c r="I57"/>
  <c r="F58"/>
  <c r="F59"/>
  <c r="D8"/>
  <c r="D24"/>
  <c r="D11"/>
  <c r="D42"/>
  <c r="D18"/>
  <c r="F17"/>
  <c r="I49"/>
  <c r="B48"/>
  <c r="D56"/>
  <c r="B26"/>
  <c r="B57"/>
  <c r="F35"/>
  <c r="I22"/>
  <c r="I10"/>
  <c r="B45"/>
  <c r="F29"/>
  <c r="B11"/>
  <c r="I33"/>
  <c r="B5"/>
  <c r="F39"/>
  <c r="B27"/>
  <c r="I26"/>
  <c r="I48"/>
  <c r="I5"/>
  <c r="B46"/>
  <c r="F55"/>
  <c r="B10"/>
  <c r="D61"/>
  <c r="F22"/>
  <c r="F37"/>
  <c r="F53"/>
  <c r="I17"/>
  <c r="I58"/>
  <c r="F50"/>
  <c r="B44"/>
  <c r="D19"/>
  <c r="I59"/>
  <c r="B63"/>
  <c r="F18"/>
  <c r="B60"/>
  <c r="I50"/>
  <c r="D63"/>
  <c r="F20"/>
  <c r="D29"/>
  <c r="D16"/>
  <c r="B17"/>
  <c r="B51"/>
  <c r="F40"/>
  <c r="F49"/>
  <c r="F42"/>
  <c r="D31"/>
  <c r="B56"/>
  <c r="D25"/>
  <c r="F25"/>
  <c r="D9"/>
  <c r="D13"/>
  <c r="I18"/>
  <c r="I13"/>
  <c r="D22"/>
  <c r="D34"/>
  <c r="I47"/>
  <c r="F14"/>
  <c r="I23"/>
  <c r="F6"/>
  <c r="I43"/>
  <c r="D53"/>
  <c r="F26"/>
  <c r="D6"/>
  <c r="B18"/>
  <c r="F62"/>
  <c r="B23"/>
  <c r="I27"/>
  <c r="D46"/>
  <c r="F24"/>
  <c r="D30"/>
  <c r="F64"/>
  <c r="F32"/>
  <c r="F27"/>
  <c r="I28"/>
  <c r="D48"/>
  <c r="B12"/>
  <c r="I52"/>
  <c r="B59"/>
  <c r="B19"/>
  <c r="I20"/>
  <c r="B22"/>
  <c r="D43"/>
  <c r="F43"/>
  <c r="D49"/>
  <c r="B28"/>
  <c r="F23"/>
  <c r="D64"/>
  <c r="B36"/>
  <c r="F41"/>
  <c r="F15"/>
  <c r="F47"/>
  <c r="B6"/>
  <c r="I14"/>
  <c r="F8"/>
  <c r="I60"/>
  <c r="B49"/>
  <c r="D20"/>
  <c r="B62"/>
  <c r="I8"/>
  <c r="B52"/>
  <c r="F13"/>
  <c r="D50"/>
  <c r="F38"/>
  <c r="B35"/>
  <c r="B30"/>
  <c r="B40"/>
  <c r="F54"/>
  <c r="I16"/>
  <c r="B47"/>
  <c r="B55"/>
  <c r="F30"/>
  <c r="I56"/>
  <c r="F5"/>
  <c r="F19"/>
  <c r="F44"/>
  <c r="B24"/>
  <c r="I40"/>
  <c r="B37"/>
  <c r="D52"/>
  <c r="D44"/>
  <c r="D28"/>
  <c r="F7"/>
  <c r="F70" l="1"/>
  <c r="B70"/>
  <c r="D70"/>
  <c r="E22"/>
  <c r="E56"/>
  <c r="H41"/>
  <c r="H35"/>
  <c r="E32"/>
  <c r="E21"/>
  <c r="E42"/>
  <c r="E33"/>
  <c r="H38"/>
  <c r="E45"/>
  <c r="H22"/>
  <c r="E37"/>
  <c r="H25"/>
  <c r="E49"/>
  <c r="H51"/>
  <c r="H46"/>
  <c r="E47"/>
  <c r="H8"/>
  <c r="H60"/>
  <c r="E14"/>
  <c r="H47"/>
  <c r="H43"/>
  <c r="E34"/>
  <c r="H34"/>
  <c r="E38"/>
  <c r="E43"/>
  <c r="H32"/>
  <c r="E7"/>
  <c r="H58"/>
  <c r="H33"/>
  <c r="E61"/>
  <c r="H15"/>
  <c r="E30"/>
  <c r="E35"/>
  <c r="E29"/>
  <c r="H29"/>
  <c r="E13"/>
  <c r="E9"/>
  <c r="H54"/>
  <c r="E19"/>
  <c r="E18"/>
  <c r="H20"/>
  <c r="E40"/>
  <c r="E58"/>
  <c r="E6"/>
  <c r="H18"/>
  <c r="E11"/>
  <c r="H50"/>
  <c r="E44"/>
  <c r="H14"/>
  <c r="E48"/>
  <c r="E63"/>
  <c r="H37"/>
  <c r="E60"/>
  <c r="H21"/>
  <c r="H16"/>
  <c r="E55"/>
  <c r="H55"/>
  <c r="E5"/>
  <c r="E41"/>
  <c r="E57"/>
  <c r="E28"/>
  <c r="H48"/>
  <c r="H42"/>
  <c r="E12"/>
  <c r="H56"/>
  <c r="E50"/>
  <c r="E64"/>
  <c r="E53"/>
  <c r="E36"/>
  <c r="H9"/>
  <c r="H36"/>
  <c r="H63"/>
  <c r="E16"/>
  <c r="E26"/>
  <c r="E51"/>
  <c r="H44"/>
  <c r="H5"/>
  <c r="H27"/>
  <c r="E20"/>
  <c r="H40"/>
  <c r="H10"/>
  <c r="E27"/>
  <c r="H53"/>
  <c r="E24"/>
  <c r="H11"/>
  <c r="H64"/>
  <c r="H28"/>
  <c r="H19"/>
  <c r="E59"/>
  <c r="E54"/>
  <c r="H23"/>
  <c r="H17"/>
  <c r="E46"/>
  <c r="H24"/>
  <c r="H61"/>
  <c r="H7"/>
  <c r="E17"/>
  <c r="H52"/>
  <c r="E52"/>
  <c r="H6"/>
  <c r="H12"/>
  <c r="H30"/>
  <c r="E23"/>
  <c r="E31"/>
  <c r="H45"/>
  <c r="H26"/>
  <c r="E8"/>
  <c r="H59"/>
  <c r="E62"/>
  <c r="H31"/>
  <c r="H57"/>
  <c r="E25"/>
  <c r="E15"/>
  <c r="H62"/>
  <c r="E10"/>
  <c r="E39"/>
  <c r="H49"/>
  <c r="H39"/>
  <c r="H13"/>
  <c r="G68" l="1"/>
  <c r="G67"/>
  <c r="G66"/>
  <c r="C68"/>
  <c r="C67"/>
  <c r="C66"/>
  <c r="C12"/>
  <c r="C65"/>
  <c r="G16"/>
  <c r="G65"/>
  <c r="C20"/>
  <c r="C43"/>
  <c r="C59"/>
  <c r="C53"/>
  <c r="G8"/>
  <c r="G28"/>
  <c r="C49"/>
  <c r="C11"/>
  <c r="G35"/>
  <c r="G7"/>
  <c r="G24"/>
  <c r="G60"/>
  <c r="G25"/>
  <c r="C57"/>
  <c r="G48"/>
  <c r="G34"/>
  <c r="G18"/>
  <c r="G37"/>
  <c r="G12"/>
  <c r="G32"/>
  <c r="G58"/>
  <c r="G6"/>
  <c r="G13"/>
  <c r="G43"/>
  <c r="G63"/>
  <c r="G31"/>
  <c r="G45"/>
  <c r="G41"/>
  <c r="G56"/>
  <c r="G64"/>
  <c r="G19"/>
  <c r="G17"/>
  <c r="G46"/>
  <c r="G11"/>
  <c r="G23"/>
  <c r="G55"/>
  <c r="G51"/>
  <c r="G5"/>
  <c r="G44"/>
  <c r="G39"/>
  <c r="G27"/>
  <c r="G22"/>
  <c r="G14"/>
  <c r="G21"/>
  <c r="G29"/>
  <c r="G50"/>
  <c r="G30"/>
  <c r="G52"/>
  <c r="G40"/>
  <c r="G36"/>
  <c r="G15"/>
  <c r="G59"/>
  <c r="G33"/>
  <c r="G62"/>
  <c r="G20"/>
  <c r="G47"/>
  <c r="G49"/>
  <c r="G53"/>
  <c r="G54"/>
  <c r="G38"/>
  <c r="E70"/>
  <c r="C52"/>
  <c r="C14"/>
  <c r="C30"/>
  <c r="C19"/>
  <c r="C64"/>
  <c r="C23"/>
  <c r="C46"/>
  <c r="C48"/>
  <c r="C60"/>
  <c r="C56"/>
  <c r="C32"/>
  <c r="C42"/>
  <c r="C21"/>
  <c r="C31"/>
  <c r="C37"/>
  <c r="C8"/>
  <c r="H70"/>
  <c r="C29"/>
  <c r="C26"/>
  <c r="C15"/>
  <c r="C18"/>
  <c r="C61"/>
  <c r="C33"/>
  <c r="C24"/>
  <c r="C28"/>
  <c r="C55"/>
  <c r="C27"/>
  <c r="C22"/>
  <c r="C45"/>
  <c r="C51"/>
  <c r="C10"/>
  <c r="C41"/>
  <c r="C50"/>
  <c r="C39"/>
  <c r="C40"/>
  <c r="C58"/>
  <c r="C54"/>
  <c r="C36"/>
  <c r="C38"/>
  <c r="C17"/>
  <c r="C6"/>
  <c r="C63"/>
  <c r="C7"/>
  <c r="C13"/>
  <c r="C34"/>
  <c r="C35"/>
  <c r="C62"/>
  <c r="C9"/>
  <c r="C25"/>
  <c r="C47"/>
  <c r="C5"/>
  <c r="C16"/>
  <c r="G10"/>
  <c r="G42"/>
  <c r="G26"/>
  <c r="G57"/>
  <c r="G61"/>
  <c r="G9"/>
  <c r="C44"/>
  <c r="C70" l="1"/>
  <c r="G70"/>
  <c r="P5" i="3"/>
  <c r="E10" l="1"/>
  <c r="P8"/>
  <c r="I10"/>
  <c r="P7"/>
  <c r="K10"/>
  <c r="F10"/>
  <c r="C10"/>
  <c r="L4"/>
  <c r="D10"/>
  <c r="G10"/>
  <c r="L5"/>
  <c r="N5" s="1"/>
  <c r="L8"/>
  <c r="N8" s="1"/>
  <c r="J10"/>
  <c r="P9"/>
  <c r="M10"/>
  <c r="L9"/>
  <c r="N9" s="1"/>
  <c r="L6"/>
  <c r="N6" s="1"/>
  <c r="O10"/>
  <c r="P4"/>
  <c r="L7"/>
  <c r="N7" s="1"/>
  <c r="H10"/>
  <c r="P6"/>
  <c r="I11" l="1"/>
  <c r="H11"/>
  <c r="D11"/>
  <c r="F11"/>
  <c r="E11"/>
  <c r="G11"/>
  <c r="P10"/>
  <c r="J11"/>
  <c r="O11"/>
  <c r="M11"/>
  <c r="N4"/>
  <c r="N10" s="1"/>
  <c r="N11" s="1"/>
  <c r="L10"/>
  <c r="L11" s="1"/>
  <c r="K11"/>
  <c r="P11" l="1"/>
  <c r="P12" s="1"/>
  <c r="P14" s="1"/>
  <c r="O12"/>
  <c r="O14" s="1"/>
</calcChain>
</file>

<file path=xl/sharedStrings.xml><?xml version="1.0" encoding="utf-8"?>
<sst xmlns="http://schemas.openxmlformats.org/spreadsheetml/2006/main" count="706" uniqueCount="614">
  <si>
    <t>CA CLIENT</t>
  </si>
  <si>
    <t>% CA CLIENT</t>
  </si>
  <si>
    <t>MARGE BRUTE</t>
  </si>
  <si>
    <t>% MB/CA</t>
  </si>
  <si>
    <t>MO reelle</t>
  </si>
  <si>
    <t>% MO</t>
  </si>
  <si>
    <t>%MO/CA</t>
  </si>
  <si>
    <t>Total ALTERVAL</t>
  </si>
  <si>
    <t>Total ESTEVE SAS</t>
  </si>
  <si>
    <t>Total FEMAAG</t>
  </si>
  <si>
    <t>Total FILMAG</t>
  </si>
  <si>
    <t>Total GETELEC</t>
  </si>
  <si>
    <t>Total GYRDIS</t>
  </si>
  <si>
    <t>Total LE CAILLEBOTIS DIAMOND</t>
  </si>
  <si>
    <t>Total MECA + SERVICES</t>
  </si>
  <si>
    <t>Total METALU-PLAST</t>
  </si>
  <si>
    <t>Total SAS LEDIA</t>
  </si>
  <si>
    <t>Total SEPRA AUTOMATISATION</t>
  </si>
  <si>
    <t>Total VAN'S BARBOT</t>
  </si>
  <si>
    <t>Total TOUCH INNOVATION</t>
  </si>
  <si>
    <t>Total NAITE</t>
  </si>
  <si>
    <t>Total THIBAUT</t>
  </si>
  <si>
    <t>Total GSC VANS THEAULT</t>
  </si>
  <si>
    <t>Total DENIOS</t>
  </si>
  <si>
    <t>Total DIVERS</t>
  </si>
  <si>
    <t>Total CERMEX SAS - SITE DE LISIEUX</t>
  </si>
  <si>
    <t>Total KNORR BREMSE SYSTEME PR VEHICULES FRANCE</t>
  </si>
  <si>
    <t>Total PLANQUE</t>
  </si>
  <si>
    <t>Total GAUDFRIN</t>
  </si>
  <si>
    <t>Total PKB</t>
  </si>
  <si>
    <t>Total HEURTAUX SAS</t>
  </si>
  <si>
    <t>Total LOXOS</t>
  </si>
  <si>
    <t>Total MERAND MECAPATE</t>
  </si>
  <si>
    <t>Total SARGI</t>
  </si>
  <si>
    <t>Total POULINGUE SAS</t>
  </si>
  <si>
    <t>Total IDPACK</t>
  </si>
  <si>
    <t>Total NSE BU INTEGRATIONS</t>
  </si>
  <si>
    <t>Total TIAMA</t>
  </si>
  <si>
    <t>Total TOKHEIM FRANCE SAS</t>
  </si>
  <si>
    <t>Total TOKHEIM SOFITAM APPLICATIONS</t>
  </si>
  <si>
    <t>Total AMC</t>
  </si>
  <si>
    <t>Total BERNAY AUTOMATION</t>
  </si>
  <si>
    <t>Total DBS</t>
  </si>
  <si>
    <t>Total SAM LABIGNE EQUIPEMENT</t>
  </si>
  <si>
    <t>Total SANCHEZ S.A.S</t>
  </si>
  <si>
    <t>Total ZALKIN ANDRE</t>
  </si>
  <si>
    <t>Total ASCA</t>
  </si>
  <si>
    <t>Total BRUNO JEAN EURL</t>
  </si>
  <si>
    <t>Total CMAT</t>
  </si>
  <si>
    <t>Total ERPI</t>
  </si>
  <si>
    <t>Total MANUVIT</t>
  </si>
  <si>
    <t>Total OCTE</t>
  </si>
  <si>
    <t>Total SHOP CONCEPT &amp; SERVICES</t>
  </si>
  <si>
    <t>Total IMETAL</t>
  </si>
  <si>
    <t>Données Facturé</t>
  </si>
  <si>
    <t>M.P.</t>
  </si>
  <si>
    <t>Fourn.</t>
  </si>
  <si>
    <t>STR Méca</t>
  </si>
  <si>
    <t>STR Laser</t>
  </si>
  <si>
    <t>STR Peint.</t>
  </si>
  <si>
    <t>STR Trait.</t>
  </si>
  <si>
    <t>STR Autres</t>
  </si>
  <si>
    <t>Transp.</t>
  </si>
  <si>
    <t>ACHATS</t>
  </si>
  <si>
    <t>MO Réelle</t>
  </si>
  <si>
    <t>MO Réelle + Achats</t>
  </si>
  <si>
    <t>MO Facturable</t>
  </si>
  <si>
    <t>Marge / Fact.</t>
  </si>
  <si>
    <t>Bruno</t>
  </si>
  <si>
    <t>Pauline</t>
  </si>
  <si>
    <t>Gérard</t>
  </si>
  <si>
    <t>Gregory</t>
  </si>
  <si>
    <t>Jérome</t>
  </si>
  <si>
    <t>Eric IMETAL</t>
  </si>
  <si>
    <t xml:space="preserve">Réelle </t>
  </si>
  <si>
    <t>Objectif</t>
  </si>
  <si>
    <t>Ecart</t>
  </si>
  <si>
    <t>NAF</t>
  </si>
  <si>
    <t>Chargés Affaires</t>
  </si>
  <si>
    <t>ALTERVAL</t>
  </si>
  <si>
    <t>ESTEVE SAS</t>
  </si>
  <si>
    <t>304 101</t>
  </si>
  <si>
    <t>304 103</t>
  </si>
  <si>
    <t>304 154</t>
  </si>
  <si>
    <t>FEMAAG</t>
  </si>
  <si>
    <t>FILMAG</t>
  </si>
  <si>
    <t>Données</t>
  </si>
  <si>
    <t>Facturé</t>
  </si>
  <si>
    <t>GETELEC</t>
  </si>
  <si>
    <t>GYRDIS</t>
  </si>
  <si>
    <t>METALU-PLAST</t>
  </si>
  <si>
    <t>VAN'S BARBOT</t>
  </si>
  <si>
    <t>NAITE</t>
  </si>
  <si>
    <t>THIBAUT</t>
  </si>
  <si>
    <t>DENIOS</t>
  </si>
  <si>
    <t>LE CAILLEBOTIS DIAMOND</t>
  </si>
  <si>
    <t>MECA + SERVICES</t>
  </si>
  <si>
    <t>304 229</t>
  </si>
  <si>
    <t>SAS LEDIA</t>
  </si>
  <si>
    <t>SEPRA AUTOMATISATION</t>
  </si>
  <si>
    <t>304 048</t>
  </si>
  <si>
    <t>TOUCH INNOVATION</t>
  </si>
  <si>
    <t>303 789</t>
  </si>
  <si>
    <t>GSC VANS THEAULT</t>
  </si>
  <si>
    <t>304 052</t>
  </si>
  <si>
    <t>DIVERS</t>
  </si>
  <si>
    <t>PLANQUE</t>
  </si>
  <si>
    <t>GAUDFRIN</t>
  </si>
  <si>
    <t>CERMEX SAS - SITE DE LISIEUX</t>
  </si>
  <si>
    <t>PKB</t>
  </si>
  <si>
    <t>LOXOS</t>
  </si>
  <si>
    <t>MERAND MECAPATE</t>
  </si>
  <si>
    <t>SARGI</t>
  </si>
  <si>
    <t>103 464</t>
  </si>
  <si>
    <t>KNORR BREMSE SYSTEME PR VEHICULES FRANCE</t>
  </si>
  <si>
    <t>HEURTAUX SAS</t>
  </si>
  <si>
    <t>POULINGUE SAS</t>
  </si>
  <si>
    <t>IDPACK</t>
  </si>
  <si>
    <t>TIAMA</t>
  </si>
  <si>
    <t>406 502</t>
  </si>
  <si>
    <t>NSE BU INTEGRATIONS</t>
  </si>
  <si>
    <t>TOKHEIM FRANCE SAS</t>
  </si>
  <si>
    <t>TOKHEIM SOFITAM APPLICATIONS</t>
  </si>
  <si>
    <t>AMC</t>
  </si>
  <si>
    <t>DBS</t>
  </si>
  <si>
    <t>ASCA</t>
  </si>
  <si>
    <t>CMAT</t>
  </si>
  <si>
    <t>ERPI</t>
  </si>
  <si>
    <t>MANUVIT</t>
  </si>
  <si>
    <t>OCTE</t>
  </si>
  <si>
    <t>SAM LABIGNE EQUIPEMENT</t>
  </si>
  <si>
    <t>SANCHEZ S.A.S</t>
  </si>
  <si>
    <t>ZALKIN ANDRE</t>
  </si>
  <si>
    <t>BRUNO JEAN EURL</t>
  </si>
  <si>
    <t>SHOP CONCEPT &amp; SERVICES</t>
  </si>
  <si>
    <t>IMETAL</t>
  </si>
  <si>
    <t>6PRESTA ERIC KM</t>
  </si>
  <si>
    <t>6PRESTA ERIC HEBERGT</t>
  </si>
  <si>
    <t>6PRESTA ERIC RESTO</t>
  </si>
  <si>
    <t>6PRESTA ERIC DIVERS</t>
  </si>
  <si>
    <t>6PRESTA ERIC MO</t>
  </si>
  <si>
    <t>600 112</t>
  </si>
  <si>
    <t>600 113</t>
  </si>
  <si>
    <t>CLIENTS</t>
  </si>
  <si>
    <t>Lignes</t>
  </si>
  <si>
    <t>Classement Client En Fonction Du Chiffre d'Affaires Facturé</t>
  </si>
  <si>
    <t>OCTOBRE 2017</t>
  </si>
  <si>
    <t>FACTURATION OCTOBRE 2017</t>
  </si>
  <si>
    <t>500 053</t>
  </si>
  <si>
    <t>500 112</t>
  </si>
  <si>
    <t>500 115</t>
  </si>
  <si>
    <t>500 117</t>
  </si>
  <si>
    <t>500 118</t>
  </si>
  <si>
    <t>500 120</t>
  </si>
  <si>
    <t>500 121</t>
  </si>
  <si>
    <t>500 126</t>
  </si>
  <si>
    <t>500 128</t>
  </si>
  <si>
    <t>BDSG SAS</t>
  </si>
  <si>
    <t>303 871</t>
  </si>
  <si>
    <t>Total BDSG SAS</t>
  </si>
  <si>
    <t>304 155</t>
  </si>
  <si>
    <t>304 257</t>
  </si>
  <si>
    <t>304 259</t>
  </si>
  <si>
    <t>304 245</t>
  </si>
  <si>
    <t>304 265</t>
  </si>
  <si>
    <t>304 266</t>
  </si>
  <si>
    <t>304 308</t>
  </si>
  <si>
    <t>304 309</t>
  </si>
  <si>
    <t>304 310</t>
  </si>
  <si>
    <t>304 218</t>
  </si>
  <si>
    <t>304 269</t>
  </si>
  <si>
    <t>304 270</t>
  </si>
  <si>
    <t>304 271</t>
  </si>
  <si>
    <t>304 272</t>
  </si>
  <si>
    <t>304 273</t>
  </si>
  <si>
    <t>304 280</t>
  </si>
  <si>
    <t>304 281</t>
  </si>
  <si>
    <t>304 282</t>
  </si>
  <si>
    <t>304 330</t>
  </si>
  <si>
    <t>304 331</t>
  </si>
  <si>
    <t>304 332</t>
  </si>
  <si>
    <t>304 333</t>
  </si>
  <si>
    <t>304 334</t>
  </si>
  <si>
    <t>304 345</t>
  </si>
  <si>
    <t>304 346</t>
  </si>
  <si>
    <t>304 348</t>
  </si>
  <si>
    <t>304 235</t>
  </si>
  <si>
    <t>303 876</t>
  </si>
  <si>
    <t>304 267</t>
  </si>
  <si>
    <t>304 246</t>
  </si>
  <si>
    <t>304 247</t>
  </si>
  <si>
    <t>304 231</t>
  </si>
  <si>
    <t>304 225</t>
  </si>
  <si>
    <t>304 228</t>
  </si>
  <si>
    <t>304 297</t>
  </si>
  <si>
    <t>304 298</t>
  </si>
  <si>
    <t>304 299</t>
  </si>
  <si>
    <t>304 311</t>
  </si>
  <si>
    <t>304 312</t>
  </si>
  <si>
    <t>304 314</t>
  </si>
  <si>
    <t>304 315</t>
  </si>
  <si>
    <t>304 316</t>
  </si>
  <si>
    <t>304 317</t>
  </si>
  <si>
    <t>304 318</t>
  </si>
  <si>
    <t>304 319</t>
  </si>
  <si>
    <t>304 320</t>
  </si>
  <si>
    <t>PROPALUM SARL</t>
  </si>
  <si>
    <t>304 284</t>
  </si>
  <si>
    <t>Total PROPALUM SARL</t>
  </si>
  <si>
    <t>304 200</t>
  </si>
  <si>
    <t>304 276</t>
  </si>
  <si>
    <t>304 277</t>
  </si>
  <si>
    <t>304 278</t>
  </si>
  <si>
    <t>304 300</t>
  </si>
  <si>
    <t>304 301</t>
  </si>
  <si>
    <t>304 302</t>
  </si>
  <si>
    <t>304 191</t>
  </si>
  <si>
    <t>304 303</t>
  </si>
  <si>
    <t>304 304</t>
  </si>
  <si>
    <t>304 335</t>
  </si>
  <si>
    <t>304 336</t>
  </si>
  <si>
    <t>304 337</t>
  </si>
  <si>
    <t>304 338</t>
  </si>
  <si>
    <t>304 339</t>
  </si>
  <si>
    <t>304 353</t>
  </si>
  <si>
    <t>304 354</t>
  </si>
  <si>
    <t>304 355</t>
  </si>
  <si>
    <t>304 356</t>
  </si>
  <si>
    <t>304 204</t>
  </si>
  <si>
    <t>304 205</t>
  </si>
  <si>
    <t>304 294</t>
  </si>
  <si>
    <t>304 305</t>
  </si>
  <si>
    <t>304 326</t>
  </si>
  <si>
    <t>304 342</t>
  </si>
  <si>
    <t>304 136</t>
  </si>
  <si>
    <t>ROUSSEAU SAS</t>
  </si>
  <si>
    <t>304 293</t>
  </si>
  <si>
    <t>Total ROUSSEAU SAS</t>
  </si>
  <si>
    <t>304 236</t>
  </si>
  <si>
    <t>304 237</t>
  </si>
  <si>
    <t>304 238</t>
  </si>
  <si>
    <t>304 328</t>
  </si>
  <si>
    <t>304 143</t>
  </si>
  <si>
    <t>304 144</t>
  </si>
  <si>
    <t>304 206</t>
  </si>
  <si>
    <t>304 207</t>
  </si>
  <si>
    <t>304 054</t>
  </si>
  <si>
    <t>304 147</t>
  </si>
  <si>
    <t>304 260</t>
  </si>
  <si>
    <t>304 261</t>
  </si>
  <si>
    <t>304 262</t>
  </si>
  <si>
    <t>304 288</t>
  </si>
  <si>
    <t>304 289</t>
  </si>
  <si>
    <t>FIAV</t>
  </si>
  <si>
    <t>304 099</t>
  </si>
  <si>
    <t>304 100</t>
  </si>
  <si>
    <t>304 291</t>
  </si>
  <si>
    <t>Total FIAV</t>
  </si>
  <si>
    <t>CADECAP SAS</t>
  </si>
  <si>
    <t>304 370</t>
  </si>
  <si>
    <t>Total CADECAP SAS</t>
  </si>
  <si>
    <t>LEGENDRE OUEST</t>
  </si>
  <si>
    <t>304 285</t>
  </si>
  <si>
    <t>Total LEGENDRE OUEST</t>
  </si>
  <si>
    <t>MAINSSURES HANDI MOVE</t>
  </si>
  <si>
    <t>103 513</t>
  </si>
  <si>
    <t>Total MAINSSURES HANDI MOVE</t>
  </si>
  <si>
    <t>ROSELIER AGENCEMENT</t>
  </si>
  <si>
    <t>103 546</t>
  </si>
  <si>
    <t>103 556</t>
  </si>
  <si>
    <t>Total ROSELIER AGENCEMENT</t>
  </si>
  <si>
    <t>103 439</t>
  </si>
  <si>
    <t>103 465</t>
  </si>
  <si>
    <t>103 483</t>
  </si>
  <si>
    <t>103 485</t>
  </si>
  <si>
    <t>103 487</t>
  </si>
  <si>
    <t>103 517</t>
  </si>
  <si>
    <t>103 525</t>
  </si>
  <si>
    <t>103 526</t>
  </si>
  <si>
    <t>103 532</t>
  </si>
  <si>
    <t>103 533</t>
  </si>
  <si>
    <t>103 549</t>
  </si>
  <si>
    <t>103 554</t>
  </si>
  <si>
    <t>103 509</t>
  </si>
  <si>
    <t>103 516</t>
  </si>
  <si>
    <t>103 522</t>
  </si>
  <si>
    <t>103 537</t>
  </si>
  <si>
    <t>MC BRIDE</t>
  </si>
  <si>
    <t>103 395</t>
  </si>
  <si>
    <t>103 495</t>
  </si>
  <si>
    <t>103 521</t>
  </si>
  <si>
    <t>Total MC BRIDE</t>
  </si>
  <si>
    <t>103 492</t>
  </si>
  <si>
    <t>103 498</t>
  </si>
  <si>
    <t>103 506</t>
  </si>
  <si>
    <t>103 520</t>
  </si>
  <si>
    <t>103 534</t>
  </si>
  <si>
    <t>103 542</t>
  </si>
  <si>
    <t>103 475</t>
  </si>
  <si>
    <t>103 476</t>
  </si>
  <si>
    <t>LA FRATERNELLE</t>
  </si>
  <si>
    <t>103 507</t>
  </si>
  <si>
    <t>103 512</t>
  </si>
  <si>
    <t>103 540</t>
  </si>
  <si>
    <t>Total LA FRATERNELLE</t>
  </si>
  <si>
    <t>103 502</t>
  </si>
  <si>
    <t>103 503</t>
  </si>
  <si>
    <t>103 511</t>
  </si>
  <si>
    <t>103 531</t>
  </si>
  <si>
    <t>103 538</t>
  </si>
  <si>
    <t>103 508</t>
  </si>
  <si>
    <t>103 494</t>
  </si>
  <si>
    <t>103 496</t>
  </si>
  <si>
    <t>103 499</t>
  </si>
  <si>
    <t>103 500</t>
  </si>
  <si>
    <t>103 504</t>
  </si>
  <si>
    <t>103 514</t>
  </si>
  <si>
    <t>103 523</t>
  </si>
  <si>
    <t>103 529</t>
  </si>
  <si>
    <t>103 552</t>
  </si>
  <si>
    <t>103 539</t>
  </si>
  <si>
    <t>103 440</t>
  </si>
  <si>
    <t>103 505</t>
  </si>
  <si>
    <t>103 518</t>
  </si>
  <si>
    <t>103 519</t>
  </si>
  <si>
    <t>103 497</t>
  </si>
  <si>
    <t>103 515</t>
  </si>
  <si>
    <t>TECADIS SYSTEMS</t>
  </si>
  <si>
    <t>103 510</t>
  </si>
  <si>
    <t>Total TECADIS SYSTEMS</t>
  </si>
  <si>
    <t>C-TECHNOLOGIES</t>
  </si>
  <si>
    <t>406 530</t>
  </si>
  <si>
    <t>Total C-TECHNOLOGIES</t>
  </si>
  <si>
    <t>406 346</t>
  </si>
  <si>
    <t>406 424</t>
  </si>
  <si>
    <t>406 441</t>
  </si>
  <si>
    <t>406 444</t>
  </si>
  <si>
    <t>406 448</t>
  </si>
  <si>
    <t>406 449</t>
  </si>
  <si>
    <t>406 452</t>
  </si>
  <si>
    <t>406 457</t>
  </si>
  <si>
    <t>406 459</t>
  </si>
  <si>
    <t>406 464</t>
  </si>
  <si>
    <t>406 465</t>
  </si>
  <si>
    <t>406 468</t>
  </si>
  <si>
    <t>406 469</t>
  </si>
  <si>
    <t>406 470</t>
  </si>
  <si>
    <t>406 471</t>
  </si>
  <si>
    <t>406 472</t>
  </si>
  <si>
    <t>406 473</t>
  </si>
  <si>
    <t>406 474</t>
  </si>
  <si>
    <t>406 475</t>
  </si>
  <si>
    <t>406 476</t>
  </si>
  <si>
    <t>406 500</t>
  </si>
  <si>
    <t>406 501</t>
  </si>
  <si>
    <t>406 503</t>
  </si>
  <si>
    <t>406 504</t>
  </si>
  <si>
    <t>406 505</t>
  </si>
  <si>
    <t>406 506</t>
  </si>
  <si>
    <t>406 507</t>
  </si>
  <si>
    <t>406 508</t>
  </si>
  <si>
    <t>406 509</t>
  </si>
  <si>
    <t>406 520</t>
  </si>
  <si>
    <t>406 521</t>
  </si>
  <si>
    <t>406 522</t>
  </si>
  <si>
    <t>406 523</t>
  </si>
  <si>
    <t>406 524</t>
  </si>
  <si>
    <t>406 525</t>
  </si>
  <si>
    <t>406 526</t>
  </si>
  <si>
    <t>406 527</t>
  </si>
  <si>
    <t>406 528</t>
  </si>
  <si>
    <t>406 529</t>
  </si>
  <si>
    <t>406 531</t>
  </si>
  <si>
    <t>406 532</t>
  </si>
  <si>
    <t>406 533</t>
  </si>
  <si>
    <t>406 534</t>
  </si>
  <si>
    <t>406 535</t>
  </si>
  <si>
    <t>406 536</t>
  </si>
  <si>
    <t>406 537</t>
  </si>
  <si>
    <t>406 538</t>
  </si>
  <si>
    <t>406 539</t>
  </si>
  <si>
    <t>406 551</t>
  </si>
  <si>
    <t>406 552</t>
  </si>
  <si>
    <t>406 553</t>
  </si>
  <si>
    <t>406 554</t>
  </si>
  <si>
    <t>406 557</t>
  </si>
  <si>
    <t>406 558</t>
  </si>
  <si>
    <t>406 574</t>
  </si>
  <si>
    <t>406 576</t>
  </si>
  <si>
    <t>406 580</t>
  </si>
  <si>
    <t>405 803</t>
  </si>
  <si>
    <t>406 222</t>
  </si>
  <si>
    <t>406 355</t>
  </si>
  <si>
    <t>406 358</t>
  </si>
  <si>
    <t>406 359</t>
  </si>
  <si>
    <t>406 361</t>
  </si>
  <si>
    <t>406 362</t>
  </si>
  <si>
    <t>406 363</t>
  </si>
  <si>
    <t>406 477</t>
  </si>
  <si>
    <t>406 478</t>
  </si>
  <si>
    <t>406 479</t>
  </si>
  <si>
    <t>406 480</t>
  </si>
  <si>
    <t>406 483</t>
  </si>
  <si>
    <t>406 484</t>
  </si>
  <si>
    <t>406 486</t>
  </si>
  <si>
    <t>406 510</t>
  </si>
  <si>
    <t>406 512</t>
  </si>
  <si>
    <t>406 518</t>
  </si>
  <si>
    <t>406 561</t>
  </si>
  <si>
    <t>406 024</t>
  </si>
  <si>
    <t>406 413</t>
  </si>
  <si>
    <t>406 491</t>
  </si>
  <si>
    <t>406 492</t>
  </si>
  <si>
    <t>406 493</t>
  </si>
  <si>
    <t>406 494</t>
  </si>
  <si>
    <t>406 495</t>
  </si>
  <si>
    <t>406 496</t>
  </si>
  <si>
    <t>406 497</t>
  </si>
  <si>
    <t>406 498</t>
  </si>
  <si>
    <t>406 499</t>
  </si>
  <si>
    <t>406 541</t>
  </si>
  <si>
    <t>406 542</t>
  </si>
  <si>
    <t>406 543</t>
  </si>
  <si>
    <t>406 544</t>
  </si>
  <si>
    <t>406 545</t>
  </si>
  <si>
    <t>406 547</t>
  </si>
  <si>
    <t>406 548</t>
  </si>
  <si>
    <t>406 374</t>
  </si>
  <si>
    <t>406 375</t>
  </si>
  <si>
    <t>205 529</t>
  </si>
  <si>
    <t>205 530</t>
  </si>
  <si>
    <t>205 626</t>
  </si>
  <si>
    <t>205 627</t>
  </si>
  <si>
    <t>205 628</t>
  </si>
  <si>
    <t>205 629</t>
  </si>
  <si>
    <t>205 645</t>
  </si>
  <si>
    <t>205 646</t>
  </si>
  <si>
    <t>205 647</t>
  </si>
  <si>
    <t>205 648</t>
  </si>
  <si>
    <t>BERNAY AUTOMATION</t>
  </si>
  <si>
    <t>205 504</t>
  </si>
  <si>
    <t>205 555</t>
  </si>
  <si>
    <t>205 557</t>
  </si>
  <si>
    <t>205 632</t>
  </si>
  <si>
    <t>205 633</t>
  </si>
  <si>
    <t>205 731</t>
  </si>
  <si>
    <t>205 734</t>
  </si>
  <si>
    <t>205 735</t>
  </si>
  <si>
    <t>205 736</t>
  </si>
  <si>
    <t>205 744</t>
  </si>
  <si>
    <t>205 622</t>
  </si>
  <si>
    <t>205 623</t>
  </si>
  <si>
    <t>205 624</t>
  </si>
  <si>
    <t>205 625</t>
  </si>
  <si>
    <t>205 659</t>
  </si>
  <si>
    <t>205 660</t>
  </si>
  <si>
    <t>205 661</t>
  </si>
  <si>
    <t>205 683</t>
  </si>
  <si>
    <t>205 684</t>
  </si>
  <si>
    <t>205 685</t>
  </si>
  <si>
    <t>205 702</t>
  </si>
  <si>
    <t>205 704</t>
  </si>
  <si>
    <t>205 777</t>
  </si>
  <si>
    <t>205 515</t>
  </si>
  <si>
    <t>205 516</t>
  </si>
  <si>
    <t>205 517</t>
  </si>
  <si>
    <t>205 568</t>
  </si>
  <si>
    <t>205 575</t>
  </si>
  <si>
    <t>205 577</t>
  </si>
  <si>
    <t>205 579</t>
  </si>
  <si>
    <t>205 581</t>
  </si>
  <si>
    <t>205 582</t>
  </si>
  <si>
    <t>205 584</t>
  </si>
  <si>
    <t>205 585</t>
  </si>
  <si>
    <t>205 586</t>
  </si>
  <si>
    <t>205 587</t>
  </si>
  <si>
    <t>205 611</t>
  </si>
  <si>
    <t>205 612</t>
  </si>
  <si>
    <t>205 613</t>
  </si>
  <si>
    <t>205 614</t>
  </si>
  <si>
    <t>205 615</t>
  </si>
  <si>
    <t>205 616</t>
  </si>
  <si>
    <t>205 617</t>
  </si>
  <si>
    <t>205 618</t>
  </si>
  <si>
    <t>205 619</t>
  </si>
  <si>
    <t>205 620</t>
  </si>
  <si>
    <t>205 673</t>
  </si>
  <si>
    <t>205 674</t>
  </si>
  <si>
    <t>205 675</t>
  </si>
  <si>
    <t>205 705</t>
  </si>
  <si>
    <t>205 706</t>
  </si>
  <si>
    <t>205 707</t>
  </si>
  <si>
    <t>205 708</t>
  </si>
  <si>
    <t>205 709</t>
  </si>
  <si>
    <t>205 726</t>
  </si>
  <si>
    <t>205 758</t>
  </si>
  <si>
    <t>205 649</t>
  </si>
  <si>
    <t>205 650</t>
  </si>
  <si>
    <t>205 651</t>
  </si>
  <si>
    <t>205 695</t>
  </si>
  <si>
    <t>205 710</t>
  </si>
  <si>
    <t>205 711</t>
  </si>
  <si>
    <t>205 746</t>
  </si>
  <si>
    <t>SEP-RIEP</t>
  </si>
  <si>
    <t>205 712</t>
  </si>
  <si>
    <t>Total SEP-RIEP</t>
  </si>
  <si>
    <t>SOMAC</t>
  </si>
  <si>
    <t>204 754</t>
  </si>
  <si>
    <t>Total SOMAC</t>
  </si>
  <si>
    <t>205 540</t>
  </si>
  <si>
    <t>205 545</t>
  </si>
  <si>
    <t>205 560</t>
  </si>
  <si>
    <t>205 565</t>
  </si>
  <si>
    <t>205 566</t>
  </si>
  <si>
    <t>205 605</t>
  </si>
  <si>
    <t>205 606</t>
  </si>
  <si>
    <t>205 607</t>
  </si>
  <si>
    <t>205 608</t>
  </si>
  <si>
    <t>205 609</t>
  </si>
  <si>
    <t>205 634</t>
  </si>
  <si>
    <t>205 635</t>
  </si>
  <si>
    <t>205 636</t>
  </si>
  <si>
    <t>205 637</t>
  </si>
  <si>
    <t>205 638</t>
  </si>
  <si>
    <t>205 639</t>
  </si>
  <si>
    <t>205 640</t>
  </si>
  <si>
    <t>205 641</t>
  </si>
  <si>
    <t>205 642</t>
  </si>
  <si>
    <t>205 643</t>
  </si>
  <si>
    <t>205 689</t>
  </si>
  <si>
    <t>205 690</t>
  </si>
  <si>
    <t>205 691</t>
  </si>
  <si>
    <t>205 692</t>
  </si>
  <si>
    <t>205 693</t>
  </si>
  <si>
    <t>205 713</t>
  </si>
  <si>
    <t>205 787</t>
  </si>
  <si>
    <t>205 498</t>
  </si>
  <si>
    <t>205 499</t>
  </si>
  <si>
    <t>205 657</t>
  </si>
  <si>
    <t>205 688</t>
  </si>
  <si>
    <t>205 719</t>
  </si>
  <si>
    <t>CEGELEC</t>
  </si>
  <si>
    <t>205 686</t>
  </si>
  <si>
    <t>Total CEGELEC</t>
  </si>
  <si>
    <t>205 687</t>
  </si>
  <si>
    <t>205 694</t>
  </si>
  <si>
    <t>205 728</t>
  </si>
  <si>
    <t>205 597</t>
  </si>
  <si>
    <t>205 652</t>
  </si>
  <si>
    <t>205 653</t>
  </si>
  <si>
    <t>205 654</t>
  </si>
  <si>
    <t>205 655</t>
  </si>
  <si>
    <t>205 656</t>
  </si>
  <si>
    <t>205 667</t>
  </si>
  <si>
    <t>205 668</t>
  </si>
  <si>
    <t>205 669</t>
  </si>
  <si>
    <t>205 670</t>
  </si>
  <si>
    <t>205 671</t>
  </si>
  <si>
    <t>205 696</t>
  </si>
  <si>
    <t>205 697</t>
  </si>
  <si>
    <t>205 698</t>
  </si>
  <si>
    <t>205 699</t>
  </si>
  <si>
    <t>205 700</t>
  </si>
  <si>
    <t>205 732</t>
  </si>
  <si>
    <t>205 733</t>
  </si>
  <si>
    <t>205 737</t>
  </si>
  <si>
    <t>205 738</t>
  </si>
  <si>
    <t>205 741</t>
  </si>
  <si>
    <t>205 771</t>
  </si>
  <si>
    <t>205 387</t>
  </si>
  <si>
    <t>205 388</t>
  </si>
  <si>
    <t>205 547</t>
  </si>
  <si>
    <t>205 548</t>
  </si>
  <si>
    <t>205 549</t>
  </si>
  <si>
    <t>205 672</t>
  </si>
  <si>
    <t>205 455</t>
  </si>
  <si>
    <t>205 456</t>
  </si>
  <si>
    <t>205 598</t>
  </si>
  <si>
    <t>PROCYS</t>
  </si>
  <si>
    <t>205 236</t>
  </si>
  <si>
    <t>Total PROCYS</t>
  </si>
  <si>
    <t>205 469</t>
  </si>
  <si>
    <t>205 536</t>
  </si>
  <si>
    <t>205 590</t>
  </si>
  <si>
    <t>205 591</t>
  </si>
  <si>
    <t>205 592</t>
  </si>
  <si>
    <t>205 662</t>
  </si>
  <si>
    <t>205 663</t>
  </si>
  <si>
    <t>205 664</t>
  </si>
  <si>
    <t>205 665</t>
  </si>
  <si>
    <t>205 666</t>
  </si>
  <si>
    <t>205 679</t>
  </si>
  <si>
    <t>205 680</t>
  </si>
  <si>
    <t>205 681</t>
  </si>
  <si>
    <t>205 682</t>
  </si>
  <si>
    <t>205 720</t>
  </si>
  <si>
    <t>205 721</t>
  </si>
  <si>
    <t>205 743</t>
  </si>
  <si>
    <t>600 117</t>
  </si>
  <si>
    <t>600 118</t>
  </si>
  <si>
    <t>600 119</t>
  </si>
  <si>
    <t>600 120</t>
  </si>
  <si>
    <t>600 121</t>
  </si>
  <si>
    <t>600 122</t>
  </si>
  <si>
    <t>600 123</t>
  </si>
  <si>
    <t>600 124</t>
  </si>
  <si>
    <t>600 125</t>
  </si>
  <si>
    <t>600 127</t>
  </si>
  <si>
    <t>600 130</t>
  </si>
  <si>
    <t>Colonne "A" remplacer "Client" Par 100000 et Supprimer 'Total général'</t>
  </si>
  <si>
    <t>REMARQUES  :</t>
  </si>
  <si>
    <r>
      <t xml:space="preserve">Faire Ctrl F3 … pour adapter la plage  </t>
    </r>
    <r>
      <rPr>
        <b/>
        <u/>
        <sz val="12"/>
        <color rgb="FFFF0000"/>
        <rFont val="Arial"/>
        <family val="2"/>
      </rPr>
      <t>rng</t>
    </r>
    <r>
      <rPr>
        <i/>
        <u/>
        <sz val="12"/>
        <color rgb="FFFF0000"/>
        <rFont val="Arial"/>
        <family val="2"/>
      </rPr>
      <t xml:space="preserve"> </t>
    </r>
    <r>
      <rPr>
        <b/>
        <i/>
        <sz val="11"/>
        <color rgb="FFFF0000"/>
        <rFont val="Arial"/>
        <family val="2"/>
      </rPr>
      <t xml:space="preserve">   =Données!$A$1:Données!$A$520</t>
    </r>
  </si>
  <si>
    <t>Dans cette feuille, tu dois copier normalement la formule depuis A5 vers le bas</t>
  </si>
  <si>
    <r>
      <t xml:space="preserve">Colonne "A" remplacer "Client" Par 100000 </t>
    </r>
    <r>
      <rPr>
        <b/>
        <i/>
        <u/>
        <sz val="14"/>
        <color rgb="FFFF0000"/>
        <rFont val="Arial"/>
        <family val="2"/>
      </rPr>
      <t>et</t>
    </r>
    <r>
      <rPr>
        <b/>
        <i/>
        <sz val="11"/>
        <color rgb="FFFF0000"/>
        <rFont val="Arial"/>
        <family val="2"/>
      </rPr>
      <t xml:space="preserve"> Supprimer 'Total général'</t>
    </r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</si>
</sst>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#,##0.00\ _€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b/>
      <sz val="10"/>
      <color rgb="FFFF0000"/>
      <name val="Arial"/>
      <family val="2"/>
    </font>
    <font>
      <sz val="11"/>
      <color rgb="FF30303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b/>
      <i/>
      <sz val="11"/>
      <color rgb="FFFF0000"/>
      <name val="Arial"/>
      <family val="2"/>
    </font>
    <font>
      <b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2"/>
      <color rgb="FFFF0000"/>
      <name val="Arial"/>
      <family val="2"/>
    </font>
    <font>
      <b/>
      <u/>
      <sz val="12"/>
      <color rgb="FFFF0000"/>
      <name val="Arial"/>
      <family val="2"/>
    </font>
    <font>
      <b/>
      <i/>
      <u/>
      <sz val="14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rgb="FFFFFF66"/>
        <bgColor indexed="64"/>
      </patternFill>
    </fill>
    <fill>
      <patternFill patternType="solid">
        <fgColor rgb="FFFFFF66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2" borderId="0" xfId="0" applyFont="1" applyFill="1"/>
    <xf numFmtId="10" fontId="1" fillId="0" borderId="1" xfId="0" applyNumberFormat="1" applyFont="1" applyFill="1" applyBorder="1"/>
    <xf numFmtId="0" fontId="1" fillId="0" borderId="6" xfId="0" applyFont="1" applyBorder="1"/>
    <xf numFmtId="0" fontId="1" fillId="0" borderId="8" xfId="0" applyFont="1" applyBorder="1"/>
    <xf numFmtId="0" fontId="1" fillId="0" borderId="10" xfId="0" applyFont="1" applyBorder="1"/>
    <xf numFmtId="0" fontId="3" fillId="0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3" fillId="0" borderId="3" xfId="0" applyNumberFormat="1" applyFont="1" applyBorder="1" applyAlignment="1">
      <alignment horizontal="right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10" fontId="5" fillId="0" borderId="5" xfId="0" applyNumberFormat="1" applyFon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0" fontId="0" fillId="0" borderId="7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65" fontId="6" fillId="0" borderId="13" xfId="0" applyNumberFormat="1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3" fillId="0" borderId="17" xfId="0" applyFont="1" applyBorder="1"/>
    <xf numFmtId="0" fontId="4" fillId="3" borderId="0" xfId="0" applyFont="1" applyFill="1" applyBorder="1"/>
    <xf numFmtId="1" fontId="0" fillId="0" borderId="0" xfId="0" applyNumberFormat="1" applyAlignment="1">
      <alignment horizontal="center"/>
    </xf>
    <xf numFmtId="0" fontId="8" fillId="0" borderId="0" xfId="0" applyFont="1" applyAlignment="1">
      <alignment horizontal="left" vertical="center"/>
    </xf>
    <xf numFmtId="164" fontId="2" fillId="0" borderId="0" xfId="0" applyNumberFormat="1" applyFont="1"/>
    <xf numFmtId="165" fontId="2" fillId="0" borderId="0" xfId="0" applyNumberFormat="1" applyFont="1"/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0" borderId="17" xfId="0" applyNumberFormat="1" applyFont="1" applyBorder="1"/>
    <xf numFmtId="165" fontId="3" fillId="0" borderId="17" xfId="0" applyNumberFormat="1" applyFont="1" applyBorder="1"/>
    <xf numFmtId="0" fontId="4" fillId="3" borderId="0" xfId="0" applyFont="1" applyFill="1" applyBorder="1" applyAlignment="1">
      <alignment vertical="center"/>
    </xf>
    <xf numFmtId="0" fontId="2" fillId="0" borderId="0" xfId="0" applyFont="1"/>
    <xf numFmtId="10" fontId="1" fillId="0" borderId="18" xfId="0" applyNumberFormat="1" applyFont="1" applyFill="1" applyBorder="1"/>
    <xf numFmtId="0" fontId="9" fillId="0" borderId="0" xfId="0" applyFont="1"/>
    <xf numFmtId="165" fontId="2" fillId="0" borderId="2" xfId="0" applyNumberFormat="1" applyFont="1" applyFill="1" applyBorder="1"/>
    <xf numFmtId="0" fontId="11" fillId="0" borderId="1" xfId="0" applyFont="1" applyBorder="1" applyAlignment="1">
      <alignment horizontal="center"/>
    </xf>
    <xf numFmtId="0" fontId="9" fillId="0" borderId="1" xfId="0" applyFont="1" applyBorder="1"/>
    <xf numFmtId="10" fontId="2" fillId="0" borderId="2" xfId="0" applyNumberFormat="1" applyFont="1" applyFill="1" applyBorder="1"/>
    <xf numFmtId="10" fontId="9" fillId="0" borderId="0" xfId="0" applyNumberFormat="1" applyFont="1"/>
    <xf numFmtId="0" fontId="4" fillId="3" borderId="16" xfId="0" applyFont="1" applyFill="1" applyBorder="1" applyAlignment="1">
      <alignment horizontal="left"/>
    </xf>
    <xf numFmtId="1" fontId="14" fillId="7" borderId="16" xfId="0" applyNumberFormat="1" applyFont="1" applyFill="1" applyBorder="1" applyAlignment="1">
      <alignment horizontal="left" vertical="center"/>
    </xf>
    <xf numFmtId="0" fontId="7" fillId="7" borderId="16" xfId="0" applyFont="1" applyFill="1" applyBorder="1" applyAlignment="1">
      <alignment horizontal="left" vertical="center"/>
    </xf>
    <xf numFmtId="0" fontId="12" fillId="0" borderId="0" xfId="0" applyFont="1" applyAlignment="1">
      <alignment horizontal="right"/>
    </xf>
    <xf numFmtId="165" fontId="13" fillId="0" borderId="1" xfId="0" applyNumberFormat="1" applyFont="1" applyBorder="1" applyAlignment="1">
      <alignment horizontal="right"/>
    </xf>
    <xf numFmtId="10" fontId="13" fillId="0" borderId="1" xfId="0" applyNumberFormat="1" applyFont="1" applyBorder="1" applyAlignment="1">
      <alignment horizontal="right"/>
    </xf>
    <xf numFmtId="10" fontId="13" fillId="0" borderId="1" xfId="0" applyNumberFormat="1" applyFont="1" applyFill="1" applyBorder="1" applyAlignment="1">
      <alignment horizontal="right"/>
    </xf>
    <xf numFmtId="1" fontId="10" fillId="0" borderId="1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/>
    </xf>
    <xf numFmtId="0" fontId="15" fillId="8" borderId="1" xfId="0" applyFont="1" applyFill="1" applyBorder="1" applyAlignment="1" applyProtection="1">
      <alignment horizontal="center" vertical="center"/>
    </xf>
    <xf numFmtId="0" fontId="15" fillId="8" borderId="1" xfId="0" applyFont="1" applyFill="1" applyBorder="1" applyAlignment="1" applyProtection="1">
      <alignment horizontal="center" vertical="center" wrapText="1"/>
    </xf>
    <xf numFmtId="10" fontId="15" fillId="8" borderId="1" xfId="0" applyNumberFormat="1" applyFont="1" applyFill="1" applyBorder="1" applyAlignment="1" applyProtection="1">
      <alignment horizontal="center" vertical="center" wrapText="1"/>
    </xf>
    <xf numFmtId="10" fontId="15" fillId="8" borderId="18" xfId="0" applyNumberFormat="1" applyFont="1" applyFill="1" applyBorder="1" applyAlignment="1" applyProtection="1">
      <alignment horizontal="center" vertical="center" wrapText="1"/>
    </xf>
    <xf numFmtId="10" fontId="16" fillId="8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19" fillId="0" borderId="0" xfId="0" applyFont="1"/>
    <xf numFmtId="0" fontId="20" fillId="3" borderId="0" xfId="0" applyFont="1" applyFill="1" applyBorder="1"/>
    <xf numFmtId="0" fontId="20" fillId="3" borderId="0" xfId="0" applyFont="1" applyFill="1" applyBorder="1" applyAlignment="1">
      <alignment vertical="center"/>
    </xf>
    <xf numFmtId="0" fontId="21" fillId="5" borderId="0" xfId="0" applyFont="1" applyFill="1"/>
    <xf numFmtId="0" fontId="22" fillId="10" borderId="0" xfId="0" applyFont="1" applyFill="1"/>
    <xf numFmtId="164" fontId="22" fillId="0" borderId="0" xfId="0" applyNumberFormat="1" applyFont="1"/>
    <xf numFmtId="165" fontId="22" fillId="0" borderId="0" xfId="0" applyNumberFormat="1" applyFont="1"/>
    <xf numFmtId="0" fontId="21" fillId="2" borderId="0" xfId="0" applyFont="1" applyFill="1"/>
    <xf numFmtId="164" fontId="21" fillId="2" borderId="0" xfId="0" applyNumberFormat="1" applyFont="1" applyFill="1"/>
    <xf numFmtId="165" fontId="21" fillId="2" borderId="0" xfId="0" applyNumberFormat="1" applyFont="1" applyFill="1"/>
    <xf numFmtId="0" fontId="21" fillId="0" borderId="17" xfId="0" applyFont="1" applyBorder="1"/>
    <xf numFmtId="164" fontId="21" fillId="0" borderId="17" xfId="0" applyNumberFormat="1" applyFont="1" applyBorder="1"/>
    <xf numFmtId="165" fontId="21" fillId="0" borderId="17" xfId="0" applyNumberFormat="1" applyFont="1" applyBorder="1"/>
    <xf numFmtId="164" fontId="0" fillId="0" borderId="0" xfId="0" applyNumberFormat="1"/>
    <xf numFmtId="166" fontId="22" fillId="0" borderId="0" xfId="0" applyNumberFormat="1" applyFont="1"/>
    <xf numFmtId="10" fontId="22" fillId="0" borderId="0" xfId="0" applyNumberFormat="1" applyFont="1"/>
    <xf numFmtId="166" fontId="21" fillId="2" borderId="0" xfId="0" applyNumberFormat="1" applyFont="1" applyFill="1"/>
    <xf numFmtId="10" fontId="21" fillId="2" borderId="0" xfId="0" applyNumberFormat="1" applyFont="1" applyFill="1"/>
    <xf numFmtId="0" fontId="22" fillId="6" borderId="0" xfId="0" applyFont="1" applyFill="1"/>
    <xf numFmtId="164" fontId="0" fillId="0" borderId="0" xfId="0" applyNumberFormat="1" applyFill="1"/>
    <xf numFmtId="0" fontId="22" fillId="11" borderId="0" xfId="0" applyFont="1" applyFill="1"/>
    <xf numFmtId="166" fontId="21" fillId="0" borderId="17" xfId="0" applyNumberFormat="1" applyFont="1" applyBorder="1"/>
    <xf numFmtId="0" fontId="22" fillId="0" borderId="0" xfId="0" applyFont="1"/>
    <xf numFmtId="0" fontId="3" fillId="5" borderId="0" xfId="0" applyFont="1" applyFill="1"/>
    <xf numFmtId="0" fontId="17" fillId="8" borderId="19" xfId="0" applyFont="1" applyFill="1" applyBorder="1" applyAlignment="1">
      <alignment horizontal="center"/>
    </xf>
    <xf numFmtId="0" fontId="17" fillId="8" borderId="20" xfId="0" applyFont="1" applyFill="1" applyBorder="1" applyAlignment="1">
      <alignment horizontal="center"/>
    </xf>
    <xf numFmtId="0" fontId="17" fillId="8" borderId="21" xfId="0" applyFont="1" applyFill="1" applyBorder="1" applyAlignment="1">
      <alignment horizontal="center"/>
    </xf>
    <xf numFmtId="49" fontId="12" fillId="8" borderId="22" xfId="0" applyNumberFormat="1" applyFont="1" applyFill="1" applyBorder="1" applyAlignment="1">
      <alignment horizontal="center"/>
    </xf>
    <xf numFmtId="49" fontId="12" fillId="8" borderId="23" xfId="0" applyNumberFormat="1" applyFont="1" applyFill="1" applyBorder="1" applyAlignment="1">
      <alignment horizontal="center"/>
    </xf>
    <xf numFmtId="49" fontId="12" fillId="8" borderId="24" xfId="0" applyNumberFormat="1" applyFont="1" applyFill="1" applyBorder="1" applyAlignment="1">
      <alignment horizontal="center"/>
    </xf>
    <xf numFmtId="0" fontId="18" fillId="8" borderId="26" xfId="0" applyFont="1" applyFill="1" applyBorder="1" applyAlignment="1">
      <alignment horizontal="center" vertical="center"/>
    </xf>
    <xf numFmtId="0" fontId="18" fillId="8" borderId="27" xfId="0" applyFont="1" applyFill="1" applyBorder="1" applyAlignment="1">
      <alignment horizontal="center" vertical="center"/>
    </xf>
    <xf numFmtId="0" fontId="18" fillId="8" borderId="28" xfId="0" applyFont="1" applyFill="1" applyBorder="1" applyAlignment="1">
      <alignment horizontal="center" vertical="center"/>
    </xf>
    <xf numFmtId="10" fontId="9" fillId="6" borderId="0" xfId="0" applyNumberFormat="1" applyFont="1" applyFill="1"/>
    <xf numFmtId="0" fontId="9" fillId="6" borderId="0" xfId="0" applyFont="1" applyFill="1"/>
    <xf numFmtId="1" fontId="14" fillId="7" borderId="0" xfId="0" applyNumberFormat="1" applyFont="1" applyFill="1" applyBorder="1" applyAlignment="1">
      <alignment horizontal="left" vertical="center"/>
    </xf>
    <xf numFmtId="1" fontId="14" fillId="7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57150</xdr:rowOff>
    </xdr:from>
    <xdr:to>
      <xdr:col>0</xdr:col>
      <xdr:colOff>1466849</xdr:colOff>
      <xdr:row>2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4" y="57150"/>
          <a:ext cx="14001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38100</xdr:rowOff>
    </xdr:from>
    <xdr:to>
      <xdr:col>1</xdr:col>
      <xdr:colOff>447676</xdr:colOff>
      <xdr:row>0</xdr:row>
      <xdr:rowOff>504825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1" y="38100"/>
          <a:ext cx="12954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521"/>
  <sheetViews>
    <sheetView workbookViewId="0"/>
  </sheetViews>
  <sheetFormatPr defaultColWidth="11.42578125" defaultRowHeight="15"/>
  <cols>
    <col min="1" max="1" width="50" style="23" customWidth="1"/>
    <col min="2" max="2" width="22.7109375" customWidth="1"/>
    <col min="3" max="3" width="13" bestFit="1" customWidth="1"/>
    <col min="4" max="4" width="13.28515625" bestFit="1" customWidth="1"/>
    <col min="5" max="8" width="12.140625" bestFit="1" customWidth="1"/>
    <col min="11" max="11" width="12.140625" bestFit="1" customWidth="1"/>
    <col min="12" max="13" width="13" bestFit="1" customWidth="1"/>
    <col min="14" max="14" width="18" bestFit="1" customWidth="1"/>
    <col min="15" max="15" width="13.7109375" bestFit="1" customWidth="1"/>
    <col min="16" max="16" width="12.7109375" bestFit="1" customWidth="1"/>
    <col min="226" max="226" width="30" customWidth="1"/>
    <col min="227" max="227" width="21.7109375" customWidth="1"/>
    <col min="228" max="228" width="13" bestFit="1" customWidth="1"/>
    <col min="229" max="229" width="13.28515625" bestFit="1" customWidth="1"/>
    <col min="230" max="233" width="12.140625" bestFit="1" customWidth="1"/>
    <col min="236" max="236" width="12.140625" bestFit="1" customWidth="1"/>
    <col min="237" max="238" width="13" bestFit="1" customWidth="1"/>
    <col min="239" max="239" width="18" bestFit="1" customWidth="1"/>
    <col min="240" max="240" width="13.7109375" bestFit="1" customWidth="1"/>
    <col min="241" max="241" width="12.7109375" bestFit="1" customWidth="1"/>
    <col min="243" max="243" width="19.28515625" bestFit="1" customWidth="1"/>
    <col min="244" max="244" width="13" bestFit="1" customWidth="1"/>
    <col min="248" max="248" width="13.28515625" bestFit="1" customWidth="1"/>
    <col min="482" max="482" width="30" customWidth="1"/>
    <col min="483" max="483" width="21.7109375" customWidth="1"/>
    <col min="484" max="484" width="13" bestFit="1" customWidth="1"/>
    <col min="485" max="485" width="13.28515625" bestFit="1" customWidth="1"/>
    <col min="486" max="489" width="12.140625" bestFit="1" customWidth="1"/>
    <col min="492" max="492" width="12.140625" bestFit="1" customWidth="1"/>
    <col min="493" max="494" width="13" bestFit="1" customWidth="1"/>
    <col min="495" max="495" width="18" bestFit="1" customWidth="1"/>
    <col min="496" max="496" width="13.7109375" bestFit="1" customWidth="1"/>
    <col min="497" max="497" width="12.7109375" bestFit="1" customWidth="1"/>
    <col min="499" max="499" width="19.28515625" bestFit="1" customWidth="1"/>
    <col min="500" max="500" width="13" bestFit="1" customWidth="1"/>
    <col min="504" max="504" width="13.28515625" bestFit="1" customWidth="1"/>
    <col min="738" max="738" width="30" customWidth="1"/>
    <col min="739" max="739" width="21.7109375" customWidth="1"/>
    <col min="740" max="740" width="13" bestFit="1" customWidth="1"/>
    <col min="741" max="741" width="13.28515625" bestFit="1" customWidth="1"/>
    <col min="742" max="745" width="12.140625" bestFit="1" customWidth="1"/>
    <col min="748" max="748" width="12.140625" bestFit="1" customWidth="1"/>
    <col min="749" max="750" width="13" bestFit="1" customWidth="1"/>
    <col min="751" max="751" width="18" bestFit="1" customWidth="1"/>
    <col min="752" max="752" width="13.7109375" bestFit="1" customWidth="1"/>
    <col min="753" max="753" width="12.7109375" bestFit="1" customWidth="1"/>
    <col min="755" max="755" width="19.28515625" bestFit="1" customWidth="1"/>
    <col min="756" max="756" width="13" bestFit="1" customWidth="1"/>
    <col min="760" max="760" width="13.28515625" bestFit="1" customWidth="1"/>
    <col min="994" max="994" width="30" customWidth="1"/>
    <col min="995" max="995" width="21.7109375" customWidth="1"/>
    <col min="996" max="996" width="13" bestFit="1" customWidth="1"/>
    <col min="997" max="997" width="13.28515625" bestFit="1" customWidth="1"/>
    <col min="998" max="1001" width="12.140625" bestFit="1" customWidth="1"/>
    <col min="1004" max="1004" width="12.140625" bestFit="1" customWidth="1"/>
    <col min="1005" max="1006" width="13" bestFit="1" customWidth="1"/>
    <col min="1007" max="1007" width="18" bestFit="1" customWidth="1"/>
    <col min="1008" max="1008" width="13.7109375" bestFit="1" customWidth="1"/>
    <col min="1009" max="1009" width="12.7109375" bestFit="1" customWidth="1"/>
    <col min="1011" max="1011" width="19.28515625" bestFit="1" customWidth="1"/>
    <col min="1012" max="1012" width="13" bestFit="1" customWidth="1"/>
    <col min="1016" max="1016" width="13.28515625" bestFit="1" customWidth="1"/>
    <col min="1250" max="1250" width="30" customWidth="1"/>
    <col min="1251" max="1251" width="21.7109375" customWidth="1"/>
    <col min="1252" max="1252" width="13" bestFit="1" customWidth="1"/>
    <col min="1253" max="1253" width="13.28515625" bestFit="1" customWidth="1"/>
    <col min="1254" max="1257" width="12.140625" bestFit="1" customWidth="1"/>
    <col min="1260" max="1260" width="12.140625" bestFit="1" customWidth="1"/>
    <col min="1261" max="1262" width="13" bestFit="1" customWidth="1"/>
    <col min="1263" max="1263" width="18" bestFit="1" customWidth="1"/>
    <col min="1264" max="1264" width="13.7109375" bestFit="1" customWidth="1"/>
    <col min="1265" max="1265" width="12.7109375" bestFit="1" customWidth="1"/>
    <col min="1267" max="1267" width="19.28515625" bestFit="1" customWidth="1"/>
    <col min="1268" max="1268" width="13" bestFit="1" customWidth="1"/>
    <col min="1272" max="1272" width="13.28515625" bestFit="1" customWidth="1"/>
    <col min="1506" max="1506" width="30" customWidth="1"/>
    <col min="1507" max="1507" width="21.7109375" customWidth="1"/>
    <col min="1508" max="1508" width="13" bestFit="1" customWidth="1"/>
    <col min="1509" max="1509" width="13.28515625" bestFit="1" customWidth="1"/>
    <col min="1510" max="1513" width="12.140625" bestFit="1" customWidth="1"/>
    <col min="1516" max="1516" width="12.140625" bestFit="1" customWidth="1"/>
    <col min="1517" max="1518" width="13" bestFit="1" customWidth="1"/>
    <col min="1519" max="1519" width="18" bestFit="1" customWidth="1"/>
    <col min="1520" max="1520" width="13.7109375" bestFit="1" customWidth="1"/>
    <col min="1521" max="1521" width="12.7109375" bestFit="1" customWidth="1"/>
    <col min="1523" max="1523" width="19.28515625" bestFit="1" customWidth="1"/>
    <col min="1524" max="1524" width="13" bestFit="1" customWidth="1"/>
    <col min="1528" max="1528" width="13.28515625" bestFit="1" customWidth="1"/>
    <col min="1762" max="1762" width="30" customWidth="1"/>
    <col min="1763" max="1763" width="21.7109375" customWidth="1"/>
    <col min="1764" max="1764" width="13" bestFit="1" customWidth="1"/>
    <col min="1765" max="1765" width="13.28515625" bestFit="1" customWidth="1"/>
    <col min="1766" max="1769" width="12.140625" bestFit="1" customWidth="1"/>
    <col min="1772" max="1772" width="12.140625" bestFit="1" customWidth="1"/>
    <col min="1773" max="1774" width="13" bestFit="1" customWidth="1"/>
    <col min="1775" max="1775" width="18" bestFit="1" customWidth="1"/>
    <col min="1776" max="1776" width="13.7109375" bestFit="1" customWidth="1"/>
    <col min="1777" max="1777" width="12.7109375" bestFit="1" customWidth="1"/>
    <col min="1779" max="1779" width="19.28515625" bestFit="1" customWidth="1"/>
    <col min="1780" max="1780" width="13" bestFit="1" customWidth="1"/>
    <col min="1784" max="1784" width="13.28515625" bestFit="1" customWidth="1"/>
    <col min="2018" max="2018" width="30" customWidth="1"/>
    <col min="2019" max="2019" width="21.7109375" customWidth="1"/>
    <col min="2020" max="2020" width="13" bestFit="1" customWidth="1"/>
    <col min="2021" max="2021" width="13.28515625" bestFit="1" customWidth="1"/>
    <col min="2022" max="2025" width="12.140625" bestFit="1" customWidth="1"/>
    <col min="2028" max="2028" width="12.140625" bestFit="1" customWidth="1"/>
    <col min="2029" max="2030" width="13" bestFit="1" customWidth="1"/>
    <col min="2031" max="2031" width="18" bestFit="1" customWidth="1"/>
    <col min="2032" max="2032" width="13.7109375" bestFit="1" customWidth="1"/>
    <col min="2033" max="2033" width="12.7109375" bestFit="1" customWidth="1"/>
    <col min="2035" max="2035" width="19.28515625" bestFit="1" customWidth="1"/>
    <col min="2036" max="2036" width="13" bestFit="1" customWidth="1"/>
    <col min="2040" max="2040" width="13.28515625" bestFit="1" customWidth="1"/>
    <col min="2274" max="2274" width="30" customWidth="1"/>
    <col min="2275" max="2275" width="21.7109375" customWidth="1"/>
    <col min="2276" max="2276" width="13" bestFit="1" customWidth="1"/>
    <col min="2277" max="2277" width="13.28515625" bestFit="1" customWidth="1"/>
    <col min="2278" max="2281" width="12.140625" bestFit="1" customWidth="1"/>
    <col min="2284" max="2284" width="12.140625" bestFit="1" customWidth="1"/>
    <col min="2285" max="2286" width="13" bestFit="1" customWidth="1"/>
    <col min="2287" max="2287" width="18" bestFit="1" customWidth="1"/>
    <col min="2288" max="2288" width="13.7109375" bestFit="1" customWidth="1"/>
    <col min="2289" max="2289" width="12.7109375" bestFit="1" customWidth="1"/>
    <col min="2291" max="2291" width="19.28515625" bestFit="1" customWidth="1"/>
    <col min="2292" max="2292" width="13" bestFit="1" customWidth="1"/>
    <col min="2296" max="2296" width="13.28515625" bestFit="1" customWidth="1"/>
    <col min="2530" max="2530" width="30" customWidth="1"/>
    <col min="2531" max="2531" width="21.7109375" customWidth="1"/>
    <col min="2532" max="2532" width="13" bestFit="1" customWidth="1"/>
    <col min="2533" max="2533" width="13.28515625" bestFit="1" customWidth="1"/>
    <col min="2534" max="2537" width="12.140625" bestFit="1" customWidth="1"/>
    <col min="2540" max="2540" width="12.140625" bestFit="1" customWidth="1"/>
    <col min="2541" max="2542" width="13" bestFit="1" customWidth="1"/>
    <col min="2543" max="2543" width="18" bestFit="1" customWidth="1"/>
    <col min="2544" max="2544" width="13.7109375" bestFit="1" customWidth="1"/>
    <col min="2545" max="2545" width="12.7109375" bestFit="1" customWidth="1"/>
    <col min="2547" max="2547" width="19.28515625" bestFit="1" customWidth="1"/>
    <col min="2548" max="2548" width="13" bestFit="1" customWidth="1"/>
    <col min="2552" max="2552" width="13.28515625" bestFit="1" customWidth="1"/>
    <col min="2786" max="2786" width="30" customWidth="1"/>
    <col min="2787" max="2787" width="21.7109375" customWidth="1"/>
    <col min="2788" max="2788" width="13" bestFit="1" customWidth="1"/>
    <col min="2789" max="2789" width="13.28515625" bestFit="1" customWidth="1"/>
    <col min="2790" max="2793" width="12.140625" bestFit="1" customWidth="1"/>
    <col min="2796" max="2796" width="12.140625" bestFit="1" customWidth="1"/>
    <col min="2797" max="2798" width="13" bestFit="1" customWidth="1"/>
    <col min="2799" max="2799" width="18" bestFit="1" customWidth="1"/>
    <col min="2800" max="2800" width="13.7109375" bestFit="1" customWidth="1"/>
    <col min="2801" max="2801" width="12.7109375" bestFit="1" customWidth="1"/>
    <col min="2803" max="2803" width="19.28515625" bestFit="1" customWidth="1"/>
    <col min="2804" max="2804" width="13" bestFit="1" customWidth="1"/>
    <col min="2808" max="2808" width="13.28515625" bestFit="1" customWidth="1"/>
    <col min="3042" max="3042" width="30" customWidth="1"/>
    <col min="3043" max="3043" width="21.7109375" customWidth="1"/>
    <col min="3044" max="3044" width="13" bestFit="1" customWidth="1"/>
    <col min="3045" max="3045" width="13.28515625" bestFit="1" customWidth="1"/>
    <col min="3046" max="3049" width="12.140625" bestFit="1" customWidth="1"/>
    <col min="3052" max="3052" width="12.140625" bestFit="1" customWidth="1"/>
    <col min="3053" max="3054" width="13" bestFit="1" customWidth="1"/>
    <col min="3055" max="3055" width="18" bestFit="1" customWidth="1"/>
    <col min="3056" max="3056" width="13.7109375" bestFit="1" customWidth="1"/>
    <col min="3057" max="3057" width="12.7109375" bestFit="1" customWidth="1"/>
    <col min="3059" max="3059" width="19.28515625" bestFit="1" customWidth="1"/>
    <col min="3060" max="3060" width="13" bestFit="1" customWidth="1"/>
    <col min="3064" max="3064" width="13.28515625" bestFit="1" customWidth="1"/>
    <col min="3298" max="3298" width="30" customWidth="1"/>
    <col min="3299" max="3299" width="21.7109375" customWidth="1"/>
    <col min="3300" max="3300" width="13" bestFit="1" customWidth="1"/>
    <col min="3301" max="3301" width="13.28515625" bestFit="1" customWidth="1"/>
    <col min="3302" max="3305" width="12.140625" bestFit="1" customWidth="1"/>
    <col min="3308" max="3308" width="12.140625" bestFit="1" customWidth="1"/>
    <col min="3309" max="3310" width="13" bestFit="1" customWidth="1"/>
    <col min="3311" max="3311" width="18" bestFit="1" customWidth="1"/>
    <col min="3312" max="3312" width="13.7109375" bestFit="1" customWidth="1"/>
    <col min="3313" max="3313" width="12.7109375" bestFit="1" customWidth="1"/>
    <col min="3315" max="3315" width="19.28515625" bestFit="1" customWidth="1"/>
    <col min="3316" max="3316" width="13" bestFit="1" customWidth="1"/>
    <col min="3320" max="3320" width="13.28515625" bestFit="1" customWidth="1"/>
    <col min="3554" max="3554" width="30" customWidth="1"/>
    <col min="3555" max="3555" width="21.7109375" customWidth="1"/>
    <col min="3556" max="3556" width="13" bestFit="1" customWidth="1"/>
    <col min="3557" max="3557" width="13.28515625" bestFit="1" customWidth="1"/>
    <col min="3558" max="3561" width="12.140625" bestFit="1" customWidth="1"/>
    <col min="3564" max="3564" width="12.140625" bestFit="1" customWidth="1"/>
    <col min="3565" max="3566" width="13" bestFit="1" customWidth="1"/>
    <col min="3567" max="3567" width="18" bestFit="1" customWidth="1"/>
    <col min="3568" max="3568" width="13.7109375" bestFit="1" customWidth="1"/>
    <col min="3569" max="3569" width="12.7109375" bestFit="1" customWidth="1"/>
    <col min="3571" max="3571" width="19.28515625" bestFit="1" customWidth="1"/>
    <col min="3572" max="3572" width="13" bestFit="1" customWidth="1"/>
    <col min="3576" max="3576" width="13.28515625" bestFit="1" customWidth="1"/>
    <col min="3810" max="3810" width="30" customWidth="1"/>
    <col min="3811" max="3811" width="21.7109375" customWidth="1"/>
    <col min="3812" max="3812" width="13" bestFit="1" customWidth="1"/>
    <col min="3813" max="3813" width="13.28515625" bestFit="1" customWidth="1"/>
    <col min="3814" max="3817" width="12.140625" bestFit="1" customWidth="1"/>
    <col min="3820" max="3820" width="12.140625" bestFit="1" customWidth="1"/>
    <col min="3821" max="3822" width="13" bestFit="1" customWidth="1"/>
    <col min="3823" max="3823" width="18" bestFit="1" customWidth="1"/>
    <col min="3824" max="3824" width="13.7109375" bestFit="1" customWidth="1"/>
    <col min="3825" max="3825" width="12.7109375" bestFit="1" customWidth="1"/>
    <col min="3827" max="3827" width="19.28515625" bestFit="1" customWidth="1"/>
    <col min="3828" max="3828" width="13" bestFit="1" customWidth="1"/>
    <col min="3832" max="3832" width="13.28515625" bestFit="1" customWidth="1"/>
    <col min="4066" max="4066" width="30" customWidth="1"/>
    <col min="4067" max="4067" width="21.7109375" customWidth="1"/>
    <col min="4068" max="4068" width="13" bestFit="1" customWidth="1"/>
    <col min="4069" max="4069" width="13.28515625" bestFit="1" customWidth="1"/>
    <col min="4070" max="4073" width="12.140625" bestFit="1" customWidth="1"/>
    <col min="4076" max="4076" width="12.140625" bestFit="1" customWidth="1"/>
    <col min="4077" max="4078" width="13" bestFit="1" customWidth="1"/>
    <col min="4079" max="4079" width="18" bestFit="1" customWidth="1"/>
    <col min="4080" max="4080" width="13.7109375" bestFit="1" customWidth="1"/>
    <col min="4081" max="4081" width="12.7109375" bestFit="1" customWidth="1"/>
    <col min="4083" max="4083" width="19.28515625" bestFit="1" customWidth="1"/>
    <col min="4084" max="4084" width="13" bestFit="1" customWidth="1"/>
    <col min="4088" max="4088" width="13.28515625" bestFit="1" customWidth="1"/>
    <col min="4322" max="4322" width="30" customWidth="1"/>
    <col min="4323" max="4323" width="21.7109375" customWidth="1"/>
    <col min="4324" max="4324" width="13" bestFit="1" customWidth="1"/>
    <col min="4325" max="4325" width="13.28515625" bestFit="1" customWidth="1"/>
    <col min="4326" max="4329" width="12.140625" bestFit="1" customWidth="1"/>
    <col min="4332" max="4332" width="12.140625" bestFit="1" customWidth="1"/>
    <col min="4333" max="4334" width="13" bestFit="1" customWidth="1"/>
    <col min="4335" max="4335" width="18" bestFit="1" customWidth="1"/>
    <col min="4336" max="4336" width="13.7109375" bestFit="1" customWidth="1"/>
    <col min="4337" max="4337" width="12.7109375" bestFit="1" customWidth="1"/>
    <col min="4339" max="4339" width="19.28515625" bestFit="1" customWidth="1"/>
    <col min="4340" max="4340" width="13" bestFit="1" customWidth="1"/>
    <col min="4344" max="4344" width="13.28515625" bestFit="1" customWidth="1"/>
    <col min="4578" max="4578" width="30" customWidth="1"/>
    <col min="4579" max="4579" width="21.7109375" customWidth="1"/>
    <col min="4580" max="4580" width="13" bestFit="1" customWidth="1"/>
    <col min="4581" max="4581" width="13.28515625" bestFit="1" customWidth="1"/>
    <col min="4582" max="4585" width="12.140625" bestFit="1" customWidth="1"/>
    <col min="4588" max="4588" width="12.140625" bestFit="1" customWidth="1"/>
    <col min="4589" max="4590" width="13" bestFit="1" customWidth="1"/>
    <col min="4591" max="4591" width="18" bestFit="1" customWidth="1"/>
    <col min="4592" max="4592" width="13.7109375" bestFit="1" customWidth="1"/>
    <col min="4593" max="4593" width="12.7109375" bestFit="1" customWidth="1"/>
    <col min="4595" max="4595" width="19.28515625" bestFit="1" customWidth="1"/>
    <col min="4596" max="4596" width="13" bestFit="1" customWidth="1"/>
    <col min="4600" max="4600" width="13.28515625" bestFit="1" customWidth="1"/>
    <col min="4834" max="4834" width="30" customWidth="1"/>
    <col min="4835" max="4835" width="21.7109375" customWidth="1"/>
    <col min="4836" max="4836" width="13" bestFit="1" customWidth="1"/>
    <col min="4837" max="4837" width="13.28515625" bestFit="1" customWidth="1"/>
    <col min="4838" max="4841" width="12.140625" bestFit="1" customWidth="1"/>
    <col min="4844" max="4844" width="12.140625" bestFit="1" customWidth="1"/>
    <col min="4845" max="4846" width="13" bestFit="1" customWidth="1"/>
    <col min="4847" max="4847" width="18" bestFit="1" customWidth="1"/>
    <col min="4848" max="4848" width="13.7109375" bestFit="1" customWidth="1"/>
    <col min="4849" max="4849" width="12.7109375" bestFit="1" customWidth="1"/>
    <col min="4851" max="4851" width="19.28515625" bestFit="1" customWidth="1"/>
    <col min="4852" max="4852" width="13" bestFit="1" customWidth="1"/>
    <col min="4856" max="4856" width="13.28515625" bestFit="1" customWidth="1"/>
    <col min="5090" max="5090" width="30" customWidth="1"/>
    <col min="5091" max="5091" width="21.7109375" customWidth="1"/>
    <col min="5092" max="5092" width="13" bestFit="1" customWidth="1"/>
    <col min="5093" max="5093" width="13.28515625" bestFit="1" customWidth="1"/>
    <col min="5094" max="5097" width="12.140625" bestFit="1" customWidth="1"/>
    <col min="5100" max="5100" width="12.140625" bestFit="1" customWidth="1"/>
    <col min="5101" max="5102" width="13" bestFit="1" customWidth="1"/>
    <col min="5103" max="5103" width="18" bestFit="1" customWidth="1"/>
    <col min="5104" max="5104" width="13.7109375" bestFit="1" customWidth="1"/>
    <col min="5105" max="5105" width="12.7109375" bestFit="1" customWidth="1"/>
    <col min="5107" max="5107" width="19.28515625" bestFit="1" customWidth="1"/>
    <col min="5108" max="5108" width="13" bestFit="1" customWidth="1"/>
    <col min="5112" max="5112" width="13.28515625" bestFit="1" customWidth="1"/>
    <col min="5346" max="5346" width="30" customWidth="1"/>
    <col min="5347" max="5347" width="21.7109375" customWidth="1"/>
    <col min="5348" max="5348" width="13" bestFit="1" customWidth="1"/>
    <col min="5349" max="5349" width="13.28515625" bestFit="1" customWidth="1"/>
    <col min="5350" max="5353" width="12.140625" bestFit="1" customWidth="1"/>
    <col min="5356" max="5356" width="12.140625" bestFit="1" customWidth="1"/>
    <col min="5357" max="5358" width="13" bestFit="1" customWidth="1"/>
    <col min="5359" max="5359" width="18" bestFit="1" customWidth="1"/>
    <col min="5360" max="5360" width="13.7109375" bestFit="1" customWidth="1"/>
    <col min="5361" max="5361" width="12.7109375" bestFit="1" customWidth="1"/>
    <col min="5363" max="5363" width="19.28515625" bestFit="1" customWidth="1"/>
    <col min="5364" max="5364" width="13" bestFit="1" customWidth="1"/>
    <col min="5368" max="5368" width="13.28515625" bestFit="1" customWidth="1"/>
    <col min="5602" max="5602" width="30" customWidth="1"/>
    <col min="5603" max="5603" width="21.7109375" customWidth="1"/>
    <col min="5604" max="5604" width="13" bestFit="1" customWidth="1"/>
    <col min="5605" max="5605" width="13.28515625" bestFit="1" customWidth="1"/>
    <col min="5606" max="5609" width="12.140625" bestFit="1" customWidth="1"/>
    <col min="5612" max="5612" width="12.140625" bestFit="1" customWidth="1"/>
    <col min="5613" max="5614" width="13" bestFit="1" customWidth="1"/>
    <col min="5615" max="5615" width="18" bestFit="1" customWidth="1"/>
    <col min="5616" max="5616" width="13.7109375" bestFit="1" customWidth="1"/>
    <col min="5617" max="5617" width="12.7109375" bestFit="1" customWidth="1"/>
    <col min="5619" max="5619" width="19.28515625" bestFit="1" customWidth="1"/>
    <col min="5620" max="5620" width="13" bestFit="1" customWidth="1"/>
    <col min="5624" max="5624" width="13.28515625" bestFit="1" customWidth="1"/>
    <col min="5858" max="5858" width="30" customWidth="1"/>
    <col min="5859" max="5859" width="21.7109375" customWidth="1"/>
    <col min="5860" max="5860" width="13" bestFit="1" customWidth="1"/>
    <col min="5861" max="5861" width="13.28515625" bestFit="1" customWidth="1"/>
    <col min="5862" max="5865" width="12.140625" bestFit="1" customWidth="1"/>
    <col min="5868" max="5868" width="12.140625" bestFit="1" customWidth="1"/>
    <col min="5869" max="5870" width="13" bestFit="1" customWidth="1"/>
    <col min="5871" max="5871" width="18" bestFit="1" customWidth="1"/>
    <col min="5872" max="5872" width="13.7109375" bestFit="1" customWidth="1"/>
    <col min="5873" max="5873" width="12.7109375" bestFit="1" customWidth="1"/>
    <col min="5875" max="5875" width="19.28515625" bestFit="1" customWidth="1"/>
    <col min="5876" max="5876" width="13" bestFit="1" customWidth="1"/>
    <col min="5880" max="5880" width="13.28515625" bestFit="1" customWidth="1"/>
    <col min="6114" max="6114" width="30" customWidth="1"/>
    <col min="6115" max="6115" width="21.7109375" customWidth="1"/>
    <col min="6116" max="6116" width="13" bestFit="1" customWidth="1"/>
    <col min="6117" max="6117" width="13.28515625" bestFit="1" customWidth="1"/>
    <col min="6118" max="6121" width="12.140625" bestFit="1" customWidth="1"/>
    <col min="6124" max="6124" width="12.140625" bestFit="1" customWidth="1"/>
    <col min="6125" max="6126" width="13" bestFit="1" customWidth="1"/>
    <col min="6127" max="6127" width="18" bestFit="1" customWidth="1"/>
    <col min="6128" max="6128" width="13.7109375" bestFit="1" customWidth="1"/>
    <col min="6129" max="6129" width="12.7109375" bestFit="1" customWidth="1"/>
    <col min="6131" max="6131" width="19.28515625" bestFit="1" customWidth="1"/>
    <col min="6132" max="6132" width="13" bestFit="1" customWidth="1"/>
    <col min="6136" max="6136" width="13.28515625" bestFit="1" customWidth="1"/>
    <col min="6370" max="6370" width="30" customWidth="1"/>
    <col min="6371" max="6371" width="21.7109375" customWidth="1"/>
    <col min="6372" max="6372" width="13" bestFit="1" customWidth="1"/>
    <col min="6373" max="6373" width="13.28515625" bestFit="1" customWidth="1"/>
    <col min="6374" max="6377" width="12.140625" bestFit="1" customWidth="1"/>
    <col min="6380" max="6380" width="12.140625" bestFit="1" customWidth="1"/>
    <col min="6381" max="6382" width="13" bestFit="1" customWidth="1"/>
    <col min="6383" max="6383" width="18" bestFit="1" customWidth="1"/>
    <col min="6384" max="6384" width="13.7109375" bestFit="1" customWidth="1"/>
    <col min="6385" max="6385" width="12.7109375" bestFit="1" customWidth="1"/>
    <col min="6387" max="6387" width="19.28515625" bestFit="1" customWidth="1"/>
    <col min="6388" max="6388" width="13" bestFit="1" customWidth="1"/>
    <col min="6392" max="6392" width="13.28515625" bestFit="1" customWidth="1"/>
    <col min="6626" max="6626" width="30" customWidth="1"/>
    <col min="6627" max="6627" width="21.7109375" customWidth="1"/>
    <col min="6628" max="6628" width="13" bestFit="1" customWidth="1"/>
    <col min="6629" max="6629" width="13.28515625" bestFit="1" customWidth="1"/>
    <col min="6630" max="6633" width="12.140625" bestFit="1" customWidth="1"/>
    <col min="6636" max="6636" width="12.140625" bestFit="1" customWidth="1"/>
    <col min="6637" max="6638" width="13" bestFit="1" customWidth="1"/>
    <col min="6639" max="6639" width="18" bestFit="1" customWidth="1"/>
    <col min="6640" max="6640" width="13.7109375" bestFit="1" customWidth="1"/>
    <col min="6641" max="6641" width="12.7109375" bestFit="1" customWidth="1"/>
    <col min="6643" max="6643" width="19.28515625" bestFit="1" customWidth="1"/>
    <col min="6644" max="6644" width="13" bestFit="1" customWidth="1"/>
    <col min="6648" max="6648" width="13.28515625" bestFit="1" customWidth="1"/>
    <col min="6882" max="6882" width="30" customWidth="1"/>
    <col min="6883" max="6883" width="21.7109375" customWidth="1"/>
    <col min="6884" max="6884" width="13" bestFit="1" customWidth="1"/>
    <col min="6885" max="6885" width="13.28515625" bestFit="1" customWidth="1"/>
    <col min="6886" max="6889" width="12.140625" bestFit="1" customWidth="1"/>
    <col min="6892" max="6892" width="12.140625" bestFit="1" customWidth="1"/>
    <col min="6893" max="6894" width="13" bestFit="1" customWidth="1"/>
    <col min="6895" max="6895" width="18" bestFit="1" customWidth="1"/>
    <col min="6896" max="6896" width="13.7109375" bestFit="1" customWidth="1"/>
    <col min="6897" max="6897" width="12.7109375" bestFit="1" customWidth="1"/>
    <col min="6899" max="6899" width="19.28515625" bestFit="1" customWidth="1"/>
    <col min="6900" max="6900" width="13" bestFit="1" customWidth="1"/>
    <col min="6904" max="6904" width="13.28515625" bestFit="1" customWidth="1"/>
    <col min="7138" max="7138" width="30" customWidth="1"/>
    <col min="7139" max="7139" width="21.7109375" customWidth="1"/>
    <col min="7140" max="7140" width="13" bestFit="1" customWidth="1"/>
    <col min="7141" max="7141" width="13.28515625" bestFit="1" customWidth="1"/>
    <col min="7142" max="7145" width="12.140625" bestFit="1" customWidth="1"/>
    <col min="7148" max="7148" width="12.140625" bestFit="1" customWidth="1"/>
    <col min="7149" max="7150" width="13" bestFit="1" customWidth="1"/>
    <col min="7151" max="7151" width="18" bestFit="1" customWidth="1"/>
    <col min="7152" max="7152" width="13.7109375" bestFit="1" customWidth="1"/>
    <col min="7153" max="7153" width="12.7109375" bestFit="1" customWidth="1"/>
    <col min="7155" max="7155" width="19.28515625" bestFit="1" customWidth="1"/>
    <col min="7156" max="7156" width="13" bestFit="1" customWidth="1"/>
    <col min="7160" max="7160" width="13.28515625" bestFit="1" customWidth="1"/>
    <col min="7394" max="7394" width="30" customWidth="1"/>
    <col min="7395" max="7395" width="21.7109375" customWidth="1"/>
    <col min="7396" max="7396" width="13" bestFit="1" customWidth="1"/>
    <col min="7397" max="7397" width="13.28515625" bestFit="1" customWidth="1"/>
    <col min="7398" max="7401" width="12.140625" bestFit="1" customWidth="1"/>
    <col min="7404" max="7404" width="12.140625" bestFit="1" customWidth="1"/>
    <col min="7405" max="7406" width="13" bestFit="1" customWidth="1"/>
    <col min="7407" max="7407" width="18" bestFit="1" customWidth="1"/>
    <col min="7408" max="7408" width="13.7109375" bestFit="1" customWidth="1"/>
    <col min="7409" max="7409" width="12.7109375" bestFit="1" customWidth="1"/>
    <col min="7411" max="7411" width="19.28515625" bestFit="1" customWidth="1"/>
    <col min="7412" max="7412" width="13" bestFit="1" customWidth="1"/>
    <col min="7416" max="7416" width="13.28515625" bestFit="1" customWidth="1"/>
    <col min="7650" max="7650" width="30" customWidth="1"/>
    <col min="7651" max="7651" width="21.7109375" customWidth="1"/>
    <col min="7652" max="7652" width="13" bestFit="1" customWidth="1"/>
    <col min="7653" max="7653" width="13.28515625" bestFit="1" customWidth="1"/>
    <col min="7654" max="7657" width="12.140625" bestFit="1" customWidth="1"/>
    <col min="7660" max="7660" width="12.140625" bestFit="1" customWidth="1"/>
    <col min="7661" max="7662" width="13" bestFit="1" customWidth="1"/>
    <col min="7663" max="7663" width="18" bestFit="1" customWidth="1"/>
    <col min="7664" max="7664" width="13.7109375" bestFit="1" customWidth="1"/>
    <col min="7665" max="7665" width="12.7109375" bestFit="1" customWidth="1"/>
    <col min="7667" max="7667" width="19.28515625" bestFit="1" customWidth="1"/>
    <col min="7668" max="7668" width="13" bestFit="1" customWidth="1"/>
    <col min="7672" max="7672" width="13.28515625" bestFit="1" customWidth="1"/>
    <col min="7906" max="7906" width="30" customWidth="1"/>
    <col min="7907" max="7907" width="21.7109375" customWidth="1"/>
    <col min="7908" max="7908" width="13" bestFit="1" customWidth="1"/>
    <col min="7909" max="7909" width="13.28515625" bestFit="1" customWidth="1"/>
    <col min="7910" max="7913" width="12.140625" bestFit="1" customWidth="1"/>
    <col min="7916" max="7916" width="12.140625" bestFit="1" customWidth="1"/>
    <col min="7917" max="7918" width="13" bestFit="1" customWidth="1"/>
    <col min="7919" max="7919" width="18" bestFit="1" customWidth="1"/>
    <col min="7920" max="7920" width="13.7109375" bestFit="1" customWidth="1"/>
    <col min="7921" max="7921" width="12.7109375" bestFit="1" customWidth="1"/>
    <col min="7923" max="7923" width="19.28515625" bestFit="1" customWidth="1"/>
    <col min="7924" max="7924" width="13" bestFit="1" customWidth="1"/>
    <col min="7928" max="7928" width="13.28515625" bestFit="1" customWidth="1"/>
    <col min="8162" max="8162" width="30" customWidth="1"/>
    <col min="8163" max="8163" width="21.7109375" customWidth="1"/>
    <col min="8164" max="8164" width="13" bestFit="1" customWidth="1"/>
    <col min="8165" max="8165" width="13.28515625" bestFit="1" customWidth="1"/>
    <col min="8166" max="8169" width="12.140625" bestFit="1" customWidth="1"/>
    <col min="8172" max="8172" width="12.140625" bestFit="1" customWidth="1"/>
    <col min="8173" max="8174" width="13" bestFit="1" customWidth="1"/>
    <col min="8175" max="8175" width="18" bestFit="1" customWidth="1"/>
    <col min="8176" max="8176" width="13.7109375" bestFit="1" customWidth="1"/>
    <col min="8177" max="8177" width="12.7109375" bestFit="1" customWidth="1"/>
    <col min="8179" max="8179" width="19.28515625" bestFit="1" customWidth="1"/>
    <col min="8180" max="8180" width="13" bestFit="1" customWidth="1"/>
    <col min="8184" max="8184" width="13.28515625" bestFit="1" customWidth="1"/>
    <col min="8418" max="8418" width="30" customWidth="1"/>
    <col min="8419" max="8419" width="21.7109375" customWidth="1"/>
    <col min="8420" max="8420" width="13" bestFit="1" customWidth="1"/>
    <col min="8421" max="8421" width="13.28515625" bestFit="1" customWidth="1"/>
    <col min="8422" max="8425" width="12.140625" bestFit="1" customWidth="1"/>
    <col min="8428" max="8428" width="12.140625" bestFit="1" customWidth="1"/>
    <col min="8429" max="8430" width="13" bestFit="1" customWidth="1"/>
    <col min="8431" max="8431" width="18" bestFit="1" customWidth="1"/>
    <col min="8432" max="8432" width="13.7109375" bestFit="1" customWidth="1"/>
    <col min="8433" max="8433" width="12.7109375" bestFit="1" customWidth="1"/>
    <col min="8435" max="8435" width="19.28515625" bestFit="1" customWidth="1"/>
    <col min="8436" max="8436" width="13" bestFit="1" customWidth="1"/>
    <col min="8440" max="8440" width="13.28515625" bestFit="1" customWidth="1"/>
    <col min="8674" max="8674" width="30" customWidth="1"/>
    <col min="8675" max="8675" width="21.7109375" customWidth="1"/>
    <col min="8676" max="8676" width="13" bestFit="1" customWidth="1"/>
    <col min="8677" max="8677" width="13.28515625" bestFit="1" customWidth="1"/>
    <col min="8678" max="8681" width="12.140625" bestFit="1" customWidth="1"/>
    <col min="8684" max="8684" width="12.140625" bestFit="1" customWidth="1"/>
    <col min="8685" max="8686" width="13" bestFit="1" customWidth="1"/>
    <col min="8687" max="8687" width="18" bestFit="1" customWidth="1"/>
    <col min="8688" max="8688" width="13.7109375" bestFit="1" customWidth="1"/>
    <col min="8689" max="8689" width="12.7109375" bestFit="1" customWidth="1"/>
    <col min="8691" max="8691" width="19.28515625" bestFit="1" customWidth="1"/>
    <col min="8692" max="8692" width="13" bestFit="1" customWidth="1"/>
    <col min="8696" max="8696" width="13.28515625" bestFit="1" customWidth="1"/>
    <col min="8930" max="8930" width="30" customWidth="1"/>
    <col min="8931" max="8931" width="21.7109375" customWidth="1"/>
    <col min="8932" max="8932" width="13" bestFit="1" customWidth="1"/>
    <col min="8933" max="8933" width="13.28515625" bestFit="1" customWidth="1"/>
    <col min="8934" max="8937" width="12.140625" bestFit="1" customWidth="1"/>
    <col min="8940" max="8940" width="12.140625" bestFit="1" customWidth="1"/>
    <col min="8941" max="8942" width="13" bestFit="1" customWidth="1"/>
    <col min="8943" max="8943" width="18" bestFit="1" customWidth="1"/>
    <col min="8944" max="8944" width="13.7109375" bestFit="1" customWidth="1"/>
    <col min="8945" max="8945" width="12.7109375" bestFit="1" customWidth="1"/>
    <col min="8947" max="8947" width="19.28515625" bestFit="1" customWidth="1"/>
    <col min="8948" max="8948" width="13" bestFit="1" customWidth="1"/>
    <col min="8952" max="8952" width="13.28515625" bestFit="1" customWidth="1"/>
    <col min="9186" max="9186" width="30" customWidth="1"/>
    <col min="9187" max="9187" width="21.7109375" customWidth="1"/>
    <col min="9188" max="9188" width="13" bestFit="1" customWidth="1"/>
    <col min="9189" max="9189" width="13.28515625" bestFit="1" customWidth="1"/>
    <col min="9190" max="9193" width="12.140625" bestFit="1" customWidth="1"/>
    <col min="9196" max="9196" width="12.140625" bestFit="1" customWidth="1"/>
    <col min="9197" max="9198" width="13" bestFit="1" customWidth="1"/>
    <col min="9199" max="9199" width="18" bestFit="1" customWidth="1"/>
    <col min="9200" max="9200" width="13.7109375" bestFit="1" customWidth="1"/>
    <col min="9201" max="9201" width="12.7109375" bestFit="1" customWidth="1"/>
    <col min="9203" max="9203" width="19.28515625" bestFit="1" customWidth="1"/>
    <col min="9204" max="9204" width="13" bestFit="1" customWidth="1"/>
    <col min="9208" max="9208" width="13.28515625" bestFit="1" customWidth="1"/>
    <col min="9442" max="9442" width="30" customWidth="1"/>
    <col min="9443" max="9443" width="21.7109375" customWidth="1"/>
    <col min="9444" max="9444" width="13" bestFit="1" customWidth="1"/>
    <col min="9445" max="9445" width="13.28515625" bestFit="1" customWidth="1"/>
    <col min="9446" max="9449" width="12.140625" bestFit="1" customWidth="1"/>
    <col min="9452" max="9452" width="12.140625" bestFit="1" customWidth="1"/>
    <col min="9453" max="9454" width="13" bestFit="1" customWidth="1"/>
    <col min="9455" max="9455" width="18" bestFit="1" customWidth="1"/>
    <col min="9456" max="9456" width="13.7109375" bestFit="1" customWidth="1"/>
    <col min="9457" max="9457" width="12.7109375" bestFit="1" customWidth="1"/>
    <col min="9459" max="9459" width="19.28515625" bestFit="1" customWidth="1"/>
    <col min="9460" max="9460" width="13" bestFit="1" customWidth="1"/>
    <col min="9464" max="9464" width="13.28515625" bestFit="1" customWidth="1"/>
    <col min="9698" max="9698" width="30" customWidth="1"/>
    <col min="9699" max="9699" width="21.7109375" customWidth="1"/>
    <col min="9700" max="9700" width="13" bestFit="1" customWidth="1"/>
    <col min="9701" max="9701" width="13.28515625" bestFit="1" customWidth="1"/>
    <col min="9702" max="9705" width="12.140625" bestFit="1" customWidth="1"/>
    <col min="9708" max="9708" width="12.140625" bestFit="1" customWidth="1"/>
    <col min="9709" max="9710" width="13" bestFit="1" customWidth="1"/>
    <col min="9711" max="9711" width="18" bestFit="1" customWidth="1"/>
    <col min="9712" max="9712" width="13.7109375" bestFit="1" customWidth="1"/>
    <col min="9713" max="9713" width="12.7109375" bestFit="1" customWidth="1"/>
    <col min="9715" max="9715" width="19.28515625" bestFit="1" customWidth="1"/>
    <col min="9716" max="9716" width="13" bestFit="1" customWidth="1"/>
    <col min="9720" max="9720" width="13.28515625" bestFit="1" customWidth="1"/>
    <col min="9954" max="9954" width="30" customWidth="1"/>
    <col min="9955" max="9955" width="21.7109375" customWidth="1"/>
    <col min="9956" max="9956" width="13" bestFit="1" customWidth="1"/>
    <col min="9957" max="9957" width="13.28515625" bestFit="1" customWidth="1"/>
    <col min="9958" max="9961" width="12.140625" bestFit="1" customWidth="1"/>
    <col min="9964" max="9964" width="12.140625" bestFit="1" customWidth="1"/>
    <col min="9965" max="9966" width="13" bestFit="1" customWidth="1"/>
    <col min="9967" max="9967" width="18" bestFit="1" customWidth="1"/>
    <col min="9968" max="9968" width="13.7109375" bestFit="1" customWidth="1"/>
    <col min="9969" max="9969" width="12.7109375" bestFit="1" customWidth="1"/>
    <col min="9971" max="9971" width="19.28515625" bestFit="1" customWidth="1"/>
    <col min="9972" max="9972" width="13" bestFit="1" customWidth="1"/>
    <col min="9976" max="9976" width="13.28515625" bestFit="1" customWidth="1"/>
    <col min="10210" max="10210" width="30" customWidth="1"/>
    <col min="10211" max="10211" width="21.7109375" customWidth="1"/>
    <col min="10212" max="10212" width="13" bestFit="1" customWidth="1"/>
    <col min="10213" max="10213" width="13.28515625" bestFit="1" customWidth="1"/>
    <col min="10214" max="10217" width="12.140625" bestFit="1" customWidth="1"/>
    <col min="10220" max="10220" width="12.140625" bestFit="1" customWidth="1"/>
    <col min="10221" max="10222" width="13" bestFit="1" customWidth="1"/>
    <col min="10223" max="10223" width="18" bestFit="1" customWidth="1"/>
    <col min="10224" max="10224" width="13.7109375" bestFit="1" customWidth="1"/>
    <col min="10225" max="10225" width="12.7109375" bestFit="1" customWidth="1"/>
    <col min="10227" max="10227" width="19.28515625" bestFit="1" customWidth="1"/>
    <col min="10228" max="10228" width="13" bestFit="1" customWidth="1"/>
    <col min="10232" max="10232" width="13.28515625" bestFit="1" customWidth="1"/>
    <col min="10466" max="10466" width="30" customWidth="1"/>
    <col min="10467" max="10467" width="21.7109375" customWidth="1"/>
    <col min="10468" max="10468" width="13" bestFit="1" customWidth="1"/>
    <col min="10469" max="10469" width="13.28515625" bestFit="1" customWidth="1"/>
    <col min="10470" max="10473" width="12.140625" bestFit="1" customWidth="1"/>
    <col min="10476" max="10476" width="12.140625" bestFit="1" customWidth="1"/>
    <col min="10477" max="10478" width="13" bestFit="1" customWidth="1"/>
    <col min="10479" max="10479" width="18" bestFit="1" customWidth="1"/>
    <col min="10480" max="10480" width="13.7109375" bestFit="1" customWidth="1"/>
    <col min="10481" max="10481" width="12.7109375" bestFit="1" customWidth="1"/>
    <col min="10483" max="10483" width="19.28515625" bestFit="1" customWidth="1"/>
    <col min="10484" max="10484" width="13" bestFit="1" customWidth="1"/>
    <col min="10488" max="10488" width="13.28515625" bestFit="1" customWidth="1"/>
    <col min="10722" max="10722" width="30" customWidth="1"/>
    <col min="10723" max="10723" width="21.7109375" customWidth="1"/>
    <col min="10724" max="10724" width="13" bestFit="1" customWidth="1"/>
    <col min="10725" max="10725" width="13.28515625" bestFit="1" customWidth="1"/>
    <col min="10726" max="10729" width="12.140625" bestFit="1" customWidth="1"/>
    <col min="10732" max="10732" width="12.140625" bestFit="1" customWidth="1"/>
    <col min="10733" max="10734" width="13" bestFit="1" customWidth="1"/>
    <col min="10735" max="10735" width="18" bestFit="1" customWidth="1"/>
    <col min="10736" max="10736" width="13.7109375" bestFit="1" customWidth="1"/>
    <col min="10737" max="10737" width="12.7109375" bestFit="1" customWidth="1"/>
    <col min="10739" max="10739" width="19.28515625" bestFit="1" customWidth="1"/>
    <col min="10740" max="10740" width="13" bestFit="1" customWidth="1"/>
    <col min="10744" max="10744" width="13.28515625" bestFit="1" customWidth="1"/>
    <col min="10978" max="10978" width="30" customWidth="1"/>
    <col min="10979" max="10979" width="21.7109375" customWidth="1"/>
    <col min="10980" max="10980" width="13" bestFit="1" customWidth="1"/>
    <col min="10981" max="10981" width="13.28515625" bestFit="1" customWidth="1"/>
    <col min="10982" max="10985" width="12.140625" bestFit="1" customWidth="1"/>
    <col min="10988" max="10988" width="12.140625" bestFit="1" customWidth="1"/>
    <col min="10989" max="10990" width="13" bestFit="1" customWidth="1"/>
    <col min="10991" max="10991" width="18" bestFit="1" customWidth="1"/>
    <col min="10992" max="10992" width="13.7109375" bestFit="1" customWidth="1"/>
    <col min="10993" max="10993" width="12.7109375" bestFit="1" customWidth="1"/>
    <col min="10995" max="10995" width="19.28515625" bestFit="1" customWidth="1"/>
    <col min="10996" max="10996" width="13" bestFit="1" customWidth="1"/>
    <col min="11000" max="11000" width="13.28515625" bestFit="1" customWidth="1"/>
    <col min="11234" max="11234" width="30" customWidth="1"/>
    <col min="11235" max="11235" width="21.7109375" customWidth="1"/>
    <col min="11236" max="11236" width="13" bestFit="1" customWidth="1"/>
    <col min="11237" max="11237" width="13.28515625" bestFit="1" customWidth="1"/>
    <col min="11238" max="11241" width="12.140625" bestFit="1" customWidth="1"/>
    <col min="11244" max="11244" width="12.140625" bestFit="1" customWidth="1"/>
    <col min="11245" max="11246" width="13" bestFit="1" customWidth="1"/>
    <col min="11247" max="11247" width="18" bestFit="1" customWidth="1"/>
    <col min="11248" max="11248" width="13.7109375" bestFit="1" customWidth="1"/>
    <col min="11249" max="11249" width="12.7109375" bestFit="1" customWidth="1"/>
    <col min="11251" max="11251" width="19.28515625" bestFit="1" customWidth="1"/>
    <col min="11252" max="11252" width="13" bestFit="1" customWidth="1"/>
    <col min="11256" max="11256" width="13.28515625" bestFit="1" customWidth="1"/>
    <col min="11490" max="11490" width="30" customWidth="1"/>
    <col min="11491" max="11491" width="21.7109375" customWidth="1"/>
    <col min="11492" max="11492" width="13" bestFit="1" customWidth="1"/>
    <col min="11493" max="11493" width="13.28515625" bestFit="1" customWidth="1"/>
    <col min="11494" max="11497" width="12.140625" bestFit="1" customWidth="1"/>
    <col min="11500" max="11500" width="12.140625" bestFit="1" customWidth="1"/>
    <col min="11501" max="11502" width="13" bestFit="1" customWidth="1"/>
    <col min="11503" max="11503" width="18" bestFit="1" customWidth="1"/>
    <col min="11504" max="11504" width="13.7109375" bestFit="1" customWidth="1"/>
    <col min="11505" max="11505" width="12.7109375" bestFit="1" customWidth="1"/>
    <col min="11507" max="11507" width="19.28515625" bestFit="1" customWidth="1"/>
    <col min="11508" max="11508" width="13" bestFit="1" customWidth="1"/>
    <col min="11512" max="11512" width="13.28515625" bestFit="1" customWidth="1"/>
    <col min="11746" max="11746" width="30" customWidth="1"/>
    <col min="11747" max="11747" width="21.7109375" customWidth="1"/>
    <col min="11748" max="11748" width="13" bestFit="1" customWidth="1"/>
    <col min="11749" max="11749" width="13.28515625" bestFit="1" customWidth="1"/>
    <col min="11750" max="11753" width="12.140625" bestFit="1" customWidth="1"/>
    <col min="11756" max="11756" width="12.140625" bestFit="1" customWidth="1"/>
    <col min="11757" max="11758" width="13" bestFit="1" customWidth="1"/>
    <col min="11759" max="11759" width="18" bestFit="1" customWidth="1"/>
    <col min="11760" max="11760" width="13.7109375" bestFit="1" customWidth="1"/>
    <col min="11761" max="11761" width="12.7109375" bestFit="1" customWidth="1"/>
    <col min="11763" max="11763" width="19.28515625" bestFit="1" customWidth="1"/>
    <col min="11764" max="11764" width="13" bestFit="1" customWidth="1"/>
    <col min="11768" max="11768" width="13.28515625" bestFit="1" customWidth="1"/>
    <col min="12002" max="12002" width="30" customWidth="1"/>
    <col min="12003" max="12003" width="21.7109375" customWidth="1"/>
    <col min="12004" max="12004" width="13" bestFit="1" customWidth="1"/>
    <col min="12005" max="12005" width="13.28515625" bestFit="1" customWidth="1"/>
    <col min="12006" max="12009" width="12.140625" bestFit="1" customWidth="1"/>
    <col min="12012" max="12012" width="12.140625" bestFit="1" customWidth="1"/>
    <col min="12013" max="12014" width="13" bestFit="1" customWidth="1"/>
    <col min="12015" max="12015" width="18" bestFit="1" customWidth="1"/>
    <col min="12016" max="12016" width="13.7109375" bestFit="1" customWidth="1"/>
    <col min="12017" max="12017" width="12.7109375" bestFit="1" customWidth="1"/>
    <col min="12019" max="12019" width="19.28515625" bestFit="1" customWidth="1"/>
    <col min="12020" max="12020" width="13" bestFit="1" customWidth="1"/>
    <col min="12024" max="12024" width="13.28515625" bestFit="1" customWidth="1"/>
    <col min="12258" max="12258" width="30" customWidth="1"/>
    <col min="12259" max="12259" width="21.7109375" customWidth="1"/>
    <col min="12260" max="12260" width="13" bestFit="1" customWidth="1"/>
    <col min="12261" max="12261" width="13.28515625" bestFit="1" customWidth="1"/>
    <col min="12262" max="12265" width="12.140625" bestFit="1" customWidth="1"/>
    <col min="12268" max="12268" width="12.140625" bestFit="1" customWidth="1"/>
    <col min="12269" max="12270" width="13" bestFit="1" customWidth="1"/>
    <col min="12271" max="12271" width="18" bestFit="1" customWidth="1"/>
    <col min="12272" max="12272" width="13.7109375" bestFit="1" customWidth="1"/>
    <col min="12273" max="12273" width="12.7109375" bestFit="1" customWidth="1"/>
    <col min="12275" max="12275" width="19.28515625" bestFit="1" customWidth="1"/>
    <col min="12276" max="12276" width="13" bestFit="1" customWidth="1"/>
    <col min="12280" max="12280" width="13.28515625" bestFit="1" customWidth="1"/>
    <col min="12514" max="12514" width="30" customWidth="1"/>
    <col min="12515" max="12515" width="21.7109375" customWidth="1"/>
    <col min="12516" max="12516" width="13" bestFit="1" customWidth="1"/>
    <col min="12517" max="12517" width="13.28515625" bestFit="1" customWidth="1"/>
    <col min="12518" max="12521" width="12.140625" bestFit="1" customWidth="1"/>
    <col min="12524" max="12524" width="12.140625" bestFit="1" customWidth="1"/>
    <col min="12525" max="12526" width="13" bestFit="1" customWidth="1"/>
    <col min="12527" max="12527" width="18" bestFit="1" customWidth="1"/>
    <col min="12528" max="12528" width="13.7109375" bestFit="1" customWidth="1"/>
    <col min="12529" max="12529" width="12.7109375" bestFit="1" customWidth="1"/>
    <col min="12531" max="12531" width="19.28515625" bestFit="1" customWidth="1"/>
    <col min="12532" max="12532" width="13" bestFit="1" customWidth="1"/>
    <col min="12536" max="12536" width="13.28515625" bestFit="1" customWidth="1"/>
    <col min="12770" max="12770" width="30" customWidth="1"/>
    <col min="12771" max="12771" width="21.7109375" customWidth="1"/>
    <col min="12772" max="12772" width="13" bestFit="1" customWidth="1"/>
    <col min="12773" max="12773" width="13.28515625" bestFit="1" customWidth="1"/>
    <col min="12774" max="12777" width="12.140625" bestFit="1" customWidth="1"/>
    <col min="12780" max="12780" width="12.140625" bestFit="1" customWidth="1"/>
    <col min="12781" max="12782" width="13" bestFit="1" customWidth="1"/>
    <col min="12783" max="12783" width="18" bestFit="1" customWidth="1"/>
    <col min="12784" max="12784" width="13.7109375" bestFit="1" customWidth="1"/>
    <col min="12785" max="12785" width="12.7109375" bestFit="1" customWidth="1"/>
    <col min="12787" max="12787" width="19.28515625" bestFit="1" customWidth="1"/>
    <col min="12788" max="12788" width="13" bestFit="1" customWidth="1"/>
    <col min="12792" max="12792" width="13.28515625" bestFit="1" customWidth="1"/>
    <col min="13026" max="13026" width="30" customWidth="1"/>
    <col min="13027" max="13027" width="21.7109375" customWidth="1"/>
    <col min="13028" max="13028" width="13" bestFit="1" customWidth="1"/>
    <col min="13029" max="13029" width="13.28515625" bestFit="1" customWidth="1"/>
    <col min="13030" max="13033" width="12.140625" bestFit="1" customWidth="1"/>
    <col min="13036" max="13036" width="12.140625" bestFit="1" customWidth="1"/>
    <col min="13037" max="13038" width="13" bestFit="1" customWidth="1"/>
    <col min="13039" max="13039" width="18" bestFit="1" customWidth="1"/>
    <col min="13040" max="13040" width="13.7109375" bestFit="1" customWidth="1"/>
    <col min="13041" max="13041" width="12.7109375" bestFit="1" customWidth="1"/>
    <col min="13043" max="13043" width="19.28515625" bestFit="1" customWidth="1"/>
    <col min="13044" max="13044" width="13" bestFit="1" customWidth="1"/>
    <col min="13048" max="13048" width="13.28515625" bestFit="1" customWidth="1"/>
    <col min="13282" max="13282" width="30" customWidth="1"/>
    <col min="13283" max="13283" width="21.7109375" customWidth="1"/>
    <col min="13284" max="13284" width="13" bestFit="1" customWidth="1"/>
    <col min="13285" max="13285" width="13.28515625" bestFit="1" customWidth="1"/>
    <col min="13286" max="13289" width="12.140625" bestFit="1" customWidth="1"/>
    <col min="13292" max="13292" width="12.140625" bestFit="1" customWidth="1"/>
    <col min="13293" max="13294" width="13" bestFit="1" customWidth="1"/>
    <col min="13295" max="13295" width="18" bestFit="1" customWidth="1"/>
    <col min="13296" max="13296" width="13.7109375" bestFit="1" customWidth="1"/>
    <col min="13297" max="13297" width="12.7109375" bestFit="1" customWidth="1"/>
    <col min="13299" max="13299" width="19.28515625" bestFit="1" customWidth="1"/>
    <col min="13300" max="13300" width="13" bestFit="1" customWidth="1"/>
    <col min="13304" max="13304" width="13.28515625" bestFit="1" customWidth="1"/>
    <col min="13538" max="13538" width="30" customWidth="1"/>
    <col min="13539" max="13539" width="21.7109375" customWidth="1"/>
    <col min="13540" max="13540" width="13" bestFit="1" customWidth="1"/>
    <col min="13541" max="13541" width="13.28515625" bestFit="1" customWidth="1"/>
    <col min="13542" max="13545" width="12.140625" bestFit="1" customWidth="1"/>
    <col min="13548" max="13548" width="12.140625" bestFit="1" customWidth="1"/>
    <col min="13549" max="13550" width="13" bestFit="1" customWidth="1"/>
    <col min="13551" max="13551" width="18" bestFit="1" customWidth="1"/>
    <col min="13552" max="13552" width="13.7109375" bestFit="1" customWidth="1"/>
    <col min="13553" max="13553" width="12.7109375" bestFit="1" customWidth="1"/>
    <col min="13555" max="13555" width="19.28515625" bestFit="1" customWidth="1"/>
    <col min="13556" max="13556" width="13" bestFit="1" customWidth="1"/>
    <col min="13560" max="13560" width="13.28515625" bestFit="1" customWidth="1"/>
    <col min="13794" max="13794" width="30" customWidth="1"/>
    <col min="13795" max="13795" width="21.7109375" customWidth="1"/>
    <col min="13796" max="13796" width="13" bestFit="1" customWidth="1"/>
    <col min="13797" max="13797" width="13.28515625" bestFit="1" customWidth="1"/>
    <col min="13798" max="13801" width="12.140625" bestFit="1" customWidth="1"/>
    <col min="13804" max="13804" width="12.140625" bestFit="1" customWidth="1"/>
    <col min="13805" max="13806" width="13" bestFit="1" customWidth="1"/>
    <col min="13807" max="13807" width="18" bestFit="1" customWidth="1"/>
    <col min="13808" max="13808" width="13.7109375" bestFit="1" customWidth="1"/>
    <col min="13809" max="13809" width="12.7109375" bestFit="1" customWidth="1"/>
    <col min="13811" max="13811" width="19.28515625" bestFit="1" customWidth="1"/>
    <col min="13812" max="13812" width="13" bestFit="1" customWidth="1"/>
    <col min="13816" max="13816" width="13.28515625" bestFit="1" customWidth="1"/>
    <col min="14050" max="14050" width="30" customWidth="1"/>
    <col min="14051" max="14051" width="21.7109375" customWidth="1"/>
    <col min="14052" max="14052" width="13" bestFit="1" customWidth="1"/>
    <col min="14053" max="14053" width="13.28515625" bestFit="1" customWidth="1"/>
    <col min="14054" max="14057" width="12.140625" bestFit="1" customWidth="1"/>
    <col min="14060" max="14060" width="12.140625" bestFit="1" customWidth="1"/>
    <col min="14061" max="14062" width="13" bestFit="1" customWidth="1"/>
    <col min="14063" max="14063" width="18" bestFit="1" customWidth="1"/>
    <col min="14064" max="14064" width="13.7109375" bestFit="1" customWidth="1"/>
    <col min="14065" max="14065" width="12.7109375" bestFit="1" customWidth="1"/>
    <col min="14067" max="14067" width="19.28515625" bestFit="1" customWidth="1"/>
    <col min="14068" max="14068" width="13" bestFit="1" customWidth="1"/>
    <col min="14072" max="14072" width="13.28515625" bestFit="1" customWidth="1"/>
    <col min="14306" max="14306" width="30" customWidth="1"/>
    <col min="14307" max="14307" width="21.7109375" customWidth="1"/>
    <col min="14308" max="14308" width="13" bestFit="1" customWidth="1"/>
    <col min="14309" max="14309" width="13.28515625" bestFit="1" customWidth="1"/>
    <col min="14310" max="14313" width="12.140625" bestFit="1" customWidth="1"/>
    <col min="14316" max="14316" width="12.140625" bestFit="1" customWidth="1"/>
    <col min="14317" max="14318" width="13" bestFit="1" customWidth="1"/>
    <col min="14319" max="14319" width="18" bestFit="1" customWidth="1"/>
    <col min="14320" max="14320" width="13.7109375" bestFit="1" customWidth="1"/>
    <col min="14321" max="14321" width="12.7109375" bestFit="1" customWidth="1"/>
    <col min="14323" max="14323" width="19.28515625" bestFit="1" customWidth="1"/>
    <col min="14324" max="14324" width="13" bestFit="1" customWidth="1"/>
    <col min="14328" max="14328" width="13.28515625" bestFit="1" customWidth="1"/>
    <col min="14562" max="14562" width="30" customWidth="1"/>
    <col min="14563" max="14563" width="21.7109375" customWidth="1"/>
    <col min="14564" max="14564" width="13" bestFit="1" customWidth="1"/>
    <col min="14565" max="14565" width="13.28515625" bestFit="1" customWidth="1"/>
    <col min="14566" max="14569" width="12.140625" bestFit="1" customWidth="1"/>
    <col min="14572" max="14572" width="12.140625" bestFit="1" customWidth="1"/>
    <col min="14573" max="14574" width="13" bestFit="1" customWidth="1"/>
    <col min="14575" max="14575" width="18" bestFit="1" customWidth="1"/>
    <col min="14576" max="14576" width="13.7109375" bestFit="1" customWidth="1"/>
    <col min="14577" max="14577" width="12.7109375" bestFit="1" customWidth="1"/>
    <col min="14579" max="14579" width="19.28515625" bestFit="1" customWidth="1"/>
    <col min="14580" max="14580" width="13" bestFit="1" customWidth="1"/>
    <col min="14584" max="14584" width="13.28515625" bestFit="1" customWidth="1"/>
    <col min="14818" max="14818" width="30" customWidth="1"/>
    <col min="14819" max="14819" width="21.7109375" customWidth="1"/>
    <col min="14820" max="14820" width="13" bestFit="1" customWidth="1"/>
    <col min="14821" max="14821" width="13.28515625" bestFit="1" customWidth="1"/>
    <col min="14822" max="14825" width="12.140625" bestFit="1" customWidth="1"/>
    <col min="14828" max="14828" width="12.140625" bestFit="1" customWidth="1"/>
    <col min="14829" max="14830" width="13" bestFit="1" customWidth="1"/>
    <col min="14831" max="14831" width="18" bestFit="1" customWidth="1"/>
    <col min="14832" max="14832" width="13.7109375" bestFit="1" customWidth="1"/>
    <col min="14833" max="14833" width="12.7109375" bestFit="1" customWidth="1"/>
    <col min="14835" max="14835" width="19.28515625" bestFit="1" customWidth="1"/>
    <col min="14836" max="14836" width="13" bestFit="1" customWidth="1"/>
    <col min="14840" max="14840" width="13.28515625" bestFit="1" customWidth="1"/>
    <col min="15074" max="15074" width="30" customWidth="1"/>
    <col min="15075" max="15075" width="21.7109375" customWidth="1"/>
    <col min="15076" max="15076" width="13" bestFit="1" customWidth="1"/>
    <col min="15077" max="15077" width="13.28515625" bestFit="1" customWidth="1"/>
    <col min="15078" max="15081" width="12.140625" bestFit="1" customWidth="1"/>
    <col min="15084" max="15084" width="12.140625" bestFit="1" customWidth="1"/>
    <col min="15085" max="15086" width="13" bestFit="1" customWidth="1"/>
    <col min="15087" max="15087" width="18" bestFit="1" customWidth="1"/>
    <col min="15088" max="15088" width="13.7109375" bestFit="1" customWidth="1"/>
    <col min="15089" max="15089" width="12.7109375" bestFit="1" customWidth="1"/>
    <col min="15091" max="15091" width="19.28515625" bestFit="1" customWidth="1"/>
    <col min="15092" max="15092" width="13" bestFit="1" customWidth="1"/>
    <col min="15096" max="15096" width="13.28515625" bestFit="1" customWidth="1"/>
    <col min="15330" max="15330" width="30" customWidth="1"/>
    <col min="15331" max="15331" width="21.7109375" customWidth="1"/>
    <col min="15332" max="15332" width="13" bestFit="1" customWidth="1"/>
    <col min="15333" max="15333" width="13.28515625" bestFit="1" customWidth="1"/>
    <col min="15334" max="15337" width="12.140625" bestFit="1" customWidth="1"/>
    <col min="15340" max="15340" width="12.140625" bestFit="1" customWidth="1"/>
    <col min="15341" max="15342" width="13" bestFit="1" customWidth="1"/>
    <col min="15343" max="15343" width="18" bestFit="1" customWidth="1"/>
    <col min="15344" max="15344" width="13.7109375" bestFit="1" customWidth="1"/>
    <col min="15345" max="15345" width="12.7109375" bestFit="1" customWidth="1"/>
    <col min="15347" max="15347" width="19.28515625" bestFit="1" customWidth="1"/>
    <col min="15348" max="15348" width="13" bestFit="1" customWidth="1"/>
    <col min="15352" max="15352" width="13.28515625" bestFit="1" customWidth="1"/>
    <col min="15586" max="15586" width="30" customWidth="1"/>
    <col min="15587" max="15587" width="21.7109375" customWidth="1"/>
    <col min="15588" max="15588" width="13" bestFit="1" customWidth="1"/>
    <col min="15589" max="15589" width="13.28515625" bestFit="1" customWidth="1"/>
    <col min="15590" max="15593" width="12.140625" bestFit="1" customWidth="1"/>
    <col min="15596" max="15596" width="12.140625" bestFit="1" customWidth="1"/>
    <col min="15597" max="15598" width="13" bestFit="1" customWidth="1"/>
    <col min="15599" max="15599" width="18" bestFit="1" customWidth="1"/>
    <col min="15600" max="15600" width="13.7109375" bestFit="1" customWidth="1"/>
    <col min="15601" max="15601" width="12.7109375" bestFit="1" customWidth="1"/>
    <col min="15603" max="15603" width="19.28515625" bestFit="1" customWidth="1"/>
    <col min="15604" max="15604" width="13" bestFit="1" customWidth="1"/>
    <col min="15608" max="15608" width="13.28515625" bestFit="1" customWidth="1"/>
    <col min="15842" max="15842" width="30" customWidth="1"/>
    <col min="15843" max="15843" width="21.7109375" customWidth="1"/>
    <col min="15844" max="15844" width="13" bestFit="1" customWidth="1"/>
    <col min="15845" max="15845" width="13.28515625" bestFit="1" customWidth="1"/>
    <col min="15846" max="15849" width="12.140625" bestFit="1" customWidth="1"/>
    <col min="15852" max="15852" width="12.140625" bestFit="1" customWidth="1"/>
    <col min="15853" max="15854" width="13" bestFit="1" customWidth="1"/>
    <col min="15855" max="15855" width="18" bestFit="1" customWidth="1"/>
    <col min="15856" max="15856" width="13.7109375" bestFit="1" customWidth="1"/>
    <col min="15857" max="15857" width="12.7109375" bestFit="1" customWidth="1"/>
    <col min="15859" max="15859" width="19.28515625" bestFit="1" customWidth="1"/>
    <col min="15860" max="15860" width="13" bestFit="1" customWidth="1"/>
    <col min="15864" max="15864" width="13.28515625" bestFit="1" customWidth="1"/>
    <col min="16098" max="16098" width="30" customWidth="1"/>
    <col min="16099" max="16099" width="21.7109375" customWidth="1"/>
    <col min="16100" max="16100" width="13" bestFit="1" customWidth="1"/>
    <col min="16101" max="16101" width="13.28515625" bestFit="1" customWidth="1"/>
    <col min="16102" max="16105" width="12.140625" bestFit="1" customWidth="1"/>
    <col min="16108" max="16108" width="12.140625" bestFit="1" customWidth="1"/>
    <col min="16109" max="16110" width="13" bestFit="1" customWidth="1"/>
    <col min="16111" max="16111" width="18" bestFit="1" customWidth="1"/>
    <col min="16112" max="16112" width="13.7109375" bestFit="1" customWidth="1"/>
    <col min="16113" max="16113" width="12.7109375" bestFit="1" customWidth="1"/>
    <col min="16115" max="16115" width="19.28515625" bestFit="1" customWidth="1"/>
    <col min="16116" max="16116" width="13" bestFit="1" customWidth="1"/>
    <col min="16120" max="16120" width="13.28515625" bestFit="1" customWidth="1"/>
  </cols>
  <sheetData>
    <row r="1" spans="1:17" s="7" customFormat="1" ht="30" customHeight="1">
      <c r="A1" s="41" t="s">
        <v>609</v>
      </c>
      <c r="B1" s="42"/>
      <c r="C1" s="40" t="s">
        <v>86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4"/>
    </row>
    <row r="2" spans="1:17">
      <c r="A2" s="60">
        <v>500000</v>
      </c>
      <c r="B2" s="60" t="s">
        <v>77</v>
      </c>
      <c r="C2" s="61" t="s">
        <v>87</v>
      </c>
      <c r="D2" s="61" t="s">
        <v>55</v>
      </c>
      <c r="E2" s="61" t="s">
        <v>56</v>
      </c>
      <c r="F2" s="61" t="s">
        <v>57</v>
      </c>
      <c r="G2" s="61" t="s">
        <v>58</v>
      </c>
      <c r="H2" s="61" t="s">
        <v>59</v>
      </c>
      <c r="I2" s="61" t="s">
        <v>60</v>
      </c>
      <c r="J2" s="61" t="s">
        <v>61</v>
      </c>
      <c r="K2" s="61" t="s">
        <v>62</v>
      </c>
      <c r="L2" s="61" t="s">
        <v>63</v>
      </c>
      <c r="M2" s="61" t="s">
        <v>64</v>
      </c>
      <c r="N2" s="61" t="s">
        <v>65</v>
      </c>
      <c r="O2" s="61" t="s">
        <v>66</v>
      </c>
      <c r="P2" s="61" t="s">
        <v>67</v>
      </c>
    </row>
    <row r="3" spans="1:17">
      <c r="A3" s="62" t="s">
        <v>79</v>
      </c>
      <c r="B3" s="63" t="s">
        <v>148</v>
      </c>
      <c r="C3" s="64">
        <v>1485.3</v>
      </c>
      <c r="D3" s="64">
        <v>305.26</v>
      </c>
      <c r="E3" s="64"/>
      <c r="F3" s="65">
        <v>133.9</v>
      </c>
      <c r="G3" s="65"/>
      <c r="H3" s="64">
        <v>83.42</v>
      </c>
      <c r="I3" s="64"/>
      <c r="J3" s="65"/>
      <c r="K3" s="65">
        <v>21.63</v>
      </c>
      <c r="L3" s="64">
        <v>544.20999999999992</v>
      </c>
      <c r="M3" s="64">
        <v>1181.98</v>
      </c>
      <c r="N3" s="64">
        <v>1726.19</v>
      </c>
      <c r="O3" s="64">
        <v>941.09</v>
      </c>
      <c r="P3" s="65">
        <v>-240.89</v>
      </c>
    </row>
    <row r="4" spans="1:17">
      <c r="A4" s="62"/>
      <c r="B4" s="63" t="s">
        <v>149</v>
      </c>
      <c r="C4" s="64">
        <v>1876.6</v>
      </c>
      <c r="D4" s="64">
        <v>545</v>
      </c>
      <c r="E4" s="64">
        <v>17.239999999999998</v>
      </c>
      <c r="F4" s="65"/>
      <c r="G4" s="65"/>
      <c r="H4" s="64">
        <v>259.97000000000003</v>
      </c>
      <c r="I4" s="64"/>
      <c r="J4" s="65"/>
      <c r="K4" s="65"/>
      <c r="L4" s="64">
        <v>822.21</v>
      </c>
      <c r="M4" s="64">
        <v>1055.08</v>
      </c>
      <c r="N4" s="64">
        <v>1877.29</v>
      </c>
      <c r="O4" s="64">
        <v>1054.3899999999999</v>
      </c>
      <c r="P4" s="65">
        <v>-0.69000000000005457</v>
      </c>
    </row>
    <row r="5" spans="1:17">
      <c r="A5" s="62"/>
      <c r="B5" s="63" t="s">
        <v>150</v>
      </c>
      <c r="C5" s="64">
        <v>4227.7</v>
      </c>
      <c r="D5" s="64">
        <v>1098.5999999999999</v>
      </c>
      <c r="E5" s="64"/>
      <c r="F5" s="65"/>
      <c r="G5" s="65"/>
      <c r="H5" s="64">
        <v>540.54</v>
      </c>
      <c r="I5" s="64"/>
      <c r="J5" s="65"/>
      <c r="K5" s="65"/>
      <c r="L5" s="64">
        <v>1639.1399999999999</v>
      </c>
      <c r="M5" s="64">
        <v>2071.17</v>
      </c>
      <c r="N5" s="64">
        <v>3710.31</v>
      </c>
      <c r="O5" s="64">
        <v>2588.56</v>
      </c>
      <c r="P5" s="65">
        <v>517.38999999999987</v>
      </c>
    </row>
    <row r="6" spans="1:17">
      <c r="A6" s="62"/>
      <c r="B6" s="63" t="s">
        <v>151</v>
      </c>
      <c r="C6" s="64">
        <v>1050</v>
      </c>
      <c r="D6" s="64"/>
      <c r="E6" s="64"/>
      <c r="F6" s="65"/>
      <c r="G6" s="65"/>
      <c r="H6" s="64"/>
      <c r="I6" s="64"/>
      <c r="J6" s="65"/>
      <c r="K6" s="65"/>
      <c r="L6" s="64">
        <v>0</v>
      </c>
      <c r="M6" s="64">
        <v>1158.6599999999999</v>
      </c>
      <c r="N6" s="64">
        <v>1158.6599999999999</v>
      </c>
      <c r="O6" s="64">
        <v>1050</v>
      </c>
      <c r="P6" s="65">
        <v>-108.65999999999985</v>
      </c>
    </row>
    <row r="7" spans="1:17">
      <c r="A7" s="62"/>
      <c r="B7" s="63" t="s">
        <v>152</v>
      </c>
      <c r="C7" s="64">
        <v>3186.45</v>
      </c>
      <c r="D7" s="64">
        <v>411.18</v>
      </c>
      <c r="E7" s="64">
        <v>12.95</v>
      </c>
      <c r="F7" s="65"/>
      <c r="G7" s="65"/>
      <c r="H7" s="64">
        <v>189.96</v>
      </c>
      <c r="I7" s="64">
        <v>75.400000000000006</v>
      </c>
      <c r="J7" s="65">
        <v>481.11</v>
      </c>
      <c r="K7" s="65"/>
      <c r="L7" s="64">
        <v>1170.5999999999999</v>
      </c>
      <c r="M7" s="64">
        <v>1521.16</v>
      </c>
      <c r="N7" s="64">
        <v>2691.76</v>
      </c>
      <c r="O7" s="64">
        <v>2015.85</v>
      </c>
      <c r="P7" s="65">
        <v>494.68999999999983</v>
      </c>
    </row>
    <row r="8" spans="1:17">
      <c r="A8" s="62"/>
      <c r="B8" s="63" t="s">
        <v>153</v>
      </c>
      <c r="C8" s="64">
        <v>471.9</v>
      </c>
      <c r="D8" s="64">
        <v>218.22</v>
      </c>
      <c r="E8" s="64"/>
      <c r="F8" s="65"/>
      <c r="G8" s="65"/>
      <c r="H8" s="64"/>
      <c r="I8" s="64"/>
      <c r="J8" s="65"/>
      <c r="K8" s="65"/>
      <c r="L8" s="64">
        <v>218.22</v>
      </c>
      <c r="M8" s="64">
        <v>230.33</v>
      </c>
      <c r="N8" s="64">
        <v>448.55</v>
      </c>
      <c r="O8" s="64">
        <v>253.67999999999998</v>
      </c>
      <c r="P8" s="65">
        <v>23.349999999999966</v>
      </c>
    </row>
    <row r="9" spans="1:17">
      <c r="A9" s="62"/>
      <c r="B9" s="63" t="s">
        <v>154</v>
      </c>
      <c r="C9" s="64">
        <v>7978</v>
      </c>
      <c r="D9" s="64">
        <v>2541.92</v>
      </c>
      <c r="E9" s="64"/>
      <c r="F9" s="65"/>
      <c r="G9" s="65"/>
      <c r="H9" s="64">
        <v>1001.26</v>
      </c>
      <c r="I9" s="64">
        <v>257.5</v>
      </c>
      <c r="J9" s="65"/>
      <c r="K9" s="65">
        <v>17.579999999999998</v>
      </c>
      <c r="L9" s="64">
        <v>3818.26</v>
      </c>
      <c r="M9" s="64">
        <v>4325.5</v>
      </c>
      <c r="N9" s="64">
        <v>8143.76</v>
      </c>
      <c r="O9" s="64">
        <v>4159.74</v>
      </c>
      <c r="P9" s="65">
        <v>-165.76000000000022</v>
      </c>
    </row>
    <row r="10" spans="1:17">
      <c r="A10" s="62"/>
      <c r="B10" s="63" t="s">
        <v>155</v>
      </c>
      <c r="C10" s="64">
        <v>225</v>
      </c>
      <c r="D10" s="64">
        <v>12.85</v>
      </c>
      <c r="E10" s="64"/>
      <c r="F10" s="65"/>
      <c r="G10" s="65"/>
      <c r="H10" s="64"/>
      <c r="I10" s="64"/>
      <c r="J10" s="65"/>
      <c r="K10" s="65"/>
      <c r="L10" s="64">
        <v>12.85</v>
      </c>
      <c r="M10" s="64">
        <v>180.91000000000003</v>
      </c>
      <c r="N10" s="64">
        <v>193.76000000000002</v>
      </c>
      <c r="O10" s="64">
        <v>212.15</v>
      </c>
      <c r="P10" s="65">
        <v>31.239999999999981</v>
      </c>
    </row>
    <row r="11" spans="1:17">
      <c r="A11" s="62"/>
      <c r="B11" s="63" t="s">
        <v>156</v>
      </c>
      <c r="C11" s="64">
        <v>650</v>
      </c>
      <c r="D11" s="64"/>
      <c r="E11" s="64"/>
      <c r="F11" s="65"/>
      <c r="G11" s="65"/>
      <c r="H11" s="64"/>
      <c r="I11" s="64"/>
      <c r="J11" s="65"/>
      <c r="K11" s="65">
        <v>234.84</v>
      </c>
      <c r="L11" s="64">
        <v>234.84</v>
      </c>
      <c r="M11" s="64">
        <v>483.92</v>
      </c>
      <c r="N11" s="64">
        <v>718.76</v>
      </c>
      <c r="O11" s="64">
        <v>415.15999999999997</v>
      </c>
      <c r="P11" s="65">
        <v>-68.760000000000048</v>
      </c>
    </row>
    <row r="12" spans="1:17">
      <c r="A12" s="66" t="s">
        <v>7</v>
      </c>
      <c r="B12" s="66"/>
      <c r="C12" s="67">
        <v>21150.949999999997</v>
      </c>
      <c r="D12" s="67">
        <v>5133.0300000000007</v>
      </c>
      <c r="E12" s="67">
        <v>30.189999999999998</v>
      </c>
      <c r="F12" s="68">
        <v>133.9</v>
      </c>
      <c r="G12" s="68"/>
      <c r="H12" s="67">
        <v>2075.15</v>
      </c>
      <c r="I12" s="67">
        <v>332.9</v>
      </c>
      <c r="J12" s="68">
        <v>481.11</v>
      </c>
      <c r="K12" s="68">
        <v>274.05</v>
      </c>
      <c r="L12" s="67">
        <v>8460.33</v>
      </c>
      <c r="M12" s="67">
        <v>12208.71</v>
      </c>
      <c r="N12" s="67">
        <v>20669.039999999997</v>
      </c>
      <c r="O12" s="67">
        <v>12690.619999999999</v>
      </c>
      <c r="P12" s="68">
        <v>481.90999999999957</v>
      </c>
    </row>
    <row r="13" spans="1:17" ht="15.75" thickBot="1">
      <c r="A13" s="69"/>
      <c r="B13" s="69"/>
      <c r="C13" s="70">
        <v>21150.949999999997</v>
      </c>
      <c r="D13" s="70">
        <v>5133.0300000000007</v>
      </c>
      <c r="E13" s="70">
        <v>30.189999999999998</v>
      </c>
      <c r="F13" s="71">
        <v>133.9</v>
      </c>
      <c r="G13" s="71"/>
      <c r="H13" s="70">
        <v>2075.15</v>
      </c>
      <c r="I13" s="70">
        <v>332.9</v>
      </c>
      <c r="J13" s="71">
        <v>481.11</v>
      </c>
      <c r="K13" s="71">
        <v>274.05</v>
      </c>
      <c r="L13" s="70">
        <v>8460.33</v>
      </c>
      <c r="M13" s="70">
        <v>12208.71</v>
      </c>
      <c r="N13" s="70">
        <v>20669.039999999997</v>
      </c>
      <c r="O13" s="70">
        <v>12690.619999999999</v>
      </c>
      <c r="P13" s="71">
        <v>481.90999999999957</v>
      </c>
    </row>
    <row r="14" spans="1:17">
      <c r="A14" s="60">
        <v>300000</v>
      </c>
      <c r="B14" s="60" t="s">
        <v>77</v>
      </c>
      <c r="C14" s="61" t="s">
        <v>87</v>
      </c>
      <c r="D14" s="61" t="s">
        <v>55</v>
      </c>
      <c r="E14" s="61" t="s">
        <v>56</v>
      </c>
      <c r="F14" s="61" t="s">
        <v>57</v>
      </c>
      <c r="G14" s="61" t="s">
        <v>58</v>
      </c>
      <c r="H14" s="61" t="s">
        <v>59</v>
      </c>
      <c r="I14" s="61" t="s">
        <v>60</v>
      </c>
      <c r="J14" s="61" t="s">
        <v>61</v>
      </c>
      <c r="K14" s="61" t="s">
        <v>62</v>
      </c>
      <c r="L14" s="61" t="s">
        <v>63</v>
      </c>
      <c r="M14" s="61" t="s">
        <v>64</v>
      </c>
      <c r="N14" s="61" t="s">
        <v>65</v>
      </c>
      <c r="O14" s="61" t="s">
        <v>66</v>
      </c>
      <c r="P14" s="61" t="s">
        <v>67</v>
      </c>
      <c r="Q14" s="72"/>
    </row>
    <row r="15" spans="1:17">
      <c r="A15" s="62" t="s">
        <v>157</v>
      </c>
      <c r="B15" s="63" t="s">
        <v>158</v>
      </c>
      <c r="C15" s="64">
        <v>650</v>
      </c>
      <c r="D15" s="64"/>
      <c r="E15" s="73"/>
      <c r="F15" s="65"/>
      <c r="G15" s="73"/>
      <c r="H15" s="64"/>
      <c r="I15" s="64"/>
      <c r="J15" s="74"/>
      <c r="K15" s="65"/>
      <c r="L15" s="64">
        <v>0</v>
      </c>
      <c r="M15" s="64">
        <v>609.75</v>
      </c>
      <c r="N15" s="64">
        <v>609.75</v>
      </c>
      <c r="O15" s="64">
        <v>650</v>
      </c>
      <c r="P15" s="65">
        <v>40.25</v>
      </c>
      <c r="Q15" s="72"/>
    </row>
    <row r="16" spans="1:17">
      <c r="A16" s="66" t="s">
        <v>159</v>
      </c>
      <c r="B16" s="66"/>
      <c r="C16" s="67">
        <v>650</v>
      </c>
      <c r="D16" s="67"/>
      <c r="E16" s="75"/>
      <c r="F16" s="68"/>
      <c r="G16" s="75"/>
      <c r="H16" s="67"/>
      <c r="I16" s="67"/>
      <c r="J16" s="76"/>
      <c r="K16" s="68"/>
      <c r="L16" s="67">
        <v>0</v>
      </c>
      <c r="M16" s="67">
        <v>609.75</v>
      </c>
      <c r="N16" s="67">
        <v>609.75</v>
      </c>
      <c r="O16" s="67">
        <v>650</v>
      </c>
      <c r="P16" s="68">
        <v>40.25</v>
      </c>
      <c r="Q16" s="72"/>
    </row>
    <row r="17" spans="1:17">
      <c r="A17" s="62" t="s">
        <v>80</v>
      </c>
      <c r="B17" s="77" t="s">
        <v>81</v>
      </c>
      <c r="C17" s="64">
        <v>-120</v>
      </c>
      <c r="D17" s="64"/>
      <c r="E17" s="73"/>
      <c r="F17" s="65"/>
      <c r="G17" s="73"/>
      <c r="H17" s="64"/>
      <c r="I17" s="64"/>
      <c r="J17" s="74"/>
      <c r="K17" s="65"/>
      <c r="L17" s="64">
        <v>0</v>
      </c>
      <c r="M17" s="64">
        <v>-120</v>
      </c>
      <c r="N17" s="64">
        <v>-120</v>
      </c>
      <c r="O17" s="64">
        <v>-120</v>
      </c>
      <c r="P17" s="65">
        <v>0</v>
      </c>
      <c r="Q17" s="72"/>
    </row>
    <row r="18" spans="1:17">
      <c r="A18" s="62"/>
      <c r="B18" s="77" t="s">
        <v>82</v>
      </c>
      <c r="C18" s="64">
        <v>-180</v>
      </c>
      <c r="D18" s="64"/>
      <c r="E18" s="73"/>
      <c r="F18" s="65"/>
      <c r="G18" s="73"/>
      <c r="H18" s="64"/>
      <c r="I18" s="64"/>
      <c r="J18" s="74"/>
      <c r="K18" s="65"/>
      <c r="L18" s="64">
        <v>0</v>
      </c>
      <c r="M18" s="64">
        <v>-180</v>
      </c>
      <c r="N18" s="64">
        <v>-180</v>
      </c>
      <c r="O18" s="64">
        <v>-180</v>
      </c>
      <c r="P18" s="65">
        <v>0</v>
      </c>
      <c r="Q18" s="72"/>
    </row>
    <row r="19" spans="1:17">
      <c r="A19" s="62"/>
      <c r="B19" s="77" t="s">
        <v>83</v>
      </c>
      <c r="C19" s="64">
        <v>-355</v>
      </c>
      <c r="D19" s="64"/>
      <c r="E19" s="73"/>
      <c r="F19" s="65"/>
      <c r="G19" s="73"/>
      <c r="H19" s="64"/>
      <c r="I19" s="64"/>
      <c r="J19" s="74"/>
      <c r="K19" s="65"/>
      <c r="L19" s="64">
        <v>0</v>
      </c>
      <c r="M19" s="64">
        <v>-355</v>
      </c>
      <c r="N19" s="64">
        <v>-355</v>
      </c>
      <c r="O19" s="64">
        <v>-355</v>
      </c>
      <c r="P19" s="65">
        <v>0</v>
      </c>
      <c r="Q19" s="72"/>
    </row>
    <row r="20" spans="1:17">
      <c r="A20" s="62"/>
      <c r="B20" s="77" t="s">
        <v>160</v>
      </c>
      <c r="C20" s="64">
        <v>1912</v>
      </c>
      <c r="D20" s="64"/>
      <c r="E20" s="73"/>
      <c r="F20" s="65"/>
      <c r="G20" s="73">
        <v>978.79</v>
      </c>
      <c r="H20" s="64"/>
      <c r="I20" s="64">
        <v>322.52</v>
      </c>
      <c r="J20" s="74"/>
      <c r="K20" s="65">
        <v>140.08000000000001</v>
      </c>
      <c r="L20" s="64">
        <v>1441.3899999999999</v>
      </c>
      <c r="M20" s="64">
        <v>195.25</v>
      </c>
      <c r="N20" s="64">
        <v>1636.6399999999999</v>
      </c>
      <c r="O20" s="64">
        <v>470.61000000000013</v>
      </c>
      <c r="P20" s="65">
        <v>275.36000000000013</v>
      </c>
      <c r="Q20" s="72"/>
    </row>
    <row r="21" spans="1:17">
      <c r="A21" s="62"/>
      <c r="B21" s="77" t="s">
        <v>161</v>
      </c>
      <c r="C21" s="64">
        <v>1513</v>
      </c>
      <c r="D21" s="64">
        <v>494.69</v>
      </c>
      <c r="E21" s="73"/>
      <c r="F21" s="65"/>
      <c r="G21" s="73"/>
      <c r="H21" s="64"/>
      <c r="I21" s="64"/>
      <c r="J21" s="74"/>
      <c r="K21" s="65"/>
      <c r="L21" s="64">
        <v>494.69</v>
      </c>
      <c r="M21" s="64">
        <v>953.83999999999992</v>
      </c>
      <c r="N21" s="64">
        <v>1448.53</v>
      </c>
      <c r="O21" s="64">
        <v>1018.31</v>
      </c>
      <c r="P21" s="65">
        <v>64.470000000000027</v>
      </c>
      <c r="Q21" s="72"/>
    </row>
    <row r="22" spans="1:17">
      <c r="A22" s="62"/>
      <c r="B22" s="77" t="s">
        <v>162</v>
      </c>
      <c r="C22" s="64">
        <v>2635</v>
      </c>
      <c r="D22" s="64">
        <v>835.56</v>
      </c>
      <c r="E22" s="73">
        <v>6.26</v>
      </c>
      <c r="F22" s="65"/>
      <c r="G22" s="73"/>
      <c r="H22" s="64"/>
      <c r="I22" s="64"/>
      <c r="J22" s="74"/>
      <c r="K22" s="65">
        <v>188.49</v>
      </c>
      <c r="L22" s="64">
        <v>1030.31</v>
      </c>
      <c r="M22" s="64">
        <v>1824.33</v>
      </c>
      <c r="N22" s="64">
        <v>2854.64</v>
      </c>
      <c r="O22" s="64">
        <v>1604.69</v>
      </c>
      <c r="P22" s="65">
        <v>-219.63999999999987</v>
      </c>
      <c r="Q22" s="72"/>
    </row>
    <row r="23" spans="1:17">
      <c r="A23" s="66" t="s">
        <v>8</v>
      </c>
      <c r="B23" s="66"/>
      <c r="C23" s="67">
        <v>5405</v>
      </c>
      <c r="D23" s="67">
        <v>1330.25</v>
      </c>
      <c r="E23" s="75">
        <v>6.26</v>
      </c>
      <c r="F23" s="68"/>
      <c r="G23" s="75">
        <v>978.79</v>
      </c>
      <c r="H23" s="67"/>
      <c r="I23" s="67">
        <v>322.52</v>
      </c>
      <c r="J23" s="76"/>
      <c r="K23" s="68">
        <v>328.57000000000005</v>
      </c>
      <c r="L23" s="67">
        <v>2966.39</v>
      </c>
      <c r="M23" s="67">
        <v>2318.42</v>
      </c>
      <c r="N23" s="67">
        <v>5284.8099999999995</v>
      </c>
      <c r="O23" s="67">
        <v>2438.61</v>
      </c>
      <c r="P23" s="68">
        <v>120.19000000000028</v>
      </c>
      <c r="Q23" s="78"/>
    </row>
    <row r="24" spans="1:17">
      <c r="A24" s="62" t="s">
        <v>84</v>
      </c>
      <c r="B24" s="77" t="s">
        <v>163</v>
      </c>
      <c r="C24" s="64">
        <v>3075</v>
      </c>
      <c r="D24" s="64">
        <v>87.33</v>
      </c>
      <c r="E24" s="73">
        <v>5.8</v>
      </c>
      <c r="F24" s="65"/>
      <c r="G24" s="73">
        <v>732.04</v>
      </c>
      <c r="H24" s="64">
        <v>772.5</v>
      </c>
      <c r="I24" s="64"/>
      <c r="J24" s="74"/>
      <c r="K24" s="65"/>
      <c r="L24" s="64">
        <v>1597.67</v>
      </c>
      <c r="M24" s="64">
        <v>1270.1600000000001</v>
      </c>
      <c r="N24" s="64">
        <v>2867.83</v>
      </c>
      <c r="O24" s="64">
        <v>1477.33</v>
      </c>
      <c r="P24" s="65">
        <v>207.16999999999985</v>
      </c>
      <c r="Q24" s="72"/>
    </row>
    <row r="25" spans="1:17">
      <c r="A25" s="62"/>
      <c r="B25" s="77" t="s">
        <v>164</v>
      </c>
      <c r="C25" s="64">
        <v>526.72</v>
      </c>
      <c r="D25" s="64">
        <v>73.790000000000006</v>
      </c>
      <c r="E25" s="73"/>
      <c r="F25" s="65"/>
      <c r="G25" s="73"/>
      <c r="H25" s="64"/>
      <c r="I25" s="64"/>
      <c r="J25" s="74"/>
      <c r="K25" s="65"/>
      <c r="L25" s="64">
        <v>73.790000000000006</v>
      </c>
      <c r="M25" s="64">
        <v>511.08</v>
      </c>
      <c r="N25" s="64">
        <v>584.87</v>
      </c>
      <c r="O25" s="64">
        <v>452.93</v>
      </c>
      <c r="P25" s="65">
        <v>-58.149999999999977</v>
      </c>
      <c r="Q25" s="72"/>
    </row>
    <row r="26" spans="1:17">
      <c r="A26" s="62"/>
      <c r="B26" s="77" t="s">
        <v>165</v>
      </c>
      <c r="C26" s="64">
        <v>724.32</v>
      </c>
      <c r="D26" s="64">
        <v>42.64</v>
      </c>
      <c r="E26" s="73"/>
      <c r="F26" s="65"/>
      <c r="G26" s="73"/>
      <c r="H26" s="64"/>
      <c r="I26" s="64"/>
      <c r="J26" s="74"/>
      <c r="K26" s="65"/>
      <c r="L26" s="64">
        <v>42.64</v>
      </c>
      <c r="M26" s="64">
        <v>259.58000000000004</v>
      </c>
      <c r="N26" s="64">
        <v>302.22000000000003</v>
      </c>
      <c r="O26" s="64">
        <v>681.68000000000006</v>
      </c>
      <c r="P26" s="65">
        <v>422.1</v>
      </c>
      <c r="Q26" s="78"/>
    </row>
    <row r="27" spans="1:17">
      <c r="A27" s="62"/>
      <c r="B27" s="77" t="s">
        <v>166</v>
      </c>
      <c r="C27" s="64">
        <v>460</v>
      </c>
      <c r="D27" s="64">
        <v>95.35</v>
      </c>
      <c r="E27" s="73"/>
      <c r="F27" s="65"/>
      <c r="G27" s="73"/>
      <c r="H27" s="64">
        <v>15.97</v>
      </c>
      <c r="I27" s="64"/>
      <c r="J27" s="74"/>
      <c r="K27" s="65"/>
      <c r="L27" s="64">
        <v>111.32</v>
      </c>
      <c r="M27" s="64">
        <v>220.75</v>
      </c>
      <c r="N27" s="64">
        <v>332.07</v>
      </c>
      <c r="O27" s="64">
        <v>348.68</v>
      </c>
      <c r="P27" s="65">
        <v>127.93</v>
      </c>
      <c r="Q27" s="72"/>
    </row>
    <row r="28" spans="1:17">
      <c r="A28" s="62"/>
      <c r="B28" s="77" t="s">
        <v>167</v>
      </c>
      <c r="C28" s="64">
        <v>424.56</v>
      </c>
      <c r="D28" s="64">
        <v>22.14</v>
      </c>
      <c r="E28" s="73"/>
      <c r="F28" s="65"/>
      <c r="G28" s="73"/>
      <c r="H28" s="64"/>
      <c r="I28" s="64"/>
      <c r="J28" s="74"/>
      <c r="K28" s="65"/>
      <c r="L28" s="64">
        <v>22.14</v>
      </c>
      <c r="M28" s="64">
        <v>212.32999999999998</v>
      </c>
      <c r="N28" s="64">
        <v>234.46999999999997</v>
      </c>
      <c r="O28" s="64">
        <v>402.42</v>
      </c>
      <c r="P28" s="65">
        <v>190.09000000000003</v>
      </c>
      <c r="Q28" s="72"/>
    </row>
    <row r="29" spans="1:17">
      <c r="A29" s="62"/>
      <c r="B29" s="77" t="s">
        <v>168</v>
      </c>
      <c r="C29" s="64">
        <v>418.25</v>
      </c>
      <c r="D29" s="64">
        <v>69.349999999999994</v>
      </c>
      <c r="E29" s="73"/>
      <c r="F29" s="65"/>
      <c r="G29" s="73"/>
      <c r="H29" s="64"/>
      <c r="I29" s="64"/>
      <c r="J29" s="74"/>
      <c r="K29" s="65"/>
      <c r="L29" s="64">
        <v>69.349999999999994</v>
      </c>
      <c r="M29" s="64">
        <v>264.10000000000002</v>
      </c>
      <c r="N29" s="64">
        <v>333.45000000000005</v>
      </c>
      <c r="O29" s="64">
        <v>348.9</v>
      </c>
      <c r="P29" s="65">
        <v>84.799999999999955</v>
      </c>
      <c r="Q29" s="72"/>
    </row>
    <row r="30" spans="1:17">
      <c r="A30" s="66" t="s">
        <v>9</v>
      </c>
      <c r="B30" s="66"/>
      <c r="C30" s="67">
        <v>5628.85</v>
      </c>
      <c r="D30" s="67">
        <v>390.6</v>
      </c>
      <c r="E30" s="75">
        <v>5.8</v>
      </c>
      <c r="F30" s="68"/>
      <c r="G30" s="75">
        <v>732.04</v>
      </c>
      <c r="H30" s="67">
        <v>788.47</v>
      </c>
      <c r="I30" s="67"/>
      <c r="J30" s="76"/>
      <c r="K30" s="68"/>
      <c r="L30" s="67">
        <v>1916.91</v>
      </c>
      <c r="M30" s="67">
        <v>2738</v>
      </c>
      <c r="N30" s="67">
        <v>4654.91</v>
      </c>
      <c r="O30" s="67">
        <v>3711.94</v>
      </c>
      <c r="P30" s="68">
        <v>973.93999999999994</v>
      </c>
      <c r="Q30" s="72"/>
    </row>
    <row r="31" spans="1:17">
      <c r="A31" s="62" t="s">
        <v>85</v>
      </c>
      <c r="B31" s="77" t="s">
        <v>169</v>
      </c>
      <c r="C31" s="64">
        <v>494.25</v>
      </c>
      <c r="D31" s="64">
        <v>222.89</v>
      </c>
      <c r="E31" s="73"/>
      <c r="F31" s="65"/>
      <c r="G31" s="73"/>
      <c r="H31" s="64"/>
      <c r="I31" s="64"/>
      <c r="J31" s="74"/>
      <c r="K31" s="65"/>
      <c r="L31" s="64">
        <v>222.89</v>
      </c>
      <c r="M31" s="64">
        <v>181.82999999999998</v>
      </c>
      <c r="N31" s="64">
        <v>404.71999999999997</v>
      </c>
      <c r="O31" s="64">
        <v>271.36</v>
      </c>
      <c r="P31" s="65">
        <v>89.53000000000003</v>
      </c>
      <c r="Q31" s="72"/>
    </row>
    <row r="32" spans="1:17">
      <c r="A32" s="62"/>
      <c r="B32" s="77" t="s">
        <v>170</v>
      </c>
      <c r="C32" s="64">
        <v>195.86</v>
      </c>
      <c r="D32" s="64">
        <v>151.31</v>
      </c>
      <c r="E32" s="73"/>
      <c r="F32" s="65"/>
      <c r="G32" s="73"/>
      <c r="H32" s="64"/>
      <c r="I32" s="64"/>
      <c r="J32" s="74"/>
      <c r="K32" s="65"/>
      <c r="L32" s="64">
        <v>151.31</v>
      </c>
      <c r="M32" s="64">
        <v>84.67</v>
      </c>
      <c r="N32" s="64">
        <v>235.98000000000002</v>
      </c>
      <c r="O32" s="64">
        <v>44.550000000000011</v>
      </c>
      <c r="P32" s="65">
        <v>-40.11999999999999</v>
      </c>
      <c r="Q32" s="72"/>
    </row>
    <row r="33" spans="1:17">
      <c r="A33" s="62"/>
      <c r="B33" s="77" t="s">
        <v>171</v>
      </c>
      <c r="C33" s="64">
        <v>219.29</v>
      </c>
      <c r="D33" s="64">
        <v>63.62</v>
      </c>
      <c r="E33" s="73"/>
      <c r="F33" s="65"/>
      <c r="G33" s="73"/>
      <c r="H33" s="64"/>
      <c r="I33" s="64"/>
      <c r="J33" s="74"/>
      <c r="K33" s="65"/>
      <c r="L33" s="64">
        <v>63.62</v>
      </c>
      <c r="M33" s="64">
        <v>101.83</v>
      </c>
      <c r="N33" s="64">
        <v>165.45</v>
      </c>
      <c r="O33" s="64">
        <v>155.66999999999999</v>
      </c>
      <c r="P33" s="65">
        <v>53.839999999999989</v>
      </c>
      <c r="Q33" s="72"/>
    </row>
    <row r="34" spans="1:17">
      <c r="A34" s="62"/>
      <c r="B34" s="77" t="s">
        <v>172</v>
      </c>
      <c r="C34" s="64">
        <v>39.29</v>
      </c>
      <c r="D34" s="64">
        <v>18.95</v>
      </c>
      <c r="E34" s="73"/>
      <c r="F34" s="65"/>
      <c r="G34" s="73"/>
      <c r="H34" s="64"/>
      <c r="I34" s="64"/>
      <c r="J34" s="74"/>
      <c r="K34" s="65"/>
      <c r="L34" s="64">
        <v>18.95</v>
      </c>
      <c r="M34" s="64">
        <v>44.33</v>
      </c>
      <c r="N34" s="64">
        <v>63.28</v>
      </c>
      <c r="O34" s="64">
        <v>20.34</v>
      </c>
      <c r="P34" s="65">
        <v>-23.99</v>
      </c>
      <c r="Q34" s="72"/>
    </row>
    <row r="35" spans="1:17">
      <c r="A35" s="62"/>
      <c r="B35" s="77" t="s">
        <v>173</v>
      </c>
      <c r="C35" s="64">
        <v>1788</v>
      </c>
      <c r="D35" s="64">
        <v>455.3</v>
      </c>
      <c r="E35" s="73"/>
      <c r="F35" s="65"/>
      <c r="G35" s="73"/>
      <c r="H35" s="64"/>
      <c r="I35" s="64"/>
      <c r="J35" s="74"/>
      <c r="K35" s="65"/>
      <c r="L35" s="64">
        <v>455.3</v>
      </c>
      <c r="M35" s="64">
        <v>752.17</v>
      </c>
      <c r="N35" s="64">
        <v>1207.47</v>
      </c>
      <c r="O35" s="64">
        <v>1332.7</v>
      </c>
      <c r="P35" s="65">
        <v>580.53000000000009</v>
      </c>
      <c r="Q35" s="72"/>
    </row>
    <row r="36" spans="1:17">
      <c r="A36" s="62"/>
      <c r="B36" s="77" t="s">
        <v>174</v>
      </c>
      <c r="C36" s="64">
        <v>224.9</v>
      </c>
      <c r="D36" s="64">
        <v>114.3</v>
      </c>
      <c r="E36" s="73"/>
      <c r="F36" s="65"/>
      <c r="G36" s="73"/>
      <c r="H36" s="64"/>
      <c r="I36" s="64"/>
      <c r="J36" s="74"/>
      <c r="K36" s="65"/>
      <c r="L36" s="64">
        <v>114.3</v>
      </c>
      <c r="M36" s="64">
        <v>293.92</v>
      </c>
      <c r="N36" s="64">
        <v>408.22</v>
      </c>
      <c r="O36" s="64">
        <v>110.60000000000001</v>
      </c>
      <c r="P36" s="65">
        <v>-183.32</v>
      </c>
      <c r="Q36" s="72"/>
    </row>
    <row r="37" spans="1:17">
      <c r="A37" s="62"/>
      <c r="B37" s="77" t="s">
        <v>175</v>
      </c>
      <c r="C37" s="64">
        <v>219.54</v>
      </c>
      <c r="D37" s="64">
        <v>43.66</v>
      </c>
      <c r="E37" s="73"/>
      <c r="F37" s="65"/>
      <c r="G37" s="73"/>
      <c r="H37" s="64"/>
      <c r="I37" s="64"/>
      <c r="J37" s="74"/>
      <c r="K37" s="65"/>
      <c r="L37" s="64">
        <v>43.66</v>
      </c>
      <c r="M37" s="64">
        <v>253.91000000000003</v>
      </c>
      <c r="N37" s="64">
        <v>297.57000000000005</v>
      </c>
      <c r="O37" s="64">
        <v>175.88</v>
      </c>
      <c r="P37" s="65">
        <v>-78.03000000000003</v>
      </c>
      <c r="Q37" s="72"/>
    </row>
    <row r="38" spans="1:17">
      <c r="A38" s="62"/>
      <c r="B38" s="77" t="s">
        <v>176</v>
      </c>
      <c r="C38" s="64">
        <v>4142.6000000000004</v>
      </c>
      <c r="D38" s="64">
        <v>2418</v>
      </c>
      <c r="E38" s="73"/>
      <c r="F38" s="65"/>
      <c r="G38" s="73"/>
      <c r="H38" s="64"/>
      <c r="I38" s="64"/>
      <c r="J38" s="74"/>
      <c r="K38" s="65"/>
      <c r="L38" s="64">
        <v>2418</v>
      </c>
      <c r="M38" s="64">
        <v>917.08</v>
      </c>
      <c r="N38" s="64">
        <v>3335.08</v>
      </c>
      <c r="O38" s="64">
        <v>1724.6000000000004</v>
      </c>
      <c r="P38" s="65">
        <v>807.52000000000032</v>
      </c>
      <c r="Q38" s="72"/>
    </row>
    <row r="39" spans="1:17">
      <c r="A39" s="62"/>
      <c r="B39" s="77" t="s">
        <v>177</v>
      </c>
      <c r="C39" s="64">
        <v>47.44</v>
      </c>
      <c r="D39" s="64">
        <v>22.25</v>
      </c>
      <c r="E39" s="73"/>
      <c r="F39" s="65"/>
      <c r="G39" s="73"/>
      <c r="H39" s="64"/>
      <c r="I39" s="64"/>
      <c r="J39" s="74"/>
      <c r="K39" s="65"/>
      <c r="L39" s="64">
        <v>22.25</v>
      </c>
      <c r="M39" s="64">
        <v>122.75</v>
      </c>
      <c r="N39" s="64">
        <v>145</v>
      </c>
      <c r="O39" s="64">
        <v>25.189999999999998</v>
      </c>
      <c r="P39" s="65">
        <v>-97.56</v>
      </c>
      <c r="Q39" s="72"/>
    </row>
    <row r="40" spans="1:17">
      <c r="A40" s="62"/>
      <c r="B40" s="77" t="s">
        <v>178</v>
      </c>
      <c r="C40" s="64">
        <v>298.82</v>
      </c>
      <c r="D40" s="64">
        <v>73.349999999999994</v>
      </c>
      <c r="E40" s="73"/>
      <c r="F40" s="65"/>
      <c r="G40" s="73"/>
      <c r="H40" s="64"/>
      <c r="I40" s="64"/>
      <c r="J40" s="74"/>
      <c r="K40" s="65"/>
      <c r="L40" s="64">
        <v>73.349999999999994</v>
      </c>
      <c r="M40" s="64">
        <v>384.33</v>
      </c>
      <c r="N40" s="64">
        <v>457.67999999999995</v>
      </c>
      <c r="O40" s="64">
        <v>225.47</v>
      </c>
      <c r="P40" s="65">
        <v>-158.85999999999999</v>
      </c>
      <c r="Q40" s="72"/>
    </row>
    <row r="41" spans="1:17">
      <c r="A41" s="62"/>
      <c r="B41" s="77" t="s">
        <v>179</v>
      </c>
      <c r="C41" s="64">
        <v>106.62</v>
      </c>
      <c r="D41" s="64">
        <v>71.86</v>
      </c>
      <c r="E41" s="73"/>
      <c r="F41" s="65"/>
      <c r="G41" s="73"/>
      <c r="H41" s="64"/>
      <c r="I41" s="64"/>
      <c r="J41" s="74"/>
      <c r="K41" s="65"/>
      <c r="L41" s="64">
        <v>71.86</v>
      </c>
      <c r="M41" s="64">
        <v>130.5</v>
      </c>
      <c r="N41" s="64">
        <v>202.36</v>
      </c>
      <c r="O41" s="64">
        <v>34.760000000000005</v>
      </c>
      <c r="P41" s="65">
        <v>-95.74</v>
      </c>
      <c r="Q41" s="72"/>
    </row>
    <row r="42" spans="1:17">
      <c r="A42" s="62"/>
      <c r="B42" s="77" t="s">
        <v>180</v>
      </c>
      <c r="C42" s="64">
        <v>307.35000000000002</v>
      </c>
      <c r="D42" s="64">
        <v>103.88</v>
      </c>
      <c r="E42" s="73"/>
      <c r="F42" s="65"/>
      <c r="G42" s="73"/>
      <c r="H42" s="64"/>
      <c r="I42" s="64"/>
      <c r="J42" s="74"/>
      <c r="K42" s="65"/>
      <c r="L42" s="64">
        <v>103.88</v>
      </c>
      <c r="M42" s="64">
        <v>334.92</v>
      </c>
      <c r="N42" s="64">
        <v>438.8</v>
      </c>
      <c r="O42" s="64">
        <v>203.47000000000003</v>
      </c>
      <c r="P42" s="65">
        <v>-131.44999999999999</v>
      </c>
      <c r="Q42" s="72"/>
    </row>
    <row r="43" spans="1:17">
      <c r="A43" s="62"/>
      <c r="B43" s="77" t="s">
        <v>181</v>
      </c>
      <c r="C43" s="64">
        <v>220.9</v>
      </c>
      <c r="D43" s="64">
        <v>78.22</v>
      </c>
      <c r="E43" s="73"/>
      <c r="F43" s="65"/>
      <c r="G43" s="73"/>
      <c r="H43" s="64"/>
      <c r="I43" s="64"/>
      <c r="J43" s="74"/>
      <c r="K43" s="65"/>
      <c r="L43" s="64">
        <v>78.22</v>
      </c>
      <c r="M43" s="64">
        <v>254.83</v>
      </c>
      <c r="N43" s="64">
        <v>333.05</v>
      </c>
      <c r="O43" s="64">
        <v>142.68</v>
      </c>
      <c r="P43" s="65">
        <v>-112.15</v>
      </c>
      <c r="Q43" s="72"/>
    </row>
    <row r="44" spans="1:17">
      <c r="A44" s="62"/>
      <c r="B44" s="77" t="s">
        <v>182</v>
      </c>
      <c r="C44" s="64">
        <v>216.36</v>
      </c>
      <c r="D44" s="64">
        <v>62.36</v>
      </c>
      <c r="E44" s="73"/>
      <c r="F44" s="65"/>
      <c r="G44" s="73"/>
      <c r="H44" s="64"/>
      <c r="I44" s="64"/>
      <c r="J44" s="74"/>
      <c r="K44" s="65"/>
      <c r="L44" s="64">
        <v>62.36</v>
      </c>
      <c r="M44" s="64">
        <v>243</v>
      </c>
      <c r="N44" s="64">
        <v>305.36</v>
      </c>
      <c r="O44" s="64">
        <v>154</v>
      </c>
      <c r="P44" s="65">
        <v>-89</v>
      </c>
      <c r="Q44" s="72"/>
    </row>
    <row r="45" spans="1:17">
      <c r="A45" s="62"/>
      <c r="B45" s="77" t="s">
        <v>183</v>
      </c>
      <c r="C45" s="64">
        <v>136.62</v>
      </c>
      <c r="D45" s="64">
        <v>42.99</v>
      </c>
      <c r="E45" s="73"/>
      <c r="F45" s="65"/>
      <c r="G45" s="73"/>
      <c r="H45" s="64"/>
      <c r="I45" s="64"/>
      <c r="J45" s="74"/>
      <c r="K45" s="65"/>
      <c r="L45" s="64">
        <v>42.99</v>
      </c>
      <c r="M45" s="64">
        <v>230.92</v>
      </c>
      <c r="N45" s="64">
        <v>273.90999999999997</v>
      </c>
      <c r="O45" s="64">
        <v>93.63</v>
      </c>
      <c r="P45" s="65">
        <v>-137.29</v>
      </c>
      <c r="Q45" s="72"/>
    </row>
    <row r="46" spans="1:17">
      <c r="A46" s="62"/>
      <c r="B46" s="77" t="s">
        <v>184</v>
      </c>
      <c r="C46" s="64">
        <v>17.059999999999999</v>
      </c>
      <c r="D46" s="64">
        <v>7.91</v>
      </c>
      <c r="E46" s="73"/>
      <c r="F46" s="65"/>
      <c r="G46" s="73"/>
      <c r="H46" s="64"/>
      <c r="I46" s="64"/>
      <c r="J46" s="74"/>
      <c r="K46" s="65"/>
      <c r="L46" s="64">
        <v>7.91</v>
      </c>
      <c r="M46" s="64">
        <v>58.5</v>
      </c>
      <c r="N46" s="64">
        <v>66.41</v>
      </c>
      <c r="O46" s="64">
        <v>9.1499999999999986</v>
      </c>
      <c r="P46" s="65">
        <v>-49.35</v>
      </c>
      <c r="Q46" s="72"/>
    </row>
    <row r="47" spans="1:17">
      <c r="A47" s="62"/>
      <c r="B47" s="77" t="s">
        <v>185</v>
      </c>
      <c r="C47" s="64">
        <v>69.3</v>
      </c>
      <c r="D47" s="64">
        <v>41.2</v>
      </c>
      <c r="E47" s="73"/>
      <c r="F47" s="65"/>
      <c r="G47" s="73"/>
      <c r="H47" s="64"/>
      <c r="I47" s="64"/>
      <c r="J47" s="74"/>
      <c r="K47" s="65"/>
      <c r="L47" s="64">
        <v>41.2</v>
      </c>
      <c r="M47" s="64">
        <v>70.59</v>
      </c>
      <c r="N47" s="64">
        <v>111.79</v>
      </c>
      <c r="O47" s="64">
        <v>28.099999999999994</v>
      </c>
      <c r="P47" s="65">
        <v>-42.490000000000009</v>
      </c>
      <c r="Q47" s="72"/>
    </row>
    <row r="48" spans="1:17">
      <c r="A48" s="66" t="s">
        <v>10</v>
      </c>
      <c r="B48" s="66"/>
      <c r="C48" s="67">
        <v>8744.2000000000007</v>
      </c>
      <c r="D48" s="67">
        <v>3992.0499999999993</v>
      </c>
      <c r="E48" s="75"/>
      <c r="F48" s="68"/>
      <c r="G48" s="75"/>
      <c r="H48" s="67"/>
      <c r="I48" s="67"/>
      <c r="J48" s="76"/>
      <c r="K48" s="68"/>
      <c r="L48" s="67">
        <v>3992.0499999999993</v>
      </c>
      <c r="M48" s="67">
        <v>4460.08</v>
      </c>
      <c r="N48" s="67">
        <v>8452.130000000001</v>
      </c>
      <c r="O48" s="67">
        <v>4752.1500000000005</v>
      </c>
      <c r="P48" s="68">
        <v>292.07000000000062</v>
      </c>
      <c r="Q48" s="72"/>
    </row>
    <row r="49" spans="1:17">
      <c r="A49" s="62" t="s">
        <v>88</v>
      </c>
      <c r="B49" s="77" t="s">
        <v>186</v>
      </c>
      <c r="C49" s="64">
        <v>99.5</v>
      </c>
      <c r="D49" s="64">
        <v>5.81</v>
      </c>
      <c r="E49" s="73"/>
      <c r="F49" s="65"/>
      <c r="G49" s="73"/>
      <c r="H49" s="64"/>
      <c r="I49" s="64"/>
      <c r="J49" s="74"/>
      <c r="K49" s="65">
        <v>22.51</v>
      </c>
      <c r="L49" s="64">
        <v>28.32</v>
      </c>
      <c r="M49" s="64">
        <v>45.5</v>
      </c>
      <c r="N49" s="64">
        <v>73.819999999999993</v>
      </c>
      <c r="O49" s="64">
        <v>71.180000000000007</v>
      </c>
      <c r="P49" s="65">
        <v>25.680000000000007</v>
      </c>
      <c r="Q49" s="72"/>
    </row>
    <row r="50" spans="1:17">
      <c r="A50" s="66" t="s">
        <v>11</v>
      </c>
      <c r="B50" s="66"/>
      <c r="C50" s="67">
        <v>99.5</v>
      </c>
      <c r="D50" s="67">
        <v>5.81</v>
      </c>
      <c r="E50" s="75"/>
      <c r="F50" s="68"/>
      <c r="G50" s="75"/>
      <c r="H50" s="67"/>
      <c r="I50" s="67"/>
      <c r="J50" s="76"/>
      <c r="K50" s="68">
        <v>22.51</v>
      </c>
      <c r="L50" s="67">
        <v>28.32</v>
      </c>
      <c r="M50" s="67">
        <v>45.5</v>
      </c>
      <c r="N50" s="67">
        <v>73.819999999999993</v>
      </c>
      <c r="O50" s="67">
        <v>71.180000000000007</v>
      </c>
      <c r="P50" s="68">
        <v>25.680000000000007</v>
      </c>
      <c r="Q50" s="72"/>
    </row>
    <row r="51" spans="1:17">
      <c r="A51" s="62" t="s">
        <v>89</v>
      </c>
      <c r="B51" s="77" t="s">
        <v>187</v>
      </c>
      <c r="C51" s="64">
        <v>23675</v>
      </c>
      <c r="D51" s="64">
        <v>4440.49</v>
      </c>
      <c r="E51" s="73">
        <v>3072.11</v>
      </c>
      <c r="F51" s="65">
        <v>304.51</v>
      </c>
      <c r="G51" s="73"/>
      <c r="H51" s="64">
        <v>1038.28</v>
      </c>
      <c r="I51" s="64"/>
      <c r="J51" s="74"/>
      <c r="K51" s="65">
        <v>170.23</v>
      </c>
      <c r="L51" s="64">
        <v>9025.6200000000008</v>
      </c>
      <c r="M51" s="64">
        <v>16832.259999999998</v>
      </c>
      <c r="N51" s="64">
        <v>25857.879999999997</v>
      </c>
      <c r="O51" s="64">
        <v>14649.38</v>
      </c>
      <c r="P51" s="65">
        <v>-2182.8799999999992</v>
      </c>
      <c r="Q51" s="72"/>
    </row>
    <row r="52" spans="1:17">
      <c r="A52" s="62"/>
      <c r="B52" s="77" t="s">
        <v>188</v>
      </c>
      <c r="C52" s="64">
        <v>2000</v>
      </c>
      <c r="D52" s="64">
        <v>472.26</v>
      </c>
      <c r="E52" s="73"/>
      <c r="F52" s="65"/>
      <c r="G52" s="73"/>
      <c r="H52" s="64"/>
      <c r="I52" s="64"/>
      <c r="J52" s="74"/>
      <c r="K52" s="65">
        <v>161.71</v>
      </c>
      <c r="L52" s="64">
        <v>633.97</v>
      </c>
      <c r="M52" s="64">
        <v>801.75</v>
      </c>
      <c r="N52" s="64">
        <v>1435.72</v>
      </c>
      <c r="O52" s="64">
        <v>1366.03</v>
      </c>
      <c r="P52" s="65">
        <v>564.28</v>
      </c>
      <c r="Q52" s="72"/>
    </row>
    <row r="53" spans="1:17">
      <c r="A53" s="66" t="s">
        <v>12</v>
      </c>
      <c r="B53" s="66"/>
      <c r="C53" s="67">
        <v>25675</v>
      </c>
      <c r="D53" s="67">
        <v>4912.75</v>
      </c>
      <c r="E53" s="75">
        <v>3072.11</v>
      </c>
      <c r="F53" s="68">
        <v>304.51</v>
      </c>
      <c r="G53" s="75"/>
      <c r="H53" s="67">
        <v>1038.28</v>
      </c>
      <c r="I53" s="67"/>
      <c r="J53" s="76"/>
      <c r="K53" s="68">
        <v>331.94</v>
      </c>
      <c r="L53" s="67">
        <v>9659.59</v>
      </c>
      <c r="M53" s="67">
        <v>17634.009999999998</v>
      </c>
      <c r="N53" s="67">
        <v>27293.599999999999</v>
      </c>
      <c r="O53" s="67">
        <v>16015.41</v>
      </c>
      <c r="P53" s="68">
        <v>-1618.5999999999992</v>
      </c>
      <c r="Q53" s="72"/>
    </row>
    <row r="54" spans="1:17">
      <c r="A54" s="62" t="s">
        <v>95</v>
      </c>
      <c r="B54" s="77" t="s">
        <v>189</v>
      </c>
      <c r="C54" s="64">
        <v>2250</v>
      </c>
      <c r="D54" s="64"/>
      <c r="E54" s="73"/>
      <c r="F54" s="65"/>
      <c r="G54" s="73"/>
      <c r="H54" s="64"/>
      <c r="I54" s="64"/>
      <c r="J54" s="74"/>
      <c r="K54" s="65"/>
      <c r="L54" s="64">
        <v>0</v>
      </c>
      <c r="M54" s="64">
        <v>1480.6</v>
      </c>
      <c r="N54" s="64">
        <v>1480.6</v>
      </c>
      <c r="O54" s="64">
        <v>2250</v>
      </c>
      <c r="P54" s="65">
        <v>769.40000000000009</v>
      </c>
      <c r="Q54" s="72"/>
    </row>
    <row r="55" spans="1:17">
      <c r="A55" s="62"/>
      <c r="B55" s="77" t="s">
        <v>190</v>
      </c>
      <c r="C55" s="64">
        <v>160</v>
      </c>
      <c r="D55" s="64">
        <v>27.88</v>
      </c>
      <c r="E55" s="73"/>
      <c r="F55" s="65"/>
      <c r="G55" s="73"/>
      <c r="H55" s="64"/>
      <c r="I55" s="64"/>
      <c r="J55" s="74"/>
      <c r="K55" s="65"/>
      <c r="L55" s="64">
        <v>27.88</v>
      </c>
      <c r="M55" s="64">
        <v>67.42</v>
      </c>
      <c r="N55" s="64">
        <v>95.3</v>
      </c>
      <c r="O55" s="64">
        <v>132.12</v>
      </c>
      <c r="P55" s="65">
        <v>64.7</v>
      </c>
      <c r="Q55" s="72"/>
    </row>
    <row r="56" spans="1:17">
      <c r="A56" s="66" t="s">
        <v>13</v>
      </c>
      <c r="B56" s="66"/>
      <c r="C56" s="67">
        <v>2410</v>
      </c>
      <c r="D56" s="67">
        <v>27.88</v>
      </c>
      <c r="E56" s="75"/>
      <c r="F56" s="68"/>
      <c r="G56" s="75"/>
      <c r="H56" s="67"/>
      <c r="I56" s="67"/>
      <c r="J56" s="76"/>
      <c r="K56" s="68"/>
      <c r="L56" s="67">
        <v>27.88</v>
      </c>
      <c r="M56" s="67">
        <v>1548.02</v>
      </c>
      <c r="N56" s="67">
        <v>1575.8999999999999</v>
      </c>
      <c r="O56" s="67">
        <v>2382.12</v>
      </c>
      <c r="P56" s="68">
        <v>834.10000000000014</v>
      </c>
      <c r="Q56" s="72"/>
    </row>
    <row r="57" spans="1:17">
      <c r="A57" s="62" t="s">
        <v>96</v>
      </c>
      <c r="B57" s="77" t="s">
        <v>97</v>
      </c>
      <c r="C57" s="64">
        <v>4020</v>
      </c>
      <c r="D57" s="64">
        <v>2319.66</v>
      </c>
      <c r="E57" s="73"/>
      <c r="F57" s="65"/>
      <c r="G57" s="73"/>
      <c r="H57" s="64"/>
      <c r="I57" s="64"/>
      <c r="J57" s="74"/>
      <c r="K57" s="65">
        <v>87.88</v>
      </c>
      <c r="L57" s="64">
        <v>2407.54</v>
      </c>
      <c r="M57" s="64">
        <v>2215.4299999999998</v>
      </c>
      <c r="N57" s="64">
        <v>4622.9699999999993</v>
      </c>
      <c r="O57" s="64">
        <v>1612.46</v>
      </c>
      <c r="P57" s="65">
        <v>-602.9699999999998</v>
      </c>
      <c r="Q57" s="72"/>
    </row>
    <row r="58" spans="1:17">
      <c r="A58" s="62"/>
      <c r="B58" s="77" t="s">
        <v>191</v>
      </c>
      <c r="C58" s="64">
        <v>2505</v>
      </c>
      <c r="D58" s="64">
        <v>1183.79</v>
      </c>
      <c r="E58" s="73"/>
      <c r="F58" s="65"/>
      <c r="G58" s="73"/>
      <c r="H58" s="64"/>
      <c r="I58" s="64"/>
      <c r="J58" s="74"/>
      <c r="K58" s="65"/>
      <c r="L58" s="64">
        <v>1183.79</v>
      </c>
      <c r="M58" s="64">
        <v>1066.08</v>
      </c>
      <c r="N58" s="64">
        <v>2249.87</v>
      </c>
      <c r="O58" s="64">
        <v>1321.21</v>
      </c>
      <c r="P58" s="65">
        <v>255.13000000000011</v>
      </c>
      <c r="Q58" s="72"/>
    </row>
    <row r="59" spans="1:17">
      <c r="A59" s="66" t="s">
        <v>14</v>
      </c>
      <c r="B59" s="66"/>
      <c r="C59" s="67">
        <v>6525</v>
      </c>
      <c r="D59" s="67">
        <v>3503.45</v>
      </c>
      <c r="E59" s="75"/>
      <c r="F59" s="68"/>
      <c r="G59" s="75"/>
      <c r="H59" s="67"/>
      <c r="I59" s="67"/>
      <c r="J59" s="68"/>
      <c r="K59" s="68">
        <v>87.88</v>
      </c>
      <c r="L59" s="67">
        <v>3591.33</v>
      </c>
      <c r="M59" s="67">
        <v>3281.5099999999998</v>
      </c>
      <c r="N59" s="67">
        <v>6872.8399999999992</v>
      </c>
      <c r="O59" s="67">
        <v>2933.67</v>
      </c>
      <c r="P59" s="68">
        <v>-347.83999999999969</v>
      </c>
      <c r="Q59" s="72"/>
    </row>
    <row r="60" spans="1:17">
      <c r="A60" s="62" t="s">
        <v>90</v>
      </c>
      <c r="B60" s="77" t="s">
        <v>192</v>
      </c>
      <c r="C60" s="64">
        <v>2401.5</v>
      </c>
      <c r="D60" s="64">
        <v>806.73</v>
      </c>
      <c r="E60" s="73"/>
      <c r="F60" s="65"/>
      <c r="G60" s="73"/>
      <c r="H60" s="64"/>
      <c r="I60" s="64">
        <v>849.75</v>
      </c>
      <c r="J60" s="74"/>
      <c r="K60" s="65"/>
      <c r="L60" s="64">
        <v>1656.48</v>
      </c>
      <c r="M60" s="64">
        <v>394.13</v>
      </c>
      <c r="N60" s="64">
        <v>2050.61</v>
      </c>
      <c r="O60" s="64">
        <v>745.02</v>
      </c>
      <c r="P60" s="65">
        <v>350.89</v>
      </c>
      <c r="Q60" s="72"/>
    </row>
    <row r="61" spans="1:17">
      <c r="A61" s="62"/>
      <c r="B61" s="77" t="s">
        <v>193</v>
      </c>
      <c r="C61" s="64">
        <v>322.55</v>
      </c>
      <c r="D61" s="64">
        <v>25.44</v>
      </c>
      <c r="E61" s="73"/>
      <c r="F61" s="65"/>
      <c r="G61" s="73"/>
      <c r="H61" s="64"/>
      <c r="I61" s="64"/>
      <c r="J61" s="74"/>
      <c r="K61" s="65">
        <v>12.41</v>
      </c>
      <c r="L61" s="64">
        <v>37.85</v>
      </c>
      <c r="M61" s="64">
        <v>90.92</v>
      </c>
      <c r="N61" s="64">
        <v>128.77000000000001</v>
      </c>
      <c r="O61" s="64">
        <v>284.7</v>
      </c>
      <c r="P61" s="65">
        <v>193.77999999999997</v>
      </c>
      <c r="Q61" s="72"/>
    </row>
    <row r="62" spans="1:17">
      <c r="A62" s="62"/>
      <c r="B62" s="77" t="s">
        <v>194</v>
      </c>
      <c r="C62" s="64">
        <v>540</v>
      </c>
      <c r="D62" s="64">
        <v>170.08</v>
      </c>
      <c r="E62" s="73"/>
      <c r="F62" s="65"/>
      <c r="G62" s="73"/>
      <c r="H62" s="64"/>
      <c r="I62" s="64"/>
      <c r="J62" s="74"/>
      <c r="K62" s="65"/>
      <c r="L62" s="64">
        <v>170.08</v>
      </c>
      <c r="M62" s="64">
        <v>213.58999999999997</v>
      </c>
      <c r="N62" s="64">
        <v>383.66999999999996</v>
      </c>
      <c r="O62" s="64">
        <v>369.91999999999996</v>
      </c>
      <c r="P62" s="65">
        <v>156.32999999999998</v>
      </c>
      <c r="Q62" s="72"/>
    </row>
    <row r="63" spans="1:17">
      <c r="A63" s="62"/>
      <c r="B63" s="77" t="s">
        <v>195</v>
      </c>
      <c r="C63" s="64">
        <v>290</v>
      </c>
      <c r="D63" s="64">
        <v>81.17</v>
      </c>
      <c r="E63" s="73"/>
      <c r="F63" s="65"/>
      <c r="G63" s="73"/>
      <c r="H63" s="64"/>
      <c r="I63" s="64"/>
      <c r="J63" s="74"/>
      <c r="K63" s="65"/>
      <c r="L63" s="64">
        <v>81.17</v>
      </c>
      <c r="M63" s="64">
        <v>280</v>
      </c>
      <c r="N63" s="64">
        <v>361.17</v>
      </c>
      <c r="O63" s="64">
        <v>208.82999999999998</v>
      </c>
      <c r="P63" s="65">
        <v>-71.170000000000016</v>
      </c>
      <c r="Q63" s="72"/>
    </row>
    <row r="64" spans="1:17">
      <c r="A64" s="62"/>
      <c r="B64" s="77" t="s">
        <v>196</v>
      </c>
      <c r="C64" s="64">
        <v>245</v>
      </c>
      <c r="D64" s="64">
        <v>124.22</v>
      </c>
      <c r="E64" s="73"/>
      <c r="F64" s="65"/>
      <c r="G64" s="73"/>
      <c r="H64" s="64"/>
      <c r="I64" s="64"/>
      <c r="J64" s="74"/>
      <c r="K64" s="65"/>
      <c r="L64" s="64">
        <v>124.22</v>
      </c>
      <c r="M64" s="64">
        <v>116.5</v>
      </c>
      <c r="N64" s="64">
        <v>240.72</v>
      </c>
      <c r="O64" s="64">
        <v>120.78</v>
      </c>
      <c r="P64" s="65">
        <v>4.2800000000000011</v>
      </c>
      <c r="Q64" s="72"/>
    </row>
    <row r="65" spans="1:17">
      <c r="A65" s="62"/>
      <c r="B65" s="77" t="s">
        <v>197</v>
      </c>
      <c r="C65" s="64">
        <v>360</v>
      </c>
      <c r="D65" s="64">
        <v>113.69</v>
      </c>
      <c r="E65" s="73"/>
      <c r="F65" s="65"/>
      <c r="G65" s="73"/>
      <c r="H65" s="64"/>
      <c r="I65" s="64"/>
      <c r="J65" s="74"/>
      <c r="K65" s="65"/>
      <c r="L65" s="64">
        <v>113.69</v>
      </c>
      <c r="M65" s="64">
        <v>154</v>
      </c>
      <c r="N65" s="64">
        <v>267.69</v>
      </c>
      <c r="O65" s="64">
        <v>246.31</v>
      </c>
      <c r="P65" s="65">
        <v>92.31</v>
      </c>
      <c r="Q65" s="72"/>
    </row>
    <row r="66" spans="1:17">
      <c r="A66" s="62"/>
      <c r="B66" s="77" t="s">
        <v>198</v>
      </c>
      <c r="C66" s="64">
        <v>1305</v>
      </c>
      <c r="D66" s="64">
        <v>551.38</v>
      </c>
      <c r="E66" s="73"/>
      <c r="F66" s="65"/>
      <c r="G66" s="73"/>
      <c r="H66" s="64"/>
      <c r="I66" s="64"/>
      <c r="J66" s="74"/>
      <c r="K66" s="65"/>
      <c r="L66" s="64">
        <v>551.38</v>
      </c>
      <c r="M66" s="64">
        <v>772.33999999999992</v>
      </c>
      <c r="N66" s="64">
        <v>1323.7199999999998</v>
      </c>
      <c r="O66" s="64">
        <v>753.62</v>
      </c>
      <c r="P66" s="65">
        <v>-18.719999999999914</v>
      </c>
      <c r="Q66" s="72"/>
    </row>
    <row r="67" spans="1:17">
      <c r="A67" s="62"/>
      <c r="B67" s="77" t="s">
        <v>199</v>
      </c>
      <c r="C67" s="64">
        <v>670</v>
      </c>
      <c r="D67" s="64">
        <v>166.86</v>
      </c>
      <c r="E67" s="73"/>
      <c r="F67" s="65"/>
      <c r="G67" s="73"/>
      <c r="H67" s="64"/>
      <c r="I67" s="64">
        <v>247.2</v>
      </c>
      <c r="J67" s="74"/>
      <c r="K67" s="65"/>
      <c r="L67" s="64">
        <v>414.06</v>
      </c>
      <c r="M67" s="64">
        <v>310.42</v>
      </c>
      <c r="N67" s="64">
        <v>724.48</v>
      </c>
      <c r="O67" s="64">
        <v>255.94</v>
      </c>
      <c r="P67" s="65">
        <v>-54.480000000000018</v>
      </c>
      <c r="Q67" s="72"/>
    </row>
    <row r="68" spans="1:17">
      <c r="A68" s="62"/>
      <c r="B68" s="77" t="s">
        <v>200</v>
      </c>
      <c r="C68" s="64">
        <v>2056.34</v>
      </c>
      <c r="D68" s="64">
        <v>381.81</v>
      </c>
      <c r="E68" s="73"/>
      <c r="F68" s="65"/>
      <c r="G68" s="73"/>
      <c r="H68" s="64"/>
      <c r="I68" s="64">
        <v>19.47</v>
      </c>
      <c r="J68" s="74"/>
      <c r="K68" s="65"/>
      <c r="L68" s="64">
        <v>401.28</v>
      </c>
      <c r="M68" s="64">
        <v>1678.58</v>
      </c>
      <c r="N68" s="64">
        <v>2079.8599999999997</v>
      </c>
      <c r="O68" s="64">
        <v>1655.0600000000002</v>
      </c>
      <c r="P68" s="65">
        <v>-23.519999999999754</v>
      </c>
      <c r="Q68" s="72"/>
    </row>
    <row r="69" spans="1:17">
      <c r="A69" s="62"/>
      <c r="B69" s="77" t="s">
        <v>201</v>
      </c>
      <c r="C69" s="64">
        <v>45</v>
      </c>
      <c r="D69" s="64">
        <v>1.74</v>
      </c>
      <c r="E69" s="73"/>
      <c r="F69" s="65"/>
      <c r="G69" s="73"/>
      <c r="H69" s="64"/>
      <c r="I69" s="64"/>
      <c r="J69" s="74"/>
      <c r="K69" s="65"/>
      <c r="L69" s="64">
        <v>1.74</v>
      </c>
      <c r="M69" s="64">
        <v>39.17</v>
      </c>
      <c r="N69" s="64">
        <v>40.910000000000004</v>
      </c>
      <c r="O69" s="64">
        <v>43.26</v>
      </c>
      <c r="P69" s="65">
        <v>4.0899999999999963</v>
      </c>
      <c r="Q69" s="72"/>
    </row>
    <row r="70" spans="1:17">
      <c r="A70" s="62"/>
      <c r="B70" s="77" t="s">
        <v>202</v>
      </c>
      <c r="C70" s="64">
        <v>729</v>
      </c>
      <c r="D70" s="64">
        <v>225.12</v>
      </c>
      <c r="E70" s="73"/>
      <c r="F70" s="65"/>
      <c r="G70" s="73"/>
      <c r="H70" s="64"/>
      <c r="I70" s="64"/>
      <c r="J70" s="74"/>
      <c r="K70" s="65"/>
      <c r="L70" s="64">
        <v>225.12</v>
      </c>
      <c r="M70" s="64">
        <v>463.25</v>
      </c>
      <c r="N70" s="64">
        <v>688.37</v>
      </c>
      <c r="O70" s="64">
        <v>503.88</v>
      </c>
      <c r="P70" s="65">
        <v>40.629999999999995</v>
      </c>
      <c r="Q70" s="72"/>
    </row>
    <row r="71" spans="1:17">
      <c r="A71" s="62"/>
      <c r="B71" s="77" t="s">
        <v>203</v>
      </c>
      <c r="C71" s="64">
        <v>504.46</v>
      </c>
      <c r="D71" s="64">
        <v>42.1</v>
      </c>
      <c r="E71" s="73"/>
      <c r="F71" s="65"/>
      <c r="G71" s="73"/>
      <c r="H71" s="64"/>
      <c r="I71" s="64"/>
      <c r="J71" s="74"/>
      <c r="K71" s="65"/>
      <c r="L71" s="64">
        <v>42.1</v>
      </c>
      <c r="M71" s="64">
        <v>222.5</v>
      </c>
      <c r="N71" s="64">
        <v>264.60000000000002</v>
      </c>
      <c r="O71" s="64">
        <v>462.35999999999996</v>
      </c>
      <c r="P71" s="65">
        <v>239.85999999999996</v>
      </c>
      <c r="Q71" s="72"/>
    </row>
    <row r="72" spans="1:17">
      <c r="A72" s="62"/>
      <c r="B72" s="77" t="s">
        <v>204</v>
      </c>
      <c r="C72" s="64">
        <v>130</v>
      </c>
      <c r="D72" s="64">
        <v>12.55</v>
      </c>
      <c r="E72" s="73"/>
      <c r="F72" s="65"/>
      <c r="G72" s="73"/>
      <c r="H72" s="64"/>
      <c r="I72" s="64"/>
      <c r="J72" s="74"/>
      <c r="K72" s="65"/>
      <c r="L72" s="64">
        <v>12.55</v>
      </c>
      <c r="M72" s="64">
        <v>52.58</v>
      </c>
      <c r="N72" s="64">
        <v>65.13</v>
      </c>
      <c r="O72" s="64">
        <v>117.45</v>
      </c>
      <c r="P72" s="65">
        <v>64.87</v>
      </c>
      <c r="Q72" s="72"/>
    </row>
    <row r="73" spans="1:17">
      <c r="A73" s="62"/>
      <c r="B73" s="77" t="s">
        <v>205</v>
      </c>
      <c r="C73" s="64">
        <v>253</v>
      </c>
      <c r="D73" s="64">
        <v>41.33</v>
      </c>
      <c r="E73" s="73"/>
      <c r="F73" s="65"/>
      <c r="G73" s="73"/>
      <c r="H73" s="64"/>
      <c r="I73" s="64"/>
      <c r="J73" s="74"/>
      <c r="K73" s="65"/>
      <c r="L73" s="64">
        <v>41.33</v>
      </c>
      <c r="M73" s="64">
        <v>156.34</v>
      </c>
      <c r="N73" s="64">
        <v>197.67000000000002</v>
      </c>
      <c r="O73" s="64">
        <v>211.67000000000002</v>
      </c>
      <c r="P73" s="65">
        <v>55.330000000000013</v>
      </c>
      <c r="Q73" s="72"/>
    </row>
    <row r="74" spans="1:17">
      <c r="A74" s="66" t="s">
        <v>15</v>
      </c>
      <c r="B74" s="66"/>
      <c r="C74" s="67">
        <v>9851.8499999999985</v>
      </c>
      <c r="D74" s="67">
        <v>2744.22</v>
      </c>
      <c r="E74" s="75"/>
      <c r="F74" s="68"/>
      <c r="G74" s="75"/>
      <c r="H74" s="67"/>
      <c r="I74" s="67">
        <v>1116.42</v>
      </c>
      <c r="J74" s="76"/>
      <c r="K74" s="68">
        <v>12.41</v>
      </c>
      <c r="L74" s="67">
        <v>3873.0499999999997</v>
      </c>
      <c r="M74" s="67">
        <v>4944.32</v>
      </c>
      <c r="N74" s="67">
        <v>8817.369999999999</v>
      </c>
      <c r="O74" s="67">
        <v>5978.8</v>
      </c>
      <c r="P74" s="68">
        <v>1034.4800000000002</v>
      </c>
      <c r="Q74" s="72"/>
    </row>
    <row r="75" spans="1:17">
      <c r="A75" s="62" t="s">
        <v>206</v>
      </c>
      <c r="B75" s="77" t="s">
        <v>207</v>
      </c>
      <c r="C75" s="64">
        <v>714.5</v>
      </c>
      <c r="D75" s="64">
        <v>57.48</v>
      </c>
      <c r="E75" s="73">
        <v>5.27</v>
      </c>
      <c r="F75" s="65"/>
      <c r="G75" s="73"/>
      <c r="H75" s="64"/>
      <c r="I75" s="64"/>
      <c r="J75" s="74"/>
      <c r="K75" s="65"/>
      <c r="L75" s="64">
        <v>62.75</v>
      </c>
      <c r="M75" s="64">
        <v>316.75</v>
      </c>
      <c r="N75" s="64">
        <v>379.5</v>
      </c>
      <c r="O75" s="64">
        <v>651.75</v>
      </c>
      <c r="P75" s="65">
        <v>335</v>
      </c>
      <c r="Q75" s="72"/>
    </row>
    <row r="76" spans="1:17">
      <c r="A76" s="66" t="s">
        <v>208</v>
      </c>
      <c r="B76" s="66"/>
      <c r="C76" s="67">
        <v>714.5</v>
      </c>
      <c r="D76" s="67">
        <v>57.48</v>
      </c>
      <c r="E76" s="75">
        <v>5.27</v>
      </c>
      <c r="F76" s="68"/>
      <c r="G76" s="75"/>
      <c r="H76" s="67"/>
      <c r="I76" s="67"/>
      <c r="J76" s="76"/>
      <c r="K76" s="68"/>
      <c r="L76" s="67">
        <v>62.75</v>
      </c>
      <c r="M76" s="67">
        <v>316.75</v>
      </c>
      <c r="N76" s="67">
        <v>379.5</v>
      </c>
      <c r="O76" s="67">
        <v>651.75</v>
      </c>
      <c r="P76" s="68">
        <v>335</v>
      </c>
      <c r="Q76" s="72"/>
    </row>
    <row r="77" spans="1:17">
      <c r="A77" s="62" t="s">
        <v>98</v>
      </c>
      <c r="B77" s="77" t="s">
        <v>209</v>
      </c>
      <c r="C77" s="64">
        <v>4200</v>
      </c>
      <c r="D77" s="64">
        <v>376.98</v>
      </c>
      <c r="E77" s="73">
        <v>3.43</v>
      </c>
      <c r="F77" s="65"/>
      <c r="G77" s="73"/>
      <c r="H77" s="64">
        <v>605.64</v>
      </c>
      <c r="I77" s="64"/>
      <c r="J77" s="74"/>
      <c r="K77" s="65"/>
      <c r="L77" s="64">
        <v>986.05</v>
      </c>
      <c r="M77" s="64">
        <v>1118.1599999999999</v>
      </c>
      <c r="N77" s="64">
        <v>2104.21</v>
      </c>
      <c r="O77" s="64">
        <v>3213.95</v>
      </c>
      <c r="P77" s="65">
        <v>2095.79</v>
      </c>
      <c r="Q77" s="72"/>
    </row>
    <row r="78" spans="1:17">
      <c r="A78" s="62"/>
      <c r="B78" s="77" t="s">
        <v>210</v>
      </c>
      <c r="C78" s="64">
        <v>297.24</v>
      </c>
      <c r="D78" s="64">
        <v>5.1100000000000003</v>
      </c>
      <c r="E78" s="73"/>
      <c r="F78" s="65"/>
      <c r="G78" s="73"/>
      <c r="H78" s="64"/>
      <c r="I78" s="64"/>
      <c r="J78" s="74"/>
      <c r="K78" s="65"/>
      <c r="L78" s="64">
        <v>5.1100000000000003</v>
      </c>
      <c r="M78" s="64">
        <v>118.5</v>
      </c>
      <c r="N78" s="64">
        <v>123.61</v>
      </c>
      <c r="O78" s="64">
        <v>292.13</v>
      </c>
      <c r="P78" s="65">
        <v>173.63</v>
      </c>
      <c r="Q78" s="72"/>
    </row>
    <row r="79" spans="1:17">
      <c r="A79" s="62"/>
      <c r="B79" s="77" t="s">
        <v>211</v>
      </c>
      <c r="C79" s="64">
        <v>72</v>
      </c>
      <c r="D79" s="64">
        <v>24.78</v>
      </c>
      <c r="E79" s="73"/>
      <c r="F79" s="65"/>
      <c r="G79" s="73"/>
      <c r="H79" s="64"/>
      <c r="I79" s="64"/>
      <c r="J79" s="74"/>
      <c r="K79" s="65"/>
      <c r="L79" s="64">
        <v>24.78</v>
      </c>
      <c r="M79" s="64">
        <v>33.17</v>
      </c>
      <c r="N79" s="64">
        <v>57.95</v>
      </c>
      <c r="O79" s="64">
        <v>47.22</v>
      </c>
      <c r="P79" s="65">
        <v>14.049999999999997</v>
      </c>
      <c r="Q79" s="72"/>
    </row>
    <row r="80" spans="1:17">
      <c r="A80" s="62"/>
      <c r="B80" s="77" t="s">
        <v>212</v>
      </c>
      <c r="C80" s="64">
        <v>538.08000000000004</v>
      </c>
      <c r="D80" s="64">
        <v>230.87</v>
      </c>
      <c r="E80" s="73"/>
      <c r="F80" s="65"/>
      <c r="G80" s="73"/>
      <c r="H80" s="64"/>
      <c r="I80" s="64"/>
      <c r="J80" s="74"/>
      <c r="K80" s="65"/>
      <c r="L80" s="64">
        <v>230.87</v>
      </c>
      <c r="M80" s="64">
        <v>100.25</v>
      </c>
      <c r="N80" s="64">
        <v>331.12</v>
      </c>
      <c r="O80" s="64">
        <v>307.21000000000004</v>
      </c>
      <c r="P80" s="65">
        <v>206.96000000000004</v>
      </c>
      <c r="Q80" s="72"/>
    </row>
    <row r="81" spans="1:17">
      <c r="A81" s="62"/>
      <c r="B81" s="77" t="s">
        <v>213</v>
      </c>
      <c r="C81" s="64">
        <v>296.2</v>
      </c>
      <c r="D81" s="64">
        <v>6.97</v>
      </c>
      <c r="E81" s="73"/>
      <c r="F81" s="65"/>
      <c r="G81" s="73"/>
      <c r="H81" s="64"/>
      <c r="I81" s="64"/>
      <c r="J81" s="74"/>
      <c r="K81" s="65"/>
      <c r="L81" s="64">
        <v>6.97</v>
      </c>
      <c r="M81" s="64">
        <v>64.17</v>
      </c>
      <c r="N81" s="64">
        <v>71.14</v>
      </c>
      <c r="O81" s="64">
        <v>289.22999999999996</v>
      </c>
      <c r="P81" s="65">
        <v>225.05999999999995</v>
      </c>
      <c r="Q81" s="72"/>
    </row>
    <row r="82" spans="1:17">
      <c r="A82" s="62"/>
      <c r="B82" s="77" t="s">
        <v>214</v>
      </c>
      <c r="C82" s="64">
        <v>134.96</v>
      </c>
      <c r="D82" s="64">
        <v>60.23</v>
      </c>
      <c r="E82" s="73"/>
      <c r="F82" s="65"/>
      <c r="G82" s="73"/>
      <c r="H82" s="64"/>
      <c r="I82" s="64"/>
      <c r="J82" s="74"/>
      <c r="K82" s="65"/>
      <c r="L82" s="64">
        <v>60.23</v>
      </c>
      <c r="M82" s="64">
        <v>104.75</v>
      </c>
      <c r="N82" s="64">
        <v>164.98</v>
      </c>
      <c r="O82" s="64">
        <v>74.730000000000018</v>
      </c>
      <c r="P82" s="65">
        <v>-30.019999999999982</v>
      </c>
      <c r="Q82" s="72"/>
    </row>
    <row r="83" spans="1:17">
      <c r="A83" s="62"/>
      <c r="B83" s="77" t="s">
        <v>215</v>
      </c>
      <c r="C83" s="64">
        <v>321.3</v>
      </c>
      <c r="D83" s="64">
        <v>71.3</v>
      </c>
      <c r="E83" s="73"/>
      <c r="F83" s="65"/>
      <c r="G83" s="73"/>
      <c r="H83" s="64"/>
      <c r="I83" s="64"/>
      <c r="J83" s="74"/>
      <c r="K83" s="65"/>
      <c r="L83" s="64">
        <v>71.3</v>
      </c>
      <c r="M83" s="64">
        <v>121.33</v>
      </c>
      <c r="N83" s="64">
        <v>192.63</v>
      </c>
      <c r="O83" s="64">
        <v>250</v>
      </c>
      <c r="P83" s="65">
        <v>128.67000000000002</v>
      </c>
      <c r="Q83" s="72"/>
    </row>
    <row r="84" spans="1:17">
      <c r="A84" s="62"/>
      <c r="B84" s="77" t="s">
        <v>216</v>
      </c>
      <c r="C84" s="64">
        <v>120</v>
      </c>
      <c r="D84" s="64">
        <v>8.7899999999999991</v>
      </c>
      <c r="E84" s="73"/>
      <c r="F84" s="65"/>
      <c r="G84" s="73"/>
      <c r="H84" s="64"/>
      <c r="I84" s="64"/>
      <c r="J84" s="74"/>
      <c r="K84" s="65"/>
      <c r="L84" s="64">
        <v>8.7899999999999991</v>
      </c>
      <c r="M84" s="64">
        <v>16.16</v>
      </c>
      <c r="N84" s="64">
        <v>24.95</v>
      </c>
      <c r="O84" s="64">
        <v>111.21000000000001</v>
      </c>
      <c r="P84" s="65">
        <v>95.050000000000011</v>
      </c>
      <c r="Q84" s="72"/>
    </row>
    <row r="85" spans="1:17">
      <c r="A85" s="62"/>
      <c r="B85" s="77" t="s">
        <v>217</v>
      </c>
      <c r="C85" s="64">
        <v>175</v>
      </c>
      <c r="D85" s="64">
        <v>59.33</v>
      </c>
      <c r="E85" s="73"/>
      <c r="F85" s="65"/>
      <c r="G85" s="73"/>
      <c r="H85" s="64"/>
      <c r="I85" s="64"/>
      <c r="J85" s="74"/>
      <c r="K85" s="65"/>
      <c r="L85" s="64">
        <v>59.33</v>
      </c>
      <c r="M85" s="64">
        <v>55.75</v>
      </c>
      <c r="N85" s="64">
        <v>115.08</v>
      </c>
      <c r="O85" s="64">
        <v>115.67</v>
      </c>
      <c r="P85" s="65">
        <v>59.92</v>
      </c>
      <c r="Q85" s="72"/>
    </row>
    <row r="86" spans="1:17">
      <c r="A86" s="62"/>
      <c r="B86" s="77" t="s">
        <v>218</v>
      </c>
      <c r="C86" s="64">
        <v>305</v>
      </c>
      <c r="D86" s="64">
        <v>111.19</v>
      </c>
      <c r="E86" s="73"/>
      <c r="F86" s="65"/>
      <c r="G86" s="73"/>
      <c r="H86" s="64"/>
      <c r="I86" s="64"/>
      <c r="J86" s="74"/>
      <c r="K86" s="65"/>
      <c r="L86" s="64">
        <v>111.19</v>
      </c>
      <c r="M86" s="64">
        <v>121.34</v>
      </c>
      <c r="N86" s="64">
        <v>232.53</v>
      </c>
      <c r="O86" s="64">
        <v>193.81</v>
      </c>
      <c r="P86" s="65">
        <v>72.47</v>
      </c>
      <c r="Q86" s="72"/>
    </row>
    <row r="87" spans="1:17">
      <c r="A87" s="62"/>
      <c r="B87" s="77" t="s">
        <v>219</v>
      </c>
      <c r="C87" s="64">
        <v>49.6</v>
      </c>
      <c r="D87" s="64">
        <v>2.59</v>
      </c>
      <c r="E87" s="73"/>
      <c r="F87" s="65"/>
      <c r="G87" s="73"/>
      <c r="H87" s="64"/>
      <c r="I87" s="64"/>
      <c r="J87" s="74"/>
      <c r="K87" s="65"/>
      <c r="L87" s="64">
        <v>2.59</v>
      </c>
      <c r="M87" s="64">
        <v>28.92</v>
      </c>
      <c r="N87" s="64">
        <v>31.51</v>
      </c>
      <c r="O87" s="64">
        <v>47.010000000000005</v>
      </c>
      <c r="P87" s="65">
        <v>18.090000000000003</v>
      </c>
      <c r="Q87" s="72"/>
    </row>
    <row r="88" spans="1:17">
      <c r="A88" s="62"/>
      <c r="B88" s="77" t="s">
        <v>220</v>
      </c>
      <c r="C88" s="64">
        <v>186</v>
      </c>
      <c r="D88" s="64">
        <v>14.44</v>
      </c>
      <c r="E88" s="73"/>
      <c r="F88" s="65"/>
      <c r="G88" s="73"/>
      <c r="H88" s="64"/>
      <c r="I88" s="64"/>
      <c r="J88" s="74"/>
      <c r="K88" s="65"/>
      <c r="L88" s="64">
        <v>14.44</v>
      </c>
      <c r="M88" s="64">
        <v>130.82999999999998</v>
      </c>
      <c r="N88" s="64">
        <v>145.26999999999998</v>
      </c>
      <c r="O88" s="64">
        <v>171.56</v>
      </c>
      <c r="P88" s="65">
        <v>40.730000000000018</v>
      </c>
      <c r="Q88" s="72"/>
    </row>
    <row r="89" spans="1:17">
      <c r="A89" s="62"/>
      <c r="B89" s="77" t="s">
        <v>221</v>
      </c>
      <c r="C89" s="64">
        <v>145</v>
      </c>
      <c r="D89" s="64"/>
      <c r="E89" s="73"/>
      <c r="F89" s="65"/>
      <c r="G89" s="73"/>
      <c r="H89" s="64"/>
      <c r="I89" s="64"/>
      <c r="J89" s="74"/>
      <c r="K89" s="65"/>
      <c r="L89" s="64">
        <v>0</v>
      </c>
      <c r="M89" s="64">
        <v>18.329999999999998</v>
      </c>
      <c r="N89" s="64">
        <v>18.329999999999998</v>
      </c>
      <c r="O89" s="64">
        <v>145</v>
      </c>
      <c r="P89" s="65">
        <v>126.67</v>
      </c>
      <c r="Q89" s="72"/>
    </row>
    <row r="90" spans="1:17">
      <c r="A90" s="62"/>
      <c r="B90" s="77" t="s">
        <v>222</v>
      </c>
      <c r="C90" s="64">
        <v>74.16</v>
      </c>
      <c r="D90" s="64">
        <v>7.54</v>
      </c>
      <c r="E90" s="73"/>
      <c r="F90" s="65"/>
      <c r="G90" s="73"/>
      <c r="H90" s="64"/>
      <c r="I90" s="64"/>
      <c r="J90" s="74"/>
      <c r="K90" s="65"/>
      <c r="L90" s="64">
        <v>7.54</v>
      </c>
      <c r="M90" s="64">
        <v>50.09</v>
      </c>
      <c r="N90" s="64">
        <v>57.63</v>
      </c>
      <c r="O90" s="64">
        <v>66.61999999999999</v>
      </c>
      <c r="P90" s="65">
        <v>16.529999999999987</v>
      </c>
      <c r="Q90" s="72"/>
    </row>
    <row r="91" spans="1:17">
      <c r="A91" s="62"/>
      <c r="B91" s="77" t="s">
        <v>223</v>
      </c>
      <c r="C91" s="64">
        <v>120</v>
      </c>
      <c r="D91" s="64">
        <v>54.47</v>
      </c>
      <c r="E91" s="73"/>
      <c r="F91" s="65"/>
      <c r="G91" s="73"/>
      <c r="H91" s="64"/>
      <c r="I91" s="64"/>
      <c r="J91" s="74"/>
      <c r="K91" s="65"/>
      <c r="L91" s="64">
        <v>54.47</v>
      </c>
      <c r="M91" s="64">
        <v>59.25</v>
      </c>
      <c r="N91" s="64">
        <v>113.72</v>
      </c>
      <c r="O91" s="64">
        <v>65.53</v>
      </c>
      <c r="P91" s="65">
        <v>6.2800000000000011</v>
      </c>
      <c r="Q91" s="72"/>
    </row>
    <row r="92" spans="1:17">
      <c r="A92" s="62"/>
      <c r="B92" s="77" t="s">
        <v>224</v>
      </c>
      <c r="C92" s="64">
        <v>25</v>
      </c>
      <c r="D92" s="64">
        <v>0.33</v>
      </c>
      <c r="E92" s="73"/>
      <c r="F92" s="65"/>
      <c r="G92" s="73"/>
      <c r="H92" s="64"/>
      <c r="I92" s="64"/>
      <c r="J92" s="74"/>
      <c r="K92" s="65"/>
      <c r="L92" s="64">
        <v>0.33</v>
      </c>
      <c r="M92" s="64">
        <v>9.16</v>
      </c>
      <c r="N92" s="64">
        <v>9.49</v>
      </c>
      <c r="O92" s="64">
        <v>24.67</v>
      </c>
      <c r="P92" s="65">
        <v>15.510000000000002</v>
      </c>
      <c r="Q92" s="72"/>
    </row>
    <row r="93" spans="1:17">
      <c r="A93" s="62"/>
      <c r="B93" s="77" t="s">
        <v>225</v>
      </c>
      <c r="C93" s="64">
        <v>272</v>
      </c>
      <c r="D93" s="64">
        <v>6.27</v>
      </c>
      <c r="E93" s="73"/>
      <c r="F93" s="65"/>
      <c r="G93" s="73"/>
      <c r="H93" s="64"/>
      <c r="I93" s="64"/>
      <c r="J93" s="74"/>
      <c r="K93" s="65"/>
      <c r="L93" s="64">
        <v>6.27</v>
      </c>
      <c r="M93" s="64">
        <v>110.42</v>
      </c>
      <c r="N93" s="64">
        <v>116.69</v>
      </c>
      <c r="O93" s="64">
        <v>265.73</v>
      </c>
      <c r="P93" s="65">
        <v>155.31</v>
      </c>
      <c r="Q93" s="72"/>
    </row>
    <row r="94" spans="1:17">
      <c r="A94" s="62"/>
      <c r="B94" s="77" t="s">
        <v>226</v>
      </c>
      <c r="C94" s="64">
        <v>121.07</v>
      </c>
      <c r="D94" s="64">
        <v>11.16</v>
      </c>
      <c r="E94" s="73"/>
      <c r="F94" s="65"/>
      <c r="G94" s="73"/>
      <c r="H94" s="64"/>
      <c r="I94" s="64"/>
      <c r="J94" s="74"/>
      <c r="K94" s="65"/>
      <c r="L94" s="64">
        <v>11.16</v>
      </c>
      <c r="M94" s="64">
        <v>104.16000000000001</v>
      </c>
      <c r="N94" s="64">
        <v>115.32000000000001</v>
      </c>
      <c r="O94" s="64">
        <v>109.91</v>
      </c>
      <c r="P94" s="65">
        <v>5.7499999999999858</v>
      </c>
      <c r="Q94" s="72"/>
    </row>
    <row r="95" spans="1:17">
      <c r="A95" s="62"/>
      <c r="B95" s="77" t="s">
        <v>227</v>
      </c>
      <c r="C95" s="64">
        <v>317.51</v>
      </c>
      <c r="D95" s="64">
        <v>31.93</v>
      </c>
      <c r="E95" s="73"/>
      <c r="F95" s="65"/>
      <c r="G95" s="73"/>
      <c r="H95" s="64"/>
      <c r="I95" s="64"/>
      <c r="J95" s="74"/>
      <c r="K95" s="65"/>
      <c r="L95" s="64">
        <v>31.93</v>
      </c>
      <c r="M95" s="64">
        <v>154.5</v>
      </c>
      <c r="N95" s="64">
        <v>186.43</v>
      </c>
      <c r="O95" s="64">
        <v>285.58</v>
      </c>
      <c r="P95" s="65">
        <v>131.07999999999998</v>
      </c>
      <c r="Q95" s="72"/>
    </row>
    <row r="96" spans="1:17">
      <c r="A96" s="66" t="s">
        <v>16</v>
      </c>
      <c r="B96" s="66"/>
      <c r="C96" s="67">
        <v>7770.12</v>
      </c>
      <c r="D96" s="67">
        <v>1084.28</v>
      </c>
      <c r="E96" s="75">
        <v>3.43</v>
      </c>
      <c r="F96" s="68"/>
      <c r="G96" s="75"/>
      <c r="H96" s="67">
        <v>605.64</v>
      </c>
      <c r="I96" s="67"/>
      <c r="J96" s="76"/>
      <c r="K96" s="68"/>
      <c r="L96" s="67">
        <v>1693.35</v>
      </c>
      <c r="M96" s="67">
        <v>2519.2399999999998</v>
      </c>
      <c r="N96" s="67">
        <v>4212.59</v>
      </c>
      <c r="O96" s="67">
        <v>6076.77</v>
      </c>
      <c r="P96" s="68">
        <v>3557.5300000000011</v>
      </c>
      <c r="Q96" s="72"/>
    </row>
    <row r="97" spans="1:17">
      <c r="A97" s="62" t="s">
        <v>99</v>
      </c>
      <c r="B97" s="77" t="s">
        <v>228</v>
      </c>
      <c r="C97" s="64">
        <v>261</v>
      </c>
      <c r="D97" s="64">
        <v>14.64</v>
      </c>
      <c r="E97" s="73"/>
      <c r="F97" s="65"/>
      <c r="G97" s="73"/>
      <c r="H97" s="64"/>
      <c r="I97" s="64"/>
      <c r="J97" s="74"/>
      <c r="K97" s="65">
        <v>42.1</v>
      </c>
      <c r="L97" s="64">
        <v>56.74</v>
      </c>
      <c r="M97" s="64">
        <v>107.16</v>
      </c>
      <c r="N97" s="64">
        <v>163.9</v>
      </c>
      <c r="O97" s="64">
        <v>204.26</v>
      </c>
      <c r="P97" s="65">
        <v>97.1</v>
      </c>
      <c r="Q97" s="72"/>
    </row>
    <row r="98" spans="1:17">
      <c r="A98" s="62"/>
      <c r="B98" s="77" t="s">
        <v>229</v>
      </c>
      <c r="C98" s="64">
        <v>1700</v>
      </c>
      <c r="D98" s="64">
        <v>143.63999999999999</v>
      </c>
      <c r="E98" s="73"/>
      <c r="F98" s="65"/>
      <c r="G98" s="73"/>
      <c r="H98" s="64"/>
      <c r="I98" s="64">
        <v>136.72999999999999</v>
      </c>
      <c r="J98" s="74"/>
      <c r="K98" s="65">
        <v>46.39</v>
      </c>
      <c r="L98" s="64">
        <v>326.76</v>
      </c>
      <c r="M98" s="64">
        <v>1182.67</v>
      </c>
      <c r="N98" s="64">
        <v>1509.43</v>
      </c>
      <c r="O98" s="64">
        <v>1373.24</v>
      </c>
      <c r="P98" s="65">
        <v>190.56999999999994</v>
      </c>
      <c r="Q98" s="72"/>
    </row>
    <row r="99" spans="1:17">
      <c r="A99" s="62"/>
      <c r="B99" s="77" t="s">
        <v>230</v>
      </c>
      <c r="C99" s="64">
        <v>1583.61</v>
      </c>
      <c r="D99" s="64">
        <v>79.19</v>
      </c>
      <c r="E99" s="73"/>
      <c r="F99" s="65"/>
      <c r="G99" s="73"/>
      <c r="H99" s="64">
        <v>16.38</v>
      </c>
      <c r="I99" s="64">
        <v>86.01</v>
      </c>
      <c r="J99" s="74"/>
      <c r="K99" s="65"/>
      <c r="L99" s="64">
        <v>181.57999999999998</v>
      </c>
      <c r="M99" s="64">
        <v>1016.67</v>
      </c>
      <c r="N99" s="64">
        <v>1198.25</v>
      </c>
      <c r="O99" s="64">
        <v>1402.03</v>
      </c>
      <c r="P99" s="65">
        <v>385.36</v>
      </c>
      <c r="Q99" s="72"/>
    </row>
    <row r="100" spans="1:17">
      <c r="A100" s="62"/>
      <c r="B100" s="77" t="s">
        <v>231</v>
      </c>
      <c r="C100" s="64">
        <v>274.75</v>
      </c>
      <c r="D100" s="64">
        <v>28.01</v>
      </c>
      <c r="E100" s="73"/>
      <c r="F100" s="65"/>
      <c r="G100" s="73"/>
      <c r="H100" s="64">
        <v>12.36</v>
      </c>
      <c r="I100" s="64">
        <v>8.24</v>
      </c>
      <c r="J100" s="74"/>
      <c r="K100" s="65"/>
      <c r="L100" s="64">
        <v>48.610000000000007</v>
      </c>
      <c r="M100" s="64">
        <v>399.33</v>
      </c>
      <c r="N100" s="64">
        <v>447.94</v>
      </c>
      <c r="O100" s="64">
        <v>226.14</v>
      </c>
      <c r="P100" s="65">
        <v>-173.19</v>
      </c>
      <c r="Q100" s="72"/>
    </row>
    <row r="101" spans="1:17">
      <c r="A101" s="62"/>
      <c r="B101" s="77" t="s">
        <v>232</v>
      </c>
      <c r="C101" s="64">
        <v>417.36</v>
      </c>
      <c r="D101" s="64">
        <v>5.27</v>
      </c>
      <c r="E101" s="73"/>
      <c r="F101" s="65"/>
      <c r="G101" s="73"/>
      <c r="H101" s="64"/>
      <c r="I101" s="64">
        <v>21.84</v>
      </c>
      <c r="J101" s="74"/>
      <c r="K101" s="65">
        <v>17.579999999999998</v>
      </c>
      <c r="L101" s="64">
        <v>44.69</v>
      </c>
      <c r="M101" s="64">
        <v>191.16000000000003</v>
      </c>
      <c r="N101" s="64">
        <v>235.85000000000002</v>
      </c>
      <c r="O101" s="64">
        <v>372.67</v>
      </c>
      <c r="P101" s="65">
        <v>181.51</v>
      </c>
      <c r="Q101" s="72"/>
    </row>
    <row r="102" spans="1:17">
      <c r="A102" s="62"/>
      <c r="B102" s="77" t="s">
        <v>233</v>
      </c>
      <c r="C102" s="64">
        <v>125.18</v>
      </c>
      <c r="D102" s="64">
        <v>3.67</v>
      </c>
      <c r="E102" s="73"/>
      <c r="F102" s="65"/>
      <c r="G102" s="73"/>
      <c r="H102" s="64"/>
      <c r="I102" s="64">
        <v>5.15</v>
      </c>
      <c r="J102" s="74"/>
      <c r="K102" s="65">
        <v>36.369999999999997</v>
      </c>
      <c r="L102" s="64">
        <v>45.19</v>
      </c>
      <c r="M102" s="64">
        <v>95.92</v>
      </c>
      <c r="N102" s="64">
        <v>141.11000000000001</v>
      </c>
      <c r="O102" s="64">
        <v>79.990000000000009</v>
      </c>
      <c r="P102" s="65">
        <v>-15.929999999999993</v>
      </c>
      <c r="Q102" s="72"/>
    </row>
    <row r="103" spans="1:17">
      <c r="A103" s="66" t="s">
        <v>17</v>
      </c>
      <c r="B103" s="66"/>
      <c r="C103" s="67">
        <v>4361.8999999999996</v>
      </c>
      <c r="D103" s="67">
        <v>274.41999999999996</v>
      </c>
      <c r="E103" s="75"/>
      <c r="F103" s="68"/>
      <c r="G103" s="75"/>
      <c r="H103" s="67">
        <v>28.74</v>
      </c>
      <c r="I103" s="67">
        <v>257.97000000000003</v>
      </c>
      <c r="J103" s="76"/>
      <c r="K103" s="68">
        <v>142.44</v>
      </c>
      <c r="L103" s="67">
        <v>703.56999999999994</v>
      </c>
      <c r="M103" s="67">
        <v>2992.91</v>
      </c>
      <c r="N103" s="67">
        <v>3696.48</v>
      </c>
      <c r="O103" s="67">
        <v>3658.33</v>
      </c>
      <c r="P103" s="68">
        <v>665.42</v>
      </c>
      <c r="Q103" s="72"/>
    </row>
    <row r="104" spans="1:17">
      <c r="A104" s="62" t="s">
        <v>91</v>
      </c>
      <c r="B104" s="77" t="s">
        <v>100</v>
      </c>
      <c r="C104" s="64">
        <v>-489</v>
      </c>
      <c r="D104" s="64"/>
      <c r="E104" s="73"/>
      <c r="F104" s="65"/>
      <c r="G104" s="73"/>
      <c r="H104" s="64"/>
      <c r="I104" s="64"/>
      <c r="J104" s="74"/>
      <c r="K104" s="65"/>
      <c r="L104" s="64">
        <v>0</v>
      </c>
      <c r="M104" s="64">
        <v>0</v>
      </c>
      <c r="N104" s="64">
        <v>0</v>
      </c>
      <c r="O104" s="64">
        <v>-489</v>
      </c>
      <c r="P104" s="65">
        <v>-489</v>
      </c>
      <c r="Q104" s="72"/>
    </row>
    <row r="105" spans="1:17">
      <c r="A105" s="66" t="s">
        <v>18</v>
      </c>
      <c r="B105" s="66"/>
      <c r="C105" s="67">
        <v>-489</v>
      </c>
      <c r="D105" s="67"/>
      <c r="E105" s="75"/>
      <c r="F105" s="68"/>
      <c r="G105" s="75"/>
      <c r="H105" s="67"/>
      <c r="I105" s="67"/>
      <c r="J105" s="76"/>
      <c r="K105" s="68"/>
      <c r="L105" s="67">
        <v>0</v>
      </c>
      <c r="M105" s="67">
        <v>0</v>
      </c>
      <c r="N105" s="67">
        <v>0</v>
      </c>
      <c r="O105" s="67">
        <v>-489</v>
      </c>
      <c r="P105" s="68">
        <v>-489</v>
      </c>
      <c r="Q105" s="72"/>
    </row>
    <row r="106" spans="1:17">
      <c r="A106" s="62" t="s">
        <v>105</v>
      </c>
      <c r="B106" s="77" t="s">
        <v>234</v>
      </c>
      <c r="C106" s="64">
        <v>330</v>
      </c>
      <c r="D106" s="64">
        <v>8.8699999999999992</v>
      </c>
      <c r="E106" s="73">
        <v>0.19</v>
      </c>
      <c r="F106" s="65"/>
      <c r="G106" s="73"/>
      <c r="H106" s="64">
        <v>46.35</v>
      </c>
      <c r="I106" s="64"/>
      <c r="J106" s="74"/>
      <c r="K106" s="65"/>
      <c r="L106" s="64">
        <v>55.41</v>
      </c>
      <c r="M106" s="64">
        <v>263.75</v>
      </c>
      <c r="N106" s="64">
        <v>319.15999999999997</v>
      </c>
      <c r="O106" s="64">
        <v>274.59000000000003</v>
      </c>
      <c r="P106" s="65">
        <v>10.840000000000032</v>
      </c>
      <c r="Q106" s="72"/>
    </row>
    <row r="107" spans="1:17">
      <c r="A107" s="66" t="s">
        <v>24</v>
      </c>
      <c r="B107" s="66"/>
      <c r="C107" s="67">
        <v>330</v>
      </c>
      <c r="D107" s="67">
        <v>8.8699999999999992</v>
      </c>
      <c r="E107" s="75">
        <v>0.19</v>
      </c>
      <c r="F107" s="68"/>
      <c r="G107" s="75"/>
      <c r="H107" s="67">
        <v>46.35</v>
      </c>
      <c r="I107" s="67"/>
      <c r="J107" s="76"/>
      <c r="K107" s="68"/>
      <c r="L107" s="67">
        <v>55.41</v>
      </c>
      <c r="M107" s="67">
        <v>263.75</v>
      </c>
      <c r="N107" s="67">
        <v>319.15999999999997</v>
      </c>
      <c r="O107" s="67">
        <v>274.59000000000003</v>
      </c>
      <c r="P107" s="68">
        <v>10.840000000000032</v>
      </c>
      <c r="Q107" s="72"/>
    </row>
    <row r="108" spans="1:17">
      <c r="A108" s="62" t="s">
        <v>101</v>
      </c>
      <c r="B108" s="79" t="s">
        <v>102</v>
      </c>
      <c r="C108" s="64">
        <v>675</v>
      </c>
      <c r="D108" s="64"/>
      <c r="E108" s="73">
        <v>2.4300000000000002</v>
      </c>
      <c r="F108" s="65"/>
      <c r="G108" s="73"/>
      <c r="H108" s="64">
        <v>20.93</v>
      </c>
      <c r="I108" s="64"/>
      <c r="J108" s="74"/>
      <c r="K108" s="65">
        <v>17.47</v>
      </c>
      <c r="L108" s="64">
        <v>40.83</v>
      </c>
      <c r="M108" s="64">
        <v>832.51</v>
      </c>
      <c r="N108" s="64">
        <v>873.34</v>
      </c>
      <c r="O108" s="64">
        <v>634.16999999999996</v>
      </c>
      <c r="P108" s="65">
        <v>-198.34000000000003</v>
      </c>
      <c r="Q108" s="72"/>
    </row>
    <row r="109" spans="1:17">
      <c r="A109" s="66" t="s">
        <v>19</v>
      </c>
      <c r="B109" s="66"/>
      <c r="C109" s="67">
        <v>675</v>
      </c>
      <c r="D109" s="67"/>
      <c r="E109" s="75">
        <v>2.4300000000000002</v>
      </c>
      <c r="F109" s="68"/>
      <c r="G109" s="75"/>
      <c r="H109" s="67">
        <v>20.93</v>
      </c>
      <c r="I109" s="67"/>
      <c r="J109" s="76"/>
      <c r="K109" s="68">
        <v>17.47</v>
      </c>
      <c r="L109" s="67">
        <v>40.83</v>
      </c>
      <c r="M109" s="67">
        <v>832.51</v>
      </c>
      <c r="N109" s="67">
        <v>873.34</v>
      </c>
      <c r="O109" s="67">
        <v>634.16999999999996</v>
      </c>
      <c r="P109" s="68">
        <v>-198.34000000000003</v>
      </c>
      <c r="Q109" s="72"/>
    </row>
    <row r="110" spans="1:17">
      <c r="A110" s="62" t="s">
        <v>235</v>
      </c>
      <c r="B110" s="77" t="s">
        <v>236</v>
      </c>
      <c r="C110" s="64">
        <v>510</v>
      </c>
      <c r="D110" s="64"/>
      <c r="E110" s="73"/>
      <c r="F110" s="65"/>
      <c r="G110" s="73"/>
      <c r="H110" s="64"/>
      <c r="I110" s="64"/>
      <c r="J110" s="74"/>
      <c r="K110" s="65">
        <v>20.58</v>
      </c>
      <c r="L110" s="64">
        <v>20.58</v>
      </c>
      <c r="M110" s="64">
        <v>460.25</v>
      </c>
      <c r="N110" s="64">
        <v>480.83</v>
      </c>
      <c r="O110" s="64">
        <v>489.42</v>
      </c>
      <c r="P110" s="65">
        <v>29.170000000000016</v>
      </c>
      <c r="Q110" s="72"/>
    </row>
    <row r="111" spans="1:17">
      <c r="A111" s="66" t="s">
        <v>237</v>
      </c>
      <c r="B111" s="66"/>
      <c r="C111" s="67">
        <v>510</v>
      </c>
      <c r="D111" s="67"/>
      <c r="E111" s="75"/>
      <c r="F111" s="68"/>
      <c r="G111" s="75"/>
      <c r="H111" s="67"/>
      <c r="I111" s="67"/>
      <c r="J111" s="76"/>
      <c r="K111" s="68">
        <v>20.58</v>
      </c>
      <c r="L111" s="67">
        <v>20.58</v>
      </c>
      <c r="M111" s="67">
        <v>460.25</v>
      </c>
      <c r="N111" s="67">
        <v>480.83</v>
      </c>
      <c r="O111" s="67">
        <v>489.42</v>
      </c>
      <c r="P111" s="68">
        <v>29.170000000000016</v>
      </c>
      <c r="Q111" s="72"/>
    </row>
    <row r="112" spans="1:17">
      <c r="A112" s="62" t="s">
        <v>92</v>
      </c>
      <c r="B112" s="77" t="s">
        <v>238</v>
      </c>
      <c r="C112" s="64">
        <v>634</v>
      </c>
      <c r="D112" s="64">
        <v>69.55</v>
      </c>
      <c r="E112" s="73"/>
      <c r="F112" s="65"/>
      <c r="G112" s="73"/>
      <c r="H112" s="64">
        <v>154.5</v>
      </c>
      <c r="I112" s="64"/>
      <c r="J112" s="74"/>
      <c r="K112" s="65">
        <v>90.64</v>
      </c>
      <c r="L112" s="64">
        <v>314.69</v>
      </c>
      <c r="M112" s="64">
        <v>209.08</v>
      </c>
      <c r="N112" s="64">
        <v>523.77</v>
      </c>
      <c r="O112" s="64">
        <v>319.31</v>
      </c>
      <c r="P112" s="65">
        <v>110.22999999999999</v>
      </c>
      <c r="Q112" s="72"/>
    </row>
    <row r="113" spans="1:17">
      <c r="A113" s="62"/>
      <c r="B113" s="77" t="s">
        <v>239</v>
      </c>
      <c r="C113" s="64">
        <v>780</v>
      </c>
      <c r="D113" s="64">
        <v>87.87</v>
      </c>
      <c r="E113" s="73"/>
      <c r="F113" s="65"/>
      <c r="G113" s="73"/>
      <c r="H113" s="64"/>
      <c r="I113" s="64"/>
      <c r="J113" s="74"/>
      <c r="K113" s="65">
        <v>31.06</v>
      </c>
      <c r="L113" s="64">
        <v>118.93</v>
      </c>
      <c r="M113" s="64">
        <v>822.08</v>
      </c>
      <c r="N113" s="64">
        <v>941.01</v>
      </c>
      <c r="O113" s="64">
        <v>661.06999999999994</v>
      </c>
      <c r="P113" s="65">
        <v>-161.0100000000001</v>
      </c>
      <c r="Q113" s="72"/>
    </row>
    <row r="114" spans="1:17">
      <c r="A114" s="62"/>
      <c r="B114" s="77" t="s">
        <v>240</v>
      </c>
      <c r="C114" s="64">
        <v>345.6</v>
      </c>
      <c r="D114" s="64">
        <v>51.71</v>
      </c>
      <c r="E114" s="73"/>
      <c r="F114" s="65"/>
      <c r="G114" s="73"/>
      <c r="H114" s="64"/>
      <c r="I114" s="64"/>
      <c r="J114" s="74"/>
      <c r="K114" s="65"/>
      <c r="L114" s="64">
        <v>51.71</v>
      </c>
      <c r="M114" s="64">
        <v>105.25</v>
      </c>
      <c r="N114" s="64">
        <v>156.96</v>
      </c>
      <c r="O114" s="64">
        <v>293.89000000000004</v>
      </c>
      <c r="P114" s="65">
        <v>188.64000000000004</v>
      </c>
      <c r="Q114" s="72"/>
    </row>
    <row r="115" spans="1:17">
      <c r="A115" s="62"/>
      <c r="B115" s="77" t="s">
        <v>241</v>
      </c>
      <c r="C115" s="64">
        <v>122.15</v>
      </c>
      <c r="D115" s="64">
        <v>6.84</v>
      </c>
      <c r="E115" s="73"/>
      <c r="F115" s="65"/>
      <c r="G115" s="73"/>
      <c r="H115" s="64"/>
      <c r="I115" s="64"/>
      <c r="J115" s="74"/>
      <c r="K115" s="65">
        <v>17.55</v>
      </c>
      <c r="L115" s="64">
        <v>24.39</v>
      </c>
      <c r="M115" s="64">
        <v>86.75</v>
      </c>
      <c r="N115" s="64">
        <v>111.14</v>
      </c>
      <c r="O115" s="64">
        <v>97.76</v>
      </c>
      <c r="P115" s="65">
        <v>11.010000000000005</v>
      </c>
      <c r="Q115" s="72"/>
    </row>
    <row r="116" spans="1:17">
      <c r="A116" s="66" t="s">
        <v>20</v>
      </c>
      <c r="B116" s="66"/>
      <c r="C116" s="67">
        <v>1881.75</v>
      </c>
      <c r="D116" s="67">
        <v>215.97000000000003</v>
      </c>
      <c r="E116" s="75"/>
      <c r="F116" s="68"/>
      <c r="G116" s="75"/>
      <c r="H116" s="67">
        <v>154.5</v>
      </c>
      <c r="I116" s="67"/>
      <c r="J116" s="76"/>
      <c r="K116" s="68">
        <v>139.25</v>
      </c>
      <c r="L116" s="67">
        <v>509.71999999999997</v>
      </c>
      <c r="M116" s="67">
        <v>1223.1600000000001</v>
      </c>
      <c r="N116" s="67">
        <v>1732.88</v>
      </c>
      <c r="O116" s="67">
        <v>1372.03</v>
      </c>
      <c r="P116" s="68">
        <v>148.86999999999995</v>
      </c>
      <c r="Q116" s="72"/>
    </row>
    <row r="117" spans="1:17">
      <c r="A117" s="62" t="s">
        <v>93</v>
      </c>
      <c r="B117" s="77" t="s">
        <v>242</v>
      </c>
      <c r="C117" s="64">
        <v>3601.05</v>
      </c>
      <c r="D117" s="64">
        <v>595.37</v>
      </c>
      <c r="E117" s="73"/>
      <c r="F117" s="65"/>
      <c r="G117" s="73"/>
      <c r="H117" s="64">
        <v>202.91</v>
      </c>
      <c r="I117" s="64"/>
      <c r="J117" s="74"/>
      <c r="K117" s="65">
        <v>108.15</v>
      </c>
      <c r="L117" s="64">
        <v>906.43</v>
      </c>
      <c r="M117" s="64">
        <v>2322.17</v>
      </c>
      <c r="N117" s="64">
        <v>3228.6</v>
      </c>
      <c r="O117" s="64">
        <v>2694.6200000000003</v>
      </c>
      <c r="P117" s="65">
        <v>372.45000000000027</v>
      </c>
      <c r="Q117" s="72"/>
    </row>
    <row r="118" spans="1:17">
      <c r="A118" s="62"/>
      <c r="B118" s="77" t="s">
        <v>243</v>
      </c>
      <c r="C118" s="64">
        <v>2768.46</v>
      </c>
      <c r="D118" s="64">
        <v>175.03</v>
      </c>
      <c r="E118" s="73">
        <v>0.67</v>
      </c>
      <c r="F118" s="65"/>
      <c r="G118" s="73"/>
      <c r="H118" s="64">
        <v>17.7</v>
      </c>
      <c r="I118" s="64"/>
      <c r="J118" s="74"/>
      <c r="K118" s="65">
        <v>11.62</v>
      </c>
      <c r="L118" s="64">
        <v>205.01999999999998</v>
      </c>
      <c r="M118" s="64">
        <v>1372.16</v>
      </c>
      <c r="N118" s="64">
        <v>1577.18</v>
      </c>
      <c r="O118" s="64">
        <v>2563.44</v>
      </c>
      <c r="P118" s="65">
        <v>1191.28</v>
      </c>
      <c r="Q118" s="72"/>
    </row>
    <row r="119" spans="1:17">
      <c r="A119" s="62"/>
      <c r="B119" s="77" t="s">
        <v>244</v>
      </c>
      <c r="C119" s="64">
        <v>843.92</v>
      </c>
      <c r="D119" s="64">
        <v>106.59</v>
      </c>
      <c r="E119" s="73"/>
      <c r="F119" s="65"/>
      <c r="G119" s="73"/>
      <c r="H119" s="64">
        <v>33.01</v>
      </c>
      <c r="I119" s="64"/>
      <c r="J119" s="74"/>
      <c r="K119" s="65">
        <v>9.6999999999999993</v>
      </c>
      <c r="L119" s="64">
        <v>149.29999999999998</v>
      </c>
      <c r="M119" s="64">
        <v>514.70999999999992</v>
      </c>
      <c r="N119" s="64">
        <v>664.00999999999988</v>
      </c>
      <c r="O119" s="64">
        <v>694.62</v>
      </c>
      <c r="P119" s="65">
        <v>179.91000000000008</v>
      </c>
      <c r="Q119" s="72"/>
    </row>
    <row r="120" spans="1:17">
      <c r="A120" s="62"/>
      <c r="B120" s="77" t="s">
        <v>245</v>
      </c>
      <c r="C120" s="64">
        <v>175</v>
      </c>
      <c r="D120" s="64">
        <v>47.08</v>
      </c>
      <c r="E120" s="73"/>
      <c r="F120" s="65"/>
      <c r="G120" s="73"/>
      <c r="H120" s="64">
        <v>41.2</v>
      </c>
      <c r="I120" s="64"/>
      <c r="J120" s="74"/>
      <c r="K120" s="65">
        <v>108.15</v>
      </c>
      <c r="L120" s="64">
        <v>196.43</v>
      </c>
      <c r="M120" s="64">
        <v>75.84</v>
      </c>
      <c r="N120" s="64">
        <v>272.27</v>
      </c>
      <c r="O120" s="64">
        <v>-21.430000000000007</v>
      </c>
      <c r="P120" s="65">
        <v>-97.27000000000001</v>
      </c>
      <c r="Q120" s="72"/>
    </row>
    <row r="121" spans="1:17">
      <c r="A121" s="66" t="s">
        <v>21</v>
      </c>
      <c r="B121" s="66"/>
      <c r="C121" s="67">
        <v>7388.43</v>
      </c>
      <c r="D121" s="67">
        <v>924.07</v>
      </c>
      <c r="E121" s="75">
        <v>0.67</v>
      </c>
      <c r="F121" s="68"/>
      <c r="G121" s="75"/>
      <c r="H121" s="67">
        <v>294.82</v>
      </c>
      <c r="I121" s="67"/>
      <c r="J121" s="76"/>
      <c r="K121" s="68">
        <v>237.62</v>
      </c>
      <c r="L121" s="67">
        <v>1457.1799999999998</v>
      </c>
      <c r="M121" s="67">
        <v>4284.88</v>
      </c>
      <c r="N121" s="67">
        <v>5742.0599999999995</v>
      </c>
      <c r="O121" s="67">
        <v>5931.25</v>
      </c>
      <c r="P121" s="68">
        <v>1646.3700000000003</v>
      </c>
      <c r="Q121" s="72"/>
    </row>
    <row r="122" spans="1:17">
      <c r="A122" s="62" t="s">
        <v>103</v>
      </c>
      <c r="B122" s="77" t="s">
        <v>104</v>
      </c>
      <c r="C122" s="64">
        <v>1755</v>
      </c>
      <c r="D122" s="64">
        <v>353.72</v>
      </c>
      <c r="E122" s="73">
        <v>7.64</v>
      </c>
      <c r="F122" s="65"/>
      <c r="G122" s="73"/>
      <c r="H122" s="64"/>
      <c r="I122" s="64"/>
      <c r="J122" s="74"/>
      <c r="K122" s="65"/>
      <c r="L122" s="64">
        <v>361.36</v>
      </c>
      <c r="M122" s="64">
        <v>1066.6399999999999</v>
      </c>
      <c r="N122" s="64">
        <v>1428</v>
      </c>
      <c r="O122" s="64">
        <v>1393.6399999999999</v>
      </c>
      <c r="P122" s="65">
        <v>327</v>
      </c>
      <c r="Q122" s="72"/>
    </row>
    <row r="123" spans="1:17">
      <c r="A123" s="62"/>
      <c r="B123" s="77" t="s">
        <v>246</v>
      </c>
      <c r="C123" s="64">
        <v>12285</v>
      </c>
      <c r="D123" s="64">
        <v>2432.84</v>
      </c>
      <c r="E123" s="73"/>
      <c r="F123" s="65">
        <v>194.02</v>
      </c>
      <c r="G123" s="73"/>
      <c r="H123" s="64"/>
      <c r="I123" s="64"/>
      <c r="J123" s="74"/>
      <c r="K123" s="65">
        <v>164.67</v>
      </c>
      <c r="L123" s="64">
        <v>2791.53</v>
      </c>
      <c r="M123" s="64">
        <v>7540.41</v>
      </c>
      <c r="N123" s="64">
        <v>10331.94</v>
      </c>
      <c r="O123" s="64">
        <v>9493.4699999999993</v>
      </c>
      <c r="P123" s="65">
        <v>1953.0599999999995</v>
      </c>
      <c r="Q123" s="72"/>
    </row>
    <row r="124" spans="1:17">
      <c r="A124" s="66" t="s">
        <v>22</v>
      </c>
      <c r="B124" s="66"/>
      <c r="C124" s="67">
        <v>14040</v>
      </c>
      <c r="D124" s="67">
        <v>2786.5600000000004</v>
      </c>
      <c r="E124" s="75">
        <v>7.64</v>
      </c>
      <c r="F124" s="68">
        <v>194.02</v>
      </c>
      <c r="G124" s="75"/>
      <c r="H124" s="67"/>
      <c r="I124" s="67"/>
      <c r="J124" s="76"/>
      <c r="K124" s="68">
        <v>164.67</v>
      </c>
      <c r="L124" s="67">
        <v>3152.8900000000003</v>
      </c>
      <c r="M124" s="67">
        <v>8607.0499999999993</v>
      </c>
      <c r="N124" s="67">
        <v>11759.94</v>
      </c>
      <c r="O124" s="67">
        <v>10887.109999999999</v>
      </c>
      <c r="P124" s="68">
        <v>2280.0599999999995</v>
      </c>
      <c r="Q124" s="72"/>
    </row>
    <row r="125" spans="1:17">
      <c r="A125" s="62" t="s">
        <v>94</v>
      </c>
      <c r="B125" s="77" t="s">
        <v>247</v>
      </c>
      <c r="C125" s="64">
        <v>6391.1</v>
      </c>
      <c r="D125" s="64">
        <v>2371.58</v>
      </c>
      <c r="E125" s="73"/>
      <c r="F125" s="65"/>
      <c r="G125" s="73"/>
      <c r="H125" s="64"/>
      <c r="I125" s="64">
        <v>1832.74</v>
      </c>
      <c r="J125" s="74"/>
      <c r="K125" s="65">
        <v>421.27</v>
      </c>
      <c r="L125" s="64">
        <v>4625.59</v>
      </c>
      <c r="M125" s="64">
        <v>1923.5900000000001</v>
      </c>
      <c r="N125" s="64">
        <v>6549.18</v>
      </c>
      <c r="O125" s="64">
        <v>1765.5100000000002</v>
      </c>
      <c r="P125" s="65">
        <v>-158.07999999999993</v>
      </c>
      <c r="Q125" s="72"/>
    </row>
    <row r="126" spans="1:17">
      <c r="A126" s="62"/>
      <c r="B126" s="77" t="s">
        <v>248</v>
      </c>
      <c r="C126" s="64">
        <v>2779.15</v>
      </c>
      <c r="D126" s="64">
        <v>591.23</v>
      </c>
      <c r="E126" s="73"/>
      <c r="F126" s="65"/>
      <c r="G126" s="73"/>
      <c r="H126" s="64"/>
      <c r="I126" s="64"/>
      <c r="J126" s="74"/>
      <c r="K126" s="65">
        <v>12.41</v>
      </c>
      <c r="L126" s="64">
        <v>603.64</v>
      </c>
      <c r="M126" s="64">
        <v>1306.17</v>
      </c>
      <c r="N126" s="64">
        <v>1909.81</v>
      </c>
      <c r="O126" s="64">
        <v>2175.5100000000002</v>
      </c>
      <c r="P126" s="65">
        <v>869.34000000000015</v>
      </c>
      <c r="Q126" s="72"/>
    </row>
    <row r="127" spans="1:17">
      <c r="A127" s="62"/>
      <c r="B127" s="77" t="s">
        <v>249</v>
      </c>
      <c r="C127" s="64">
        <v>95.6</v>
      </c>
      <c r="D127" s="64">
        <v>6.65</v>
      </c>
      <c r="E127" s="73"/>
      <c r="F127" s="65"/>
      <c r="G127" s="73"/>
      <c r="H127" s="64"/>
      <c r="I127" s="64"/>
      <c r="J127" s="74"/>
      <c r="K127" s="65"/>
      <c r="L127" s="64">
        <v>6.65</v>
      </c>
      <c r="M127" s="64">
        <v>124.83</v>
      </c>
      <c r="N127" s="64">
        <v>131.47999999999999</v>
      </c>
      <c r="O127" s="64">
        <v>88.949999999999989</v>
      </c>
      <c r="P127" s="65">
        <v>-35.88000000000001</v>
      </c>
      <c r="Q127" s="72"/>
    </row>
    <row r="128" spans="1:17">
      <c r="A128" s="62"/>
      <c r="B128" s="77" t="s">
        <v>250</v>
      </c>
      <c r="C128" s="64">
        <v>500</v>
      </c>
      <c r="D128" s="64">
        <v>101.51</v>
      </c>
      <c r="E128" s="73"/>
      <c r="F128" s="65"/>
      <c r="G128" s="73"/>
      <c r="H128" s="64"/>
      <c r="I128" s="64">
        <v>126.44</v>
      </c>
      <c r="J128" s="74"/>
      <c r="K128" s="65"/>
      <c r="L128" s="64">
        <v>227.95</v>
      </c>
      <c r="M128" s="64">
        <v>233.83</v>
      </c>
      <c r="N128" s="64">
        <v>461.78</v>
      </c>
      <c r="O128" s="64">
        <v>272.05</v>
      </c>
      <c r="P128" s="65">
        <v>38.22</v>
      </c>
      <c r="Q128" s="72"/>
    </row>
    <row r="129" spans="1:17">
      <c r="A129" s="62"/>
      <c r="B129" s="77" t="s">
        <v>251</v>
      </c>
      <c r="C129" s="64">
        <v>2240</v>
      </c>
      <c r="D129" s="64">
        <v>695.25</v>
      </c>
      <c r="E129" s="73"/>
      <c r="F129" s="65"/>
      <c r="G129" s="73"/>
      <c r="H129" s="64"/>
      <c r="I129" s="64">
        <v>693.4</v>
      </c>
      <c r="J129" s="74"/>
      <c r="K129" s="65"/>
      <c r="L129" s="64">
        <v>1388.65</v>
      </c>
      <c r="M129" s="64">
        <v>466.92</v>
      </c>
      <c r="N129" s="64">
        <v>1855.5700000000002</v>
      </c>
      <c r="O129" s="64">
        <v>851.34999999999991</v>
      </c>
      <c r="P129" s="65">
        <v>384.42999999999989</v>
      </c>
      <c r="Q129" s="72"/>
    </row>
    <row r="130" spans="1:17">
      <c r="A130" s="62"/>
      <c r="B130" s="77" t="s">
        <v>252</v>
      </c>
      <c r="C130" s="64">
        <v>1904.5</v>
      </c>
      <c r="D130" s="64">
        <v>952.32</v>
      </c>
      <c r="E130" s="73"/>
      <c r="F130" s="65"/>
      <c r="G130" s="73"/>
      <c r="H130" s="64"/>
      <c r="I130" s="64"/>
      <c r="J130" s="74"/>
      <c r="K130" s="65"/>
      <c r="L130" s="64">
        <v>952.32</v>
      </c>
      <c r="M130" s="64">
        <v>1167.08</v>
      </c>
      <c r="N130" s="64">
        <v>2119.4</v>
      </c>
      <c r="O130" s="64">
        <v>952.18</v>
      </c>
      <c r="P130" s="65">
        <v>-214.89999999999998</v>
      </c>
      <c r="Q130" s="72"/>
    </row>
    <row r="131" spans="1:17">
      <c r="A131" s="66" t="s">
        <v>23</v>
      </c>
      <c r="B131" s="66"/>
      <c r="C131" s="67">
        <v>13910.35</v>
      </c>
      <c r="D131" s="67">
        <v>4718.54</v>
      </c>
      <c r="E131" s="75"/>
      <c r="F131" s="68"/>
      <c r="G131" s="75"/>
      <c r="H131" s="67"/>
      <c r="I131" s="67">
        <v>2652.58</v>
      </c>
      <c r="J131" s="76"/>
      <c r="K131" s="68">
        <v>433.68</v>
      </c>
      <c r="L131" s="67">
        <v>7804.7999999999993</v>
      </c>
      <c r="M131" s="67">
        <v>5222.42</v>
      </c>
      <c r="N131" s="67">
        <v>13027.22</v>
      </c>
      <c r="O131" s="67">
        <v>6105.5500000000011</v>
      </c>
      <c r="P131" s="68">
        <v>883.13000000000022</v>
      </c>
      <c r="Q131" s="72"/>
    </row>
    <row r="132" spans="1:17">
      <c r="A132" s="62" t="s">
        <v>253</v>
      </c>
      <c r="B132" s="77" t="s">
        <v>254</v>
      </c>
      <c r="C132" s="64">
        <v>234</v>
      </c>
      <c r="D132" s="64">
        <v>93.97</v>
      </c>
      <c r="E132" s="73"/>
      <c r="F132" s="65"/>
      <c r="G132" s="73"/>
      <c r="H132" s="64"/>
      <c r="I132" s="64"/>
      <c r="J132" s="74"/>
      <c r="K132" s="65">
        <v>12.41</v>
      </c>
      <c r="L132" s="64">
        <v>106.38</v>
      </c>
      <c r="M132" s="64">
        <v>135.5</v>
      </c>
      <c r="N132" s="64">
        <v>241.88</v>
      </c>
      <c r="O132" s="64">
        <v>127.62</v>
      </c>
      <c r="P132" s="65">
        <v>-7.8799999999999955</v>
      </c>
    </row>
    <row r="133" spans="1:17">
      <c r="A133" s="62"/>
      <c r="B133" s="77" t="s">
        <v>255</v>
      </c>
      <c r="C133" s="64">
        <v>1452.25</v>
      </c>
      <c r="D133" s="64">
        <v>751.78</v>
      </c>
      <c r="E133" s="73"/>
      <c r="F133" s="65"/>
      <c r="G133" s="73"/>
      <c r="H133" s="64"/>
      <c r="I133" s="64"/>
      <c r="J133" s="74"/>
      <c r="K133" s="65"/>
      <c r="L133" s="64">
        <v>751.78</v>
      </c>
      <c r="M133" s="64">
        <v>794.08</v>
      </c>
      <c r="N133" s="64">
        <v>1545.8600000000001</v>
      </c>
      <c r="O133" s="64">
        <v>700.47</v>
      </c>
      <c r="P133" s="65">
        <v>-93.610000000000014</v>
      </c>
    </row>
    <row r="134" spans="1:17">
      <c r="A134" s="62"/>
      <c r="B134" s="77" t="s">
        <v>256</v>
      </c>
      <c r="C134" s="64">
        <v>879</v>
      </c>
      <c r="D134" s="64">
        <v>311.47000000000003</v>
      </c>
      <c r="E134" s="73"/>
      <c r="F134" s="65"/>
      <c r="G134" s="73"/>
      <c r="H134" s="64"/>
      <c r="I134" s="64"/>
      <c r="J134" s="74"/>
      <c r="K134" s="65"/>
      <c r="L134" s="64">
        <v>311.47000000000003</v>
      </c>
      <c r="M134" s="64">
        <v>447</v>
      </c>
      <c r="N134" s="64">
        <v>758.47</v>
      </c>
      <c r="O134" s="64">
        <v>567.53</v>
      </c>
      <c r="P134" s="65">
        <v>120.52999999999997</v>
      </c>
    </row>
    <row r="135" spans="1:17">
      <c r="A135" s="66" t="s">
        <v>257</v>
      </c>
      <c r="B135" s="66"/>
      <c r="C135" s="67">
        <v>2565.25</v>
      </c>
      <c r="D135" s="67">
        <v>1157.22</v>
      </c>
      <c r="E135" s="75"/>
      <c r="F135" s="68"/>
      <c r="G135" s="75"/>
      <c r="H135" s="67"/>
      <c r="I135" s="67"/>
      <c r="J135" s="76"/>
      <c r="K135" s="68">
        <v>12.41</v>
      </c>
      <c r="L135" s="67">
        <v>1169.6300000000001</v>
      </c>
      <c r="M135" s="67">
        <v>1376.58</v>
      </c>
      <c r="N135" s="67">
        <v>2546.21</v>
      </c>
      <c r="O135" s="67">
        <v>1395.62</v>
      </c>
      <c r="P135" s="68">
        <v>19.039999999999964</v>
      </c>
    </row>
    <row r="136" spans="1:17">
      <c r="A136" s="62" t="s">
        <v>258</v>
      </c>
      <c r="B136" s="77" t="s">
        <v>259</v>
      </c>
      <c r="C136" s="64">
        <v>2160</v>
      </c>
      <c r="D136" s="64">
        <v>88.99</v>
      </c>
      <c r="E136" s="73"/>
      <c r="F136" s="65"/>
      <c r="G136" s="73"/>
      <c r="H136" s="64"/>
      <c r="I136" s="64"/>
      <c r="J136" s="74"/>
      <c r="K136" s="65"/>
      <c r="L136" s="64">
        <v>88.99</v>
      </c>
      <c r="M136" s="64">
        <v>4.58</v>
      </c>
      <c r="N136" s="64">
        <v>93.57</v>
      </c>
      <c r="O136" s="64">
        <v>2071.0100000000002</v>
      </c>
      <c r="P136" s="65">
        <v>2066.4300000000003</v>
      </c>
    </row>
    <row r="137" spans="1:17">
      <c r="A137" s="66" t="s">
        <v>260</v>
      </c>
      <c r="B137" s="66"/>
      <c r="C137" s="67">
        <v>2160</v>
      </c>
      <c r="D137" s="67">
        <v>88.99</v>
      </c>
      <c r="E137" s="75"/>
      <c r="F137" s="68"/>
      <c r="G137" s="75"/>
      <c r="H137" s="67"/>
      <c r="I137" s="67"/>
      <c r="J137" s="76"/>
      <c r="K137" s="68"/>
      <c r="L137" s="67">
        <v>88.99</v>
      </c>
      <c r="M137" s="67">
        <v>4.58</v>
      </c>
      <c r="N137" s="67">
        <v>93.57</v>
      </c>
      <c r="O137" s="67">
        <v>2071.0100000000002</v>
      </c>
      <c r="P137" s="68">
        <v>2066.4300000000003</v>
      </c>
    </row>
    <row r="138" spans="1:17">
      <c r="A138" s="62" t="s">
        <v>261</v>
      </c>
      <c r="B138" s="77" t="s">
        <v>262</v>
      </c>
      <c r="C138" s="64">
        <v>823</v>
      </c>
      <c r="D138" s="64">
        <v>30.43</v>
      </c>
      <c r="E138" s="73"/>
      <c r="F138" s="65">
        <v>236.9</v>
      </c>
      <c r="G138" s="73"/>
      <c r="H138" s="64"/>
      <c r="I138" s="64"/>
      <c r="J138" s="74"/>
      <c r="K138" s="65">
        <v>49.46</v>
      </c>
      <c r="L138" s="64">
        <v>316.78999999999996</v>
      </c>
      <c r="M138" s="64">
        <v>467.67</v>
      </c>
      <c r="N138" s="64">
        <v>784.46</v>
      </c>
      <c r="O138" s="64">
        <v>506.21000000000004</v>
      </c>
      <c r="P138" s="65">
        <v>38.54000000000002</v>
      </c>
    </row>
    <row r="139" spans="1:17">
      <c r="A139" s="66" t="s">
        <v>263</v>
      </c>
      <c r="B139" s="66"/>
      <c r="C139" s="67">
        <v>823</v>
      </c>
      <c r="D139" s="67">
        <v>30.43</v>
      </c>
      <c r="E139" s="75"/>
      <c r="F139" s="68">
        <v>236.9</v>
      </c>
      <c r="G139" s="75"/>
      <c r="H139" s="67"/>
      <c r="I139" s="67"/>
      <c r="J139" s="76"/>
      <c r="K139" s="68">
        <v>49.46</v>
      </c>
      <c r="L139" s="67">
        <v>316.78999999999996</v>
      </c>
      <c r="M139" s="67">
        <v>467.67</v>
      </c>
      <c r="N139" s="67">
        <v>784.46</v>
      </c>
      <c r="O139" s="67">
        <v>506.21000000000004</v>
      </c>
      <c r="P139" s="68">
        <v>38.54000000000002</v>
      </c>
    </row>
    <row r="140" spans="1:17" ht="15.75" thickBot="1">
      <c r="A140" s="69"/>
      <c r="B140" s="69"/>
      <c r="C140" s="70">
        <v>121630.70000000003</v>
      </c>
      <c r="D140" s="70">
        <v>28253.839999999993</v>
      </c>
      <c r="E140" s="80">
        <v>3103.7999999999997</v>
      </c>
      <c r="F140" s="71">
        <v>735.43</v>
      </c>
      <c r="G140" s="80">
        <v>1710.83</v>
      </c>
      <c r="H140" s="70">
        <v>2977.7299999999996</v>
      </c>
      <c r="I140" s="70">
        <v>4349.49</v>
      </c>
      <c r="J140" s="71"/>
      <c r="K140" s="71">
        <v>2000.8900000000006</v>
      </c>
      <c r="L140" s="70">
        <v>43132.010000000009</v>
      </c>
      <c r="M140" s="70">
        <v>66151.359999999986</v>
      </c>
      <c r="N140" s="70">
        <v>109283.37000000004</v>
      </c>
      <c r="O140" s="70">
        <v>78498.689999999973</v>
      </c>
      <c r="P140" s="71">
        <v>12347.330000000005</v>
      </c>
    </row>
    <row r="141" spans="1:17">
      <c r="A141" s="60">
        <v>100000</v>
      </c>
      <c r="B141" s="60" t="s">
        <v>77</v>
      </c>
      <c r="C141" s="61" t="s">
        <v>87</v>
      </c>
      <c r="D141" s="61" t="s">
        <v>55</v>
      </c>
      <c r="E141" s="61" t="s">
        <v>56</v>
      </c>
      <c r="F141" s="61" t="s">
        <v>57</v>
      </c>
      <c r="G141" s="61" t="s">
        <v>58</v>
      </c>
      <c r="H141" s="61" t="s">
        <v>59</v>
      </c>
      <c r="I141" s="61" t="s">
        <v>60</v>
      </c>
      <c r="J141" s="61" t="s">
        <v>61</v>
      </c>
      <c r="K141" s="61" t="s">
        <v>62</v>
      </c>
      <c r="L141" s="61" t="s">
        <v>63</v>
      </c>
      <c r="M141" s="61" t="s">
        <v>64</v>
      </c>
      <c r="N141" s="61" t="s">
        <v>65</v>
      </c>
      <c r="O141" s="61" t="s">
        <v>66</v>
      </c>
      <c r="P141" s="61" t="s">
        <v>67</v>
      </c>
    </row>
    <row r="142" spans="1:17">
      <c r="A142" s="62" t="s">
        <v>264</v>
      </c>
      <c r="B142" s="81" t="s">
        <v>265</v>
      </c>
      <c r="C142" s="64">
        <v>1172</v>
      </c>
      <c r="D142" s="64">
        <v>92.15</v>
      </c>
      <c r="E142" s="64"/>
      <c r="F142" s="65"/>
      <c r="G142" s="64"/>
      <c r="H142" s="64">
        <v>123.6</v>
      </c>
      <c r="I142" s="64"/>
      <c r="J142" s="64"/>
      <c r="K142" s="65"/>
      <c r="L142" s="64">
        <v>215.75</v>
      </c>
      <c r="M142" s="64">
        <v>505.75</v>
      </c>
      <c r="N142" s="64">
        <v>721.5</v>
      </c>
      <c r="O142" s="64">
        <v>956.25</v>
      </c>
      <c r="P142" s="65">
        <v>450.5</v>
      </c>
    </row>
    <row r="143" spans="1:17">
      <c r="A143" s="66" t="s">
        <v>266</v>
      </c>
      <c r="B143" s="66"/>
      <c r="C143" s="67">
        <v>1172</v>
      </c>
      <c r="D143" s="67">
        <v>92.15</v>
      </c>
      <c r="E143" s="67"/>
      <c r="F143" s="68"/>
      <c r="G143" s="67"/>
      <c r="H143" s="67">
        <v>123.6</v>
      </c>
      <c r="I143" s="67"/>
      <c r="J143" s="67"/>
      <c r="K143" s="68"/>
      <c r="L143" s="67">
        <v>215.75</v>
      </c>
      <c r="M143" s="67">
        <v>505.75</v>
      </c>
      <c r="N143" s="67">
        <v>721.5</v>
      </c>
      <c r="O143" s="67">
        <v>956.25</v>
      </c>
      <c r="P143" s="68">
        <v>450.5</v>
      </c>
    </row>
    <row r="144" spans="1:17">
      <c r="A144" s="62" t="s">
        <v>267</v>
      </c>
      <c r="B144" s="81" t="s">
        <v>268</v>
      </c>
      <c r="C144" s="64">
        <v>30.65</v>
      </c>
      <c r="D144" s="64">
        <v>3.43</v>
      </c>
      <c r="E144" s="64"/>
      <c r="F144" s="65"/>
      <c r="G144" s="64"/>
      <c r="H144" s="64"/>
      <c r="I144" s="64"/>
      <c r="J144" s="64"/>
      <c r="K144" s="65"/>
      <c r="L144" s="64">
        <v>3.43</v>
      </c>
      <c r="M144" s="64">
        <v>13.75</v>
      </c>
      <c r="N144" s="64">
        <v>17.18</v>
      </c>
      <c r="O144" s="64">
        <v>27.22</v>
      </c>
      <c r="P144" s="65">
        <v>13.469999999999999</v>
      </c>
    </row>
    <row r="145" spans="1:16">
      <c r="A145" s="62"/>
      <c r="B145" s="81" t="s">
        <v>269</v>
      </c>
      <c r="C145" s="64">
        <v>50.8</v>
      </c>
      <c r="D145" s="64">
        <v>11.13</v>
      </c>
      <c r="E145" s="64"/>
      <c r="F145" s="65"/>
      <c r="G145" s="64"/>
      <c r="H145" s="64"/>
      <c r="I145" s="64"/>
      <c r="J145" s="64"/>
      <c r="K145" s="65"/>
      <c r="L145" s="64">
        <v>11.13</v>
      </c>
      <c r="M145" s="64">
        <v>32.08</v>
      </c>
      <c r="N145" s="64">
        <v>43.21</v>
      </c>
      <c r="O145" s="64">
        <v>39.669999999999995</v>
      </c>
      <c r="P145" s="65">
        <v>7.5899999999999963</v>
      </c>
    </row>
    <row r="146" spans="1:16">
      <c r="A146" s="66" t="s">
        <v>270</v>
      </c>
      <c r="B146" s="66"/>
      <c r="C146" s="67">
        <v>81.449999999999989</v>
      </c>
      <c r="D146" s="67">
        <v>14.56</v>
      </c>
      <c r="E146" s="67"/>
      <c r="F146" s="68"/>
      <c r="G146" s="67"/>
      <c r="H146" s="67"/>
      <c r="I146" s="67"/>
      <c r="J146" s="67"/>
      <c r="K146" s="68"/>
      <c r="L146" s="67">
        <v>14.56</v>
      </c>
      <c r="M146" s="67">
        <v>45.83</v>
      </c>
      <c r="N146" s="67">
        <v>60.39</v>
      </c>
      <c r="O146" s="67">
        <v>66.889999999999986</v>
      </c>
      <c r="P146" s="68">
        <v>21.059999999999995</v>
      </c>
    </row>
    <row r="147" spans="1:16">
      <c r="A147" s="62" t="s">
        <v>108</v>
      </c>
      <c r="B147" s="81" t="s">
        <v>271</v>
      </c>
      <c r="C147" s="64">
        <v>823.88</v>
      </c>
      <c r="D147" s="64"/>
      <c r="E147" s="64">
        <v>19.75</v>
      </c>
      <c r="F147" s="65"/>
      <c r="G147" s="64">
        <v>441.36</v>
      </c>
      <c r="H147" s="64">
        <v>155.22</v>
      </c>
      <c r="I147" s="64"/>
      <c r="J147" s="64"/>
      <c r="K147" s="65"/>
      <c r="L147" s="64">
        <v>616.33000000000004</v>
      </c>
      <c r="M147" s="64">
        <v>369.42</v>
      </c>
      <c r="N147" s="64">
        <v>985.75</v>
      </c>
      <c r="O147" s="64">
        <v>207.54999999999995</v>
      </c>
      <c r="P147" s="65">
        <v>-161.87000000000006</v>
      </c>
    </row>
    <row r="148" spans="1:16">
      <c r="A148" s="62"/>
      <c r="B148" s="81" t="s">
        <v>113</v>
      </c>
      <c r="C148" s="64">
        <v>328</v>
      </c>
      <c r="D148" s="64">
        <v>5.3</v>
      </c>
      <c r="E148" s="64"/>
      <c r="F148" s="65">
        <v>55.372799999999998</v>
      </c>
      <c r="G148" s="64"/>
      <c r="H148" s="64">
        <v>11.67</v>
      </c>
      <c r="I148" s="64"/>
      <c r="J148" s="64"/>
      <c r="K148" s="65"/>
      <c r="L148" s="64">
        <v>72.342799999999997</v>
      </c>
      <c r="M148" s="64">
        <v>187.48999999999998</v>
      </c>
      <c r="N148" s="64">
        <v>259.83279999999996</v>
      </c>
      <c r="O148" s="64">
        <v>255.65719999999999</v>
      </c>
      <c r="P148" s="65">
        <v>68.167200000000008</v>
      </c>
    </row>
    <row r="149" spans="1:16">
      <c r="A149" s="62"/>
      <c r="B149" s="81" t="s">
        <v>272</v>
      </c>
      <c r="C149" s="64">
        <v>370.1</v>
      </c>
      <c r="D149" s="64">
        <v>100.64</v>
      </c>
      <c r="E149" s="64"/>
      <c r="F149" s="65"/>
      <c r="G149" s="64"/>
      <c r="H149" s="64">
        <v>33.71</v>
      </c>
      <c r="I149" s="64"/>
      <c r="J149" s="64"/>
      <c r="K149" s="65"/>
      <c r="L149" s="64">
        <v>134.35</v>
      </c>
      <c r="M149" s="64">
        <v>261</v>
      </c>
      <c r="N149" s="64">
        <v>395.35</v>
      </c>
      <c r="O149" s="64">
        <v>235.75000000000003</v>
      </c>
      <c r="P149" s="65">
        <v>-25.249999999999972</v>
      </c>
    </row>
    <row r="150" spans="1:16">
      <c r="A150" s="62"/>
      <c r="B150" s="81" t="s">
        <v>273</v>
      </c>
      <c r="C150" s="64">
        <v>321.60000000000002</v>
      </c>
      <c r="D150" s="64">
        <v>16.649999999999999</v>
      </c>
      <c r="E150" s="64"/>
      <c r="F150" s="65"/>
      <c r="G150" s="64"/>
      <c r="H150" s="64"/>
      <c r="I150" s="64"/>
      <c r="J150" s="64"/>
      <c r="K150" s="65"/>
      <c r="L150" s="64">
        <v>16.649999999999999</v>
      </c>
      <c r="M150" s="64">
        <v>229.25</v>
      </c>
      <c r="N150" s="64">
        <v>245.9</v>
      </c>
      <c r="O150" s="64">
        <v>304.95000000000005</v>
      </c>
      <c r="P150" s="65">
        <v>75.700000000000045</v>
      </c>
    </row>
    <row r="151" spans="1:16">
      <c r="A151" s="62"/>
      <c r="B151" s="81" t="s">
        <v>274</v>
      </c>
      <c r="C151" s="64">
        <v>2078.2800000000002</v>
      </c>
      <c r="D151" s="64">
        <v>60.17</v>
      </c>
      <c r="E151" s="64">
        <v>0.80999999999999994</v>
      </c>
      <c r="F151" s="65">
        <v>920.52</v>
      </c>
      <c r="G151" s="64"/>
      <c r="H151" s="64"/>
      <c r="I151" s="64"/>
      <c r="J151" s="64"/>
      <c r="K151" s="65"/>
      <c r="L151" s="64">
        <v>981.5</v>
      </c>
      <c r="M151" s="64">
        <v>739.63</v>
      </c>
      <c r="N151" s="64">
        <v>1721.13</v>
      </c>
      <c r="O151" s="64">
        <v>1096.7800000000002</v>
      </c>
      <c r="P151" s="65">
        <v>357.1500000000002</v>
      </c>
    </row>
    <row r="152" spans="1:16">
      <c r="A152" s="62"/>
      <c r="B152" s="81" t="s">
        <v>275</v>
      </c>
      <c r="C152" s="64">
        <v>216.2</v>
      </c>
      <c r="D152" s="64">
        <v>12.42</v>
      </c>
      <c r="E152" s="64"/>
      <c r="F152" s="65"/>
      <c r="G152" s="64"/>
      <c r="H152" s="64"/>
      <c r="I152" s="64"/>
      <c r="J152" s="64"/>
      <c r="K152" s="65"/>
      <c r="L152" s="64">
        <v>12.42</v>
      </c>
      <c r="M152" s="64">
        <v>247.5</v>
      </c>
      <c r="N152" s="64">
        <v>259.92</v>
      </c>
      <c r="O152" s="64">
        <v>203.78</v>
      </c>
      <c r="P152" s="65">
        <v>-43.72</v>
      </c>
    </row>
    <row r="153" spans="1:16">
      <c r="A153" s="62"/>
      <c r="B153" s="81" t="s">
        <v>276</v>
      </c>
      <c r="C153" s="64">
        <v>155.5</v>
      </c>
      <c r="D153" s="64">
        <v>10.32</v>
      </c>
      <c r="E153" s="64">
        <v>0.67</v>
      </c>
      <c r="F153" s="65"/>
      <c r="G153" s="64"/>
      <c r="H153" s="64"/>
      <c r="I153" s="64"/>
      <c r="J153" s="64"/>
      <c r="K153" s="65"/>
      <c r="L153" s="64">
        <v>10.99</v>
      </c>
      <c r="M153" s="64">
        <v>123.42</v>
      </c>
      <c r="N153" s="64">
        <v>134.41</v>
      </c>
      <c r="O153" s="64">
        <v>144.51</v>
      </c>
      <c r="P153" s="65">
        <v>21.089999999999989</v>
      </c>
    </row>
    <row r="154" spans="1:16">
      <c r="A154" s="62"/>
      <c r="B154" s="81" t="s">
        <v>277</v>
      </c>
      <c r="C154" s="64">
        <v>325.93</v>
      </c>
      <c r="D154" s="64">
        <v>7.43</v>
      </c>
      <c r="E154" s="64"/>
      <c r="F154" s="65"/>
      <c r="G154" s="64"/>
      <c r="H154" s="64">
        <v>30.51</v>
      </c>
      <c r="I154" s="64"/>
      <c r="J154" s="64"/>
      <c r="K154" s="65"/>
      <c r="L154" s="64">
        <v>37.94</v>
      </c>
      <c r="M154" s="64">
        <v>262.75</v>
      </c>
      <c r="N154" s="64">
        <v>300.69</v>
      </c>
      <c r="O154" s="64">
        <v>287.99</v>
      </c>
      <c r="P154" s="65">
        <v>25.240000000000009</v>
      </c>
    </row>
    <row r="155" spans="1:16">
      <c r="A155" s="62"/>
      <c r="B155" s="81" t="s">
        <v>278</v>
      </c>
      <c r="C155" s="64">
        <v>52</v>
      </c>
      <c r="D155" s="64">
        <v>2.57</v>
      </c>
      <c r="E155" s="64"/>
      <c r="F155" s="65"/>
      <c r="G155" s="64"/>
      <c r="H155" s="64"/>
      <c r="I155" s="64"/>
      <c r="J155" s="64"/>
      <c r="K155" s="65"/>
      <c r="L155" s="64">
        <v>2.57</v>
      </c>
      <c r="M155" s="64">
        <v>71.58</v>
      </c>
      <c r="N155" s="64">
        <v>74.149999999999991</v>
      </c>
      <c r="O155" s="64">
        <v>49.43</v>
      </c>
      <c r="P155" s="65">
        <v>-22.15</v>
      </c>
    </row>
    <row r="156" spans="1:16">
      <c r="A156" s="62"/>
      <c r="B156" s="81" t="s">
        <v>279</v>
      </c>
      <c r="C156" s="64">
        <v>56</v>
      </c>
      <c r="D156" s="64">
        <v>0.99</v>
      </c>
      <c r="E156" s="64"/>
      <c r="F156" s="65"/>
      <c r="G156" s="64"/>
      <c r="H156" s="64"/>
      <c r="I156" s="64"/>
      <c r="J156" s="64"/>
      <c r="K156" s="65"/>
      <c r="L156" s="64">
        <v>0.99</v>
      </c>
      <c r="M156" s="64">
        <v>48.67</v>
      </c>
      <c r="N156" s="64">
        <v>49.660000000000004</v>
      </c>
      <c r="O156" s="64">
        <v>55.01</v>
      </c>
      <c r="P156" s="65">
        <v>6.3399999999999963</v>
      </c>
    </row>
    <row r="157" spans="1:16">
      <c r="A157" s="62"/>
      <c r="B157" s="81" t="s">
        <v>280</v>
      </c>
      <c r="C157" s="64">
        <v>214</v>
      </c>
      <c r="D157" s="64"/>
      <c r="E157" s="64"/>
      <c r="F157" s="65"/>
      <c r="G157" s="64"/>
      <c r="H157" s="64"/>
      <c r="I157" s="64"/>
      <c r="J157" s="64"/>
      <c r="K157" s="65"/>
      <c r="L157" s="64">
        <v>0</v>
      </c>
      <c r="M157" s="64">
        <v>4.58</v>
      </c>
      <c r="N157" s="64">
        <v>4.58</v>
      </c>
      <c r="O157" s="64">
        <v>214</v>
      </c>
      <c r="P157" s="65">
        <v>209.42</v>
      </c>
    </row>
    <row r="158" spans="1:16">
      <c r="A158" s="62"/>
      <c r="B158" s="81" t="s">
        <v>281</v>
      </c>
      <c r="C158" s="64">
        <v>307.05</v>
      </c>
      <c r="D158" s="64">
        <v>28</v>
      </c>
      <c r="E158" s="64"/>
      <c r="F158" s="65"/>
      <c r="G158" s="64"/>
      <c r="H158" s="64"/>
      <c r="I158" s="64">
        <v>44.59</v>
      </c>
      <c r="J158" s="64"/>
      <c r="K158" s="65"/>
      <c r="L158" s="64">
        <v>72.59</v>
      </c>
      <c r="M158" s="64">
        <v>173.73999999999998</v>
      </c>
      <c r="N158" s="64">
        <v>246.32999999999998</v>
      </c>
      <c r="O158" s="64">
        <v>234.46</v>
      </c>
      <c r="P158" s="65">
        <v>60.720000000000027</v>
      </c>
    </row>
    <row r="159" spans="1:16">
      <c r="A159" s="62"/>
      <c r="B159" s="81" t="s">
        <v>282</v>
      </c>
      <c r="C159" s="64">
        <v>100.2</v>
      </c>
      <c r="D159" s="64">
        <v>2.27</v>
      </c>
      <c r="E159" s="64"/>
      <c r="F159" s="65"/>
      <c r="G159" s="64"/>
      <c r="H159" s="64"/>
      <c r="I159" s="64"/>
      <c r="J159" s="64"/>
      <c r="K159" s="65"/>
      <c r="L159" s="64">
        <v>2.27</v>
      </c>
      <c r="M159" s="64">
        <v>69.83</v>
      </c>
      <c r="N159" s="64">
        <v>72.099999999999994</v>
      </c>
      <c r="O159" s="64">
        <v>97.93</v>
      </c>
      <c r="P159" s="65">
        <v>28.100000000000009</v>
      </c>
    </row>
    <row r="160" spans="1:16">
      <c r="A160" s="66" t="s">
        <v>25</v>
      </c>
      <c r="B160" s="66"/>
      <c r="C160" s="67">
        <v>5348.7400000000007</v>
      </c>
      <c r="D160" s="67">
        <v>246.76</v>
      </c>
      <c r="E160" s="67">
        <v>21.23</v>
      </c>
      <c r="F160" s="68">
        <v>975.89279999999997</v>
      </c>
      <c r="G160" s="67">
        <v>441.36</v>
      </c>
      <c r="H160" s="67">
        <v>231.10999999999999</v>
      </c>
      <c r="I160" s="67">
        <v>44.59</v>
      </c>
      <c r="J160" s="67"/>
      <c r="K160" s="68"/>
      <c r="L160" s="67">
        <v>1960.9428</v>
      </c>
      <c r="M160" s="67">
        <v>2788.8599999999997</v>
      </c>
      <c r="N160" s="67">
        <v>4749.8027999999995</v>
      </c>
      <c r="O160" s="67">
        <v>3387.7972</v>
      </c>
      <c r="P160" s="68">
        <v>598.93720000000019</v>
      </c>
    </row>
    <row r="161" spans="1:16">
      <c r="A161" s="62" t="s">
        <v>114</v>
      </c>
      <c r="B161" s="81" t="s">
        <v>283</v>
      </c>
      <c r="C161" s="64">
        <v>201</v>
      </c>
      <c r="D161" s="64">
        <v>6.1</v>
      </c>
      <c r="E161" s="64"/>
      <c r="F161" s="65"/>
      <c r="G161" s="64"/>
      <c r="H161" s="64"/>
      <c r="I161" s="64"/>
      <c r="J161" s="64"/>
      <c r="K161" s="65"/>
      <c r="L161" s="64">
        <v>6.1</v>
      </c>
      <c r="M161" s="64">
        <v>110.42</v>
      </c>
      <c r="N161" s="64">
        <v>116.52</v>
      </c>
      <c r="O161" s="64">
        <v>194.9</v>
      </c>
      <c r="P161" s="65">
        <v>84.48</v>
      </c>
    </row>
    <row r="162" spans="1:16">
      <c r="A162" s="62"/>
      <c r="B162" s="81" t="s">
        <v>284</v>
      </c>
      <c r="C162" s="64">
        <v>165</v>
      </c>
      <c r="D162" s="64">
        <v>25.88</v>
      </c>
      <c r="E162" s="64"/>
      <c r="F162" s="65"/>
      <c r="G162" s="64"/>
      <c r="H162" s="64"/>
      <c r="I162" s="64"/>
      <c r="J162" s="64"/>
      <c r="K162" s="65"/>
      <c r="L162" s="64">
        <v>25.88</v>
      </c>
      <c r="M162" s="64">
        <v>109.25</v>
      </c>
      <c r="N162" s="64">
        <v>135.13</v>
      </c>
      <c r="O162" s="64">
        <v>139.12</v>
      </c>
      <c r="P162" s="65">
        <v>29.870000000000005</v>
      </c>
    </row>
    <row r="163" spans="1:16">
      <c r="A163" s="62"/>
      <c r="B163" s="81" t="s">
        <v>285</v>
      </c>
      <c r="C163" s="64">
        <v>722.85</v>
      </c>
      <c r="D163" s="64">
        <v>39.42</v>
      </c>
      <c r="E163" s="64"/>
      <c r="F163" s="65">
        <v>135.96</v>
      </c>
      <c r="G163" s="64"/>
      <c r="H163" s="64"/>
      <c r="I163" s="64"/>
      <c r="J163" s="64"/>
      <c r="K163" s="65"/>
      <c r="L163" s="64">
        <v>175.38</v>
      </c>
      <c r="M163" s="64">
        <v>344.92</v>
      </c>
      <c r="N163" s="64">
        <v>520.29999999999995</v>
      </c>
      <c r="O163" s="64">
        <v>547.47</v>
      </c>
      <c r="P163" s="65">
        <v>202.55</v>
      </c>
    </row>
    <row r="164" spans="1:16">
      <c r="A164" s="62"/>
      <c r="B164" s="81" t="s">
        <v>286</v>
      </c>
      <c r="C164" s="64">
        <v>1208.8</v>
      </c>
      <c r="D164" s="64">
        <v>72.040000000000006</v>
      </c>
      <c r="E164" s="64"/>
      <c r="F164" s="65"/>
      <c r="G164" s="64"/>
      <c r="H164" s="64"/>
      <c r="I164" s="64"/>
      <c r="J164" s="64"/>
      <c r="K164" s="65"/>
      <c r="L164" s="64">
        <v>72.040000000000006</v>
      </c>
      <c r="M164" s="64">
        <v>448.92</v>
      </c>
      <c r="N164" s="64">
        <v>520.96</v>
      </c>
      <c r="O164" s="64">
        <v>1136.76</v>
      </c>
      <c r="P164" s="65">
        <v>687.83999999999992</v>
      </c>
    </row>
    <row r="165" spans="1:16">
      <c r="A165" s="66" t="s">
        <v>26</v>
      </c>
      <c r="B165" s="66"/>
      <c r="C165" s="67">
        <v>2297.6499999999996</v>
      </c>
      <c r="D165" s="67">
        <v>143.44</v>
      </c>
      <c r="E165" s="67"/>
      <c r="F165" s="68">
        <v>135.96</v>
      </c>
      <c r="G165" s="67"/>
      <c r="H165" s="67"/>
      <c r="I165" s="67"/>
      <c r="J165" s="67"/>
      <c r="K165" s="68"/>
      <c r="L165" s="67">
        <v>279.39999999999998</v>
      </c>
      <c r="M165" s="67">
        <v>1013.51</v>
      </c>
      <c r="N165" s="67">
        <v>1292.9099999999999</v>
      </c>
      <c r="O165" s="67">
        <v>2018.25</v>
      </c>
      <c r="P165" s="68">
        <v>1004.74</v>
      </c>
    </row>
    <row r="166" spans="1:16">
      <c r="A166" s="62" t="s">
        <v>287</v>
      </c>
      <c r="B166" s="81" t="s">
        <v>288</v>
      </c>
      <c r="C166" s="64">
        <v>658.2</v>
      </c>
      <c r="D166" s="64">
        <v>16.3</v>
      </c>
      <c r="E166" s="64"/>
      <c r="F166" s="65">
        <v>61.8</v>
      </c>
      <c r="G166" s="64"/>
      <c r="H166" s="64">
        <v>32.96</v>
      </c>
      <c r="I166" s="64"/>
      <c r="J166" s="64"/>
      <c r="K166" s="65"/>
      <c r="L166" s="64">
        <v>111.06</v>
      </c>
      <c r="M166" s="64">
        <v>235.91000000000003</v>
      </c>
      <c r="N166" s="64">
        <v>346.97</v>
      </c>
      <c r="O166" s="64">
        <v>547.1400000000001</v>
      </c>
      <c r="P166" s="65">
        <v>311.23000000000008</v>
      </c>
    </row>
    <row r="167" spans="1:16">
      <c r="A167" s="62"/>
      <c r="B167" s="81" t="s">
        <v>289</v>
      </c>
      <c r="C167" s="64">
        <v>83.85</v>
      </c>
      <c r="D167" s="64">
        <v>1.85</v>
      </c>
      <c r="E167" s="64"/>
      <c r="F167" s="65"/>
      <c r="G167" s="64"/>
      <c r="H167" s="64"/>
      <c r="I167" s="64"/>
      <c r="J167" s="64"/>
      <c r="K167" s="65"/>
      <c r="L167" s="64">
        <v>1.85</v>
      </c>
      <c r="M167" s="64">
        <v>68.42</v>
      </c>
      <c r="N167" s="64">
        <v>70.27</v>
      </c>
      <c r="O167" s="64">
        <v>82</v>
      </c>
      <c r="P167" s="65">
        <v>13.579999999999998</v>
      </c>
    </row>
    <row r="168" spans="1:16">
      <c r="A168" s="62"/>
      <c r="B168" s="81" t="s">
        <v>290</v>
      </c>
      <c r="C168" s="64">
        <v>338</v>
      </c>
      <c r="D168" s="64">
        <v>12.67</v>
      </c>
      <c r="E168" s="64"/>
      <c r="F168" s="65"/>
      <c r="G168" s="64"/>
      <c r="H168" s="64"/>
      <c r="I168" s="64"/>
      <c r="J168" s="64"/>
      <c r="K168" s="65"/>
      <c r="L168" s="64">
        <v>12.67</v>
      </c>
      <c r="M168" s="64">
        <v>222.5</v>
      </c>
      <c r="N168" s="64">
        <v>235.17</v>
      </c>
      <c r="O168" s="64">
        <v>325.33</v>
      </c>
      <c r="P168" s="65">
        <v>102.82999999999998</v>
      </c>
    </row>
    <row r="169" spans="1:16">
      <c r="A169" s="66" t="s">
        <v>291</v>
      </c>
      <c r="B169" s="66"/>
      <c r="C169" s="67">
        <v>1080.0500000000002</v>
      </c>
      <c r="D169" s="67">
        <v>30.82</v>
      </c>
      <c r="E169" s="67"/>
      <c r="F169" s="68">
        <v>61.8</v>
      </c>
      <c r="G169" s="67"/>
      <c r="H169" s="67">
        <v>32.96</v>
      </c>
      <c r="I169" s="67"/>
      <c r="J169" s="67"/>
      <c r="K169" s="68"/>
      <c r="L169" s="67">
        <v>125.58</v>
      </c>
      <c r="M169" s="67">
        <v>526.83000000000004</v>
      </c>
      <c r="N169" s="67">
        <v>652.41</v>
      </c>
      <c r="O169" s="67">
        <v>954.47</v>
      </c>
      <c r="P169" s="68">
        <v>427.64000000000004</v>
      </c>
    </row>
    <row r="170" spans="1:16">
      <c r="A170" s="62" t="s">
        <v>106</v>
      </c>
      <c r="B170" s="81" t="s">
        <v>292</v>
      </c>
      <c r="C170" s="64">
        <v>170.8</v>
      </c>
      <c r="D170" s="64">
        <v>12.64</v>
      </c>
      <c r="E170" s="64"/>
      <c r="F170" s="65"/>
      <c r="G170" s="64"/>
      <c r="H170" s="64"/>
      <c r="I170" s="64"/>
      <c r="J170" s="64"/>
      <c r="K170" s="65"/>
      <c r="L170" s="64">
        <v>12.64</v>
      </c>
      <c r="M170" s="64">
        <v>110</v>
      </c>
      <c r="N170" s="64">
        <v>122.64</v>
      </c>
      <c r="O170" s="64">
        <v>158.16000000000003</v>
      </c>
      <c r="P170" s="65">
        <v>48.160000000000025</v>
      </c>
    </row>
    <row r="171" spans="1:16">
      <c r="A171" s="62"/>
      <c r="B171" s="81" t="s">
        <v>293</v>
      </c>
      <c r="C171" s="64">
        <v>120</v>
      </c>
      <c r="D171" s="64">
        <v>1.6</v>
      </c>
      <c r="E171" s="64"/>
      <c r="F171" s="65"/>
      <c r="G171" s="64"/>
      <c r="H171" s="64"/>
      <c r="I171" s="64"/>
      <c r="J171" s="64"/>
      <c r="K171" s="65"/>
      <c r="L171" s="64">
        <v>1.6</v>
      </c>
      <c r="M171" s="64">
        <v>96.33</v>
      </c>
      <c r="N171" s="64">
        <v>97.929999999999993</v>
      </c>
      <c r="O171" s="64">
        <v>118.4</v>
      </c>
      <c r="P171" s="65">
        <v>22.070000000000007</v>
      </c>
    </row>
    <row r="172" spans="1:16">
      <c r="A172" s="62"/>
      <c r="B172" s="81" t="s">
        <v>294</v>
      </c>
      <c r="C172" s="64">
        <v>212.5</v>
      </c>
      <c r="D172" s="64">
        <v>10.15</v>
      </c>
      <c r="E172" s="64"/>
      <c r="F172" s="65"/>
      <c r="G172" s="64"/>
      <c r="H172" s="64"/>
      <c r="I172" s="64"/>
      <c r="J172" s="64"/>
      <c r="K172" s="65"/>
      <c r="L172" s="64">
        <v>10.15</v>
      </c>
      <c r="M172" s="64">
        <v>170</v>
      </c>
      <c r="N172" s="64">
        <v>180.15</v>
      </c>
      <c r="O172" s="64">
        <v>202.35</v>
      </c>
      <c r="P172" s="65">
        <v>32.349999999999994</v>
      </c>
    </row>
    <row r="173" spans="1:16">
      <c r="A173" s="62"/>
      <c r="B173" s="81" t="s">
        <v>295</v>
      </c>
      <c r="C173" s="64">
        <v>84</v>
      </c>
      <c r="D173" s="64">
        <v>7.12</v>
      </c>
      <c r="E173" s="64"/>
      <c r="F173" s="65"/>
      <c r="G173" s="64"/>
      <c r="H173" s="64"/>
      <c r="I173" s="64"/>
      <c r="J173" s="64"/>
      <c r="K173" s="65"/>
      <c r="L173" s="64">
        <v>7.12</v>
      </c>
      <c r="M173" s="64">
        <v>46.25</v>
      </c>
      <c r="N173" s="64">
        <v>53.37</v>
      </c>
      <c r="O173" s="64">
        <v>76.88</v>
      </c>
      <c r="P173" s="65">
        <v>30.629999999999995</v>
      </c>
    </row>
    <row r="174" spans="1:16">
      <c r="A174" s="62"/>
      <c r="B174" s="81" t="s">
        <v>296</v>
      </c>
      <c r="C174" s="64">
        <v>423</v>
      </c>
      <c r="D174" s="64">
        <v>50.68</v>
      </c>
      <c r="E174" s="64"/>
      <c r="F174" s="65"/>
      <c r="G174" s="64"/>
      <c r="H174" s="64"/>
      <c r="I174" s="64"/>
      <c r="J174" s="64"/>
      <c r="K174" s="65"/>
      <c r="L174" s="64">
        <v>50.68</v>
      </c>
      <c r="M174" s="64">
        <v>352.25</v>
      </c>
      <c r="N174" s="64">
        <v>402.93</v>
      </c>
      <c r="O174" s="64">
        <v>372.32</v>
      </c>
      <c r="P174" s="65">
        <v>20.069999999999993</v>
      </c>
    </row>
    <row r="175" spans="1:16">
      <c r="A175" s="62"/>
      <c r="B175" s="81" t="s">
        <v>297</v>
      </c>
      <c r="C175" s="64">
        <v>3066.5</v>
      </c>
      <c r="D175" s="64">
        <v>546.45000000000005</v>
      </c>
      <c r="E175" s="64"/>
      <c r="F175" s="65"/>
      <c r="G175" s="64"/>
      <c r="H175" s="64"/>
      <c r="I175" s="64"/>
      <c r="J175" s="64"/>
      <c r="K175" s="65"/>
      <c r="L175" s="64">
        <v>546.45000000000005</v>
      </c>
      <c r="M175" s="64">
        <v>1852.67</v>
      </c>
      <c r="N175" s="64">
        <v>2399.12</v>
      </c>
      <c r="O175" s="64">
        <v>2520.0500000000002</v>
      </c>
      <c r="P175" s="65">
        <v>667.38000000000011</v>
      </c>
    </row>
    <row r="176" spans="1:16">
      <c r="A176" s="66" t="s">
        <v>27</v>
      </c>
      <c r="B176" s="66"/>
      <c r="C176" s="67">
        <v>4076.8</v>
      </c>
      <c r="D176" s="67">
        <v>628.6400000000001</v>
      </c>
      <c r="E176" s="67"/>
      <c r="F176" s="68"/>
      <c r="G176" s="67"/>
      <c r="H176" s="67"/>
      <c r="I176" s="67"/>
      <c r="J176" s="67"/>
      <c r="K176" s="68"/>
      <c r="L176" s="67">
        <v>628.6400000000001</v>
      </c>
      <c r="M176" s="67">
        <v>2627.5</v>
      </c>
      <c r="N176" s="67">
        <v>3256.14</v>
      </c>
      <c r="O176" s="67">
        <v>3448.1600000000003</v>
      </c>
      <c r="P176" s="68">
        <v>820.66000000000008</v>
      </c>
    </row>
    <row r="177" spans="1:16">
      <c r="A177" s="62" t="s">
        <v>107</v>
      </c>
      <c r="B177" s="81" t="s">
        <v>298</v>
      </c>
      <c r="C177" s="64">
        <v>1242</v>
      </c>
      <c r="D177" s="64">
        <v>4.5999999999999996</v>
      </c>
      <c r="E177" s="64"/>
      <c r="F177" s="65">
        <v>135</v>
      </c>
      <c r="G177" s="64"/>
      <c r="H177" s="64"/>
      <c r="I177" s="64">
        <v>31.16</v>
      </c>
      <c r="J177" s="64"/>
      <c r="K177" s="65">
        <v>22.51</v>
      </c>
      <c r="L177" s="64">
        <v>193.26999999999998</v>
      </c>
      <c r="M177" s="64">
        <v>471.17</v>
      </c>
      <c r="N177" s="64">
        <v>664.44</v>
      </c>
      <c r="O177" s="64">
        <v>1048.73</v>
      </c>
      <c r="P177" s="65">
        <v>577.55999999999995</v>
      </c>
    </row>
    <row r="178" spans="1:16">
      <c r="A178" s="62"/>
      <c r="B178" s="81" t="s">
        <v>299</v>
      </c>
      <c r="C178" s="64">
        <v>895.3</v>
      </c>
      <c r="D178" s="64">
        <v>5.21</v>
      </c>
      <c r="E178" s="64">
        <v>10.3</v>
      </c>
      <c r="F178" s="65">
        <v>30.9</v>
      </c>
      <c r="G178" s="64">
        <v>96.78</v>
      </c>
      <c r="H178" s="64"/>
      <c r="I178" s="64"/>
      <c r="J178" s="64">
        <v>206</v>
      </c>
      <c r="K178" s="65">
        <v>22.51</v>
      </c>
      <c r="L178" s="64">
        <v>371.7</v>
      </c>
      <c r="M178" s="64">
        <v>136.42000000000002</v>
      </c>
      <c r="N178" s="64">
        <v>508.12</v>
      </c>
      <c r="O178" s="64">
        <v>523.59999999999991</v>
      </c>
      <c r="P178" s="65">
        <v>387.17999999999989</v>
      </c>
    </row>
    <row r="179" spans="1:16">
      <c r="A179" s="66" t="s">
        <v>28</v>
      </c>
      <c r="B179" s="66"/>
      <c r="C179" s="67">
        <v>2137.3000000000002</v>
      </c>
      <c r="D179" s="67">
        <v>9.8099999999999987</v>
      </c>
      <c r="E179" s="67">
        <v>10.3</v>
      </c>
      <c r="F179" s="68">
        <v>165.9</v>
      </c>
      <c r="G179" s="67">
        <v>96.78</v>
      </c>
      <c r="H179" s="67"/>
      <c r="I179" s="67">
        <v>31.16</v>
      </c>
      <c r="J179" s="67">
        <v>206</v>
      </c>
      <c r="K179" s="68">
        <v>45.02</v>
      </c>
      <c r="L179" s="67">
        <v>564.97</v>
      </c>
      <c r="M179" s="67">
        <v>607.59</v>
      </c>
      <c r="N179" s="67">
        <v>1172.56</v>
      </c>
      <c r="O179" s="67">
        <v>1572.33</v>
      </c>
      <c r="P179" s="68">
        <v>964.73999999999978</v>
      </c>
    </row>
    <row r="180" spans="1:16">
      <c r="A180" s="62" t="s">
        <v>300</v>
      </c>
      <c r="B180" s="81" t="s">
        <v>301</v>
      </c>
      <c r="C180" s="64">
        <v>983.4</v>
      </c>
      <c r="D180" s="64">
        <v>100.67</v>
      </c>
      <c r="E180" s="64"/>
      <c r="F180" s="65"/>
      <c r="G180" s="64"/>
      <c r="H180" s="64">
        <v>120.55</v>
      </c>
      <c r="I180" s="64"/>
      <c r="J180" s="64"/>
      <c r="K180" s="65"/>
      <c r="L180" s="64">
        <v>221.22</v>
      </c>
      <c r="M180" s="64">
        <v>505.17</v>
      </c>
      <c r="N180" s="64">
        <v>726.39</v>
      </c>
      <c r="O180" s="64">
        <v>762.18</v>
      </c>
      <c r="P180" s="65">
        <v>257.00999999999993</v>
      </c>
    </row>
    <row r="181" spans="1:16">
      <c r="A181" s="62"/>
      <c r="B181" s="81" t="s">
        <v>302</v>
      </c>
      <c r="C181" s="64">
        <v>78</v>
      </c>
      <c r="D181" s="64">
        <v>9</v>
      </c>
      <c r="E181" s="64"/>
      <c r="F181" s="65"/>
      <c r="G181" s="64"/>
      <c r="H181" s="64"/>
      <c r="I181" s="64"/>
      <c r="J181" s="64"/>
      <c r="K181" s="65"/>
      <c r="L181" s="64">
        <v>9</v>
      </c>
      <c r="M181" s="64">
        <v>27.5</v>
      </c>
      <c r="N181" s="64">
        <v>36.5</v>
      </c>
      <c r="O181" s="64">
        <v>69</v>
      </c>
      <c r="P181" s="65">
        <v>41.5</v>
      </c>
    </row>
    <row r="182" spans="1:16">
      <c r="A182" s="62"/>
      <c r="B182" s="81" t="s">
        <v>303</v>
      </c>
      <c r="C182" s="64">
        <v>343.2</v>
      </c>
      <c r="D182" s="64"/>
      <c r="E182" s="64"/>
      <c r="F182" s="65"/>
      <c r="G182" s="64"/>
      <c r="H182" s="64"/>
      <c r="I182" s="64"/>
      <c r="J182" s="64"/>
      <c r="K182" s="65"/>
      <c r="L182" s="64">
        <v>0</v>
      </c>
      <c r="M182" s="64">
        <v>265.83</v>
      </c>
      <c r="N182" s="64">
        <v>265.83</v>
      </c>
      <c r="O182" s="64">
        <v>343.2</v>
      </c>
      <c r="P182" s="65">
        <v>77.37</v>
      </c>
    </row>
    <row r="183" spans="1:16">
      <c r="A183" s="66" t="s">
        <v>304</v>
      </c>
      <c r="B183" s="66"/>
      <c r="C183" s="67">
        <v>1404.6000000000001</v>
      </c>
      <c r="D183" s="67">
        <v>109.67</v>
      </c>
      <c r="E183" s="67"/>
      <c r="F183" s="68"/>
      <c r="G183" s="67"/>
      <c r="H183" s="67">
        <v>120.55</v>
      </c>
      <c r="I183" s="67"/>
      <c r="J183" s="67"/>
      <c r="K183" s="68"/>
      <c r="L183" s="67">
        <v>230.22</v>
      </c>
      <c r="M183" s="67">
        <v>798.5</v>
      </c>
      <c r="N183" s="67">
        <v>1028.72</v>
      </c>
      <c r="O183" s="67">
        <v>1174.3799999999999</v>
      </c>
      <c r="P183" s="68">
        <v>375.87999999999994</v>
      </c>
    </row>
    <row r="184" spans="1:16">
      <c r="A184" s="62" t="s">
        <v>109</v>
      </c>
      <c r="B184" s="81" t="s">
        <v>305</v>
      </c>
      <c r="C184" s="64">
        <v>130</v>
      </c>
      <c r="D184" s="64">
        <v>11.76</v>
      </c>
      <c r="E184" s="64"/>
      <c r="F184" s="65"/>
      <c r="G184" s="64"/>
      <c r="H184" s="64"/>
      <c r="I184" s="64"/>
      <c r="J184" s="64"/>
      <c r="K184" s="65">
        <v>19.22</v>
      </c>
      <c r="L184" s="64">
        <v>30.979999999999997</v>
      </c>
      <c r="M184" s="64">
        <v>57.83</v>
      </c>
      <c r="N184" s="64">
        <v>88.81</v>
      </c>
      <c r="O184" s="64">
        <v>99.02000000000001</v>
      </c>
      <c r="P184" s="65">
        <v>41.190000000000012</v>
      </c>
    </row>
    <row r="185" spans="1:16">
      <c r="A185" s="62"/>
      <c r="B185" s="81" t="s">
        <v>306</v>
      </c>
      <c r="C185" s="64">
        <v>324.3</v>
      </c>
      <c r="D185" s="64">
        <v>8.19</v>
      </c>
      <c r="E185" s="64"/>
      <c r="F185" s="65"/>
      <c r="G185" s="64"/>
      <c r="H185" s="64"/>
      <c r="I185" s="64"/>
      <c r="J185" s="64"/>
      <c r="K185" s="65">
        <v>19.22</v>
      </c>
      <c r="L185" s="64">
        <v>27.409999999999997</v>
      </c>
      <c r="M185" s="64">
        <v>264.67</v>
      </c>
      <c r="N185" s="64">
        <v>292.08000000000004</v>
      </c>
      <c r="O185" s="64">
        <v>296.89</v>
      </c>
      <c r="P185" s="65">
        <v>32.21999999999997</v>
      </c>
    </row>
    <row r="186" spans="1:16">
      <c r="A186" s="62"/>
      <c r="B186" s="81" t="s">
        <v>307</v>
      </c>
      <c r="C186" s="64">
        <v>105.55</v>
      </c>
      <c r="D186" s="64">
        <v>0.48</v>
      </c>
      <c r="E186" s="64"/>
      <c r="F186" s="65"/>
      <c r="G186" s="64"/>
      <c r="H186" s="64"/>
      <c r="I186" s="64"/>
      <c r="J186" s="64"/>
      <c r="K186" s="65">
        <v>19.22</v>
      </c>
      <c r="L186" s="64">
        <v>19.7</v>
      </c>
      <c r="M186" s="64">
        <v>83.58</v>
      </c>
      <c r="N186" s="64">
        <v>103.28</v>
      </c>
      <c r="O186" s="64">
        <v>85.85</v>
      </c>
      <c r="P186" s="65">
        <v>2.269999999999996</v>
      </c>
    </row>
    <row r="187" spans="1:16">
      <c r="A187" s="62"/>
      <c r="B187" s="81" t="s">
        <v>308</v>
      </c>
      <c r="C187" s="64">
        <v>102.5</v>
      </c>
      <c r="D187" s="64">
        <v>7.06</v>
      </c>
      <c r="E187" s="64"/>
      <c r="F187" s="65"/>
      <c r="G187" s="64"/>
      <c r="H187" s="64"/>
      <c r="I187" s="64"/>
      <c r="J187" s="64"/>
      <c r="K187" s="65">
        <v>19.22</v>
      </c>
      <c r="L187" s="64">
        <v>26.279999999999998</v>
      </c>
      <c r="M187" s="64">
        <v>53.25</v>
      </c>
      <c r="N187" s="64">
        <v>79.53</v>
      </c>
      <c r="O187" s="64">
        <v>76.22</v>
      </c>
      <c r="P187" s="65">
        <v>22.97</v>
      </c>
    </row>
    <row r="188" spans="1:16">
      <c r="A188" s="62"/>
      <c r="B188" s="81" t="s">
        <v>309</v>
      </c>
      <c r="C188" s="64">
        <v>57</v>
      </c>
      <c r="D188" s="64">
        <v>0.96</v>
      </c>
      <c r="E188" s="64"/>
      <c r="F188" s="65"/>
      <c r="G188" s="64"/>
      <c r="H188" s="64"/>
      <c r="I188" s="64"/>
      <c r="J188" s="64"/>
      <c r="K188" s="65">
        <v>19.22</v>
      </c>
      <c r="L188" s="64">
        <v>20.18</v>
      </c>
      <c r="M188" s="64">
        <v>51.42</v>
      </c>
      <c r="N188" s="64">
        <v>71.599999999999994</v>
      </c>
      <c r="O188" s="64">
        <v>36.82</v>
      </c>
      <c r="P188" s="65">
        <v>-14.600000000000001</v>
      </c>
    </row>
    <row r="189" spans="1:16">
      <c r="A189" s="66" t="s">
        <v>29</v>
      </c>
      <c r="B189" s="66"/>
      <c r="C189" s="67">
        <v>719.35</v>
      </c>
      <c r="D189" s="67">
        <v>28.45</v>
      </c>
      <c r="E189" s="67"/>
      <c r="F189" s="68"/>
      <c r="G189" s="67"/>
      <c r="H189" s="67"/>
      <c r="I189" s="67"/>
      <c r="J189" s="67"/>
      <c r="K189" s="68">
        <v>96.1</v>
      </c>
      <c r="L189" s="67">
        <v>124.54999999999998</v>
      </c>
      <c r="M189" s="67">
        <v>510.75</v>
      </c>
      <c r="N189" s="67">
        <v>635.30000000000007</v>
      </c>
      <c r="O189" s="67">
        <v>594.80000000000007</v>
      </c>
      <c r="P189" s="68">
        <v>84.049999999999983</v>
      </c>
    </row>
    <row r="190" spans="1:16">
      <c r="A190" s="62" t="s">
        <v>258</v>
      </c>
      <c r="B190" s="81" t="s">
        <v>310</v>
      </c>
      <c r="C190" s="64">
        <v>633.6</v>
      </c>
      <c r="D190" s="64">
        <v>183.88</v>
      </c>
      <c r="E190" s="64"/>
      <c r="F190" s="65"/>
      <c r="G190" s="64"/>
      <c r="H190" s="64"/>
      <c r="I190" s="64"/>
      <c r="J190" s="64"/>
      <c r="K190" s="65"/>
      <c r="L190" s="64">
        <v>183.88</v>
      </c>
      <c r="M190" s="64">
        <v>252.16000000000003</v>
      </c>
      <c r="N190" s="64">
        <v>436.04</v>
      </c>
      <c r="O190" s="64">
        <v>449.72</v>
      </c>
      <c r="P190" s="65">
        <v>197.56</v>
      </c>
    </row>
    <row r="191" spans="1:16">
      <c r="A191" s="66" t="s">
        <v>260</v>
      </c>
      <c r="B191" s="66"/>
      <c r="C191" s="67">
        <v>633.6</v>
      </c>
      <c r="D191" s="67">
        <v>183.88</v>
      </c>
      <c r="E191" s="67"/>
      <c r="F191" s="68"/>
      <c r="G191" s="67"/>
      <c r="H191" s="67"/>
      <c r="I191" s="67"/>
      <c r="J191" s="67"/>
      <c r="K191" s="68"/>
      <c r="L191" s="67">
        <v>183.88</v>
      </c>
      <c r="M191" s="67">
        <v>252.16000000000003</v>
      </c>
      <c r="N191" s="67">
        <v>436.04</v>
      </c>
      <c r="O191" s="67">
        <v>449.72</v>
      </c>
      <c r="P191" s="68">
        <v>197.56</v>
      </c>
    </row>
    <row r="192" spans="1:16">
      <c r="A192" s="62" t="s">
        <v>115</v>
      </c>
      <c r="B192" s="81" t="s">
        <v>311</v>
      </c>
      <c r="C192" s="64">
        <v>5632.25</v>
      </c>
      <c r="D192" s="64">
        <v>1048.22</v>
      </c>
      <c r="E192" s="64">
        <v>34.799999999999997</v>
      </c>
      <c r="F192" s="65"/>
      <c r="G192" s="64">
        <v>598.84</v>
      </c>
      <c r="H192" s="64"/>
      <c r="I192" s="64"/>
      <c r="J192" s="64"/>
      <c r="K192" s="65">
        <v>171.86</v>
      </c>
      <c r="L192" s="64">
        <v>1853.7200000000003</v>
      </c>
      <c r="M192" s="64">
        <v>3826.92</v>
      </c>
      <c r="N192" s="64">
        <v>5680.64</v>
      </c>
      <c r="O192" s="64">
        <v>3778.5299999999997</v>
      </c>
      <c r="P192" s="65">
        <v>-48.390000000000327</v>
      </c>
    </row>
    <row r="193" spans="1:16">
      <c r="A193" s="62"/>
      <c r="B193" s="81" t="s">
        <v>312</v>
      </c>
      <c r="C193" s="64">
        <v>150</v>
      </c>
      <c r="D193" s="64">
        <v>76.77</v>
      </c>
      <c r="E193" s="64"/>
      <c r="F193" s="65"/>
      <c r="G193" s="64"/>
      <c r="H193" s="64"/>
      <c r="I193" s="64"/>
      <c r="J193" s="64"/>
      <c r="K193" s="65">
        <v>19.61</v>
      </c>
      <c r="L193" s="64">
        <v>96.38</v>
      </c>
      <c r="M193" s="64">
        <v>135.5</v>
      </c>
      <c r="N193" s="64">
        <v>231.88</v>
      </c>
      <c r="O193" s="64">
        <v>53.620000000000005</v>
      </c>
      <c r="P193" s="65">
        <v>-81.88</v>
      </c>
    </row>
    <row r="194" spans="1:16">
      <c r="A194" s="62"/>
      <c r="B194" s="81" t="s">
        <v>313</v>
      </c>
      <c r="C194" s="64">
        <v>593</v>
      </c>
      <c r="D194" s="64">
        <v>48.17</v>
      </c>
      <c r="E194" s="64"/>
      <c r="F194" s="65"/>
      <c r="G194" s="64"/>
      <c r="H194" s="64"/>
      <c r="I194" s="64">
        <v>64.27</v>
      </c>
      <c r="J194" s="64"/>
      <c r="K194" s="65">
        <v>22.23</v>
      </c>
      <c r="L194" s="64">
        <v>134.66999999999999</v>
      </c>
      <c r="M194" s="64">
        <v>321.65999999999997</v>
      </c>
      <c r="N194" s="64">
        <v>456.32999999999993</v>
      </c>
      <c r="O194" s="64">
        <v>458.33000000000004</v>
      </c>
      <c r="P194" s="65">
        <v>136.67000000000007</v>
      </c>
    </row>
    <row r="195" spans="1:16">
      <c r="A195" s="62"/>
      <c r="B195" s="81" t="s">
        <v>314</v>
      </c>
      <c r="C195" s="64">
        <v>5965</v>
      </c>
      <c r="D195" s="64">
        <v>1940.24</v>
      </c>
      <c r="E195" s="64">
        <v>364.26</v>
      </c>
      <c r="F195" s="65">
        <v>210.12</v>
      </c>
      <c r="G195" s="64"/>
      <c r="H195" s="64"/>
      <c r="I195" s="64"/>
      <c r="J195" s="64"/>
      <c r="K195" s="65">
        <v>112.27</v>
      </c>
      <c r="L195" s="64">
        <v>2626.89</v>
      </c>
      <c r="M195" s="64">
        <v>4542.92</v>
      </c>
      <c r="N195" s="64">
        <v>7169.8099999999995</v>
      </c>
      <c r="O195" s="64">
        <v>3338.11</v>
      </c>
      <c r="P195" s="65">
        <v>-1204.81</v>
      </c>
    </row>
    <row r="196" spans="1:16">
      <c r="A196" s="62"/>
      <c r="B196" s="81" t="s">
        <v>315</v>
      </c>
      <c r="C196" s="64">
        <v>125</v>
      </c>
      <c r="D196" s="64">
        <v>12.31</v>
      </c>
      <c r="E196" s="64"/>
      <c r="F196" s="65"/>
      <c r="G196" s="64"/>
      <c r="H196" s="64"/>
      <c r="I196" s="64"/>
      <c r="J196" s="64"/>
      <c r="K196" s="65">
        <v>17.579999999999998</v>
      </c>
      <c r="L196" s="64">
        <v>29.89</v>
      </c>
      <c r="M196" s="64">
        <v>60.67</v>
      </c>
      <c r="N196" s="64">
        <v>90.56</v>
      </c>
      <c r="O196" s="64">
        <v>95.11</v>
      </c>
      <c r="P196" s="65">
        <v>34.44</v>
      </c>
    </row>
    <row r="197" spans="1:16">
      <c r="A197" s="62"/>
      <c r="B197" s="81" t="s">
        <v>316</v>
      </c>
      <c r="C197" s="64">
        <v>295</v>
      </c>
      <c r="D197" s="64">
        <v>40.549999999999997</v>
      </c>
      <c r="E197" s="64">
        <v>34.21</v>
      </c>
      <c r="F197" s="65"/>
      <c r="G197" s="64"/>
      <c r="H197" s="64"/>
      <c r="I197" s="64"/>
      <c r="J197" s="64"/>
      <c r="K197" s="65"/>
      <c r="L197" s="64">
        <v>74.759999999999991</v>
      </c>
      <c r="M197" s="64">
        <v>155.91999999999999</v>
      </c>
      <c r="N197" s="64">
        <v>230.67999999999998</v>
      </c>
      <c r="O197" s="64">
        <v>220.24</v>
      </c>
      <c r="P197" s="65">
        <v>64.320000000000022</v>
      </c>
    </row>
    <row r="198" spans="1:16">
      <c r="A198" s="62"/>
      <c r="B198" s="81" t="s">
        <v>317</v>
      </c>
      <c r="C198" s="64">
        <v>795.8</v>
      </c>
      <c r="D198" s="64">
        <v>50.43</v>
      </c>
      <c r="E198" s="64">
        <v>68.97</v>
      </c>
      <c r="F198" s="65"/>
      <c r="G198" s="64"/>
      <c r="H198" s="64"/>
      <c r="I198" s="64"/>
      <c r="J198" s="64"/>
      <c r="K198" s="65">
        <v>114.53</v>
      </c>
      <c r="L198" s="64">
        <v>233.93</v>
      </c>
      <c r="M198" s="64">
        <v>563.75</v>
      </c>
      <c r="N198" s="64">
        <v>797.68000000000006</v>
      </c>
      <c r="O198" s="64">
        <v>561.86999999999989</v>
      </c>
      <c r="P198" s="65">
        <v>-1.8800000000001091</v>
      </c>
    </row>
    <row r="199" spans="1:16">
      <c r="A199" s="62"/>
      <c r="B199" s="81" t="s">
        <v>318</v>
      </c>
      <c r="C199" s="64">
        <v>153.19999999999999</v>
      </c>
      <c r="D199" s="64">
        <v>18.53</v>
      </c>
      <c r="E199" s="64"/>
      <c r="F199" s="65"/>
      <c r="G199" s="64"/>
      <c r="H199" s="64"/>
      <c r="I199" s="64">
        <v>19.86</v>
      </c>
      <c r="J199" s="64"/>
      <c r="K199" s="65">
        <v>6.06</v>
      </c>
      <c r="L199" s="64">
        <v>44.45</v>
      </c>
      <c r="M199" s="64">
        <v>59.78</v>
      </c>
      <c r="N199" s="64">
        <v>104.23</v>
      </c>
      <c r="O199" s="64">
        <v>108.74999999999999</v>
      </c>
      <c r="P199" s="65">
        <v>48.969999999999985</v>
      </c>
    </row>
    <row r="200" spans="1:16">
      <c r="A200" s="62"/>
      <c r="B200" s="81" t="s">
        <v>319</v>
      </c>
      <c r="C200" s="64">
        <v>84.4</v>
      </c>
      <c r="D200" s="64">
        <v>2.19</v>
      </c>
      <c r="E200" s="64"/>
      <c r="F200" s="65"/>
      <c r="G200" s="64"/>
      <c r="H200" s="64"/>
      <c r="I200" s="64">
        <v>14.87</v>
      </c>
      <c r="J200" s="64"/>
      <c r="K200" s="65">
        <v>3.17</v>
      </c>
      <c r="L200" s="64">
        <v>20.229999999999997</v>
      </c>
      <c r="M200" s="64">
        <v>44.37</v>
      </c>
      <c r="N200" s="64">
        <v>64.599999999999994</v>
      </c>
      <c r="O200" s="64">
        <v>64.170000000000016</v>
      </c>
      <c r="P200" s="65">
        <v>19.800000000000018</v>
      </c>
    </row>
    <row r="201" spans="1:16">
      <c r="A201" s="66" t="s">
        <v>30</v>
      </c>
      <c r="B201" s="66"/>
      <c r="C201" s="67">
        <v>13793.65</v>
      </c>
      <c r="D201" s="67">
        <v>3237.4100000000003</v>
      </c>
      <c r="E201" s="67">
        <v>502.24</v>
      </c>
      <c r="F201" s="68">
        <v>210.12</v>
      </c>
      <c r="G201" s="67">
        <v>598.84</v>
      </c>
      <c r="H201" s="67"/>
      <c r="I201" s="67">
        <v>99</v>
      </c>
      <c r="J201" s="67"/>
      <c r="K201" s="68">
        <v>467.31000000000006</v>
      </c>
      <c r="L201" s="67">
        <v>5114.92</v>
      </c>
      <c r="M201" s="67">
        <v>9711.4900000000016</v>
      </c>
      <c r="N201" s="67">
        <v>14826.41</v>
      </c>
      <c r="O201" s="67">
        <v>8678.73</v>
      </c>
      <c r="P201" s="68">
        <v>-1032.7600000000004</v>
      </c>
    </row>
    <row r="202" spans="1:16">
      <c r="A202" s="62" t="s">
        <v>110</v>
      </c>
      <c r="B202" s="81" t="s">
        <v>320</v>
      </c>
      <c r="C202" s="64">
        <v>925</v>
      </c>
      <c r="D202" s="64">
        <v>42.49</v>
      </c>
      <c r="E202" s="64"/>
      <c r="F202" s="65"/>
      <c r="G202" s="64"/>
      <c r="H202" s="64">
        <v>247.2</v>
      </c>
      <c r="I202" s="64"/>
      <c r="J202" s="64"/>
      <c r="K202" s="65"/>
      <c r="L202" s="64">
        <v>289.69</v>
      </c>
      <c r="M202" s="64">
        <v>341.90999999999997</v>
      </c>
      <c r="N202" s="64">
        <v>631.59999999999991</v>
      </c>
      <c r="O202" s="64">
        <v>635.30999999999995</v>
      </c>
      <c r="P202" s="65">
        <v>293.39999999999998</v>
      </c>
    </row>
    <row r="203" spans="1:16">
      <c r="A203" s="66" t="s">
        <v>31</v>
      </c>
      <c r="B203" s="66"/>
      <c r="C203" s="67">
        <v>925</v>
      </c>
      <c r="D203" s="67">
        <v>42.49</v>
      </c>
      <c r="E203" s="67"/>
      <c r="F203" s="68"/>
      <c r="G203" s="67"/>
      <c r="H203" s="67">
        <v>247.2</v>
      </c>
      <c r="I203" s="67"/>
      <c r="J203" s="67"/>
      <c r="K203" s="68"/>
      <c r="L203" s="67">
        <v>289.69</v>
      </c>
      <c r="M203" s="67">
        <v>341.90999999999997</v>
      </c>
      <c r="N203" s="67">
        <v>631.59999999999991</v>
      </c>
      <c r="O203" s="67">
        <v>635.30999999999995</v>
      </c>
      <c r="P203" s="68">
        <v>293.39999999999998</v>
      </c>
    </row>
    <row r="204" spans="1:16">
      <c r="A204" s="62" t="s">
        <v>111</v>
      </c>
      <c r="B204" s="81" t="s">
        <v>321</v>
      </c>
      <c r="C204" s="64">
        <v>203.8</v>
      </c>
      <c r="D204" s="64">
        <v>3.66</v>
      </c>
      <c r="E204" s="64"/>
      <c r="F204" s="65"/>
      <c r="G204" s="64"/>
      <c r="H204" s="64"/>
      <c r="I204" s="64"/>
      <c r="J204" s="64"/>
      <c r="K204" s="65">
        <v>27.65</v>
      </c>
      <c r="L204" s="64">
        <v>31.31</v>
      </c>
      <c r="M204" s="64">
        <v>170.67</v>
      </c>
      <c r="N204" s="64">
        <v>201.98</v>
      </c>
      <c r="O204" s="64">
        <v>172.49</v>
      </c>
      <c r="P204" s="65">
        <v>1.8200000000000216</v>
      </c>
    </row>
    <row r="205" spans="1:16">
      <c r="A205" s="62"/>
      <c r="B205" s="81" t="s">
        <v>322</v>
      </c>
      <c r="C205" s="64">
        <v>252</v>
      </c>
      <c r="D205" s="64">
        <v>107.6</v>
      </c>
      <c r="E205" s="64"/>
      <c r="F205" s="65"/>
      <c r="G205" s="64"/>
      <c r="H205" s="64"/>
      <c r="I205" s="64"/>
      <c r="J205" s="64"/>
      <c r="K205" s="65"/>
      <c r="L205" s="64">
        <v>107.6</v>
      </c>
      <c r="M205" s="64">
        <v>89.25</v>
      </c>
      <c r="N205" s="64">
        <v>196.85</v>
      </c>
      <c r="O205" s="64">
        <v>144.4</v>
      </c>
      <c r="P205" s="65">
        <v>55.150000000000006</v>
      </c>
    </row>
    <row r="206" spans="1:16">
      <c r="A206" s="62"/>
      <c r="B206" s="81" t="s">
        <v>323</v>
      </c>
      <c r="C206" s="64">
        <v>287.39999999999998</v>
      </c>
      <c r="D206" s="64">
        <v>16.25</v>
      </c>
      <c r="E206" s="64"/>
      <c r="F206" s="65"/>
      <c r="G206" s="64"/>
      <c r="H206" s="64"/>
      <c r="I206" s="64"/>
      <c r="J206" s="64"/>
      <c r="K206" s="65">
        <v>80.03</v>
      </c>
      <c r="L206" s="64">
        <v>96.28</v>
      </c>
      <c r="M206" s="64">
        <v>326.58</v>
      </c>
      <c r="N206" s="64">
        <v>422.86</v>
      </c>
      <c r="O206" s="64">
        <v>191.11999999999998</v>
      </c>
      <c r="P206" s="65">
        <v>-135.46</v>
      </c>
    </row>
    <row r="207" spans="1:16">
      <c r="A207" s="62"/>
      <c r="B207" s="81" t="s">
        <v>324</v>
      </c>
      <c r="C207" s="64">
        <v>177.55</v>
      </c>
      <c r="D207" s="64">
        <v>21.44</v>
      </c>
      <c r="E207" s="64"/>
      <c r="F207" s="65"/>
      <c r="G207" s="64"/>
      <c r="H207" s="64">
        <v>41.2</v>
      </c>
      <c r="I207" s="64"/>
      <c r="J207" s="64"/>
      <c r="K207" s="65">
        <v>19.22</v>
      </c>
      <c r="L207" s="64">
        <v>81.86</v>
      </c>
      <c r="M207" s="64">
        <v>150.16999999999999</v>
      </c>
      <c r="N207" s="64">
        <v>232.02999999999997</v>
      </c>
      <c r="O207" s="64">
        <v>95.690000000000012</v>
      </c>
      <c r="P207" s="65">
        <v>-54.479999999999976</v>
      </c>
    </row>
    <row r="208" spans="1:16">
      <c r="A208" s="66" t="s">
        <v>32</v>
      </c>
      <c r="B208" s="66"/>
      <c r="C208" s="67">
        <v>920.75</v>
      </c>
      <c r="D208" s="67">
        <v>148.94999999999999</v>
      </c>
      <c r="E208" s="67"/>
      <c r="F208" s="68"/>
      <c r="G208" s="67"/>
      <c r="H208" s="67">
        <v>41.2</v>
      </c>
      <c r="I208" s="67"/>
      <c r="J208" s="67"/>
      <c r="K208" s="68">
        <v>126.9</v>
      </c>
      <c r="L208" s="67">
        <v>317.05</v>
      </c>
      <c r="M208" s="67">
        <v>736.67</v>
      </c>
      <c r="N208" s="67">
        <v>1053.72</v>
      </c>
      <c r="O208" s="67">
        <v>603.70000000000005</v>
      </c>
      <c r="P208" s="68">
        <v>-132.96999999999997</v>
      </c>
    </row>
    <row r="209" spans="1:16">
      <c r="A209" s="62" t="s">
        <v>112</v>
      </c>
      <c r="B209" s="81" t="s">
        <v>325</v>
      </c>
      <c r="C209" s="64">
        <v>351.55</v>
      </c>
      <c r="D209" s="64">
        <v>26</v>
      </c>
      <c r="E209" s="64">
        <v>2.74</v>
      </c>
      <c r="F209" s="65"/>
      <c r="G209" s="64"/>
      <c r="H209" s="64"/>
      <c r="I209" s="64"/>
      <c r="J209" s="64"/>
      <c r="K209" s="65">
        <v>25.1</v>
      </c>
      <c r="L209" s="64">
        <v>53.84</v>
      </c>
      <c r="M209" s="64">
        <v>224.92000000000002</v>
      </c>
      <c r="N209" s="64">
        <v>278.76</v>
      </c>
      <c r="O209" s="64">
        <v>297.71000000000004</v>
      </c>
      <c r="P209" s="65">
        <v>72.79000000000002</v>
      </c>
    </row>
    <row r="210" spans="1:16">
      <c r="A210" s="66" t="s">
        <v>33</v>
      </c>
      <c r="B210" s="66"/>
      <c r="C210" s="67">
        <v>351.55</v>
      </c>
      <c r="D210" s="67">
        <v>26</v>
      </c>
      <c r="E210" s="67">
        <v>2.74</v>
      </c>
      <c r="F210" s="68"/>
      <c r="G210" s="67"/>
      <c r="H210" s="67"/>
      <c r="I210" s="67"/>
      <c r="J210" s="67"/>
      <c r="K210" s="68">
        <v>25.1</v>
      </c>
      <c r="L210" s="67">
        <v>53.84</v>
      </c>
      <c r="M210" s="67">
        <v>224.92000000000002</v>
      </c>
      <c r="N210" s="67">
        <v>278.76</v>
      </c>
      <c r="O210" s="67">
        <v>297.71000000000004</v>
      </c>
      <c r="P210" s="68">
        <v>72.79000000000002</v>
      </c>
    </row>
    <row r="211" spans="1:16">
      <c r="A211" s="62" t="s">
        <v>116</v>
      </c>
      <c r="B211" s="81" t="s">
        <v>326</v>
      </c>
      <c r="C211" s="64">
        <v>178</v>
      </c>
      <c r="D211" s="64">
        <v>3.93</v>
      </c>
      <c r="E211" s="64"/>
      <c r="F211" s="65"/>
      <c r="G211" s="64"/>
      <c r="H211" s="64">
        <v>41.2</v>
      </c>
      <c r="I211" s="64"/>
      <c r="J211" s="64"/>
      <c r="K211" s="65">
        <v>71.069999999999993</v>
      </c>
      <c r="L211" s="64">
        <v>116.19999999999999</v>
      </c>
      <c r="M211" s="64">
        <v>117.34</v>
      </c>
      <c r="N211" s="64">
        <v>233.54</v>
      </c>
      <c r="O211" s="64">
        <v>61.800000000000011</v>
      </c>
      <c r="P211" s="65">
        <v>-55.539999999999992</v>
      </c>
    </row>
    <row r="212" spans="1:16">
      <c r="A212" s="66" t="s">
        <v>34</v>
      </c>
      <c r="B212" s="66"/>
      <c r="C212" s="67">
        <v>178</v>
      </c>
      <c r="D212" s="67">
        <v>3.93</v>
      </c>
      <c r="E212" s="67"/>
      <c r="F212" s="68"/>
      <c r="G212" s="67"/>
      <c r="H212" s="67">
        <v>41.2</v>
      </c>
      <c r="I212" s="67"/>
      <c r="J212" s="67"/>
      <c r="K212" s="68">
        <v>71.069999999999993</v>
      </c>
      <c r="L212" s="67">
        <v>116.19999999999999</v>
      </c>
      <c r="M212" s="67">
        <v>117.34</v>
      </c>
      <c r="N212" s="67">
        <v>233.54</v>
      </c>
      <c r="O212" s="67">
        <v>61.800000000000011</v>
      </c>
      <c r="P212" s="68">
        <v>-55.539999999999992</v>
      </c>
    </row>
    <row r="213" spans="1:16">
      <c r="A213" s="62" t="s">
        <v>327</v>
      </c>
      <c r="B213" s="81" t="s">
        <v>328</v>
      </c>
      <c r="C213" s="64">
        <v>351.5</v>
      </c>
      <c r="D213" s="64">
        <v>86.51</v>
      </c>
      <c r="E213" s="64"/>
      <c r="F213" s="65"/>
      <c r="G213" s="64"/>
      <c r="H213" s="64"/>
      <c r="I213" s="64"/>
      <c r="J213" s="64"/>
      <c r="K213" s="65"/>
      <c r="L213" s="64">
        <v>86.51</v>
      </c>
      <c r="M213" s="64">
        <v>256.41999999999996</v>
      </c>
      <c r="N213" s="64">
        <v>342.92999999999995</v>
      </c>
      <c r="O213" s="64">
        <v>264.99</v>
      </c>
      <c r="P213" s="65">
        <v>8.57000000000005</v>
      </c>
    </row>
    <row r="214" spans="1:16">
      <c r="A214" s="66" t="s">
        <v>329</v>
      </c>
      <c r="B214" s="66"/>
      <c r="C214" s="67">
        <v>351.5</v>
      </c>
      <c r="D214" s="67">
        <v>86.51</v>
      </c>
      <c r="E214" s="67"/>
      <c r="F214" s="68"/>
      <c r="G214" s="67"/>
      <c r="H214" s="67"/>
      <c r="I214" s="67"/>
      <c r="J214" s="67"/>
      <c r="K214" s="68"/>
      <c r="L214" s="67">
        <v>86.51</v>
      </c>
      <c r="M214" s="67">
        <v>256.41999999999996</v>
      </c>
      <c r="N214" s="67">
        <v>342.92999999999995</v>
      </c>
      <c r="O214" s="67">
        <v>264.99</v>
      </c>
      <c r="P214" s="68">
        <v>8.57000000000005</v>
      </c>
    </row>
    <row r="215" spans="1:16" ht="15.75" thickBot="1">
      <c r="A215" s="69"/>
      <c r="B215" s="69"/>
      <c r="C215" s="70">
        <v>35471.990000000013</v>
      </c>
      <c r="D215" s="70">
        <v>5033.47</v>
      </c>
      <c r="E215" s="70">
        <v>536.51</v>
      </c>
      <c r="F215" s="71">
        <v>1549.6727999999998</v>
      </c>
      <c r="G215" s="70">
        <v>1136.98</v>
      </c>
      <c r="H215" s="70">
        <v>837.82</v>
      </c>
      <c r="I215" s="70">
        <v>174.75</v>
      </c>
      <c r="J215" s="70">
        <v>206</v>
      </c>
      <c r="K215" s="71">
        <v>831.5</v>
      </c>
      <c r="L215" s="70">
        <v>10306.702800000003</v>
      </c>
      <c r="M215" s="70">
        <v>21066.029999999988</v>
      </c>
      <c r="N215" s="70">
        <v>31372.732799999998</v>
      </c>
      <c r="O215" s="70">
        <v>25165.287200000002</v>
      </c>
      <c r="P215" s="71">
        <v>4099.2572</v>
      </c>
    </row>
    <row r="216" spans="1:16">
      <c r="A216" s="22">
        <v>400000</v>
      </c>
      <c r="B216" s="22" t="s">
        <v>77</v>
      </c>
      <c r="C216" s="31" t="s">
        <v>87</v>
      </c>
      <c r="D216" s="31" t="s">
        <v>55</v>
      </c>
      <c r="E216" s="31" t="s">
        <v>56</v>
      </c>
      <c r="F216" s="31" t="s">
        <v>57</v>
      </c>
      <c r="G216" s="31" t="s">
        <v>58</v>
      </c>
      <c r="H216" s="31" t="s">
        <v>59</v>
      </c>
      <c r="I216" s="31" t="s">
        <v>60</v>
      </c>
      <c r="J216" s="31" t="s">
        <v>61</v>
      </c>
      <c r="K216" s="31" t="s">
        <v>62</v>
      </c>
      <c r="L216" s="31" t="s">
        <v>63</v>
      </c>
      <c r="M216" s="31" t="s">
        <v>64</v>
      </c>
      <c r="N216" s="31" t="s">
        <v>65</v>
      </c>
      <c r="O216" s="31" t="s">
        <v>66</v>
      </c>
      <c r="P216" s="31" t="s">
        <v>67</v>
      </c>
    </row>
    <row r="217" spans="1:16">
      <c r="A217" s="82" t="s">
        <v>330</v>
      </c>
      <c r="B217" s="32" t="s">
        <v>331</v>
      </c>
      <c r="C217" s="25">
        <v>373.92</v>
      </c>
      <c r="D217" s="25"/>
      <c r="E217" s="25"/>
      <c r="F217" s="26"/>
      <c r="G217" s="25"/>
      <c r="H217" s="25"/>
      <c r="I217" s="25"/>
      <c r="J217" s="25"/>
      <c r="K217" s="26"/>
      <c r="L217" s="25">
        <v>0</v>
      </c>
      <c r="M217" s="25">
        <v>468.40999999999997</v>
      </c>
      <c r="N217" s="25">
        <v>468.40999999999997</v>
      </c>
      <c r="O217" s="25">
        <v>373.92</v>
      </c>
      <c r="P217" s="26">
        <v>-94.489999999999952</v>
      </c>
    </row>
    <row r="218" spans="1:16">
      <c r="A218" s="1" t="s">
        <v>332</v>
      </c>
      <c r="B218" s="1"/>
      <c r="C218" s="27">
        <v>373.92</v>
      </c>
      <c r="D218" s="27"/>
      <c r="E218" s="27"/>
      <c r="F218" s="28"/>
      <c r="G218" s="27"/>
      <c r="H218" s="27"/>
      <c r="I218" s="27"/>
      <c r="J218" s="27"/>
      <c r="K218" s="28"/>
      <c r="L218" s="27">
        <v>0</v>
      </c>
      <c r="M218" s="27">
        <v>468.40999999999997</v>
      </c>
      <c r="N218" s="27">
        <v>468.40999999999997</v>
      </c>
      <c r="O218" s="27">
        <v>373.92</v>
      </c>
      <c r="P218" s="28">
        <v>-94.489999999999952</v>
      </c>
    </row>
    <row r="219" spans="1:16">
      <c r="A219" s="82" t="s">
        <v>117</v>
      </c>
      <c r="B219" s="32" t="s">
        <v>333</v>
      </c>
      <c r="C219" s="25">
        <v>232</v>
      </c>
      <c r="D219" s="25">
        <v>32.42</v>
      </c>
      <c r="E219" s="25">
        <v>0.85</v>
      </c>
      <c r="F219" s="26"/>
      <c r="G219" s="25"/>
      <c r="H219" s="25">
        <v>32.96</v>
      </c>
      <c r="I219" s="25"/>
      <c r="J219" s="25"/>
      <c r="K219" s="26"/>
      <c r="L219" s="25">
        <v>66.23</v>
      </c>
      <c r="M219" s="25">
        <v>151.58000000000001</v>
      </c>
      <c r="N219" s="25">
        <v>217.81</v>
      </c>
      <c r="O219" s="25">
        <v>165.76999999999998</v>
      </c>
      <c r="P219" s="26">
        <v>14.189999999999969</v>
      </c>
    </row>
    <row r="220" spans="1:16">
      <c r="A220" s="82"/>
      <c r="B220" s="32" t="s">
        <v>334</v>
      </c>
      <c r="C220" s="25">
        <v>3528</v>
      </c>
      <c r="D220" s="25">
        <v>282.23</v>
      </c>
      <c r="E220" s="25">
        <v>22.23</v>
      </c>
      <c r="F220" s="26"/>
      <c r="G220" s="25">
        <v>219.31</v>
      </c>
      <c r="H220" s="25">
        <v>731.3</v>
      </c>
      <c r="I220" s="25"/>
      <c r="J220" s="25"/>
      <c r="K220" s="26">
        <v>383.16</v>
      </c>
      <c r="L220" s="25">
        <v>1638.23</v>
      </c>
      <c r="M220" s="25">
        <v>1877.83</v>
      </c>
      <c r="N220" s="25">
        <v>3516.06</v>
      </c>
      <c r="O220" s="25">
        <v>1889.77</v>
      </c>
      <c r="P220" s="26">
        <v>11.940000000000055</v>
      </c>
    </row>
    <row r="221" spans="1:16">
      <c r="A221" s="82"/>
      <c r="B221" s="32" t="s">
        <v>335</v>
      </c>
      <c r="C221" s="25">
        <v>2385.9299999999998</v>
      </c>
      <c r="D221" s="25">
        <v>295.52</v>
      </c>
      <c r="E221" s="25">
        <v>1.02</v>
      </c>
      <c r="F221" s="26">
        <v>211</v>
      </c>
      <c r="G221" s="25"/>
      <c r="H221" s="25">
        <v>260.77</v>
      </c>
      <c r="I221" s="25">
        <v>27.81</v>
      </c>
      <c r="J221" s="25"/>
      <c r="K221" s="26">
        <v>21.82</v>
      </c>
      <c r="L221" s="25">
        <v>817.93999999999994</v>
      </c>
      <c r="M221" s="25">
        <v>1637.45</v>
      </c>
      <c r="N221" s="25">
        <v>2455.39</v>
      </c>
      <c r="O221" s="25">
        <v>1567.9899999999998</v>
      </c>
      <c r="P221" s="26">
        <v>-69.460000000000264</v>
      </c>
    </row>
    <row r="222" spans="1:16">
      <c r="A222" s="82"/>
      <c r="B222" s="32" t="s">
        <v>336</v>
      </c>
      <c r="C222" s="25">
        <v>232</v>
      </c>
      <c r="D222" s="25">
        <v>32.42</v>
      </c>
      <c r="E222" s="25">
        <v>0.85</v>
      </c>
      <c r="F222" s="26"/>
      <c r="G222" s="25"/>
      <c r="H222" s="25">
        <v>41.2</v>
      </c>
      <c r="I222" s="25"/>
      <c r="J222" s="25"/>
      <c r="K222" s="26"/>
      <c r="L222" s="25">
        <v>74.47</v>
      </c>
      <c r="M222" s="25">
        <v>122.75</v>
      </c>
      <c r="N222" s="25">
        <v>197.22</v>
      </c>
      <c r="O222" s="25">
        <v>157.53</v>
      </c>
      <c r="P222" s="26">
        <v>34.78</v>
      </c>
    </row>
    <row r="223" spans="1:16">
      <c r="A223" s="82"/>
      <c r="B223" s="32" t="s">
        <v>337</v>
      </c>
      <c r="C223" s="25">
        <v>1622.13</v>
      </c>
      <c r="D223" s="25">
        <v>221.77</v>
      </c>
      <c r="E223" s="25">
        <v>0.17</v>
      </c>
      <c r="F223" s="26">
        <v>0.54</v>
      </c>
      <c r="G223" s="25"/>
      <c r="H223" s="25">
        <v>157.77000000000001</v>
      </c>
      <c r="I223" s="25"/>
      <c r="J223" s="25"/>
      <c r="K223" s="26">
        <v>19.22</v>
      </c>
      <c r="L223" s="25">
        <v>399.47</v>
      </c>
      <c r="M223" s="25">
        <v>1273.9399999999998</v>
      </c>
      <c r="N223" s="25">
        <v>1673.4099999999999</v>
      </c>
      <c r="O223" s="25">
        <v>1222.6600000000001</v>
      </c>
      <c r="P223" s="26">
        <v>-51.279999999999745</v>
      </c>
    </row>
    <row r="224" spans="1:16">
      <c r="A224" s="82"/>
      <c r="B224" s="32" t="s">
        <v>338</v>
      </c>
      <c r="C224" s="25">
        <v>1995</v>
      </c>
      <c r="D224" s="25">
        <v>142.34</v>
      </c>
      <c r="E224" s="25">
        <v>10.92</v>
      </c>
      <c r="F224" s="26"/>
      <c r="G224" s="25">
        <v>97.36</v>
      </c>
      <c r="H224" s="25">
        <v>365.65</v>
      </c>
      <c r="I224" s="25"/>
      <c r="J224" s="25"/>
      <c r="K224" s="26">
        <v>243.08</v>
      </c>
      <c r="L224" s="25">
        <v>859.35</v>
      </c>
      <c r="M224" s="25">
        <v>1113.7900000000002</v>
      </c>
      <c r="N224" s="25">
        <v>1973.1400000000003</v>
      </c>
      <c r="O224" s="25">
        <v>1135.6500000000001</v>
      </c>
      <c r="P224" s="26">
        <v>21.8599999999999</v>
      </c>
    </row>
    <row r="225" spans="1:16">
      <c r="A225" s="82"/>
      <c r="B225" s="32" t="s">
        <v>339</v>
      </c>
      <c r="C225" s="25">
        <v>427.64</v>
      </c>
      <c r="D225" s="25">
        <v>43.26</v>
      </c>
      <c r="E225" s="25"/>
      <c r="F225" s="26">
        <v>1.5</v>
      </c>
      <c r="G225" s="25"/>
      <c r="H225" s="25">
        <v>58.18</v>
      </c>
      <c r="I225" s="25"/>
      <c r="J225" s="25"/>
      <c r="K225" s="26"/>
      <c r="L225" s="25">
        <v>102.94</v>
      </c>
      <c r="M225" s="25">
        <v>180.77999999999997</v>
      </c>
      <c r="N225" s="25">
        <v>283.71999999999997</v>
      </c>
      <c r="O225" s="25">
        <v>324.7</v>
      </c>
      <c r="P225" s="26">
        <v>143.92000000000002</v>
      </c>
    </row>
    <row r="226" spans="1:16">
      <c r="A226" s="82"/>
      <c r="B226" s="32" t="s">
        <v>340</v>
      </c>
      <c r="C226" s="25">
        <v>138.6</v>
      </c>
      <c r="D226" s="25">
        <v>14.94</v>
      </c>
      <c r="E226" s="25"/>
      <c r="F226" s="26"/>
      <c r="G226" s="25"/>
      <c r="H226" s="25"/>
      <c r="I226" s="25"/>
      <c r="J226" s="25"/>
      <c r="K226" s="26"/>
      <c r="L226" s="25">
        <v>14.94</v>
      </c>
      <c r="M226" s="25">
        <v>102.67</v>
      </c>
      <c r="N226" s="25">
        <v>117.61</v>
      </c>
      <c r="O226" s="25">
        <v>123.66</v>
      </c>
      <c r="P226" s="26">
        <v>20.989999999999995</v>
      </c>
    </row>
    <row r="227" spans="1:16">
      <c r="A227" s="82"/>
      <c r="B227" s="32" t="s">
        <v>341</v>
      </c>
      <c r="C227" s="25">
        <v>1639</v>
      </c>
      <c r="D227" s="25">
        <v>142.34</v>
      </c>
      <c r="E227" s="25">
        <v>10.29</v>
      </c>
      <c r="F227" s="26"/>
      <c r="G227" s="25">
        <v>97.36</v>
      </c>
      <c r="H227" s="25">
        <v>365.65</v>
      </c>
      <c r="I227" s="25"/>
      <c r="J227" s="25"/>
      <c r="K227" s="26">
        <v>191.58</v>
      </c>
      <c r="L227" s="25">
        <v>807.22</v>
      </c>
      <c r="M227" s="25">
        <v>810.37</v>
      </c>
      <c r="N227" s="25">
        <v>1617.5900000000001</v>
      </c>
      <c r="O227" s="25">
        <v>831.78</v>
      </c>
      <c r="P227" s="26">
        <v>21.409999999999968</v>
      </c>
    </row>
    <row r="228" spans="1:16">
      <c r="A228" s="82"/>
      <c r="B228" s="32" t="s">
        <v>342</v>
      </c>
      <c r="C228" s="25">
        <v>92.5</v>
      </c>
      <c r="D228" s="25">
        <v>17.87</v>
      </c>
      <c r="E228" s="25"/>
      <c r="F228" s="26"/>
      <c r="G228" s="25"/>
      <c r="H228" s="25"/>
      <c r="I228" s="25"/>
      <c r="J228" s="25"/>
      <c r="K228" s="26"/>
      <c r="L228" s="25">
        <v>17.87</v>
      </c>
      <c r="M228" s="25">
        <v>39.17</v>
      </c>
      <c r="N228" s="25">
        <v>57.040000000000006</v>
      </c>
      <c r="O228" s="25">
        <v>74.63</v>
      </c>
      <c r="P228" s="26">
        <v>35.459999999999994</v>
      </c>
    </row>
    <row r="229" spans="1:16">
      <c r="A229" s="82"/>
      <c r="B229" s="32" t="s">
        <v>343</v>
      </c>
      <c r="C229" s="25">
        <v>1794</v>
      </c>
      <c r="D229" s="25">
        <v>141.76</v>
      </c>
      <c r="E229" s="25">
        <v>11.11</v>
      </c>
      <c r="F229" s="26"/>
      <c r="G229" s="25">
        <v>102.7</v>
      </c>
      <c r="H229" s="25">
        <v>365.65</v>
      </c>
      <c r="I229" s="25"/>
      <c r="J229" s="25"/>
      <c r="K229" s="26">
        <v>294.58</v>
      </c>
      <c r="L229" s="25">
        <v>915.8</v>
      </c>
      <c r="M229" s="25">
        <v>1261.69</v>
      </c>
      <c r="N229" s="25">
        <v>2177.4899999999998</v>
      </c>
      <c r="O229" s="25">
        <v>878.2</v>
      </c>
      <c r="P229" s="26">
        <v>-383.49</v>
      </c>
    </row>
    <row r="230" spans="1:16">
      <c r="A230" s="82"/>
      <c r="B230" s="32" t="s">
        <v>344</v>
      </c>
      <c r="C230" s="25">
        <v>1142.6199999999999</v>
      </c>
      <c r="D230" s="25">
        <v>86.179999999999993</v>
      </c>
      <c r="E230" s="25"/>
      <c r="F230" s="26">
        <v>89.36</v>
      </c>
      <c r="G230" s="25"/>
      <c r="H230" s="25">
        <v>47.09</v>
      </c>
      <c r="I230" s="25"/>
      <c r="J230" s="25"/>
      <c r="K230" s="26"/>
      <c r="L230" s="25">
        <v>222.63</v>
      </c>
      <c r="M230" s="25">
        <v>402.78000000000003</v>
      </c>
      <c r="N230" s="25">
        <v>625.41000000000008</v>
      </c>
      <c r="O230" s="25">
        <v>919.9899999999999</v>
      </c>
      <c r="P230" s="26">
        <v>517.20999999999981</v>
      </c>
    </row>
    <row r="231" spans="1:16">
      <c r="A231" s="82"/>
      <c r="B231" s="32" t="s">
        <v>345</v>
      </c>
      <c r="C231" s="25">
        <v>365.4</v>
      </c>
      <c r="D231" s="25">
        <v>39.049999999999997</v>
      </c>
      <c r="E231" s="25"/>
      <c r="F231" s="26"/>
      <c r="G231" s="25"/>
      <c r="H231" s="25"/>
      <c r="I231" s="25"/>
      <c r="J231" s="25"/>
      <c r="K231" s="26"/>
      <c r="L231" s="25">
        <v>39.049999999999997</v>
      </c>
      <c r="M231" s="25">
        <v>212.32999999999998</v>
      </c>
      <c r="N231" s="25">
        <v>251.38</v>
      </c>
      <c r="O231" s="25">
        <v>326.34999999999997</v>
      </c>
      <c r="P231" s="26">
        <v>114.01999999999998</v>
      </c>
    </row>
    <row r="232" spans="1:16">
      <c r="A232" s="82"/>
      <c r="B232" s="32" t="s">
        <v>346</v>
      </c>
      <c r="C232" s="25">
        <v>165</v>
      </c>
      <c r="D232" s="25">
        <v>17.39</v>
      </c>
      <c r="E232" s="25"/>
      <c r="F232" s="26"/>
      <c r="G232" s="25"/>
      <c r="H232" s="25"/>
      <c r="I232" s="25"/>
      <c r="J232" s="25"/>
      <c r="K232" s="26"/>
      <c r="L232" s="25">
        <v>17.39</v>
      </c>
      <c r="M232" s="25">
        <v>101.92</v>
      </c>
      <c r="N232" s="25">
        <v>119.31</v>
      </c>
      <c r="O232" s="25">
        <v>147.61000000000001</v>
      </c>
      <c r="P232" s="26">
        <v>45.690000000000012</v>
      </c>
    </row>
    <row r="233" spans="1:16">
      <c r="A233" s="82"/>
      <c r="B233" s="32" t="s">
        <v>347</v>
      </c>
      <c r="C233" s="25">
        <v>182.4</v>
      </c>
      <c r="D233" s="25">
        <v>5.83</v>
      </c>
      <c r="E233" s="25"/>
      <c r="F233" s="26">
        <v>40.659999999999997</v>
      </c>
      <c r="G233" s="25"/>
      <c r="H233" s="25"/>
      <c r="I233" s="25"/>
      <c r="J233" s="25"/>
      <c r="K233" s="26"/>
      <c r="L233" s="25">
        <v>46.489999999999995</v>
      </c>
      <c r="M233" s="25">
        <v>101.92</v>
      </c>
      <c r="N233" s="25">
        <v>148.41</v>
      </c>
      <c r="O233" s="25">
        <v>135.91000000000003</v>
      </c>
      <c r="P233" s="26">
        <v>33.990000000000023</v>
      </c>
    </row>
    <row r="234" spans="1:16">
      <c r="A234" s="82"/>
      <c r="B234" s="32" t="s">
        <v>348</v>
      </c>
      <c r="C234" s="25">
        <v>1518.6</v>
      </c>
      <c r="D234" s="25">
        <v>245.18</v>
      </c>
      <c r="E234" s="25">
        <v>2.4</v>
      </c>
      <c r="F234" s="26"/>
      <c r="G234" s="25"/>
      <c r="H234" s="25">
        <v>270.89</v>
      </c>
      <c r="I234" s="25"/>
      <c r="J234" s="25"/>
      <c r="K234" s="26"/>
      <c r="L234" s="25">
        <v>518.47</v>
      </c>
      <c r="M234" s="25">
        <v>784.25</v>
      </c>
      <c r="N234" s="25">
        <v>1302.72</v>
      </c>
      <c r="O234" s="25">
        <v>1000.1299999999999</v>
      </c>
      <c r="P234" s="26">
        <v>215.87999999999988</v>
      </c>
    </row>
    <row r="235" spans="1:16">
      <c r="A235" s="82"/>
      <c r="B235" s="32" t="s">
        <v>349</v>
      </c>
      <c r="C235" s="25">
        <v>97</v>
      </c>
      <c r="D235" s="25">
        <v>5.83</v>
      </c>
      <c r="E235" s="25"/>
      <c r="F235" s="26"/>
      <c r="G235" s="25"/>
      <c r="H235" s="25"/>
      <c r="I235" s="25"/>
      <c r="J235" s="25"/>
      <c r="K235" s="26"/>
      <c r="L235" s="25">
        <v>5.83</v>
      </c>
      <c r="M235" s="25">
        <v>43.75</v>
      </c>
      <c r="N235" s="25">
        <v>49.58</v>
      </c>
      <c r="O235" s="25">
        <v>91.17</v>
      </c>
      <c r="P235" s="26">
        <v>47.42</v>
      </c>
    </row>
    <row r="236" spans="1:16">
      <c r="A236" s="82"/>
      <c r="B236" s="32" t="s">
        <v>350</v>
      </c>
      <c r="C236" s="25">
        <v>205</v>
      </c>
      <c r="D236" s="25">
        <v>11.040000000000001</v>
      </c>
      <c r="E236" s="25"/>
      <c r="F236" s="26">
        <v>51.37</v>
      </c>
      <c r="G236" s="25"/>
      <c r="H236" s="25">
        <v>1.62</v>
      </c>
      <c r="I236" s="25"/>
      <c r="J236" s="25"/>
      <c r="K236" s="26"/>
      <c r="L236" s="25">
        <v>64.03</v>
      </c>
      <c r="M236" s="25">
        <v>126.28</v>
      </c>
      <c r="N236" s="25">
        <v>190.31</v>
      </c>
      <c r="O236" s="25">
        <v>140.97</v>
      </c>
      <c r="P236" s="26">
        <v>14.689999999999998</v>
      </c>
    </row>
    <row r="237" spans="1:16">
      <c r="A237" s="82"/>
      <c r="B237" s="32" t="s">
        <v>351</v>
      </c>
      <c r="C237" s="25">
        <v>957</v>
      </c>
      <c r="D237" s="25">
        <v>63.36</v>
      </c>
      <c r="E237" s="25"/>
      <c r="F237" s="26">
        <v>113.5</v>
      </c>
      <c r="G237" s="25"/>
      <c r="H237" s="25">
        <v>55.34</v>
      </c>
      <c r="I237" s="25"/>
      <c r="J237" s="25"/>
      <c r="K237" s="26"/>
      <c r="L237" s="25">
        <v>232.20000000000002</v>
      </c>
      <c r="M237" s="25">
        <v>642.84999999999991</v>
      </c>
      <c r="N237" s="25">
        <v>875.05</v>
      </c>
      <c r="O237" s="25">
        <v>724.8</v>
      </c>
      <c r="P237" s="26">
        <v>81.950000000000045</v>
      </c>
    </row>
    <row r="238" spans="1:16">
      <c r="A238" s="82"/>
      <c r="B238" s="32" t="s">
        <v>352</v>
      </c>
      <c r="C238" s="25">
        <v>860.4</v>
      </c>
      <c r="D238" s="25">
        <v>142.41</v>
      </c>
      <c r="E238" s="25"/>
      <c r="F238" s="26"/>
      <c r="G238" s="25"/>
      <c r="H238" s="25">
        <v>25.75</v>
      </c>
      <c r="I238" s="25"/>
      <c r="J238" s="25"/>
      <c r="K238" s="26"/>
      <c r="L238" s="25">
        <v>168.16</v>
      </c>
      <c r="M238" s="25">
        <v>549.42000000000007</v>
      </c>
      <c r="N238" s="25">
        <v>717.58</v>
      </c>
      <c r="O238" s="25">
        <v>692.24</v>
      </c>
      <c r="P238" s="26">
        <v>142.81999999999994</v>
      </c>
    </row>
    <row r="239" spans="1:16">
      <c r="A239" s="82"/>
      <c r="B239" s="32" t="s">
        <v>353</v>
      </c>
      <c r="C239" s="25">
        <v>1032</v>
      </c>
      <c r="D239" s="25">
        <v>40.54</v>
      </c>
      <c r="E239" s="25"/>
      <c r="F239" s="26">
        <v>329.6</v>
      </c>
      <c r="G239" s="25"/>
      <c r="H239" s="25"/>
      <c r="I239" s="25"/>
      <c r="J239" s="25"/>
      <c r="K239" s="26"/>
      <c r="L239" s="25">
        <v>370.14000000000004</v>
      </c>
      <c r="M239" s="25">
        <v>429.65999999999997</v>
      </c>
      <c r="N239" s="25">
        <v>799.8</v>
      </c>
      <c r="O239" s="25">
        <v>661.8599999999999</v>
      </c>
      <c r="P239" s="26">
        <v>232.19999999999993</v>
      </c>
    </row>
    <row r="240" spans="1:16">
      <c r="A240" s="82"/>
      <c r="B240" s="32" t="s">
        <v>354</v>
      </c>
      <c r="C240" s="25">
        <v>164</v>
      </c>
      <c r="D240" s="25">
        <v>6.94</v>
      </c>
      <c r="E240" s="25"/>
      <c r="F240" s="26"/>
      <c r="G240" s="25"/>
      <c r="H240" s="25">
        <v>25.75</v>
      </c>
      <c r="I240" s="25"/>
      <c r="J240" s="25"/>
      <c r="K240" s="26"/>
      <c r="L240" s="25">
        <v>32.69</v>
      </c>
      <c r="M240" s="25">
        <v>87.5</v>
      </c>
      <c r="N240" s="25">
        <v>120.19</v>
      </c>
      <c r="O240" s="25">
        <v>131.31</v>
      </c>
      <c r="P240" s="26">
        <v>43.81</v>
      </c>
    </row>
    <row r="241" spans="1:16">
      <c r="A241" s="82"/>
      <c r="B241" s="32" t="s">
        <v>119</v>
      </c>
      <c r="C241" s="25">
        <v>149.6</v>
      </c>
      <c r="D241" s="25">
        <v>12.68</v>
      </c>
      <c r="E241" s="25"/>
      <c r="F241" s="26"/>
      <c r="G241" s="25"/>
      <c r="H241" s="25">
        <v>19.75</v>
      </c>
      <c r="I241" s="25"/>
      <c r="J241" s="25"/>
      <c r="K241" s="26">
        <v>36.99</v>
      </c>
      <c r="L241" s="25">
        <v>69.42</v>
      </c>
      <c r="M241" s="25">
        <v>75.3</v>
      </c>
      <c r="N241" s="25">
        <v>144.72</v>
      </c>
      <c r="O241" s="25">
        <v>80.179999999999993</v>
      </c>
      <c r="P241" s="26">
        <v>4.8799999999999955</v>
      </c>
    </row>
    <row r="242" spans="1:16">
      <c r="A242" s="82"/>
      <c r="B242" s="32" t="s">
        <v>355</v>
      </c>
      <c r="C242" s="25">
        <v>325</v>
      </c>
      <c r="D242" s="25">
        <v>32.19</v>
      </c>
      <c r="E242" s="25"/>
      <c r="F242" s="26">
        <v>101.66</v>
      </c>
      <c r="G242" s="25"/>
      <c r="H242" s="25"/>
      <c r="I242" s="25"/>
      <c r="J242" s="25"/>
      <c r="K242" s="26"/>
      <c r="L242" s="25">
        <v>133.85</v>
      </c>
      <c r="M242" s="25">
        <v>215.42</v>
      </c>
      <c r="N242" s="25">
        <v>349.27</v>
      </c>
      <c r="O242" s="25">
        <v>191.15</v>
      </c>
      <c r="P242" s="26">
        <v>-24.269999999999982</v>
      </c>
    </row>
    <row r="243" spans="1:16">
      <c r="A243" s="82"/>
      <c r="B243" s="32" t="s">
        <v>356</v>
      </c>
      <c r="C243" s="25">
        <v>145</v>
      </c>
      <c r="D243" s="25">
        <v>19.79</v>
      </c>
      <c r="E243" s="25"/>
      <c r="F243" s="26"/>
      <c r="G243" s="25"/>
      <c r="H243" s="25">
        <v>25.75</v>
      </c>
      <c r="I243" s="25"/>
      <c r="J243" s="25"/>
      <c r="K243" s="26">
        <v>52.07</v>
      </c>
      <c r="L243" s="25">
        <v>97.61</v>
      </c>
      <c r="M243" s="25">
        <v>143.16999999999999</v>
      </c>
      <c r="N243" s="25">
        <v>240.77999999999997</v>
      </c>
      <c r="O243" s="25">
        <v>47.39</v>
      </c>
      <c r="P243" s="26">
        <v>-95.779999999999987</v>
      </c>
    </row>
    <row r="244" spans="1:16">
      <c r="A244" s="82"/>
      <c r="B244" s="32" t="s">
        <v>357</v>
      </c>
      <c r="C244" s="25">
        <v>426.6</v>
      </c>
      <c r="D244" s="25">
        <v>79.139999999999986</v>
      </c>
      <c r="E244" s="25"/>
      <c r="F244" s="26">
        <v>1.08</v>
      </c>
      <c r="G244" s="25"/>
      <c r="H244" s="25">
        <v>3.24</v>
      </c>
      <c r="I244" s="25"/>
      <c r="J244" s="25"/>
      <c r="K244" s="26"/>
      <c r="L244" s="25">
        <v>83.45999999999998</v>
      </c>
      <c r="M244" s="25">
        <v>264.14</v>
      </c>
      <c r="N244" s="25">
        <v>347.59999999999997</v>
      </c>
      <c r="O244" s="25">
        <v>343.14000000000004</v>
      </c>
      <c r="P244" s="26">
        <v>79.000000000000057</v>
      </c>
    </row>
    <row r="245" spans="1:16">
      <c r="A245" s="82"/>
      <c r="B245" s="32" t="s">
        <v>358</v>
      </c>
      <c r="C245" s="25">
        <v>823.95</v>
      </c>
      <c r="D245" s="25">
        <v>78.83</v>
      </c>
      <c r="E245" s="25"/>
      <c r="F245" s="26"/>
      <c r="G245" s="25"/>
      <c r="H245" s="25"/>
      <c r="I245" s="25"/>
      <c r="J245" s="25"/>
      <c r="K245" s="26">
        <v>39.08</v>
      </c>
      <c r="L245" s="25">
        <v>117.91</v>
      </c>
      <c r="M245" s="25">
        <v>414.33</v>
      </c>
      <c r="N245" s="25">
        <v>532.24</v>
      </c>
      <c r="O245" s="25">
        <v>706.04000000000008</v>
      </c>
      <c r="P245" s="26">
        <v>291.71000000000009</v>
      </c>
    </row>
    <row r="246" spans="1:16">
      <c r="A246" s="82"/>
      <c r="B246" s="32" t="s">
        <v>359</v>
      </c>
      <c r="C246" s="25">
        <v>1748</v>
      </c>
      <c r="D246" s="25">
        <v>141.76</v>
      </c>
      <c r="E246" s="25">
        <v>10.29</v>
      </c>
      <c r="F246" s="26"/>
      <c r="G246" s="25">
        <v>102.7</v>
      </c>
      <c r="H246" s="25">
        <v>365.65</v>
      </c>
      <c r="I246" s="25"/>
      <c r="J246" s="25"/>
      <c r="K246" s="26">
        <v>249.26</v>
      </c>
      <c r="L246" s="25">
        <v>869.66</v>
      </c>
      <c r="M246" s="25">
        <v>828.11</v>
      </c>
      <c r="N246" s="25">
        <v>1697.77</v>
      </c>
      <c r="O246" s="25">
        <v>878.34</v>
      </c>
      <c r="P246" s="26">
        <v>50.230000000000018</v>
      </c>
    </row>
    <row r="247" spans="1:16">
      <c r="A247" s="82"/>
      <c r="B247" s="32" t="s">
        <v>360</v>
      </c>
      <c r="C247" s="25">
        <v>179</v>
      </c>
      <c r="D247" s="25">
        <v>31.53</v>
      </c>
      <c r="E247" s="25">
        <v>0.21</v>
      </c>
      <c r="F247" s="26"/>
      <c r="G247" s="25"/>
      <c r="H247" s="25"/>
      <c r="I247" s="25"/>
      <c r="J247" s="25"/>
      <c r="K247" s="26"/>
      <c r="L247" s="25">
        <v>31.740000000000002</v>
      </c>
      <c r="M247" s="25">
        <v>104.75</v>
      </c>
      <c r="N247" s="25">
        <v>136.49</v>
      </c>
      <c r="O247" s="25">
        <v>147.26</v>
      </c>
      <c r="P247" s="26">
        <v>42.509999999999991</v>
      </c>
    </row>
    <row r="248" spans="1:16">
      <c r="A248" s="82"/>
      <c r="B248" s="32" t="s">
        <v>361</v>
      </c>
      <c r="C248" s="25">
        <v>399.2</v>
      </c>
      <c r="D248" s="25">
        <v>39.950000000000003</v>
      </c>
      <c r="E248" s="25"/>
      <c r="F248" s="26"/>
      <c r="G248" s="25"/>
      <c r="H248" s="25"/>
      <c r="I248" s="25"/>
      <c r="J248" s="25"/>
      <c r="K248" s="26"/>
      <c r="L248" s="25">
        <v>39.950000000000003</v>
      </c>
      <c r="M248" s="25">
        <v>390.42</v>
      </c>
      <c r="N248" s="25">
        <v>430.37</v>
      </c>
      <c r="O248" s="25">
        <v>359.25</v>
      </c>
      <c r="P248" s="26">
        <v>-31.170000000000016</v>
      </c>
    </row>
    <row r="249" spans="1:16">
      <c r="A249" s="82"/>
      <c r="B249" s="32" t="s">
        <v>362</v>
      </c>
      <c r="C249" s="25">
        <v>773.55</v>
      </c>
      <c r="D249" s="25">
        <v>58.5</v>
      </c>
      <c r="E249" s="25">
        <v>9.7899999999999991</v>
      </c>
      <c r="F249" s="26"/>
      <c r="G249" s="25"/>
      <c r="H249" s="25">
        <v>25.75</v>
      </c>
      <c r="I249" s="25"/>
      <c r="J249" s="25"/>
      <c r="K249" s="26"/>
      <c r="L249" s="25">
        <v>94.039999999999992</v>
      </c>
      <c r="M249" s="25">
        <v>403.75</v>
      </c>
      <c r="N249" s="25">
        <v>497.78999999999996</v>
      </c>
      <c r="O249" s="25">
        <v>679.51</v>
      </c>
      <c r="P249" s="26">
        <v>275.76</v>
      </c>
    </row>
    <row r="250" spans="1:16">
      <c r="A250" s="82"/>
      <c r="B250" s="32" t="s">
        <v>363</v>
      </c>
      <c r="C250" s="25">
        <v>1489.65</v>
      </c>
      <c r="D250" s="25">
        <v>177.55</v>
      </c>
      <c r="E250" s="25"/>
      <c r="F250" s="26">
        <v>2.2200000000000002</v>
      </c>
      <c r="G250" s="25"/>
      <c r="H250" s="25">
        <v>130.30000000000001</v>
      </c>
      <c r="I250" s="25"/>
      <c r="J250" s="25"/>
      <c r="K250" s="26"/>
      <c r="L250" s="25">
        <v>310.07000000000005</v>
      </c>
      <c r="M250" s="25">
        <v>970.08999999999992</v>
      </c>
      <c r="N250" s="25">
        <v>1280.1599999999999</v>
      </c>
      <c r="O250" s="25">
        <v>1179.58</v>
      </c>
      <c r="P250" s="26">
        <v>209.49</v>
      </c>
    </row>
    <row r="251" spans="1:16">
      <c r="A251" s="82"/>
      <c r="B251" s="32" t="s">
        <v>364</v>
      </c>
      <c r="C251" s="25">
        <v>347.8</v>
      </c>
      <c r="D251" s="25">
        <v>48.67</v>
      </c>
      <c r="E251" s="25"/>
      <c r="F251" s="26"/>
      <c r="G251" s="25"/>
      <c r="H251" s="25"/>
      <c r="I251" s="25"/>
      <c r="J251" s="25"/>
      <c r="K251" s="26">
        <v>72.849999999999994</v>
      </c>
      <c r="L251" s="25">
        <v>121.52</v>
      </c>
      <c r="M251" s="25">
        <v>264.83000000000004</v>
      </c>
      <c r="N251" s="25">
        <v>386.35</v>
      </c>
      <c r="O251" s="25">
        <v>226.28000000000003</v>
      </c>
      <c r="P251" s="26">
        <v>-38.550000000000011</v>
      </c>
    </row>
    <row r="252" spans="1:16">
      <c r="A252" s="82"/>
      <c r="B252" s="32" t="s">
        <v>365</v>
      </c>
      <c r="C252" s="25">
        <v>152.5</v>
      </c>
      <c r="D252" s="25">
        <v>12.5</v>
      </c>
      <c r="E252" s="25"/>
      <c r="F252" s="26"/>
      <c r="G252" s="25"/>
      <c r="H252" s="25"/>
      <c r="I252" s="25"/>
      <c r="J252" s="25"/>
      <c r="K252" s="26"/>
      <c r="L252" s="25">
        <v>12.5</v>
      </c>
      <c r="M252" s="25">
        <v>134.67000000000002</v>
      </c>
      <c r="N252" s="25">
        <v>147.17000000000002</v>
      </c>
      <c r="O252" s="25">
        <v>140</v>
      </c>
      <c r="P252" s="26">
        <v>5.3299999999999841</v>
      </c>
    </row>
    <row r="253" spans="1:16">
      <c r="A253" s="82"/>
      <c r="B253" s="32" t="s">
        <v>366</v>
      </c>
      <c r="C253" s="25">
        <v>211</v>
      </c>
      <c r="D253" s="25">
        <v>45.26</v>
      </c>
      <c r="E253" s="25"/>
      <c r="F253" s="26"/>
      <c r="G253" s="25"/>
      <c r="H253" s="25"/>
      <c r="I253" s="25"/>
      <c r="J253" s="25"/>
      <c r="K253" s="26"/>
      <c r="L253" s="25">
        <v>45.26</v>
      </c>
      <c r="M253" s="25">
        <v>133.32999999999998</v>
      </c>
      <c r="N253" s="25">
        <v>178.58999999999997</v>
      </c>
      <c r="O253" s="25">
        <v>165.74</v>
      </c>
      <c r="P253" s="26">
        <v>32.410000000000025</v>
      </c>
    </row>
    <row r="254" spans="1:16">
      <c r="A254" s="82"/>
      <c r="B254" s="32" t="s">
        <v>367</v>
      </c>
      <c r="C254" s="25">
        <v>832</v>
      </c>
      <c r="D254" s="25">
        <v>143.24</v>
      </c>
      <c r="E254" s="25"/>
      <c r="F254" s="26"/>
      <c r="G254" s="25"/>
      <c r="H254" s="25">
        <v>25.75</v>
      </c>
      <c r="I254" s="25">
        <v>47.59</v>
      </c>
      <c r="J254" s="25"/>
      <c r="K254" s="26">
        <v>32.549999999999997</v>
      </c>
      <c r="L254" s="25">
        <v>249.13</v>
      </c>
      <c r="M254" s="25">
        <v>614.5</v>
      </c>
      <c r="N254" s="25">
        <v>863.63</v>
      </c>
      <c r="O254" s="25">
        <v>582.87</v>
      </c>
      <c r="P254" s="26">
        <v>-31.629999999999995</v>
      </c>
    </row>
    <row r="255" spans="1:16">
      <c r="A255" s="82"/>
      <c r="B255" s="32" t="s">
        <v>368</v>
      </c>
      <c r="C255" s="25">
        <v>344</v>
      </c>
      <c r="D255" s="25">
        <v>28.93</v>
      </c>
      <c r="E255" s="25"/>
      <c r="F255" s="26">
        <v>82.4</v>
      </c>
      <c r="G255" s="25"/>
      <c r="H255" s="25">
        <v>37.08</v>
      </c>
      <c r="I255" s="25"/>
      <c r="J255" s="25"/>
      <c r="K255" s="26"/>
      <c r="L255" s="25">
        <v>148.41000000000003</v>
      </c>
      <c r="M255" s="25">
        <v>155.08000000000001</v>
      </c>
      <c r="N255" s="25">
        <v>303.49</v>
      </c>
      <c r="O255" s="25">
        <v>195.58999999999997</v>
      </c>
      <c r="P255" s="26">
        <v>40.509999999999962</v>
      </c>
    </row>
    <row r="256" spans="1:16">
      <c r="A256" s="82"/>
      <c r="B256" s="32" t="s">
        <v>369</v>
      </c>
      <c r="C256" s="25">
        <v>326.5</v>
      </c>
      <c r="D256" s="25">
        <v>91.37</v>
      </c>
      <c r="E256" s="25"/>
      <c r="F256" s="26">
        <v>131.96</v>
      </c>
      <c r="G256" s="25"/>
      <c r="H256" s="25">
        <v>51.77</v>
      </c>
      <c r="I256" s="25"/>
      <c r="J256" s="25"/>
      <c r="K256" s="26"/>
      <c r="L256" s="25">
        <v>275.10000000000002</v>
      </c>
      <c r="M256" s="25">
        <v>340.7</v>
      </c>
      <c r="N256" s="25">
        <v>615.79999999999995</v>
      </c>
      <c r="O256" s="25">
        <v>51.399999999999977</v>
      </c>
      <c r="P256" s="26">
        <v>-289.3</v>
      </c>
    </row>
    <row r="257" spans="1:16">
      <c r="A257" s="82"/>
      <c r="B257" s="32" t="s">
        <v>370</v>
      </c>
      <c r="C257" s="25">
        <v>207</v>
      </c>
      <c r="D257" s="25"/>
      <c r="E257" s="25"/>
      <c r="F257" s="26"/>
      <c r="G257" s="25">
        <v>117.87</v>
      </c>
      <c r="H257" s="25"/>
      <c r="I257" s="25"/>
      <c r="J257" s="25"/>
      <c r="K257" s="26"/>
      <c r="L257" s="25">
        <v>117.87</v>
      </c>
      <c r="M257" s="25">
        <v>32.090000000000003</v>
      </c>
      <c r="N257" s="25">
        <v>149.96</v>
      </c>
      <c r="O257" s="25">
        <v>89.13</v>
      </c>
      <c r="P257" s="26">
        <v>57.039999999999992</v>
      </c>
    </row>
    <row r="258" spans="1:16">
      <c r="A258" s="82"/>
      <c r="B258" s="32" t="s">
        <v>371</v>
      </c>
      <c r="C258" s="25">
        <v>2324.6</v>
      </c>
      <c r="D258" s="25">
        <v>516.58000000000004</v>
      </c>
      <c r="E258" s="25"/>
      <c r="F258" s="26"/>
      <c r="G258" s="25"/>
      <c r="H258" s="25">
        <v>111.24</v>
      </c>
      <c r="I258" s="25"/>
      <c r="J258" s="25"/>
      <c r="K258" s="26">
        <v>80.03</v>
      </c>
      <c r="L258" s="25">
        <v>707.85</v>
      </c>
      <c r="M258" s="25">
        <v>1566.5</v>
      </c>
      <c r="N258" s="25">
        <v>2274.35</v>
      </c>
      <c r="O258" s="25">
        <v>1616.75</v>
      </c>
      <c r="P258" s="26">
        <v>50.25</v>
      </c>
    </row>
    <row r="259" spans="1:16">
      <c r="A259" s="82"/>
      <c r="B259" s="32" t="s">
        <v>372</v>
      </c>
      <c r="C259" s="25">
        <v>1541.2</v>
      </c>
      <c r="D259" s="25">
        <v>209.06</v>
      </c>
      <c r="E259" s="25"/>
      <c r="F259" s="26"/>
      <c r="G259" s="25"/>
      <c r="H259" s="25"/>
      <c r="I259" s="25"/>
      <c r="J259" s="25"/>
      <c r="K259" s="26"/>
      <c r="L259" s="25">
        <v>209.06</v>
      </c>
      <c r="M259" s="25">
        <v>1078.08</v>
      </c>
      <c r="N259" s="25">
        <v>1287.1399999999999</v>
      </c>
      <c r="O259" s="25">
        <v>1332.14</v>
      </c>
      <c r="P259" s="26">
        <v>254.06000000000017</v>
      </c>
    </row>
    <row r="260" spans="1:16">
      <c r="A260" s="82"/>
      <c r="B260" s="32" t="s">
        <v>373</v>
      </c>
      <c r="C260" s="25">
        <v>583</v>
      </c>
      <c r="D260" s="25">
        <v>7.72</v>
      </c>
      <c r="E260" s="25"/>
      <c r="F260" s="26">
        <v>154.5</v>
      </c>
      <c r="G260" s="25"/>
      <c r="H260" s="25">
        <v>25.75</v>
      </c>
      <c r="I260" s="25"/>
      <c r="J260" s="25"/>
      <c r="K260" s="26"/>
      <c r="L260" s="25">
        <v>187.97</v>
      </c>
      <c r="M260" s="25">
        <v>172.5</v>
      </c>
      <c r="N260" s="25">
        <v>360.47</v>
      </c>
      <c r="O260" s="25">
        <v>395.03</v>
      </c>
      <c r="P260" s="26">
        <v>222.52999999999997</v>
      </c>
    </row>
    <row r="261" spans="1:16">
      <c r="A261" s="82"/>
      <c r="B261" s="32" t="s">
        <v>374</v>
      </c>
      <c r="C261" s="25">
        <v>540.20000000000005</v>
      </c>
      <c r="D261" s="25">
        <v>35.630000000000003</v>
      </c>
      <c r="E261" s="25">
        <v>0.47</v>
      </c>
      <c r="F261" s="26"/>
      <c r="G261" s="25"/>
      <c r="H261" s="25">
        <v>51.73</v>
      </c>
      <c r="I261" s="25"/>
      <c r="J261" s="25"/>
      <c r="K261" s="26">
        <v>10.73</v>
      </c>
      <c r="L261" s="25">
        <v>98.56</v>
      </c>
      <c r="M261" s="25">
        <v>478.95000000000005</v>
      </c>
      <c r="N261" s="25">
        <v>577.51</v>
      </c>
      <c r="O261" s="25">
        <v>441.64000000000004</v>
      </c>
      <c r="P261" s="26">
        <v>-37.31</v>
      </c>
    </row>
    <row r="262" spans="1:16">
      <c r="A262" s="82"/>
      <c r="B262" s="32" t="s">
        <v>375</v>
      </c>
      <c r="C262" s="25">
        <v>641.45000000000005</v>
      </c>
      <c r="D262" s="25">
        <v>110.13</v>
      </c>
      <c r="E262" s="25"/>
      <c r="F262" s="26"/>
      <c r="G262" s="25"/>
      <c r="H262" s="25">
        <v>25.75</v>
      </c>
      <c r="I262" s="25"/>
      <c r="J262" s="25"/>
      <c r="K262" s="26"/>
      <c r="L262" s="25">
        <v>135.88</v>
      </c>
      <c r="M262" s="25">
        <v>297.5</v>
      </c>
      <c r="N262" s="25">
        <v>433.38</v>
      </c>
      <c r="O262" s="25">
        <v>505.57000000000005</v>
      </c>
      <c r="P262" s="26">
        <v>208.07000000000005</v>
      </c>
    </row>
    <row r="263" spans="1:16">
      <c r="A263" s="82"/>
      <c r="B263" s="32" t="s">
        <v>376</v>
      </c>
      <c r="C263" s="25">
        <v>773.3</v>
      </c>
      <c r="D263" s="25">
        <v>142.63999999999999</v>
      </c>
      <c r="E263" s="25"/>
      <c r="F263" s="26">
        <v>206</v>
      </c>
      <c r="G263" s="25"/>
      <c r="H263" s="25"/>
      <c r="I263" s="25"/>
      <c r="J263" s="25"/>
      <c r="K263" s="26"/>
      <c r="L263" s="25">
        <v>348.64</v>
      </c>
      <c r="M263" s="25">
        <v>426.25</v>
      </c>
      <c r="N263" s="25">
        <v>774.89</v>
      </c>
      <c r="O263" s="25">
        <v>424.65999999999997</v>
      </c>
      <c r="P263" s="26">
        <v>-1.5900000000000318</v>
      </c>
    </row>
    <row r="264" spans="1:16">
      <c r="A264" s="82"/>
      <c r="B264" s="32" t="s">
        <v>377</v>
      </c>
      <c r="C264" s="25">
        <v>80</v>
      </c>
      <c r="D264" s="25">
        <v>17.690000000000001</v>
      </c>
      <c r="E264" s="25"/>
      <c r="F264" s="26"/>
      <c r="G264" s="25"/>
      <c r="H264" s="25"/>
      <c r="I264" s="25"/>
      <c r="J264" s="25"/>
      <c r="K264" s="26"/>
      <c r="L264" s="25">
        <v>17.690000000000001</v>
      </c>
      <c r="M264" s="25">
        <v>81.83</v>
      </c>
      <c r="N264" s="25">
        <v>99.52</v>
      </c>
      <c r="O264" s="25">
        <v>62.31</v>
      </c>
      <c r="P264" s="26">
        <v>-19.519999999999996</v>
      </c>
    </row>
    <row r="265" spans="1:16">
      <c r="A265" s="82"/>
      <c r="B265" s="32" t="s">
        <v>378</v>
      </c>
      <c r="C265" s="25">
        <v>161</v>
      </c>
      <c r="D265" s="25">
        <v>22.14</v>
      </c>
      <c r="E265" s="25"/>
      <c r="F265" s="26"/>
      <c r="G265" s="25"/>
      <c r="H265" s="25"/>
      <c r="I265" s="25"/>
      <c r="J265" s="25"/>
      <c r="K265" s="26"/>
      <c r="L265" s="25">
        <v>22.14</v>
      </c>
      <c r="M265" s="25">
        <v>145.34</v>
      </c>
      <c r="N265" s="25">
        <v>167.48000000000002</v>
      </c>
      <c r="O265" s="25">
        <v>138.86000000000001</v>
      </c>
      <c r="P265" s="26">
        <v>-6.4799999999999898</v>
      </c>
    </row>
    <row r="266" spans="1:16">
      <c r="A266" s="82"/>
      <c r="B266" s="32" t="s">
        <v>379</v>
      </c>
      <c r="C266" s="25">
        <v>483.65</v>
      </c>
      <c r="D266" s="25">
        <v>62.35</v>
      </c>
      <c r="E266" s="25"/>
      <c r="F266" s="26"/>
      <c r="G266" s="25"/>
      <c r="H266" s="25"/>
      <c r="I266" s="25"/>
      <c r="J266" s="25"/>
      <c r="K266" s="26"/>
      <c r="L266" s="25">
        <v>62.35</v>
      </c>
      <c r="M266" s="25">
        <v>380.75</v>
      </c>
      <c r="N266" s="25">
        <v>443.1</v>
      </c>
      <c r="O266" s="25">
        <v>421.29999999999995</v>
      </c>
      <c r="P266" s="26">
        <v>40.549999999999955</v>
      </c>
    </row>
    <row r="267" spans="1:16">
      <c r="A267" s="82"/>
      <c r="B267" s="32" t="s">
        <v>380</v>
      </c>
      <c r="C267" s="25">
        <v>390</v>
      </c>
      <c r="D267" s="25">
        <v>44.94</v>
      </c>
      <c r="E267" s="25"/>
      <c r="F267" s="26"/>
      <c r="G267" s="25"/>
      <c r="H267" s="25">
        <v>41.2</v>
      </c>
      <c r="I267" s="25"/>
      <c r="J267" s="25"/>
      <c r="K267" s="26"/>
      <c r="L267" s="25">
        <v>86.14</v>
      </c>
      <c r="M267" s="25">
        <v>358.33</v>
      </c>
      <c r="N267" s="25">
        <v>444.46999999999997</v>
      </c>
      <c r="O267" s="25">
        <v>303.86</v>
      </c>
      <c r="P267" s="26">
        <v>-54.46999999999997</v>
      </c>
    </row>
    <row r="268" spans="1:16">
      <c r="A268" s="82"/>
      <c r="B268" s="32" t="s">
        <v>381</v>
      </c>
      <c r="C268" s="25">
        <v>205.2</v>
      </c>
      <c r="D268" s="25">
        <v>18.2</v>
      </c>
      <c r="E268" s="25"/>
      <c r="F268" s="26"/>
      <c r="G268" s="25"/>
      <c r="H268" s="25"/>
      <c r="I268" s="25"/>
      <c r="J268" s="25"/>
      <c r="K268" s="26"/>
      <c r="L268" s="25">
        <v>18.2</v>
      </c>
      <c r="M268" s="25">
        <v>175.82999999999998</v>
      </c>
      <c r="N268" s="25">
        <v>194.02999999999997</v>
      </c>
      <c r="O268" s="25">
        <v>187</v>
      </c>
      <c r="P268" s="26">
        <v>11.170000000000016</v>
      </c>
    </row>
    <row r="269" spans="1:16">
      <c r="A269" s="82"/>
      <c r="B269" s="32" t="s">
        <v>382</v>
      </c>
      <c r="C269" s="25">
        <v>271.60000000000002</v>
      </c>
      <c r="D269" s="25">
        <v>28.19</v>
      </c>
      <c r="E269" s="25"/>
      <c r="F269" s="26"/>
      <c r="G269" s="25"/>
      <c r="H269" s="25"/>
      <c r="I269" s="25"/>
      <c r="J269" s="25"/>
      <c r="K269" s="26"/>
      <c r="L269" s="25">
        <v>28.19</v>
      </c>
      <c r="M269" s="25">
        <v>282.41999999999996</v>
      </c>
      <c r="N269" s="25">
        <v>310.60999999999996</v>
      </c>
      <c r="O269" s="25">
        <v>243.41000000000003</v>
      </c>
      <c r="P269" s="26">
        <v>-39.009999999999934</v>
      </c>
    </row>
    <row r="270" spans="1:16">
      <c r="A270" s="82"/>
      <c r="B270" s="32" t="s">
        <v>383</v>
      </c>
      <c r="C270" s="25">
        <v>71.599999999999994</v>
      </c>
      <c r="D270" s="25">
        <v>3.67</v>
      </c>
      <c r="E270" s="25"/>
      <c r="F270" s="26"/>
      <c r="G270" s="25"/>
      <c r="H270" s="25"/>
      <c r="I270" s="25"/>
      <c r="J270" s="25"/>
      <c r="K270" s="26"/>
      <c r="L270" s="25">
        <v>3.67</v>
      </c>
      <c r="M270" s="25">
        <v>64.16</v>
      </c>
      <c r="N270" s="25">
        <v>67.83</v>
      </c>
      <c r="O270" s="25">
        <v>67.929999999999993</v>
      </c>
      <c r="P270" s="26">
        <v>3.769999999999996</v>
      </c>
    </row>
    <row r="271" spans="1:16">
      <c r="A271" s="82"/>
      <c r="B271" s="32" t="s">
        <v>384</v>
      </c>
      <c r="C271" s="25">
        <v>132</v>
      </c>
      <c r="D271" s="25">
        <v>11.81</v>
      </c>
      <c r="E271" s="25"/>
      <c r="F271" s="26"/>
      <c r="G271" s="25"/>
      <c r="H271" s="25"/>
      <c r="I271" s="25"/>
      <c r="J271" s="25"/>
      <c r="K271" s="26"/>
      <c r="L271" s="25">
        <v>11.81</v>
      </c>
      <c r="M271" s="25">
        <v>109.33</v>
      </c>
      <c r="N271" s="25">
        <v>121.14</v>
      </c>
      <c r="O271" s="25">
        <v>120.19</v>
      </c>
      <c r="P271" s="26">
        <v>10.86</v>
      </c>
    </row>
    <row r="272" spans="1:16">
      <c r="A272" s="82"/>
      <c r="B272" s="32" t="s">
        <v>385</v>
      </c>
      <c r="C272" s="25">
        <v>1600</v>
      </c>
      <c r="D272" s="25">
        <v>31.01</v>
      </c>
      <c r="E272" s="25"/>
      <c r="F272" s="26"/>
      <c r="G272" s="25">
        <v>185.4</v>
      </c>
      <c r="H272" s="25"/>
      <c r="I272" s="25"/>
      <c r="J272" s="25"/>
      <c r="K272" s="26">
        <v>50.65</v>
      </c>
      <c r="L272" s="25">
        <v>267.06</v>
      </c>
      <c r="M272" s="25">
        <v>1057.5</v>
      </c>
      <c r="N272" s="25">
        <v>1324.56</v>
      </c>
      <c r="O272" s="25">
        <v>1332.94</v>
      </c>
      <c r="P272" s="26">
        <v>275.44000000000005</v>
      </c>
    </row>
    <row r="273" spans="1:16">
      <c r="A273" s="82"/>
      <c r="B273" s="32" t="s">
        <v>386</v>
      </c>
      <c r="C273" s="25">
        <v>475</v>
      </c>
      <c r="D273" s="25">
        <v>38.14</v>
      </c>
      <c r="E273" s="25"/>
      <c r="F273" s="26"/>
      <c r="G273" s="25"/>
      <c r="H273" s="25"/>
      <c r="I273" s="25"/>
      <c r="J273" s="25"/>
      <c r="K273" s="26">
        <v>124.63</v>
      </c>
      <c r="L273" s="25">
        <v>162.76999999999998</v>
      </c>
      <c r="M273" s="25">
        <v>189</v>
      </c>
      <c r="N273" s="25">
        <v>351.77</v>
      </c>
      <c r="O273" s="25">
        <v>312.23</v>
      </c>
      <c r="P273" s="26">
        <v>123.23000000000002</v>
      </c>
    </row>
    <row r="274" spans="1:16">
      <c r="A274" s="82"/>
      <c r="B274" s="32" t="s">
        <v>387</v>
      </c>
      <c r="C274" s="25">
        <v>2079</v>
      </c>
      <c r="D274" s="25">
        <v>215.95</v>
      </c>
      <c r="E274" s="25"/>
      <c r="F274" s="26">
        <v>163.10999999999999</v>
      </c>
      <c r="G274" s="25"/>
      <c r="H274" s="25">
        <v>227.6</v>
      </c>
      <c r="I274" s="25">
        <v>27.81</v>
      </c>
      <c r="J274" s="25"/>
      <c r="K274" s="26">
        <v>25.34</v>
      </c>
      <c r="L274" s="25">
        <v>659.81</v>
      </c>
      <c r="M274" s="25">
        <v>1000.24</v>
      </c>
      <c r="N274" s="25">
        <v>1660.05</v>
      </c>
      <c r="O274" s="25">
        <v>1419.19</v>
      </c>
      <c r="P274" s="26">
        <v>418.95000000000005</v>
      </c>
    </row>
    <row r="275" spans="1:16">
      <c r="A275" s="82"/>
      <c r="B275" s="32" t="s">
        <v>388</v>
      </c>
      <c r="C275" s="25">
        <v>59</v>
      </c>
      <c r="D275" s="25">
        <v>0.49</v>
      </c>
      <c r="E275" s="25"/>
      <c r="F275" s="26"/>
      <c r="G275" s="25"/>
      <c r="H275" s="25">
        <v>25.75</v>
      </c>
      <c r="I275" s="25"/>
      <c r="J275" s="25"/>
      <c r="K275" s="26">
        <v>19.22</v>
      </c>
      <c r="L275" s="25">
        <v>45.459999999999994</v>
      </c>
      <c r="M275" s="25">
        <v>62.42</v>
      </c>
      <c r="N275" s="25">
        <v>107.88</v>
      </c>
      <c r="O275" s="25">
        <v>13.540000000000006</v>
      </c>
      <c r="P275" s="26">
        <v>-48.879999999999995</v>
      </c>
    </row>
    <row r="276" spans="1:16">
      <c r="A276" s="82"/>
      <c r="B276" s="32" t="s">
        <v>389</v>
      </c>
      <c r="C276" s="25">
        <v>54.4</v>
      </c>
      <c r="D276" s="25">
        <v>5.1100000000000003</v>
      </c>
      <c r="E276" s="25"/>
      <c r="F276" s="26"/>
      <c r="G276" s="25"/>
      <c r="H276" s="25"/>
      <c r="I276" s="25"/>
      <c r="J276" s="25"/>
      <c r="K276" s="26"/>
      <c r="L276" s="25">
        <v>5.1100000000000003</v>
      </c>
      <c r="M276" s="25">
        <v>27.5</v>
      </c>
      <c r="N276" s="25">
        <v>32.61</v>
      </c>
      <c r="O276" s="25">
        <v>49.29</v>
      </c>
      <c r="P276" s="26">
        <v>21.79</v>
      </c>
    </row>
    <row r="277" spans="1:16">
      <c r="A277" s="1" t="s">
        <v>35</v>
      </c>
      <c r="B277" s="1"/>
      <c r="C277" s="27">
        <v>42122.76999999999</v>
      </c>
      <c r="D277" s="27">
        <v>4593.9599999999991</v>
      </c>
      <c r="E277" s="27">
        <v>80.599999999999994</v>
      </c>
      <c r="F277" s="28">
        <v>1680.46</v>
      </c>
      <c r="G277" s="27">
        <v>922.7</v>
      </c>
      <c r="H277" s="27">
        <v>3999.6299999999997</v>
      </c>
      <c r="I277" s="27">
        <v>103.21000000000001</v>
      </c>
      <c r="J277" s="27"/>
      <c r="K277" s="28">
        <v>1946.8399999999997</v>
      </c>
      <c r="L277" s="27">
        <v>13327.4</v>
      </c>
      <c r="M277" s="27">
        <v>25493.790000000008</v>
      </c>
      <c r="N277" s="27">
        <v>38821.189999999995</v>
      </c>
      <c r="O277" s="27">
        <v>28795.369999999995</v>
      </c>
      <c r="P277" s="28">
        <v>3301.58</v>
      </c>
    </row>
    <row r="278" spans="1:16">
      <c r="A278" s="82" t="s">
        <v>120</v>
      </c>
      <c r="B278" s="32" t="s">
        <v>390</v>
      </c>
      <c r="C278" s="25">
        <v>2010</v>
      </c>
      <c r="D278" s="25">
        <v>138.6</v>
      </c>
      <c r="E278" s="25">
        <v>9.09</v>
      </c>
      <c r="F278" s="26">
        <v>89.6</v>
      </c>
      <c r="G278" s="25"/>
      <c r="H278" s="25">
        <v>161</v>
      </c>
      <c r="I278" s="25"/>
      <c r="J278" s="25"/>
      <c r="K278" s="26"/>
      <c r="L278" s="25">
        <v>398.28999999999996</v>
      </c>
      <c r="M278" s="25">
        <v>767.07</v>
      </c>
      <c r="N278" s="25">
        <v>1165.3600000000001</v>
      </c>
      <c r="O278" s="25">
        <v>1611.71</v>
      </c>
      <c r="P278" s="26">
        <v>844.64</v>
      </c>
    </row>
    <row r="279" spans="1:16">
      <c r="A279" s="1" t="s">
        <v>36</v>
      </c>
      <c r="B279" s="1"/>
      <c r="C279" s="27">
        <v>2010</v>
      </c>
      <c r="D279" s="27">
        <v>138.6</v>
      </c>
      <c r="E279" s="27">
        <v>9.09</v>
      </c>
      <c r="F279" s="28">
        <v>89.6</v>
      </c>
      <c r="G279" s="27"/>
      <c r="H279" s="27">
        <v>161</v>
      </c>
      <c r="I279" s="27"/>
      <c r="J279" s="27"/>
      <c r="K279" s="28"/>
      <c r="L279" s="27">
        <v>398.28999999999996</v>
      </c>
      <c r="M279" s="27">
        <v>767.07</v>
      </c>
      <c r="N279" s="27">
        <v>1165.3600000000001</v>
      </c>
      <c r="O279" s="27">
        <v>1611.71</v>
      </c>
      <c r="P279" s="28">
        <v>844.64</v>
      </c>
    </row>
    <row r="280" spans="1:16">
      <c r="A280" s="82" t="s">
        <v>118</v>
      </c>
      <c r="B280" s="32" t="s">
        <v>391</v>
      </c>
      <c r="C280" s="25">
        <v>4215</v>
      </c>
      <c r="D280" s="25">
        <v>263.91000000000003</v>
      </c>
      <c r="E280" s="25">
        <v>501.37</v>
      </c>
      <c r="F280" s="26">
        <v>45.83</v>
      </c>
      <c r="G280" s="25">
        <v>99.62</v>
      </c>
      <c r="H280" s="25">
        <v>794.22</v>
      </c>
      <c r="I280" s="25"/>
      <c r="J280" s="25"/>
      <c r="K280" s="26"/>
      <c r="L280" s="25">
        <v>1704.95</v>
      </c>
      <c r="M280" s="25">
        <v>1727.1200000000001</v>
      </c>
      <c r="N280" s="25">
        <v>3432.07</v>
      </c>
      <c r="O280" s="25">
        <v>2510.0500000000002</v>
      </c>
      <c r="P280" s="26">
        <v>782.93000000000006</v>
      </c>
    </row>
    <row r="281" spans="1:16">
      <c r="A281" s="82"/>
      <c r="B281" s="32" t="s">
        <v>392</v>
      </c>
      <c r="C281" s="25">
        <v>3450</v>
      </c>
      <c r="D281" s="25">
        <v>263.91000000000003</v>
      </c>
      <c r="E281" s="25">
        <v>501.37</v>
      </c>
      <c r="F281" s="26">
        <v>45.83</v>
      </c>
      <c r="G281" s="25">
        <v>99.62</v>
      </c>
      <c r="H281" s="25">
        <v>268.92</v>
      </c>
      <c r="I281" s="25"/>
      <c r="J281" s="25"/>
      <c r="K281" s="26">
        <v>567.53</v>
      </c>
      <c r="L281" s="25">
        <v>1747.18</v>
      </c>
      <c r="M281" s="25">
        <v>1727.1200000000001</v>
      </c>
      <c r="N281" s="25">
        <v>3474.3</v>
      </c>
      <c r="O281" s="25">
        <v>1702.82</v>
      </c>
      <c r="P281" s="26">
        <v>-24.300000000000182</v>
      </c>
    </row>
    <row r="282" spans="1:16">
      <c r="A282" s="82"/>
      <c r="B282" s="32" t="s">
        <v>393</v>
      </c>
      <c r="C282" s="25">
        <v>2138</v>
      </c>
      <c r="D282" s="25">
        <v>2.98</v>
      </c>
      <c r="E282" s="25">
        <v>77.81</v>
      </c>
      <c r="F282" s="26">
        <v>539.72</v>
      </c>
      <c r="G282" s="25"/>
      <c r="H282" s="25">
        <v>51.5</v>
      </c>
      <c r="I282" s="25">
        <v>68.91</v>
      </c>
      <c r="J282" s="25"/>
      <c r="K282" s="26"/>
      <c r="L282" s="25">
        <v>740.92</v>
      </c>
      <c r="M282" s="25">
        <v>303.91999999999996</v>
      </c>
      <c r="N282" s="25">
        <v>1044.8399999999999</v>
      </c>
      <c r="O282" s="25">
        <v>1397.08</v>
      </c>
      <c r="P282" s="26">
        <v>1093.1599999999999</v>
      </c>
    </row>
    <row r="283" spans="1:16">
      <c r="A283" s="82"/>
      <c r="B283" s="32" t="s">
        <v>394</v>
      </c>
      <c r="C283" s="25">
        <v>3450</v>
      </c>
      <c r="D283" s="25">
        <v>263.91000000000003</v>
      </c>
      <c r="E283" s="25">
        <v>501.37</v>
      </c>
      <c r="F283" s="26">
        <v>45.83</v>
      </c>
      <c r="G283" s="25">
        <v>99.62</v>
      </c>
      <c r="H283" s="25">
        <v>268.92</v>
      </c>
      <c r="I283" s="25"/>
      <c r="J283" s="25"/>
      <c r="K283" s="26">
        <v>739.54</v>
      </c>
      <c r="L283" s="25">
        <v>1919.19</v>
      </c>
      <c r="M283" s="25">
        <v>1727.1200000000001</v>
      </c>
      <c r="N283" s="25">
        <v>3646.3100000000004</v>
      </c>
      <c r="O283" s="25">
        <v>1530.81</v>
      </c>
      <c r="P283" s="26">
        <v>-196.31000000000017</v>
      </c>
    </row>
    <row r="284" spans="1:16">
      <c r="A284" s="82"/>
      <c r="B284" s="32" t="s">
        <v>395</v>
      </c>
      <c r="C284" s="25">
        <v>1318</v>
      </c>
      <c r="D284" s="25">
        <v>53.34</v>
      </c>
      <c r="E284" s="25">
        <v>644.04</v>
      </c>
      <c r="F284" s="26">
        <v>177.66</v>
      </c>
      <c r="G284" s="25"/>
      <c r="H284" s="25">
        <v>34.6</v>
      </c>
      <c r="I284" s="25"/>
      <c r="J284" s="25"/>
      <c r="K284" s="26"/>
      <c r="L284" s="25">
        <v>909.64</v>
      </c>
      <c r="M284" s="25">
        <v>259.3</v>
      </c>
      <c r="N284" s="25">
        <v>1168.94</v>
      </c>
      <c r="O284" s="25">
        <v>408.36</v>
      </c>
      <c r="P284" s="26">
        <v>149.06</v>
      </c>
    </row>
    <row r="285" spans="1:16">
      <c r="A285" s="82"/>
      <c r="B285" s="32" t="s">
        <v>396</v>
      </c>
      <c r="C285" s="25">
        <v>3450</v>
      </c>
      <c r="D285" s="25">
        <v>263.91000000000003</v>
      </c>
      <c r="E285" s="25">
        <v>501.37</v>
      </c>
      <c r="F285" s="26">
        <v>45.83</v>
      </c>
      <c r="G285" s="25">
        <v>99.62</v>
      </c>
      <c r="H285" s="25">
        <v>268.92</v>
      </c>
      <c r="I285" s="25"/>
      <c r="J285" s="25"/>
      <c r="K285" s="26"/>
      <c r="L285" s="25">
        <v>1179.6500000000001</v>
      </c>
      <c r="M285" s="25">
        <v>1727.1200000000001</v>
      </c>
      <c r="N285" s="25">
        <v>2906.7700000000004</v>
      </c>
      <c r="O285" s="25">
        <v>2270.35</v>
      </c>
      <c r="P285" s="26">
        <v>543.22999999999979</v>
      </c>
    </row>
    <row r="286" spans="1:16">
      <c r="A286" s="82"/>
      <c r="B286" s="32" t="s">
        <v>397</v>
      </c>
      <c r="C286" s="25">
        <v>3450</v>
      </c>
      <c r="D286" s="25">
        <v>263.91000000000003</v>
      </c>
      <c r="E286" s="25">
        <v>501.37</v>
      </c>
      <c r="F286" s="26">
        <v>45.83</v>
      </c>
      <c r="G286" s="25">
        <v>99.62</v>
      </c>
      <c r="H286" s="25">
        <v>268.92</v>
      </c>
      <c r="I286" s="25"/>
      <c r="J286" s="25"/>
      <c r="K286" s="26"/>
      <c r="L286" s="25">
        <v>1179.6500000000001</v>
      </c>
      <c r="M286" s="25">
        <v>1727.1200000000001</v>
      </c>
      <c r="N286" s="25">
        <v>2906.7700000000004</v>
      </c>
      <c r="O286" s="25">
        <v>2270.35</v>
      </c>
      <c r="P286" s="26">
        <v>543.22999999999979</v>
      </c>
    </row>
    <row r="287" spans="1:16">
      <c r="A287" s="82"/>
      <c r="B287" s="32" t="s">
        <v>398</v>
      </c>
      <c r="C287" s="25">
        <v>3450</v>
      </c>
      <c r="D287" s="25">
        <v>263.91000000000003</v>
      </c>
      <c r="E287" s="25">
        <v>501.37</v>
      </c>
      <c r="F287" s="26">
        <v>45.83</v>
      </c>
      <c r="G287" s="25">
        <v>99.62</v>
      </c>
      <c r="H287" s="25">
        <v>268.92</v>
      </c>
      <c r="I287" s="25"/>
      <c r="J287" s="25"/>
      <c r="K287" s="26"/>
      <c r="L287" s="25">
        <v>1179.6500000000001</v>
      </c>
      <c r="M287" s="25">
        <v>1727.1200000000001</v>
      </c>
      <c r="N287" s="25">
        <v>2906.7700000000004</v>
      </c>
      <c r="O287" s="25">
        <v>2270.35</v>
      </c>
      <c r="P287" s="26">
        <v>543.22999999999979</v>
      </c>
    </row>
    <row r="288" spans="1:16">
      <c r="A288" s="82"/>
      <c r="B288" s="32" t="s">
        <v>399</v>
      </c>
      <c r="C288" s="25">
        <v>3450</v>
      </c>
      <c r="D288" s="25">
        <v>263.91000000000003</v>
      </c>
      <c r="E288" s="25">
        <v>501.37</v>
      </c>
      <c r="F288" s="26">
        <v>45.83</v>
      </c>
      <c r="G288" s="25">
        <v>99.62</v>
      </c>
      <c r="H288" s="25">
        <v>268.92</v>
      </c>
      <c r="I288" s="25"/>
      <c r="J288" s="25"/>
      <c r="K288" s="26"/>
      <c r="L288" s="25">
        <v>1179.6500000000001</v>
      </c>
      <c r="M288" s="25">
        <v>1727.1200000000001</v>
      </c>
      <c r="N288" s="25">
        <v>2906.7700000000004</v>
      </c>
      <c r="O288" s="25">
        <v>2270.35</v>
      </c>
      <c r="P288" s="26">
        <v>543.22999999999979</v>
      </c>
    </row>
    <row r="289" spans="1:16">
      <c r="A289" s="82"/>
      <c r="B289" s="32" t="s">
        <v>400</v>
      </c>
      <c r="C289" s="25">
        <v>739</v>
      </c>
      <c r="D289" s="25">
        <v>60.08</v>
      </c>
      <c r="E289" s="25">
        <v>27.03</v>
      </c>
      <c r="F289" s="26"/>
      <c r="G289" s="25"/>
      <c r="H289" s="25"/>
      <c r="I289" s="25"/>
      <c r="J289" s="25"/>
      <c r="K289" s="26">
        <v>50.65</v>
      </c>
      <c r="L289" s="25">
        <v>137.76</v>
      </c>
      <c r="M289" s="25">
        <v>1352.75</v>
      </c>
      <c r="N289" s="25">
        <v>1490.51</v>
      </c>
      <c r="O289" s="25">
        <v>601.24</v>
      </c>
      <c r="P289" s="26">
        <v>-751.51</v>
      </c>
    </row>
    <row r="290" spans="1:16">
      <c r="A290" s="82"/>
      <c r="B290" s="32" t="s">
        <v>401</v>
      </c>
      <c r="C290" s="25">
        <v>5400</v>
      </c>
      <c r="D290" s="25">
        <v>296.68</v>
      </c>
      <c r="E290" s="25">
        <v>663.42</v>
      </c>
      <c r="F290" s="26">
        <v>1571.8</v>
      </c>
      <c r="G290" s="25">
        <v>205.68</v>
      </c>
      <c r="H290" s="25">
        <v>41.2</v>
      </c>
      <c r="I290" s="25">
        <v>41.2</v>
      </c>
      <c r="J290" s="25"/>
      <c r="K290" s="26">
        <v>418.63</v>
      </c>
      <c r="L290" s="25">
        <v>3238.6099999999992</v>
      </c>
      <c r="M290" s="25">
        <v>2447.83</v>
      </c>
      <c r="N290" s="25">
        <v>5686.4399999999987</v>
      </c>
      <c r="O290" s="25">
        <v>2161.3900000000008</v>
      </c>
      <c r="P290" s="26">
        <v>-286.43999999999915</v>
      </c>
    </row>
    <row r="291" spans="1:16">
      <c r="A291" s="82"/>
      <c r="B291" s="32" t="s">
        <v>402</v>
      </c>
      <c r="C291" s="25">
        <v>3450</v>
      </c>
      <c r="D291" s="25">
        <v>263.91000000000003</v>
      </c>
      <c r="E291" s="25">
        <v>501.37</v>
      </c>
      <c r="F291" s="26">
        <v>45.83</v>
      </c>
      <c r="G291" s="25">
        <v>99.62</v>
      </c>
      <c r="H291" s="25">
        <v>268.92</v>
      </c>
      <c r="I291" s="25"/>
      <c r="J291" s="25"/>
      <c r="K291" s="26"/>
      <c r="L291" s="25">
        <v>1179.6500000000001</v>
      </c>
      <c r="M291" s="25">
        <v>1727.1200000000001</v>
      </c>
      <c r="N291" s="25">
        <v>2906.7700000000004</v>
      </c>
      <c r="O291" s="25">
        <v>2270.35</v>
      </c>
      <c r="P291" s="26">
        <v>543.22999999999979</v>
      </c>
    </row>
    <row r="292" spans="1:16">
      <c r="A292" s="82"/>
      <c r="B292" s="32" t="s">
        <v>403</v>
      </c>
      <c r="C292" s="25">
        <v>3450</v>
      </c>
      <c r="D292" s="25">
        <v>263.91000000000003</v>
      </c>
      <c r="E292" s="25">
        <v>501.37</v>
      </c>
      <c r="F292" s="26">
        <v>45.83</v>
      </c>
      <c r="G292" s="25">
        <v>99.62</v>
      </c>
      <c r="H292" s="25">
        <v>268.92</v>
      </c>
      <c r="I292" s="25"/>
      <c r="J292" s="25"/>
      <c r="K292" s="26"/>
      <c r="L292" s="25">
        <v>1179.6500000000001</v>
      </c>
      <c r="M292" s="25">
        <v>1727.1200000000001</v>
      </c>
      <c r="N292" s="25">
        <v>2906.7700000000004</v>
      </c>
      <c r="O292" s="25">
        <v>2270.35</v>
      </c>
      <c r="P292" s="26">
        <v>543.22999999999979</v>
      </c>
    </row>
    <row r="293" spans="1:16">
      <c r="A293" s="82"/>
      <c r="B293" s="32" t="s">
        <v>404</v>
      </c>
      <c r="C293" s="25">
        <v>3558</v>
      </c>
      <c r="D293" s="25">
        <v>263.91000000000003</v>
      </c>
      <c r="E293" s="25">
        <v>501.37</v>
      </c>
      <c r="F293" s="26">
        <v>45.83</v>
      </c>
      <c r="G293" s="25">
        <v>99.62</v>
      </c>
      <c r="H293" s="25">
        <v>268.92</v>
      </c>
      <c r="I293" s="25"/>
      <c r="J293" s="25"/>
      <c r="K293" s="26"/>
      <c r="L293" s="25">
        <v>1179.6500000000001</v>
      </c>
      <c r="M293" s="25">
        <v>1727.1200000000001</v>
      </c>
      <c r="N293" s="25">
        <v>2906.7700000000004</v>
      </c>
      <c r="O293" s="25">
        <v>2378.35</v>
      </c>
      <c r="P293" s="26">
        <v>651.22999999999979</v>
      </c>
    </row>
    <row r="294" spans="1:16">
      <c r="A294" s="82"/>
      <c r="B294" s="32" t="s">
        <v>405</v>
      </c>
      <c r="C294" s="25">
        <v>3558</v>
      </c>
      <c r="D294" s="25">
        <v>263.91000000000003</v>
      </c>
      <c r="E294" s="25">
        <v>501.37</v>
      </c>
      <c r="F294" s="26">
        <v>45.83</v>
      </c>
      <c r="G294" s="25">
        <v>99.62</v>
      </c>
      <c r="H294" s="25">
        <v>268.92</v>
      </c>
      <c r="I294" s="25"/>
      <c r="J294" s="25"/>
      <c r="K294" s="26">
        <v>435.69</v>
      </c>
      <c r="L294" s="25">
        <v>1615.3400000000001</v>
      </c>
      <c r="M294" s="25">
        <v>1727.1200000000001</v>
      </c>
      <c r="N294" s="25">
        <v>3342.46</v>
      </c>
      <c r="O294" s="25">
        <v>1942.6599999999999</v>
      </c>
      <c r="P294" s="26">
        <v>215.53999999999974</v>
      </c>
    </row>
    <row r="295" spans="1:16">
      <c r="A295" s="82"/>
      <c r="B295" s="32" t="s">
        <v>406</v>
      </c>
      <c r="C295" s="25">
        <v>140</v>
      </c>
      <c r="D295" s="25"/>
      <c r="E295" s="25"/>
      <c r="F295" s="26"/>
      <c r="G295" s="25"/>
      <c r="H295" s="25"/>
      <c r="I295" s="25"/>
      <c r="J295" s="25"/>
      <c r="K295" s="26"/>
      <c r="L295" s="25">
        <v>0</v>
      </c>
      <c r="M295" s="25">
        <v>140.41999999999999</v>
      </c>
      <c r="N295" s="25">
        <v>140.41999999999999</v>
      </c>
      <c r="O295" s="25">
        <v>140</v>
      </c>
      <c r="P295" s="26">
        <v>-0.41999999999998749</v>
      </c>
    </row>
    <row r="296" spans="1:16">
      <c r="A296" s="82"/>
      <c r="B296" s="32" t="s">
        <v>407</v>
      </c>
      <c r="C296" s="25">
        <v>3588</v>
      </c>
      <c r="D296" s="25">
        <v>263.91000000000003</v>
      </c>
      <c r="E296" s="25">
        <v>501.37</v>
      </c>
      <c r="F296" s="26">
        <v>45.83</v>
      </c>
      <c r="G296" s="25">
        <v>99.62</v>
      </c>
      <c r="H296" s="25">
        <v>268.92</v>
      </c>
      <c r="I296" s="25"/>
      <c r="J296" s="25"/>
      <c r="K296" s="26">
        <v>250.29</v>
      </c>
      <c r="L296" s="25">
        <v>1429.94</v>
      </c>
      <c r="M296" s="25">
        <v>1727.1200000000001</v>
      </c>
      <c r="N296" s="25">
        <v>3157.0600000000004</v>
      </c>
      <c r="O296" s="25">
        <v>2158.06</v>
      </c>
      <c r="P296" s="26">
        <v>430.93999999999983</v>
      </c>
    </row>
    <row r="297" spans="1:16">
      <c r="A297" s="82"/>
      <c r="B297" s="32" t="s">
        <v>408</v>
      </c>
      <c r="C297" s="25">
        <v>206</v>
      </c>
      <c r="D297" s="25">
        <v>11.39</v>
      </c>
      <c r="E297" s="25"/>
      <c r="F297" s="26"/>
      <c r="G297" s="25"/>
      <c r="H297" s="25">
        <v>41.2</v>
      </c>
      <c r="I297" s="25"/>
      <c r="J297" s="25"/>
      <c r="K297" s="26">
        <v>10.79</v>
      </c>
      <c r="L297" s="25">
        <v>63.38</v>
      </c>
      <c r="M297" s="25">
        <v>124.75</v>
      </c>
      <c r="N297" s="25">
        <v>188.13</v>
      </c>
      <c r="O297" s="25">
        <v>142.62</v>
      </c>
      <c r="P297" s="26">
        <v>17.870000000000005</v>
      </c>
    </row>
    <row r="298" spans="1:16">
      <c r="A298" s="1" t="s">
        <v>37</v>
      </c>
      <c r="B298" s="1"/>
      <c r="C298" s="27">
        <v>52460</v>
      </c>
      <c r="D298" s="27">
        <v>3591.3899999999994</v>
      </c>
      <c r="E298" s="27">
        <v>7428.7399999999989</v>
      </c>
      <c r="F298" s="28">
        <v>2839.1399999999994</v>
      </c>
      <c r="G298" s="27">
        <v>1401.12</v>
      </c>
      <c r="H298" s="27">
        <v>3920.84</v>
      </c>
      <c r="I298" s="27">
        <v>110.11</v>
      </c>
      <c r="J298" s="27"/>
      <c r="K298" s="28">
        <v>2473.12</v>
      </c>
      <c r="L298" s="27">
        <v>21764.46</v>
      </c>
      <c r="M298" s="27">
        <v>25354.409999999996</v>
      </c>
      <c r="N298" s="27">
        <v>47118.869999999995</v>
      </c>
      <c r="O298" s="27">
        <v>30695.539999999997</v>
      </c>
      <c r="P298" s="28">
        <v>5341.1299999999974</v>
      </c>
    </row>
    <row r="299" spans="1:16">
      <c r="A299" s="82" t="s">
        <v>121</v>
      </c>
      <c r="B299" s="32" t="s">
        <v>409</v>
      </c>
      <c r="C299" s="25">
        <v>120</v>
      </c>
      <c r="D299" s="25">
        <v>6.85</v>
      </c>
      <c r="E299" s="25"/>
      <c r="F299" s="26"/>
      <c r="G299" s="25"/>
      <c r="H299" s="25"/>
      <c r="I299" s="25"/>
      <c r="J299" s="25"/>
      <c r="K299" s="26"/>
      <c r="L299" s="25">
        <v>6.85</v>
      </c>
      <c r="M299" s="25">
        <v>77.92</v>
      </c>
      <c r="N299" s="25">
        <v>84.77</v>
      </c>
      <c r="O299" s="25">
        <v>113.15</v>
      </c>
      <c r="P299" s="26">
        <v>35.230000000000004</v>
      </c>
    </row>
    <row r="300" spans="1:16">
      <c r="A300" s="82"/>
      <c r="B300" s="32" t="s">
        <v>410</v>
      </c>
      <c r="C300" s="25">
        <v>1615.5</v>
      </c>
      <c r="D300" s="25">
        <v>257.83</v>
      </c>
      <c r="E300" s="25"/>
      <c r="F300" s="26"/>
      <c r="G300" s="25"/>
      <c r="H300" s="25"/>
      <c r="I300" s="25"/>
      <c r="J300" s="25"/>
      <c r="K300" s="26"/>
      <c r="L300" s="25">
        <v>257.83</v>
      </c>
      <c r="M300" s="25">
        <v>868.58</v>
      </c>
      <c r="N300" s="25">
        <v>1126.4100000000001</v>
      </c>
      <c r="O300" s="25">
        <v>1357.67</v>
      </c>
      <c r="P300" s="26">
        <v>489.09000000000003</v>
      </c>
    </row>
    <row r="301" spans="1:16">
      <c r="A301" s="82"/>
      <c r="B301" s="32" t="s">
        <v>411</v>
      </c>
      <c r="C301" s="25">
        <v>438</v>
      </c>
      <c r="D301" s="25">
        <v>19.29</v>
      </c>
      <c r="E301" s="25">
        <v>5.92</v>
      </c>
      <c r="F301" s="26"/>
      <c r="G301" s="25"/>
      <c r="H301" s="25">
        <v>41.2</v>
      </c>
      <c r="I301" s="25"/>
      <c r="J301" s="25"/>
      <c r="K301" s="26"/>
      <c r="L301" s="25">
        <v>66.41</v>
      </c>
      <c r="M301" s="25">
        <v>289.58000000000004</v>
      </c>
      <c r="N301" s="25">
        <v>355.99</v>
      </c>
      <c r="O301" s="25">
        <v>371.59000000000003</v>
      </c>
      <c r="P301" s="26">
        <v>82.009999999999991</v>
      </c>
    </row>
    <row r="302" spans="1:16">
      <c r="A302" s="82"/>
      <c r="B302" s="32" t="s">
        <v>412</v>
      </c>
      <c r="C302" s="25">
        <v>1288</v>
      </c>
      <c r="D302" s="25">
        <v>352.8</v>
      </c>
      <c r="E302" s="25">
        <v>1.2</v>
      </c>
      <c r="F302" s="26"/>
      <c r="G302" s="25"/>
      <c r="H302" s="25"/>
      <c r="I302" s="25"/>
      <c r="J302" s="25"/>
      <c r="K302" s="26"/>
      <c r="L302" s="25">
        <v>354</v>
      </c>
      <c r="M302" s="25">
        <v>631.25</v>
      </c>
      <c r="N302" s="25">
        <v>985.25</v>
      </c>
      <c r="O302" s="25">
        <v>934</v>
      </c>
      <c r="P302" s="26">
        <v>302.75</v>
      </c>
    </row>
    <row r="303" spans="1:16">
      <c r="A303" s="82"/>
      <c r="B303" s="32" t="s">
        <v>413</v>
      </c>
      <c r="C303" s="25">
        <v>697.3</v>
      </c>
      <c r="D303" s="25"/>
      <c r="E303" s="25"/>
      <c r="F303" s="26"/>
      <c r="G303" s="25"/>
      <c r="H303" s="25"/>
      <c r="I303" s="25"/>
      <c r="J303" s="25"/>
      <c r="K303" s="26">
        <v>30.13</v>
      </c>
      <c r="L303" s="25">
        <v>30.13</v>
      </c>
      <c r="M303" s="25">
        <v>276.14</v>
      </c>
      <c r="N303" s="25">
        <v>306.27</v>
      </c>
      <c r="O303" s="25">
        <v>667.17</v>
      </c>
      <c r="P303" s="26">
        <v>391.03</v>
      </c>
    </row>
    <row r="304" spans="1:16">
      <c r="A304" s="82"/>
      <c r="B304" s="32" t="s">
        <v>414</v>
      </c>
      <c r="C304" s="25">
        <v>690</v>
      </c>
      <c r="D304" s="25">
        <v>54.74</v>
      </c>
      <c r="E304" s="25">
        <v>10.19</v>
      </c>
      <c r="F304" s="26"/>
      <c r="G304" s="25"/>
      <c r="H304" s="25"/>
      <c r="I304" s="25"/>
      <c r="J304" s="25"/>
      <c r="K304" s="26"/>
      <c r="L304" s="25">
        <v>64.930000000000007</v>
      </c>
      <c r="M304" s="25">
        <v>464.42</v>
      </c>
      <c r="N304" s="25">
        <v>529.35</v>
      </c>
      <c r="O304" s="25">
        <v>625.06999999999994</v>
      </c>
      <c r="P304" s="26">
        <v>160.64999999999992</v>
      </c>
    </row>
    <row r="305" spans="1:16">
      <c r="A305" s="82"/>
      <c r="B305" s="32" t="s">
        <v>415</v>
      </c>
      <c r="C305" s="25">
        <v>864</v>
      </c>
      <c r="D305" s="25"/>
      <c r="E305" s="25">
        <v>1.55</v>
      </c>
      <c r="F305" s="26"/>
      <c r="G305" s="25"/>
      <c r="H305" s="25"/>
      <c r="I305" s="25"/>
      <c r="J305" s="25"/>
      <c r="K305" s="26"/>
      <c r="L305" s="25">
        <v>1.55</v>
      </c>
      <c r="M305" s="25">
        <v>589.92000000000007</v>
      </c>
      <c r="N305" s="25">
        <v>591.47</v>
      </c>
      <c r="O305" s="25">
        <v>862.45</v>
      </c>
      <c r="P305" s="26">
        <v>272.52999999999997</v>
      </c>
    </row>
    <row r="306" spans="1:16">
      <c r="A306" s="82"/>
      <c r="B306" s="32" t="s">
        <v>416</v>
      </c>
      <c r="C306" s="25">
        <v>2301</v>
      </c>
      <c r="D306" s="25">
        <v>438.83</v>
      </c>
      <c r="E306" s="25">
        <v>2.5099999999999998</v>
      </c>
      <c r="F306" s="26"/>
      <c r="G306" s="25"/>
      <c r="H306" s="25"/>
      <c r="I306" s="25"/>
      <c r="J306" s="25"/>
      <c r="K306" s="26"/>
      <c r="L306" s="25">
        <v>441.34</v>
      </c>
      <c r="M306" s="25">
        <v>1504.75</v>
      </c>
      <c r="N306" s="25">
        <v>1946.09</v>
      </c>
      <c r="O306" s="25">
        <v>1859.66</v>
      </c>
      <c r="P306" s="26">
        <v>354.91000000000008</v>
      </c>
    </row>
    <row r="307" spans="1:16">
      <c r="A307" s="82"/>
      <c r="B307" s="32" t="s">
        <v>417</v>
      </c>
      <c r="C307" s="25">
        <v>7704</v>
      </c>
      <c r="D307" s="25">
        <v>1548.89</v>
      </c>
      <c r="E307" s="25">
        <v>195.95</v>
      </c>
      <c r="F307" s="26"/>
      <c r="G307" s="25"/>
      <c r="H307" s="25"/>
      <c r="I307" s="25"/>
      <c r="J307" s="25"/>
      <c r="K307" s="26"/>
      <c r="L307" s="25">
        <v>1744.8400000000001</v>
      </c>
      <c r="M307" s="25">
        <v>5135.58</v>
      </c>
      <c r="N307" s="25">
        <v>6880.42</v>
      </c>
      <c r="O307" s="25">
        <v>5959.16</v>
      </c>
      <c r="P307" s="26">
        <v>823.57999999999993</v>
      </c>
    </row>
    <row r="308" spans="1:16">
      <c r="A308" s="82"/>
      <c r="B308" s="32" t="s">
        <v>418</v>
      </c>
      <c r="C308" s="25">
        <v>6941</v>
      </c>
      <c r="D308" s="25">
        <v>1384.07</v>
      </c>
      <c r="E308" s="25">
        <v>66.8</v>
      </c>
      <c r="F308" s="26"/>
      <c r="G308" s="25"/>
      <c r="H308" s="25"/>
      <c r="I308" s="25"/>
      <c r="J308" s="25"/>
      <c r="K308" s="26">
        <v>14.87</v>
      </c>
      <c r="L308" s="25">
        <v>1465.7399999999998</v>
      </c>
      <c r="M308" s="25">
        <v>4967.33</v>
      </c>
      <c r="N308" s="25">
        <v>6433.07</v>
      </c>
      <c r="O308" s="25">
        <v>5475.26</v>
      </c>
      <c r="P308" s="26">
        <v>507.93000000000029</v>
      </c>
    </row>
    <row r="309" spans="1:16">
      <c r="A309" s="82"/>
      <c r="B309" s="32" t="s">
        <v>419</v>
      </c>
      <c r="C309" s="25">
        <v>247.5</v>
      </c>
      <c r="D309" s="25">
        <v>110.65</v>
      </c>
      <c r="E309" s="25"/>
      <c r="F309" s="26"/>
      <c r="G309" s="25"/>
      <c r="H309" s="25"/>
      <c r="I309" s="25"/>
      <c r="J309" s="25"/>
      <c r="K309" s="26"/>
      <c r="L309" s="25">
        <v>110.65</v>
      </c>
      <c r="M309" s="25">
        <v>110.75</v>
      </c>
      <c r="N309" s="25">
        <v>221.4</v>
      </c>
      <c r="O309" s="25">
        <v>136.85</v>
      </c>
      <c r="P309" s="26">
        <v>26.099999999999994</v>
      </c>
    </row>
    <row r="310" spans="1:16">
      <c r="A310" s="82"/>
      <c r="B310" s="32" t="s">
        <v>420</v>
      </c>
      <c r="C310" s="25">
        <v>1316.5</v>
      </c>
      <c r="D310" s="25">
        <v>211.3</v>
      </c>
      <c r="E310" s="25">
        <v>14.79</v>
      </c>
      <c r="F310" s="26"/>
      <c r="G310" s="25"/>
      <c r="H310" s="25"/>
      <c r="I310" s="25"/>
      <c r="J310" s="25"/>
      <c r="K310" s="26"/>
      <c r="L310" s="25">
        <v>226.09</v>
      </c>
      <c r="M310" s="25">
        <v>954</v>
      </c>
      <c r="N310" s="25">
        <v>1180.0899999999999</v>
      </c>
      <c r="O310" s="25">
        <v>1090.4100000000001</v>
      </c>
      <c r="P310" s="26">
        <v>136.41000000000008</v>
      </c>
    </row>
    <row r="311" spans="1:16">
      <c r="A311" s="82"/>
      <c r="B311" s="32" t="s">
        <v>421</v>
      </c>
      <c r="C311" s="25">
        <v>4395</v>
      </c>
      <c r="D311" s="25">
        <v>644.82000000000005</v>
      </c>
      <c r="E311" s="25">
        <v>87.02</v>
      </c>
      <c r="F311" s="26"/>
      <c r="G311" s="25"/>
      <c r="H311" s="25"/>
      <c r="I311" s="25"/>
      <c r="J311" s="25"/>
      <c r="K311" s="26"/>
      <c r="L311" s="25">
        <v>731.84</v>
      </c>
      <c r="M311" s="25">
        <v>2723.25</v>
      </c>
      <c r="N311" s="25">
        <v>3455.09</v>
      </c>
      <c r="O311" s="25">
        <v>3663.16</v>
      </c>
      <c r="P311" s="26">
        <v>939.90999999999985</v>
      </c>
    </row>
    <row r="312" spans="1:16">
      <c r="A312" s="82"/>
      <c r="B312" s="32" t="s">
        <v>422</v>
      </c>
      <c r="C312" s="25">
        <v>398</v>
      </c>
      <c r="D312" s="25">
        <v>82.61</v>
      </c>
      <c r="E312" s="25"/>
      <c r="F312" s="26"/>
      <c r="G312" s="25"/>
      <c r="H312" s="25"/>
      <c r="I312" s="25"/>
      <c r="J312" s="25"/>
      <c r="K312" s="26"/>
      <c r="L312" s="25">
        <v>82.61</v>
      </c>
      <c r="M312" s="25">
        <v>301.75</v>
      </c>
      <c r="N312" s="25">
        <v>384.36</v>
      </c>
      <c r="O312" s="25">
        <v>315.39</v>
      </c>
      <c r="P312" s="26">
        <v>13.639999999999986</v>
      </c>
    </row>
    <row r="313" spans="1:16">
      <c r="A313" s="82"/>
      <c r="B313" s="32" t="s">
        <v>423</v>
      </c>
      <c r="C313" s="25">
        <v>703</v>
      </c>
      <c r="D313" s="25">
        <v>281.48</v>
      </c>
      <c r="E313" s="25">
        <v>0.21</v>
      </c>
      <c r="F313" s="26"/>
      <c r="G313" s="25"/>
      <c r="H313" s="25"/>
      <c r="I313" s="25"/>
      <c r="J313" s="25"/>
      <c r="K313" s="26"/>
      <c r="L313" s="25">
        <v>281.69</v>
      </c>
      <c r="M313" s="25">
        <v>377.33</v>
      </c>
      <c r="N313" s="25">
        <v>659.02</v>
      </c>
      <c r="O313" s="25">
        <v>421.31</v>
      </c>
      <c r="P313" s="26">
        <v>43.980000000000018</v>
      </c>
    </row>
    <row r="314" spans="1:16">
      <c r="A314" s="82"/>
      <c r="B314" s="32" t="s">
        <v>424</v>
      </c>
      <c r="C314" s="25">
        <v>745.5</v>
      </c>
      <c r="D314" s="25">
        <v>79.13</v>
      </c>
      <c r="E314" s="25"/>
      <c r="F314" s="26"/>
      <c r="G314" s="25"/>
      <c r="H314" s="25"/>
      <c r="I314" s="25"/>
      <c r="J314" s="25"/>
      <c r="K314" s="26"/>
      <c r="L314" s="25">
        <v>79.13</v>
      </c>
      <c r="M314" s="25">
        <v>433.33</v>
      </c>
      <c r="N314" s="25">
        <v>512.46</v>
      </c>
      <c r="O314" s="25">
        <v>666.37</v>
      </c>
      <c r="P314" s="26">
        <v>233.04000000000002</v>
      </c>
    </row>
    <row r="315" spans="1:16">
      <c r="A315" s="82"/>
      <c r="B315" s="32" t="s">
        <v>425</v>
      </c>
      <c r="C315" s="25">
        <v>563</v>
      </c>
      <c r="D315" s="25">
        <v>76.72</v>
      </c>
      <c r="E315" s="25">
        <v>3.77</v>
      </c>
      <c r="F315" s="26"/>
      <c r="G315" s="25"/>
      <c r="H315" s="25"/>
      <c r="I315" s="25"/>
      <c r="J315" s="25"/>
      <c r="K315" s="26"/>
      <c r="L315" s="25">
        <v>80.489999999999995</v>
      </c>
      <c r="M315" s="25">
        <v>640.84</v>
      </c>
      <c r="N315" s="25">
        <v>721.33</v>
      </c>
      <c r="O315" s="25">
        <v>482.51</v>
      </c>
      <c r="P315" s="26">
        <v>-158.33000000000004</v>
      </c>
    </row>
    <row r="316" spans="1:16">
      <c r="A316" s="82"/>
      <c r="B316" s="32" t="s">
        <v>426</v>
      </c>
      <c r="C316" s="25">
        <v>498.7</v>
      </c>
      <c r="D316" s="25">
        <v>40.54</v>
      </c>
      <c r="E316" s="25">
        <v>0.19</v>
      </c>
      <c r="F316" s="26"/>
      <c r="G316" s="25"/>
      <c r="H316" s="25"/>
      <c r="I316" s="25"/>
      <c r="J316" s="25"/>
      <c r="K316" s="26"/>
      <c r="L316" s="25">
        <v>40.729999999999997</v>
      </c>
      <c r="M316" s="25">
        <v>348.09000000000003</v>
      </c>
      <c r="N316" s="25">
        <v>388.82000000000005</v>
      </c>
      <c r="O316" s="25">
        <v>457.96999999999997</v>
      </c>
      <c r="P316" s="26">
        <v>109.87999999999994</v>
      </c>
    </row>
    <row r="317" spans="1:16">
      <c r="A317" s="1" t="s">
        <v>38</v>
      </c>
      <c r="B317" s="1"/>
      <c r="C317" s="27">
        <v>31526</v>
      </c>
      <c r="D317" s="27">
        <v>5590.55</v>
      </c>
      <c r="E317" s="27">
        <v>390.09999999999997</v>
      </c>
      <c r="F317" s="28"/>
      <c r="G317" s="27"/>
      <c r="H317" s="27">
        <v>41.2</v>
      </c>
      <c r="I317" s="27"/>
      <c r="J317" s="27"/>
      <c r="K317" s="28">
        <v>45</v>
      </c>
      <c r="L317" s="27">
        <v>6066.8499999999985</v>
      </c>
      <c r="M317" s="27">
        <v>20694.810000000005</v>
      </c>
      <c r="N317" s="27">
        <v>26761.660000000003</v>
      </c>
      <c r="O317" s="27">
        <v>25459.149999999998</v>
      </c>
      <c r="P317" s="28">
        <v>4764.34</v>
      </c>
    </row>
    <row r="318" spans="1:16">
      <c r="A318" s="82" t="s">
        <v>122</v>
      </c>
      <c r="B318" s="32" t="s">
        <v>427</v>
      </c>
      <c r="C318" s="25">
        <v>157.5</v>
      </c>
      <c r="D318" s="25">
        <v>6.46</v>
      </c>
      <c r="E318" s="25">
        <v>3.21</v>
      </c>
      <c r="F318" s="26"/>
      <c r="G318" s="25"/>
      <c r="H318" s="25"/>
      <c r="I318" s="25"/>
      <c r="J318" s="25"/>
      <c r="K318" s="26"/>
      <c r="L318" s="25">
        <v>9.67</v>
      </c>
      <c r="M318" s="25">
        <v>127.67</v>
      </c>
      <c r="N318" s="25">
        <v>137.34</v>
      </c>
      <c r="O318" s="25">
        <v>147.83000000000001</v>
      </c>
      <c r="P318" s="26">
        <v>20.160000000000011</v>
      </c>
    </row>
    <row r="319" spans="1:16">
      <c r="A319" s="82"/>
      <c r="B319" s="32" t="s">
        <v>428</v>
      </c>
      <c r="C319" s="25">
        <v>167.5</v>
      </c>
      <c r="D319" s="25">
        <v>12.41</v>
      </c>
      <c r="E319" s="25"/>
      <c r="F319" s="26"/>
      <c r="G319" s="25"/>
      <c r="H319" s="25"/>
      <c r="I319" s="25"/>
      <c r="J319" s="25"/>
      <c r="K319" s="26"/>
      <c r="L319" s="25">
        <v>12.41</v>
      </c>
      <c r="M319" s="25">
        <v>91.67</v>
      </c>
      <c r="N319" s="25">
        <v>104.08</v>
      </c>
      <c r="O319" s="25">
        <v>155.09</v>
      </c>
      <c r="P319" s="26">
        <v>63.42</v>
      </c>
    </row>
    <row r="320" spans="1:16">
      <c r="A320" s="1" t="s">
        <v>39</v>
      </c>
      <c r="B320" s="1"/>
      <c r="C320" s="27">
        <v>325</v>
      </c>
      <c r="D320" s="27">
        <v>18.87</v>
      </c>
      <c r="E320" s="27">
        <v>3.21</v>
      </c>
      <c r="F320" s="28"/>
      <c r="G320" s="27"/>
      <c r="H320" s="27"/>
      <c r="I320" s="27"/>
      <c r="J320" s="27"/>
      <c r="K320" s="28"/>
      <c r="L320" s="27">
        <v>22.08</v>
      </c>
      <c r="M320" s="27">
        <v>219.34</v>
      </c>
      <c r="N320" s="27">
        <v>241.42000000000002</v>
      </c>
      <c r="O320" s="27">
        <v>302.92</v>
      </c>
      <c r="P320" s="28">
        <v>83.580000000000013</v>
      </c>
    </row>
    <row r="321" spans="1:16" ht="15.75" thickBot="1">
      <c r="A321" s="21"/>
      <c r="B321" s="21"/>
      <c r="C321" s="29">
        <v>128817.68999999999</v>
      </c>
      <c r="D321" s="29">
        <v>13933.369999999994</v>
      </c>
      <c r="E321" s="29">
        <v>7911.7399999999989</v>
      </c>
      <c r="F321" s="30">
        <v>4609.1999999999989</v>
      </c>
      <c r="G321" s="29">
        <v>2323.8199999999993</v>
      </c>
      <c r="H321" s="29">
        <v>8122.67</v>
      </c>
      <c r="I321" s="29">
        <v>213.32</v>
      </c>
      <c r="J321" s="29"/>
      <c r="K321" s="30">
        <v>4464.96</v>
      </c>
      <c r="L321" s="29">
        <v>41579.079999999994</v>
      </c>
      <c r="M321" s="29">
        <v>72997.830000000016</v>
      </c>
      <c r="N321" s="29">
        <v>114576.91000000005</v>
      </c>
      <c r="O321" s="29">
        <v>87238.609999999986</v>
      </c>
      <c r="P321" s="30">
        <v>14240.779999999997</v>
      </c>
    </row>
    <row r="322" spans="1:16">
      <c r="A322" s="22">
        <v>200000</v>
      </c>
      <c r="B322" s="22" t="s">
        <v>77</v>
      </c>
      <c r="C322" s="31" t="s">
        <v>87</v>
      </c>
      <c r="D322" s="31" t="s">
        <v>55</v>
      </c>
      <c r="E322" s="31" t="s">
        <v>56</v>
      </c>
      <c r="F322" s="31" t="s">
        <v>57</v>
      </c>
      <c r="G322" s="31" t="s">
        <v>58</v>
      </c>
      <c r="H322" s="31" t="s">
        <v>59</v>
      </c>
      <c r="I322" s="31" t="s">
        <v>60</v>
      </c>
      <c r="J322" s="31" t="s">
        <v>61</v>
      </c>
      <c r="K322" s="31" t="s">
        <v>62</v>
      </c>
      <c r="L322" s="31" t="s">
        <v>63</v>
      </c>
      <c r="M322" s="31" t="s">
        <v>64</v>
      </c>
      <c r="N322" s="31" t="s">
        <v>65</v>
      </c>
      <c r="O322" s="31" t="s">
        <v>66</v>
      </c>
      <c r="P322" s="31" t="s">
        <v>67</v>
      </c>
    </row>
    <row r="323" spans="1:16">
      <c r="A323" s="82" t="s">
        <v>123</v>
      </c>
      <c r="B323" s="32" t="s">
        <v>429</v>
      </c>
      <c r="C323" s="25">
        <v>305.8</v>
      </c>
      <c r="D323" s="25">
        <v>39.340000000000003</v>
      </c>
      <c r="E323" s="25"/>
      <c r="F323" s="26"/>
      <c r="G323" s="25"/>
      <c r="H323" s="25">
        <v>22.66</v>
      </c>
      <c r="I323" s="25"/>
      <c r="J323" s="25"/>
      <c r="K323" s="26">
        <v>33.630000000000003</v>
      </c>
      <c r="L323" s="25">
        <v>95.63</v>
      </c>
      <c r="M323" s="25">
        <v>163.32999999999998</v>
      </c>
      <c r="N323" s="25">
        <v>258.95999999999998</v>
      </c>
      <c r="O323" s="25">
        <v>210.17000000000002</v>
      </c>
      <c r="P323" s="26">
        <v>46.840000000000032</v>
      </c>
    </row>
    <row r="324" spans="1:16">
      <c r="A324" s="82"/>
      <c r="B324" s="32" t="s">
        <v>430</v>
      </c>
      <c r="C324" s="25">
        <v>994.39</v>
      </c>
      <c r="D324" s="25">
        <v>110.31</v>
      </c>
      <c r="E324" s="25"/>
      <c r="F324" s="26"/>
      <c r="G324" s="25"/>
      <c r="H324" s="25">
        <v>42.75</v>
      </c>
      <c r="I324" s="25"/>
      <c r="J324" s="25"/>
      <c r="K324" s="26">
        <v>30.9</v>
      </c>
      <c r="L324" s="25">
        <v>183.96</v>
      </c>
      <c r="M324" s="25">
        <v>71.5</v>
      </c>
      <c r="N324" s="25">
        <v>255.46</v>
      </c>
      <c r="O324" s="25">
        <v>810.43</v>
      </c>
      <c r="P324" s="26">
        <v>738.93</v>
      </c>
    </row>
    <row r="325" spans="1:16">
      <c r="A325" s="82"/>
      <c r="B325" s="32" t="s">
        <v>431</v>
      </c>
      <c r="C325" s="25">
        <v>3797.72</v>
      </c>
      <c r="D325" s="25">
        <v>708.56</v>
      </c>
      <c r="E325" s="25">
        <v>2.57</v>
      </c>
      <c r="F325" s="26">
        <v>223.47</v>
      </c>
      <c r="G325" s="25"/>
      <c r="H325" s="25">
        <v>303.23</v>
      </c>
      <c r="I325" s="25"/>
      <c r="J325" s="25"/>
      <c r="K325" s="26">
        <v>191.58</v>
      </c>
      <c r="L325" s="25">
        <v>1429.4099999999999</v>
      </c>
      <c r="M325" s="25">
        <v>2180.83</v>
      </c>
      <c r="N325" s="25">
        <v>3610.24</v>
      </c>
      <c r="O325" s="25">
        <v>2368.31</v>
      </c>
      <c r="P325" s="26">
        <v>187.48000000000002</v>
      </c>
    </row>
    <row r="326" spans="1:16">
      <c r="A326" s="82"/>
      <c r="B326" s="32" t="s">
        <v>432</v>
      </c>
      <c r="C326" s="25">
        <v>3959.88</v>
      </c>
      <c r="D326" s="25">
        <v>717.89</v>
      </c>
      <c r="E326" s="25">
        <v>2.57</v>
      </c>
      <c r="F326" s="26">
        <v>223.47</v>
      </c>
      <c r="G326" s="25"/>
      <c r="H326" s="25">
        <v>303.23</v>
      </c>
      <c r="I326" s="25"/>
      <c r="J326" s="25"/>
      <c r="K326" s="26">
        <v>191.58</v>
      </c>
      <c r="L326" s="25">
        <v>1438.74</v>
      </c>
      <c r="M326" s="25">
        <v>2112.67</v>
      </c>
      <c r="N326" s="25">
        <v>3551.41</v>
      </c>
      <c r="O326" s="25">
        <v>2521.1400000000003</v>
      </c>
      <c r="P326" s="26">
        <v>408.47000000000025</v>
      </c>
    </row>
    <row r="327" spans="1:16">
      <c r="A327" s="82"/>
      <c r="B327" s="32" t="s">
        <v>433</v>
      </c>
      <c r="C327" s="25">
        <v>771.97</v>
      </c>
      <c r="D327" s="25">
        <v>317.68</v>
      </c>
      <c r="E327" s="25"/>
      <c r="F327" s="26"/>
      <c r="G327" s="25"/>
      <c r="H327" s="25"/>
      <c r="I327" s="25"/>
      <c r="J327" s="25"/>
      <c r="K327" s="26">
        <v>82.92</v>
      </c>
      <c r="L327" s="25">
        <v>400.6</v>
      </c>
      <c r="M327" s="25">
        <v>280.75</v>
      </c>
      <c r="N327" s="25">
        <v>681.35</v>
      </c>
      <c r="O327" s="25">
        <v>371.37</v>
      </c>
      <c r="P327" s="26">
        <v>90.62</v>
      </c>
    </row>
    <row r="328" spans="1:16">
      <c r="A328" s="82"/>
      <c r="B328" s="32" t="s">
        <v>434</v>
      </c>
      <c r="C328" s="25">
        <v>771.97</v>
      </c>
      <c r="D328" s="25">
        <v>317.68</v>
      </c>
      <c r="E328" s="25"/>
      <c r="F328" s="26"/>
      <c r="G328" s="25"/>
      <c r="H328" s="25"/>
      <c r="I328" s="25"/>
      <c r="J328" s="25"/>
      <c r="K328" s="26">
        <v>82.92</v>
      </c>
      <c r="L328" s="25">
        <v>400.6</v>
      </c>
      <c r="M328" s="25">
        <v>286</v>
      </c>
      <c r="N328" s="25">
        <v>686.6</v>
      </c>
      <c r="O328" s="25">
        <v>371.37</v>
      </c>
      <c r="P328" s="26">
        <v>85.37</v>
      </c>
    </row>
    <row r="329" spans="1:16">
      <c r="A329" s="82"/>
      <c r="B329" s="32" t="s">
        <v>435</v>
      </c>
      <c r="C329" s="25">
        <v>800</v>
      </c>
      <c r="D329" s="25"/>
      <c r="E329" s="25"/>
      <c r="F329" s="26"/>
      <c r="G329" s="25"/>
      <c r="H329" s="25">
        <v>360.5</v>
      </c>
      <c r="I329" s="25"/>
      <c r="J329" s="25"/>
      <c r="K329" s="26"/>
      <c r="L329" s="25">
        <v>360.5</v>
      </c>
      <c r="M329" s="25">
        <v>0</v>
      </c>
      <c r="N329" s="25">
        <v>360.5</v>
      </c>
      <c r="O329" s="25">
        <v>439.5</v>
      </c>
      <c r="P329" s="26">
        <v>439.5</v>
      </c>
    </row>
    <row r="330" spans="1:16">
      <c r="A330" s="82"/>
      <c r="B330" s="32" t="s">
        <v>436</v>
      </c>
      <c r="C330" s="25">
        <v>36.94</v>
      </c>
      <c r="D330" s="25">
        <v>1.26</v>
      </c>
      <c r="E330" s="25"/>
      <c r="F330" s="26"/>
      <c r="G330" s="25"/>
      <c r="H330" s="25"/>
      <c r="I330" s="25"/>
      <c r="J330" s="25"/>
      <c r="K330" s="26"/>
      <c r="L330" s="25">
        <v>1.26</v>
      </c>
      <c r="M330" s="25">
        <v>51.84</v>
      </c>
      <c r="N330" s="25">
        <v>53.1</v>
      </c>
      <c r="O330" s="25">
        <v>35.68</v>
      </c>
      <c r="P330" s="26">
        <v>-16.160000000000004</v>
      </c>
    </row>
    <row r="331" spans="1:16">
      <c r="A331" s="82"/>
      <c r="B331" s="32" t="s">
        <v>437</v>
      </c>
      <c r="C331" s="25">
        <v>629.34</v>
      </c>
      <c r="D331" s="25">
        <v>91.65</v>
      </c>
      <c r="E331" s="25"/>
      <c r="F331" s="26"/>
      <c r="G331" s="25"/>
      <c r="H331" s="25"/>
      <c r="I331" s="25"/>
      <c r="J331" s="25"/>
      <c r="K331" s="26">
        <v>61.01</v>
      </c>
      <c r="L331" s="25">
        <v>152.66</v>
      </c>
      <c r="M331" s="25">
        <v>230.67000000000002</v>
      </c>
      <c r="N331" s="25">
        <v>383.33000000000004</v>
      </c>
      <c r="O331" s="25">
        <v>476.68000000000006</v>
      </c>
      <c r="P331" s="26">
        <v>246.01000000000005</v>
      </c>
    </row>
    <row r="332" spans="1:16">
      <c r="A332" s="82"/>
      <c r="B332" s="32" t="s">
        <v>438</v>
      </c>
      <c r="C332" s="25">
        <v>222.22</v>
      </c>
      <c r="D332" s="25">
        <v>34.26</v>
      </c>
      <c r="E332" s="25"/>
      <c r="F332" s="26"/>
      <c r="G332" s="25"/>
      <c r="H332" s="25"/>
      <c r="I332" s="25"/>
      <c r="J332" s="25"/>
      <c r="K332" s="26">
        <v>165.83</v>
      </c>
      <c r="L332" s="25">
        <v>200.09</v>
      </c>
      <c r="M332" s="25">
        <v>174.92</v>
      </c>
      <c r="N332" s="25">
        <v>375.01</v>
      </c>
      <c r="O332" s="25">
        <v>22.129999999999995</v>
      </c>
      <c r="P332" s="26">
        <v>-152.79</v>
      </c>
    </row>
    <row r="333" spans="1:16">
      <c r="A333" s="1" t="s">
        <v>40</v>
      </c>
      <c r="B333" s="1"/>
      <c r="C333" s="27">
        <v>12290.23</v>
      </c>
      <c r="D333" s="27">
        <v>2338.6300000000006</v>
      </c>
      <c r="E333" s="27">
        <v>5.14</v>
      </c>
      <c r="F333" s="28">
        <v>446.94</v>
      </c>
      <c r="G333" s="27"/>
      <c r="H333" s="27">
        <v>1032.3699999999999</v>
      </c>
      <c r="I333" s="27"/>
      <c r="J333" s="27"/>
      <c r="K333" s="28">
        <v>840.37</v>
      </c>
      <c r="L333" s="27">
        <v>4663.45</v>
      </c>
      <c r="M333" s="27">
        <v>5552.51</v>
      </c>
      <c r="N333" s="27">
        <v>10215.960000000001</v>
      </c>
      <c r="O333" s="27">
        <v>7626.7800000000007</v>
      </c>
      <c r="P333" s="28">
        <v>2074.27</v>
      </c>
    </row>
    <row r="334" spans="1:16">
      <c r="A334" s="82" t="s">
        <v>439</v>
      </c>
      <c r="B334" s="32" t="s">
        <v>440</v>
      </c>
      <c r="C334" s="25">
        <v>2086.27</v>
      </c>
      <c r="D334" s="25">
        <v>275.26</v>
      </c>
      <c r="E334" s="25"/>
      <c r="F334" s="26"/>
      <c r="G334" s="25"/>
      <c r="H334" s="25">
        <v>56.65</v>
      </c>
      <c r="I334" s="25"/>
      <c r="J334" s="25"/>
      <c r="K334" s="26"/>
      <c r="L334" s="25">
        <v>331.90999999999997</v>
      </c>
      <c r="M334" s="25">
        <v>1982.17</v>
      </c>
      <c r="N334" s="25">
        <v>2314.08</v>
      </c>
      <c r="O334" s="25">
        <v>1754.3600000000001</v>
      </c>
      <c r="P334" s="26">
        <v>-227.80999999999995</v>
      </c>
    </row>
    <row r="335" spans="1:16">
      <c r="A335" s="82"/>
      <c r="B335" s="32" t="s">
        <v>441</v>
      </c>
      <c r="C335" s="25">
        <v>868.95</v>
      </c>
      <c r="D335" s="25">
        <v>78.28</v>
      </c>
      <c r="E335" s="25"/>
      <c r="F335" s="26"/>
      <c r="G335" s="25"/>
      <c r="H335" s="25"/>
      <c r="I335" s="25">
        <v>120.89</v>
      </c>
      <c r="J335" s="25"/>
      <c r="K335" s="26"/>
      <c r="L335" s="25">
        <v>199.17000000000002</v>
      </c>
      <c r="M335" s="25">
        <v>559.83000000000004</v>
      </c>
      <c r="N335" s="25">
        <v>759</v>
      </c>
      <c r="O335" s="25">
        <v>669.78</v>
      </c>
      <c r="P335" s="26">
        <v>109.94999999999993</v>
      </c>
    </row>
    <row r="336" spans="1:16">
      <c r="A336" s="82"/>
      <c r="B336" s="32" t="s">
        <v>442</v>
      </c>
      <c r="C336" s="25">
        <v>2637.32</v>
      </c>
      <c r="D336" s="25">
        <v>316.66000000000003</v>
      </c>
      <c r="E336" s="25"/>
      <c r="F336" s="26"/>
      <c r="G336" s="25"/>
      <c r="H336" s="25"/>
      <c r="I336" s="25"/>
      <c r="J336" s="25"/>
      <c r="K336" s="26"/>
      <c r="L336" s="25">
        <v>316.66000000000003</v>
      </c>
      <c r="M336" s="25">
        <v>1780.25</v>
      </c>
      <c r="N336" s="25">
        <v>2096.91</v>
      </c>
      <c r="O336" s="25">
        <v>2320.6600000000003</v>
      </c>
      <c r="P336" s="26">
        <v>540.41000000000031</v>
      </c>
    </row>
    <row r="337" spans="1:16">
      <c r="A337" s="82"/>
      <c r="B337" s="32" t="s">
        <v>443</v>
      </c>
      <c r="C337" s="25">
        <v>148.88</v>
      </c>
      <c r="D337" s="25">
        <v>5.1100000000000003</v>
      </c>
      <c r="E337" s="25"/>
      <c r="F337" s="26"/>
      <c r="G337" s="25"/>
      <c r="H337" s="25"/>
      <c r="I337" s="25"/>
      <c r="J337" s="25"/>
      <c r="K337" s="26"/>
      <c r="L337" s="25">
        <v>5.1100000000000003</v>
      </c>
      <c r="M337" s="25">
        <v>87.42</v>
      </c>
      <c r="N337" s="25">
        <v>92.53</v>
      </c>
      <c r="O337" s="25">
        <v>143.76999999999998</v>
      </c>
      <c r="P337" s="26">
        <v>56.34999999999998</v>
      </c>
    </row>
    <row r="338" spans="1:16">
      <c r="A338" s="82"/>
      <c r="B338" s="32" t="s">
        <v>444</v>
      </c>
      <c r="C338" s="25">
        <v>1386.76</v>
      </c>
      <c r="D338" s="25">
        <v>192.45</v>
      </c>
      <c r="E338" s="25"/>
      <c r="F338" s="26"/>
      <c r="G338" s="25">
        <v>190.06</v>
      </c>
      <c r="H338" s="25"/>
      <c r="I338" s="25"/>
      <c r="J338" s="25"/>
      <c r="K338" s="26"/>
      <c r="L338" s="25">
        <v>382.51</v>
      </c>
      <c r="M338" s="25">
        <v>681.58</v>
      </c>
      <c r="N338" s="25">
        <v>1064.0900000000001</v>
      </c>
      <c r="O338" s="25">
        <v>1004.25</v>
      </c>
      <c r="P338" s="26">
        <v>322.66999999999996</v>
      </c>
    </row>
    <row r="339" spans="1:16">
      <c r="A339" s="82"/>
      <c r="B339" s="32" t="s">
        <v>445</v>
      </c>
      <c r="C339" s="25">
        <v>759.14</v>
      </c>
      <c r="D339" s="25">
        <v>92.36</v>
      </c>
      <c r="E339" s="25"/>
      <c r="F339" s="26"/>
      <c r="G339" s="25"/>
      <c r="H339" s="25"/>
      <c r="I339" s="25"/>
      <c r="J339" s="25"/>
      <c r="K339" s="26"/>
      <c r="L339" s="25">
        <v>92.36</v>
      </c>
      <c r="M339" s="25">
        <v>515.5</v>
      </c>
      <c r="N339" s="25">
        <v>607.86</v>
      </c>
      <c r="O339" s="25">
        <v>666.78</v>
      </c>
      <c r="P339" s="26">
        <v>151.27999999999997</v>
      </c>
    </row>
    <row r="340" spans="1:16">
      <c r="A340" s="82"/>
      <c r="B340" s="32" t="s">
        <v>446</v>
      </c>
      <c r="C340" s="25">
        <v>115.53</v>
      </c>
      <c r="D340" s="25">
        <v>11.03</v>
      </c>
      <c r="E340" s="25"/>
      <c r="F340" s="26"/>
      <c r="G340" s="25"/>
      <c r="H340" s="25"/>
      <c r="I340" s="25"/>
      <c r="J340" s="25"/>
      <c r="K340" s="26"/>
      <c r="L340" s="25">
        <v>11.03</v>
      </c>
      <c r="M340" s="25">
        <v>128</v>
      </c>
      <c r="N340" s="25">
        <v>139.03</v>
      </c>
      <c r="O340" s="25">
        <v>104.5</v>
      </c>
      <c r="P340" s="26">
        <v>-23.5</v>
      </c>
    </row>
    <row r="341" spans="1:16">
      <c r="A341" s="82"/>
      <c r="B341" s="32" t="s">
        <v>447</v>
      </c>
      <c r="C341" s="25">
        <v>92.5</v>
      </c>
      <c r="D341" s="25">
        <v>2.41</v>
      </c>
      <c r="E341" s="25"/>
      <c r="F341" s="26"/>
      <c r="G341" s="25"/>
      <c r="H341" s="25"/>
      <c r="I341" s="25"/>
      <c r="J341" s="25"/>
      <c r="K341" s="26"/>
      <c r="L341" s="25">
        <v>2.41</v>
      </c>
      <c r="M341" s="25">
        <v>31.75</v>
      </c>
      <c r="N341" s="25">
        <v>34.159999999999997</v>
      </c>
      <c r="O341" s="25">
        <v>90.09</v>
      </c>
      <c r="P341" s="26">
        <v>58.34</v>
      </c>
    </row>
    <row r="342" spans="1:16">
      <c r="A342" s="82"/>
      <c r="B342" s="32" t="s">
        <v>448</v>
      </c>
      <c r="C342" s="25">
        <v>86.79</v>
      </c>
      <c r="D342" s="25">
        <v>13</v>
      </c>
      <c r="E342" s="25"/>
      <c r="F342" s="26"/>
      <c r="G342" s="25"/>
      <c r="H342" s="25"/>
      <c r="I342" s="25"/>
      <c r="J342" s="25"/>
      <c r="K342" s="26"/>
      <c r="L342" s="25">
        <v>13</v>
      </c>
      <c r="M342" s="25">
        <v>40.58</v>
      </c>
      <c r="N342" s="25">
        <v>53.58</v>
      </c>
      <c r="O342" s="25">
        <v>73.790000000000006</v>
      </c>
      <c r="P342" s="26">
        <v>33.210000000000008</v>
      </c>
    </row>
    <row r="343" spans="1:16">
      <c r="A343" s="82"/>
      <c r="B343" s="32" t="s">
        <v>449</v>
      </c>
      <c r="C343" s="25">
        <v>88</v>
      </c>
      <c r="D343" s="25">
        <v>1.53</v>
      </c>
      <c r="E343" s="25"/>
      <c r="F343" s="26"/>
      <c r="G343" s="25"/>
      <c r="H343" s="25"/>
      <c r="I343" s="25"/>
      <c r="J343" s="25"/>
      <c r="K343" s="26"/>
      <c r="L343" s="25">
        <v>1.53</v>
      </c>
      <c r="M343" s="25">
        <v>66.67</v>
      </c>
      <c r="N343" s="25">
        <v>68.2</v>
      </c>
      <c r="O343" s="25">
        <v>86.47</v>
      </c>
      <c r="P343" s="26">
        <v>19.799999999999997</v>
      </c>
    </row>
    <row r="344" spans="1:16">
      <c r="A344" s="1" t="s">
        <v>41</v>
      </c>
      <c r="B344" s="1"/>
      <c r="C344" s="27">
        <v>8270.1400000000012</v>
      </c>
      <c r="D344" s="27">
        <v>988.08999999999992</v>
      </c>
      <c r="E344" s="27"/>
      <c r="F344" s="28"/>
      <c r="G344" s="27">
        <v>190.06</v>
      </c>
      <c r="H344" s="27">
        <v>56.65</v>
      </c>
      <c r="I344" s="27">
        <v>120.89</v>
      </c>
      <c r="J344" s="27"/>
      <c r="K344" s="28"/>
      <c r="L344" s="27">
        <v>1355.69</v>
      </c>
      <c r="M344" s="27">
        <v>5873.75</v>
      </c>
      <c r="N344" s="27">
        <v>7229.4399999999987</v>
      </c>
      <c r="O344" s="27">
        <v>6914.4500000000016</v>
      </c>
      <c r="P344" s="28">
        <v>1040.7000000000003</v>
      </c>
    </row>
    <row r="345" spans="1:16">
      <c r="A345" s="82" t="s">
        <v>124</v>
      </c>
      <c r="B345" s="32" t="s">
        <v>450</v>
      </c>
      <c r="C345" s="25">
        <v>1381</v>
      </c>
      <c r="D345" s="25">
        <v>169.17</v>
      </c>
      <c r="E345" s="25"/>
      <c r="F345" s="26"/>
      <c r="G345" s="25"/>
      <c r="H345" s="25">
        <v>60.18</v>
      </c>
      <c r="I345" s="25"/>
      <c r="J345" s="25"/>
      <c r="K345" s="26"/>
      <c r="L345" s="25">
        <v>229.35</v>
      </c>
      <c r="M345" s="25">
        <v>1224.58</v>
      </c>
      <c r="N345" s="25">
        <v>1453.9299999999998</v>
      </c>
      <c r="O345" s="25">
        <v>1151.6500000000001</v>
      </c>
      <c r="P345" s="26">
        <v>-72.929999999999836</v>
      </c>
    </row>
    <row r="346" spans="1:16">
      <c r="A346" s="82"/>
      <c r="B346" s="32" t="s">
        <v>451</v>
      </c>
      <c r="C346" s="25">
        <v>2160.54</v>
      </c>
      <c r="D346" s="25">
        <v>431.03</v>
      </c>
      <c r="E346" s="25"/>
      <c r="F346" s="26"/>
      <c r="G346" s="25"/>
      <c r="H346" s="25"/>
      <c r="I346" s="25"/>
      <c r="J346" s="25"/>
      <c r="K346" s="26"/>
      <c r="L346" s="25">
        <v>431.03</v>
      </c>
      <c r="M346" s="25">
        <v>1314.83</v>
      </c>
      <c r="N346" s="25">
        <v>1745.86</v>
      </c>
      <c r="O346" s="25">
        <v>1729.51</v>
      </c>
      <c r="P346" s="26">
        <v>414.68000000000006</v>
      </c>
    </row>
    <row r="347" spans="1:16">
      <c r="A347" s="82"/>
      <c r="B347" s="32" t="s">
        <v>452</v>
      </c>
      <c r="C347" s="25">
        <v>438.06</v>
      </c>
      <c r="D347" s="25">
        <v>4.87</v>
      </c>
      <c r="E347" s="25"/>
      <c r="F347" s="26"/>
      <c r="G347" s="25"/>
      <c r="H347" s="25">
        <v>20.6</v>
      </c>
      <c r="I347" s="25"/>
      <c r="J347" s="25"/>
      <c r="K347" s="26"/>
      <c r="L347" s="25">
        <v>25.470000000000002</v>
      </c>
      <c r="M347" s="25">
        <v>253.33</v>
      </c>
      <c r="N347" s="25">
        <v>278.8</v>
      </c>
      <c r="O347" s="25">
        <v>412.59</v>
      </c>
      <c r="P347" s="26">
        <v>159.25999999999996</v>
      </c>
    </row>
    <row r="348" spans="1:16">
      <c r="A348" s="82"/>
      <c r="B348" s="32" t="s">
        <v>453</v>
      </c>
      <c r="C348" s="25">
        <v>114</v>
      </c>
      <c r="D348" s="25">
        <v>22.47</v>
      </c>
      <c r="E348" s="25"/>
      <c r="F348" s="26"/>
      <c r="G348" s="25"/>
      <c r="H348" s="25"/>
      <c r="I348" s="25"/>
      <c r="J348" s="25"/>
      <c r="K348" s="26"/>
      <c r="L348" s="25">
        <v>22.47</v>
      </c>
      <c r="M348" s="25">
        <v>56.08</v>
      </c>
      <c r="N348" s="25">
        <v>78.55</v>
      </c>
      <c r="O348" s="25">
        <v>91.53</v>
      </c>
      <c r="P348" s="26">
        <v>35.450000000000003</v>
      </c>
    </row>
    <row r="349" spans="1:16">
      <c r="A349" s="82"/>
      <c r="B349" s="32" t="s">
        <v>454</v>
      </c>
      <c r="C349" s="25">
        <v>122.78</v>
      </c>
      <c r="D349" s="25">
        <v>27.97</v>
      </c>
      <c r="E349" s="25"/>
      <c r="F349" s="26"/>
      <c r="G349" s="25"/>
      <c r="H349" s="25"/>
      <c r="I349" s="25"/>
      <c r="J349" s="25"/>
      <c r="K349" s="26"/>
      <c r="L349" s="25">
        <v>27.97</v>
      </c>
      <c r="M349" s="25">
        <v>79</v>
      </c>
      <c r="N349" s="25">
        <v>106.97</v>
      </c>
      <c r="O349" s="25">
        <v>94.81</v>
      </c>
      <c r="P349" s="26">
        <v>15.810000000000002</v>
      </c>
    </row>
    <row r="350" spans="1:16">
      <c r="A350" s="82"/>
      <c r="B350" s="32" t="s">
        <v>455</v>
      </c>
      <c r="C350" s="25">
        <v>723.39</v>
      </c>
      <c r="D350" s="25">
        <v>55.64</v>
      </c>
      <c r="E350" s="25"/>
      <c r="F350" s="26"/>
      <c r="G350" s="25"/>
      <c r="H350" s="25">
        <v>12.36</v>
      </c>
      <c r="I350" s="25"/>
      <c r="J350" s="25"/>
      <c r="K350" s="26"/>
      <c r="L350" s="25">
        <v>68</v>
      </c>
      <c r="M350" s="25">
        <v>514</v>
      </c>
      <c r="N350" s="25">
        <v>582</v>
      </c>
      <c r="O350" s="25">
        <v>655.39</v>
      </c>
      <c r="P350" s="26">
        <v>141.38999999999999</v>
      </c>
    </row>
    <row r="351" spans="1:16">
      <c r="A351" s="82"/>
      <c r="B351" s="32" t="s">
        <v>456</v>
      </c>
      <c r="C351" s="25">
        <v>580.26</v>
      </c>
      <c r="D351" s="25">
        <v>172.74</v>
      </c>
      <c r="E351" s="25">
        <v>3.74</v>
      </c>
      <c r="F351" s="26"/>
      <c r="G351" s="25"/>
      <c r="H351" s="25"/>
      <c r="I351" s="25"/>
      <c r="J351" s="25"/>
      <c r="K351" s="26"/>
      <c r="L351" s="25">
        <v>176.48000000000002</v>
      </c>
      <c r="M351" s="25">
        <v>419.09000000000003</v>
      </c>
      <c r="N351" s="25">
        <v>595.57000000000005</v>
      </c>
      <c r="O351" s="25">
        <v>403.78</v>
      </c>
      <c r="P351" s="26">
        <v>-15.310000000000059</v>
      </c>
    </row>
    <row r="352" spans="1:16">
      <c r="A352" s="82"/>
      <c r="B352" s="32" t="s">
        <v>457</v>
      </c>
      <c r="C352" s="25">
        <v>142.19999999999999</v>
      </c>
      <c r="D352" s="25">
        <v>83.43</v>
      </c>
      <c r="E352" s="25"/>
      <c r="F352" s="26"/>
      <c r="G352" s="25"/>
      <c r="H352" s="25"/>
      <c r="I352" s="25"/>
      <c r="J352" s="25"/>
      <c r="K352" s="26"/>
      <c r="L352" s="25">
        <v>83.43</v>
      </c>
      <c r="M352" s="25">
        <v>13.75</v>
      </c>
      <c r="N352" s="25">
        <v>97.18</v>
      </c>
      <c r="O352" s="25">
        <v>58.769999999999982</v>
      </c>
      <c r="P352" s="26">
        <v>45.019999999999982</v>
      </c>
    </row>
    <row r="353" spans="1:16">
      <c r="A353" s="82"/>
      <c r="B353" s="32" t="s">
        <v>458</v>
      </c>
      <c r="C353" s="25">
        <v>100.36</v>
      </c>
      <c r="D353" s="25">
        <v>0.15</v>
      </c>
      <c r="E353" s="25"/>
      <c r="F353" s="26"/>
      <c r="G353" s="25"/>
      <c r="H353" s="25"/>
      <c r="I353" s="25"/>
      <c r="J353" s="25"/>
      <c r="K353" s="26"/>
      <c r="L353" s="25">
        <v>0.15</v>
      </c>
      <c r="M353" s="25">
        <v>83.92</v>
      </c>
      <c r="N353" s="25">
        <v>84.070000000000007</v>
      </c>
      <c r="O353" s="25">
        <v>100.21</v>
      </c>
      <c r="P353" s="26">
        <v>16.289999999999992</v>
      </c>
    </row>
    <row r="354" spans="1:16">
      <c r="A354" s="82"/>
      <c r="B354" s="32" t="s">
        <v>459</v>
      </c>
      <c r="C354" s="25">
        <v>70</v>
      </c>
      <c r="D354" s="25"/>
      <c r="E354" s="25"/>
      <c r="F354" s="26"/>
      <c r="G354" s="25"/>
      <c r="H354" s="25">
        <v>25.75</v>
      </c>
      <c r="I354" s="25"/>
      <c r="J354" s="25"/>
      <c r="K354" s="26"/>
      <c r="L354" s="25">
        <v>25.75</v>
      </c>
      <c r="M354" s="25">
        <v>13.75</v>
      </c>
      <c r="N354" s="25">
        <v>39.5</v>
      </c>
      <c r="O354" s="25">
        <v>44.25</v>
      </c>
      <c r="P354" s="26">
        <v>30.5</v>
      </c>
    </row>
    <row r="355" spans="1:16">
      <c r="A355" s="82"/>
      <c r="B355" s="32" t="s">
        <v>460</v>
      </c>
      <c r="C355" s="25">
        <v>310.37</v>
      </c>
      <c r="D355" s="25">
        <v>42.51</v>
      </c>
      <c r="E355" s="25"/>
      <c r="F355" s="26"/>
      <c r="G355" s="25"/>
      <c r="H355" s="25">
        <v>16.920000000000002</v>
      </c>
      <c r="I355" s="25"/>
      <c r="J355" s="25"/>
      <c r="K355" s="26"/>
      <c r="L355" s="25">
        <v>59.43</v>
      </c>
      <c r="M355" s="25">
        <v>215.83</v>
      </c>
      <c r="N355" s="25">
        <v>275.26</v>
      </c>
      <c r="O355" s="25">
        <v>250.94</v>
      </c>
      <c r="P355" s="26">
        <v>35.109999999999985</v>
      </c>
    </row>
    <row r="356" spans="1:16">
      <c r="A356" s="82"/>
      <c r="B356" s="32" t="s">
        <v>461</v>
      </c>
      <c r="C356" s="25">
        <v>58.39</v>
      </c>
      <c r="D356" s="25">
        <v>0.37</v>
      </c>
      <c r="E356" s="25"/>
      <c r="F356" s="26"/>
      <c r="G356" s="25"/>
      <c r="H356" s="25"/>
      <c r="I356" s="25"/>
      <c r="J356" s="25"/>
      <c r="K356" s="26"/>
      <c r="L356" s="25">
        <v>0.37</v>
      </c>
      <c r="M356" s="25">
        <v>50.09</v>
      </c>
      <c r="N356" s="25">
        <v>50.46</v>
      </c>
      <c r="O356" s="25">
        <v>58.02</v>
      </c>
      <c r="P356" s="26">
        <v>7.93</v>
      </c>
    </row>
    <row r="357" spans="1:16">
      <c r="A357" s="82"/>
      <c r="B357" s="32" t="s">
        <v>462</v>
      </c>
      <c r="C357" s="25">
        <v>80.180000000000007</v>
      </c>
      <c r="D357" s="25">
        <v>0.34</v>
      </c>
      <c r="E357" s="25"/>
      <c r="F357" s="26"/>
      <c r="G357" s="25"/>
      <c r="H357" s="25"/>
      <c r="I357" s="25"/>
      <c r="J357" s="25"/>
      <c r="K357" s="26"/>
      <c r="L357" s="25">
        <v>0.34</v>
      </c>
      <c r="M357" s="25">
        <v>16.16</v>
      </c>
      <c r="N357" s="25">
        <v>16.5</v>
      </c>
      <c r="O357" s="25">
        <v>79.84</v>
      </c>
      <c r="P357" s="26">
        <v>63.680000000000007</v>
      </c>
    </row>
    <row r="358" spans="1:16">
      <c r="A358" s="1" t="s">
        <v>42</v>
      </c>
      <c r="B358" s="1"/>
      <c r="C358" s="27">
        <v>6281.5300000000007</v>
      </c>
      <c r="D358" s="27">
        <v>1010.6899999999999</v>
      </c>
      <c r="E358" s="27">
        <v>3.74</v>
      </c>
      <c r="F358" s="28"/>
      <c r="G358" s="27"/>
      <c r="H358" s="27">
        <v>135.81</v>
      </c>
      <c r="I358" s="27"/>
      <c r="J358" s="27"/>
      <c r="K358" s="28"/>
      <c r="L358" s="27">
        <v>1150.24</v>
      </c>
      <c r="M358" s="27">
        <v>4254.41</v>
      </c>
      <c r="N358" s="27">
        <v>5404.6500000000005</v>
      </c>
      <c r="O358" s="27">
        <v>5131.2900000000009</v>
      </c>
      <c r="P358" s="28">
        <v>876.88000000000011</v>
      </c>
    </row>
    <row r="359" spans="1:16">
      <c r="A359" s="82" t="s">
        <v>130</v>
      </c>
      <c r="B359" s="32" t="s">
        <v>463</v>
      </c>
      <c r="C359" s="25">
        <v>1541.07</v>
      </c>
      <c r="D359" s="25">
        <v>160.41999999999999</v>
      </c>
      <c r="E359" s="25">
        <v>22.21</v>
      </c>
      <c r="F359" s="26"/>
      <c r="G359" s="25"/>
      <c r="H359" s="25">
        <v>65.92</v>
      </c>
      <c r="I359" s="25"/>
      <c r="J359" s="25"/>
      <c r="K359" s="26"/>
      <c r="L359" s="25">
        <v>248.55</v>
      </c>
      <c r="M359" s="25">
        <v>743.33</v>
      </c>
      <c r="N359" s="25">
        <v>991.88000000000011</v>
      </c>
      <c r="O359" s="25">
        <v>1292.52</v>
      </c>
      <c r="P359" s="26">
        <v>549.18999999999994</v>
      </c>
    </row>
    <row r="360" spans="1:16">
      <c r="A360" s="82"/>
      <c r="B360" s="32" t="s">
        <v>464</v>
      </c>
      <c r="C360" s="25">
        <v>2764.08</v>
      </c>
      <c r="D360" s="25">
        <v>319.14</v>
      </c>
      <c r="E360" s="25">
        <v>13.1</v>
      </c>
      <c r="F360" s="26"/>
      <c r="G360" s="25"/>
      <c r="H360" s="25">
        <v>336.81</v>
      </c>
      <c r="I360" s="25"/>
      <c r="J360" s="25"/>
      <c r="K360" s="26"/>
      <c r="L360" s="25">
        <v>669.05</v>
      </c>
      <c r="M360" s="25">
        <v>1566.92</v>
      </c>
      <c r="N360" s="25">
        <v>2235.9700000000003</v>
      </c>
      <c r="O360" s="25">
        <v>2095.0299999999997</v>
      </c>
      <c r="P360" s="26">
        <v>528.10999999999967</v>
      </c>
    </row>
    <row r="361" spans="1:16">
      <c r="A361" s="82"/>
      <c r="B361" s="32" t="s">
        <v>465</v>
      </c>
      <c r="C361" s="25">
        <v>4239.45</v>
      </c>
      <c r="D361" s="25">
        <v>310.83999999999997</v>
      </c>
      <c r="E361" s="25">
        <v>4.0199999999999996</v>
      </c>
      <c r="F361" s="26"/>
      <c r="G361" s="25">
        <v>557.16</v>
      </c>
      <c r="H361" s="25"/>
      <c r="I361" s="25">
        <v>283.48</v>
      </c>
      <c r="J361" s="25"/>
      <c r="K361" s="26">
        <v>442.4</v>
      </c>
      <c r="L361" s="25">
        <v>1597.9</v>
      </c>
      <c r="M361" s="25">
        <v>1774</v>
      </c>
      <c r="N361" s="25">
        <v>3371.9</v>
      </c>
      <c r="O361" s="25">
        <v>2641.5499999999997</v>
      </c>
      <c r="P361" s="26">
        <v>867.54999999999973</v>
      </c>
    </row>
    <row r="362" spans="1:16">
      <c r="A362" s="82"/>
      <c r="B362" s="32" t="s">
        <v>466</v>
      </c>
      <c r="C362" s="25">
        <v>531.78</v>
      </c>
      <c r="D362" s="25">
        <v>64.94</v>
      </c>
      <c r="E362" s="25"/>
      <c r="F362" s="26"/>
      <c r="G362" s="25"/>
      <c r="H362" s="25">
        <v>63.04</v>
      </c>
      <c r="I362" s="25"/>
      <c r="J362" s="25"/>
      <c r="K362" s="26"/>
      <c r="L362" s="25">
        <v>127.97999999999999</v>
      </c>
      <c r="M362" s="25">
        <v>528</v>
      </c>
      <c r="N362" s="25">
        <v>655.98</v>
      </c>
      <c r="O362" s="25">
        <v>403.79999999999995</v>
      </c>
      <c r="P362" s="26">
        <v>-124.20000000000005</v>
      </c>
    </row>
    <row r="363" spans="1:16">
      <c r="A363" s="82"/>
      <c r="B363" s="32" t="s">
        <v>467</v>
      </c>
      <c r="C363" s="25">
        <v>469.58</v>
      </c>
      <c r="D363" s="25">
        <v>57.59</v>
      </c>
      <c r="E363" s="25"/>
      <c r="F363" s="26"/>
      <c r="G363" s="25"/>
      <c r="H363" s="25">
        <v>82.5</v>
      </c>
      <c r="I363" s="25"/>
      <c r="J363" s="25"/>
      <c r="K363" s="26"/>
      <c r="L363" s="25">
        <v>140.09</v>
      </c>
      <c r="M363" s="25">
        <v>498.42</v>
      </c>
      <c r="N363" s="25">
        <v>638.51</v>
      </c>
      <c r="O363" s="25">
        <v>329.49</v>
      </c>
      <c r="P363" s="26">
        <v>-168.93</v>
      </c>
    </row>
    <row r="364" spans="1:16">
      <c r="A364" s="82"/>
      <c r="B364" s="32" t="s">
        <v>468</v>
      </c>
      <c r="C364" s="25">
        <v>304.39</v>
      </c>
      <c r="D364" s="25">
        <v>20.399999999999999</v>
      </c>
      <c r="E364" s="25">
        <v>1.88</v>
      </c>
      <c r="F364" s="26"/>
      <c r="G364" s="25"/>
      <c r="H364" s="25">
        <v>29.17</v>
      </c>
      <c r="I364" s="25"/>
      <c r="J364" s="25"/>
      <c r="K364" s="26"/>
      <c r="L364" s="25">
        <v>51.45</v>
      </c>
      <c r="M364" s="25">
        <v>337.67</v>
      </c>
      <c r="N364" s="25">
        <v>389.12</v>
      </c>
      <c r="O364" s="25">
        <v>252.94</v>
      </c>
      <c r="P364" s="26">
        <v>-84.730000000000018</v>
      </c>
    </row>
    <row r="365" spans="1:16">
      <c r="A365" s="82"/>
      <c r="B365" s="32" t="s">
        <v>469</v>
      </c>
      <c r="C365" s="25">
        <v>211.5</v>
      </c>
      <c r="D365" s="25">
        <v>45.99</v>
      </c>
      <c r="E365" s="25"/>
      <c r="F365" s="26"/>
      <c r="G365" s="25"/>
      <c r="H365" s="25">
        <v>57.84</v>
      </c>
      <c r="I365" s="25"/>
      <c r="J365" s="25"/>
      <c r="K365" s="26"/>
      <c r="L365" s="25">
        <v>103.83000000000001</v>
      </c>
      <c r="M365" s="25">
        <v>91.66</v>
      </c>
      <c r="N365" s="25">
        <v>195.49</v>
      </c>
      <c r="O365" s="25">
        <v>107.66999999999999</v>
      </c>
      <c r="P365" s="26">
        <v>16.009999999999991</v>
      </c>
    </row>
    <row r="366" spans="1:16">
      <c r="A366" s="82"/>
      <c r="B366" s="32" t="s">
        <v>470</v>
      </c>
      <c r="C366" s="25">
        <v>1078</v>
      </c>
      <c r="D366" s="25">
        <v>17.059999999999999</v>
      </c>
      <c r="E366" s="25"/>
      <c r="F366" s="26"/>
      <c r="G366" s="25"/>
      <c r="H366" s="25">
        <v>72.099999999999994</v>
      </c>
      <c r="I366" s="25"/>
      <c r="J366" s="25"/>
      <c r="K366" s="26"/>
      <c r="L366" s="25">
        <v>89.16</v>
      </c>
      <c r="M366" s="25">
        <v>244.82999999999998</v>
      </c>
      <c r="N366" s="25">
        <v>333.99</v>
      </c>
      <c r="O366" s="25">
        <v>988.84</v>
      </c>
      <c r="P366" s="26">
        <v>744.01</v>
      </c>
    </row>
    <row r="367" spans="1:16">
      <c r="A367" s="82"/>
      <c r="B367" s="32" t="s">
        <v>471</v>
      </c>
      <c r="C367" s="25">
        <v>1723.89</v>
      </c>
      <c r="D367" s="25">
        <v>543.46</v>
      </c>
      <c r="E367" s="25"/>
      <c r="F367" s="26"/>
      <c r="G367" s="25"/>
      <c r="H367" s="25">
        <v>327.55</v>
      </c>
      <c r="I367" s="25"/>
      <c r="J367" s="25"/>
      <c r="K367" s="26"/>
      <c r="L367" s="25">
        <v>871.01</v>
      </c>
      <c r="M367" s="25">
        <v>917.75</v>
      </c>
      <c r="N367" s="25">
        <v>1788.76</v>
      </c>
      <c r="O367" s="25">
        <v>852.88000000000011</v>
      </c>
      <c r="P367" s="26">
        <v>-64.869999999999891</v>
      </c>
    </row>
    <row r="368" spans="1:16">
      <c r="A368" s="82"/>
      <c r="B368" s="32" t="s">
        <v>472</v>
      </c>
      <c r="C368" s="25">
        <v>610.16</v>
      </c>
      <c r="D368" s="25">
        <v>23.08</v>
      </c>
      <c r="E368" s="25"/>
      <c r="F368" s="26"/>
      <c r="G368" s="25"/>
      <c r="H368" s="25">
        <v>44.19</v>
      </c>
      <c r="I368" s="25"/>
      <c r="J368" s="25"/>
      <c r="K368" s="26"/>
      <c r="L368" s="25">
        <v>67.27</v>
      </c>
      <c r="M368" s="25">
        <v>227.5</v>
      </c>
      <c r="N368" s="25">
        <v>294.77</v>
      </c>
      <c r="O368" s="25">
        <v>542.89</v>
      </c>
      <c r="P368" s="26">
        <v>315.39</v>
      </c>
    </row>
    <row r="369" spans="1:16">
      <c r="A369" s="82"/>
      <c r="B369" s="32" t="s">
        <v>473</v>
      </c>
      <c r="C369" s="25">
        <v>585.85</v>
      </c>
      <c r="D369" s="25">
        <v>68.73</v>
      </c>
      <c r="E369" s="25">
        <v>4.22</v>
      </c>
      <c r="F369" s="26"/>
      <c r="G369" s="25"/>
      <c r="H369" s="25">
        <v>43.74</v>
      </c>
      <c r="I369" s="25"/>
      <c r="J369" s="25"/>
      <c r="K369" s="26"/>
      <c r="L369" s="25">
        <v>116.69</v>
      </c>
      <c r="M369" s="25">
        <v>467.09000000000003</v>
      </c>
      <c r="N369" s="25">
        <v>583.78</v>
      </c>
      <c r="O369" s="25">
        <v>469.16</v>
      </c>
      <c r="P369" s="26">
        <v>2.0699999999999932</v>
      </c>
    </row>
    <row r="370" spans="1:16">
      <c r="A370" s="82"/>
      <c r="B370" s="32" t="s">
        <v>474</v>
      </c>
      <c r="C370" s="25">
        <v>222.6</v>
      </c>
      <c r="D370" s="25"/>
      <c r="E370" s="25"/>
      <c r="F370" s="26">
        <v>176.13</v>
      </c>
      <c r="G370" s="25"/>
      <c r="H370" s="25"/>
      <c r="I370" s="25"/>
      <c r="J370" s="25"/>
      <c r="K370" s="26"/>
      <c r="L370" s="25">
        <v>176.13</v>
      </c>
      <c r="M370" s="25">
        <v>30.25</v>
      </c>
      <c r="N370" s="25">
        <v>206.38</v>
      </c>
      <c r="O370" s="25">
        <v>46.47</v>
      </c>
      <c r="P370" s="26">
        <v>16.22</v>
      </c>
    </row>
    <row r="371" spans="1:16">
      <c r="A371" s="82"/>
      <c r="B371" s="32" t="s">
        <v>475</v>
      </c>
      <c r="C371" s="25">
        <v>2092.8200000000002</v>
      </c>
      <c r="D371" s="25">
        <v>343.5</v>
      </c>
      <c r="E371" s="25"/>
      <c r="F371" s="26"/>
      <c r="G371" s="25"/>
      <c r="H371" s="25">
        <v>304.64</v>
      </c>
      <c r="I371" s="25"/>
      <c r="J371" s="25"/>
      <c r="K371" s="26"/>
      <c r="L371" s="25">
        <v>648.14</v>
      </c>
      <c r="M371" s="25">
        <v>1238.17</v>
      </c>
      <c r="N371" s="25">
        <v>1886.31</v>
      </c>
      <c r="O371" s="25">
        <v>1444.6800000000003</v>
      </c>
      <c r="P371" s="26">
        <v>206.51000000000022</v>
      </c>
    </row>
    <row r="372" spans="1:16">
      <c r="A372" s="82"/>
      <c r="B372" s="32" t="s">
        <v>476</v>
      </c>
      <c r="C372" s="25">
        <v>3749.95</v>
      </c>
      <c r="D372" s="25">
        <v>340.05</v>
      </c>
      <c r="E372" s="25">
        <v>17.68</v>
      </c>
      <c r="F372" s="26"/>
      <c r="G372" s="25"/>
      <c r="H372" s="25">
        <v>309.83999999999997</v>
      </c>
      <c r="I372" s="25"/>
      <c r="J372" s="25"/>
      <c r="K372" s="26"/>
      <c r="L372" s="25">
        <v>667.56999999999994</v>
      </c>
      <c r="M372" s="25">
        <v>2486.92</v>
      </c>
      <c r="N372" s="25">
        <v>3154.49</v>
      </c>
      <c r="O372" s="25">
        <v>3082.38</v>
      </c>
      <c r="P372" s="26">
        <v>595.46</v>
      </c>
    </row>
    <row r="373" spans="1:16">
      <c r="A373" s="82"/>
      <c r="B373" s="32" t="s">
        <v>477</v>
      </c>
      <c r="C373" s="25">
        <v>1411.33</v>
      </c>
      <c r="D373" s="25">
        <v>139.66999999999999</v>
      </c>
      <c r="E373" s="25"/>
      <c r="F373" s="26"/>
      <c r="G373" s="25"/>
      <c r="H373" s="25">
        <v>125.86</v>
      </c>
      <c r="I373" s="25"/>
      <c r="J373" s="25"/>
      <c r="K373" s="26"/>
      <c r="L373" s="25">
        <v>265.52999999999997</v>
      </c>
      <c r="M373" s="25">
        <v>835.41000000000008</v>
      </c>
      <c r="N373" s="25">
        <v>1100.94</v>
      </c>
      <c r="O373" s="25">
        <v>1145.8</v>
      </c>
      <c r="P373" s="26">
        <v>310.38999999999987</v>
      </c>
    </row>
    <row r="374" spans="1:16">
      <c r="A374" s="82"/>
      <c r="B374" s="32" t="s">
        <v>478</v>
      </c>
      <c r="C374" s="25">
        <v>272.60000000000002</v>
      </c>
      <c r="D374" s="25">
        <v>10.45</v>
      </c>
      <c r="E374" s="25"/>
      <c r="F374" s="26"/>
      <c r="G374" s="25"/>
      <c r="H374" s="25">
        <v>10.3</v>
      </c>
      <c r="I374" s="25"/>
      <c r="J374" s="25"/>
      <c r="K374" s="26"/>
      <c r="L374" s="25">
        <v>20.75</v>
      </c>
      <c r="M374" s="25">
        <v>428.34000000000003</v>
      </c>
      <c r="N374" s="25">
        <v>449.09000000000003</v>
      </c>
      <c r="O374" s="25">
        <v>251.85000000000002</v>
      </c>
      <c r="P374" s="26">
        <v>-176.49</v>
      </c>
    </row>
    <row r="375" spans="1:16">
      <c r="A375" s="82"/>
      <c r="B375" s="32" t="s">
        <v>479</v>
      </c>
      <c r="C375" s="25">
        <v>150</v>
      </c>
      <c r="D375" s="25">
        <v>22.63</v>
      </c>
      <c r="E375" s="25"/>
      <c r="F375" s="26"/>
      <c r="G375" s="25"/>
      <c r="H375" s="25"/>
      <c r="I375" s="25"/>
      <c r="J375" s="25"/>
      <c r="K375" s="26"/>
      <c r="L375" s="25">
        <v>22.63</v>
      </c>
      <c r="M375" s="25">
        <v>117.41</v>
      </c>
      <c r="N375" s="25">
        <v>140.04</v>
      </c>
      <c r="O375" s="25">
        <v>127.37</v>
      </c>
      <c r="P375" s="26">
        <v>9.960000000000008</v>
      </c>
    </row>
    <row r="376" spans="1:16">
      <c r="A376" s="82"/>
      <c r="B376" s="32" t="s">
        <v>480</v>
      </c>
      <c r="C376" s="25">
        <v>228.7</v>
      </c>
      <c r="D376" s="25"/>
      <c r="E376" s="25"/>
      <c r="F376" s="26"/>
      <c r="G376" s="25">
        <v>168.3</v>
      </c>
      <c r="H376" s="25"/>
      <c r="I376" s="25"/>
      <c r="J376" s="25"/>
      <c r="K376" s="26"/>
      <c r="L376" s="25">
        <v>168.3</v>
      </c>
      <c r="M376" s="25">
        <v>22.909999999999997</v>
      </c>
      <c r="N376" s="25">
        <v>191.21</v>
      </c>
      <c r="O376" s="25">
        <v>60.399999999999977</v>
      </c>
      <c r="P376" s="26">
        <v>37.489999999999981</v>
      </c>
    </row>
    <row r="377" spans="1:16">
      <c r="A377" s="82"/>
      <c r="B377" s="32" t="s">
        <v>481</v>
      </c>
      <c r="C377" s="25">
        <v>124.08</v>
      </c>
      <c r="D377" s="25">
        <v>1.97</v>
      </c>
      <c r="E377" s="25">
        <v>0.32</v>
      </c>
      <c r="F377" s="26"/>
      <c r="G377" s="25"/>
      <c r="H377" s="25">
        <v>8.24</v>
      </c>
      <c r="I377" s="25"/>
      <c r="J377" s="25"/>
      <c r="K377" s="26"/>
      <c r="L377" s="25">
        <v>10.530000000000001</v>
      </c>
      <c r="M377" s="25">
        <v>123.42</v>
      </c>
      <c r="N377" s="25">
        <v>133.94999999999999</v>
      </c>
      <c r="O377" s="25">
        <v>113.55</v>
      </c>
      <c r="P377" s="26">
        <v>-9.8700000000000045</v>
      </c>
    </row>
    <row r="378" spans="1:16">
      <c r="A378" s="82"/>
      <c r="B378" s="32" t="s">
        <v>482</v>
      </c>
      <c r="C378" s="25">
        <v>607.6</v>
      </c>
      <c r="D378" s="25">
        <v>92.92</v>
      </c>
      <c r="E378" s="25"/>
      <c r="F378" s="26"/>
      <c r="G378" s="25"/>
      <c r="H378" s="25">
        <v>76.14</v>
      </c>
      <c r="I378" s="25"/>
      <c r="J378" s="25"/>
      <c r="K378" s="26"/>
      <c r="L378" s="25">
        <v>169.06</v>
      </c>
      <c r="M378" s="25">
        <v>494.67</v>
      </c>
      <c r="N378" s="25">
        <v>663.73</v>
      </c>
      <c r="O378" s="25">
        <v>438.54</v>
      </c>
      <c r="P378" s="26">
        <v>-56.129999999999995</v>
      </c>
    </row>
    <row r="379" spans="1:16">
      <c r="A379" s="82"/>
      <c r="B379" s="32" t="s">
        <v>483</v>
      </c>
      <c r="C379" s="25">
        <v>379.19</v>
      </c>
      <c r="D379" s="25">
        <v>39.9</v>
      </c>
      <c r="E379" s="25"/>
      <c r="F379" s="26"/>
      <c r="G379" s="25"/>
      <c r="H379" s="25">
        <v>33.700000000000003</v>
      </c>
      <c r="I379" s="25"/>
      <c r="J379" s="25"/>
      <c r="K379" s="26"/>
      <c r="L379" s="25">
        <v>73.599999999999994</v>
      </c>
      <c r="M379" s="25">
        <v>205.17</v>
      </c>
      <c r="N379" s="25">
        <v>278.77</v>
      </c>
      <c r="O379" s="25">
        <v>305.59000000000003</v>
      </c>
      <c r="P379" s="26">
        <v>100.42000000000004</v>
      </c>
    </row>
    <row r="380" spans="1:16">
      <c r="A380" s="82"/>
      <c r="B380" s="32" t="s">
        <v>484</v>
      </c>
      <c r="C380" s="25">
        <v>1698.84</v>
      </c>
      <c r="D380" s="25">
        <v>735.33</v>
      </c>
      <c r="E380" s="25"/>
      <c r="F380" s="26"/>
      <c r="G380" s="25"/>
      <c r="H380" s="25"/>
      <c r="I380" s="25"/>
      <c r="J380" s="25"/>
      <c r="K380" s="26"/>
      <c r="L380" s="25">
        <v>735.33</v>
      </c>
      <c r="M380" s="25">
        <v>905.25</v>
      </c>
      <c r="N380" s="25">
        <v>1640.58</v>
      </c>
      <c r="O380" s="25">
        <v>963.50999999999988</v>
      </c>
      <c r="P380" s="26">
        <v>58.259999999999877</v>
      </c>
    </row>
    <row r="381" spans="1:16">
      <c r="A381" s="82"/>
      <c r="B381" s="32" t="s">
        <v>485</v>
      </c>
      <c r="C381" s="25">
        <v>407.7</v>
      </c>
      <c r="D381" s="25">
        <v>49.97</v>
      </c>
      <c r="E381" s="25"/>
      <c r="F381" s="26"/>
      <c r="G381" s="25"/>
      <c r="H381" s="25"/>
      <c r="I381" s="25"/>
      <c r="J381" s="25"/>
      <c r="K381" s="26"/>
      <c r="L381" s="25">
        <v>49.97</v>
      </c>
      <c r="M381" s="25">
        <v>427.33</v>
      </c>
      <c r="N381" s="25">
        <v>477.29999999999995</v>
      </c>
      <c r="O381" s="25">
        <v>357.73</v>
      </c>
      <c r="P381" s="26">
        <v>-69.599999999999966</v>
      </c>
    </row>
    <row r="382" spans="1:16">
      <c r="A382" s="82"/>
      <c r="B382" s="32" t="s">
        <v>486</v>
      </c>
      <c r="C382" s="25">
        <v>4532.18</v>
      </c>
      <c r="D382" s="25">
        <v>1385.69</v>
      </c>
      <c r="E382" s="25"/>
      <c r="F382" s="26"/>
      <c r="G382" s="25"/>
      <c r="H382" s="25">
        <v>384.19</v>
      </c>
      <c r="I382" s="25"/>
      <c r="J382" s="25"/>
      <c r="K382" s="26"/>
      <c r="L382" s="25">
        <v>1769.88</v>
      </c>
      <c r="M382" s="25">
        <v>2548.5</v>
      </c>
      <c r="N382" s="25">
        <v>4318.38</v>
      </c>
      <c r="O382" s="25">
        <v>2762.3</v>
      </c>
      <c r="P382" s="26">
        <v>213.80000000000018</v>
      </c>
    </row>
    <row r="383" spans="1:16">
      <c r="A383" s="82"/>
      <c r="B383" s="32" t="s">
        <v>487</v>
      </c>
      <c r="C383" s="25">
        <v>202.8</v>
      </c>
      <c r="D383" s="25">
        <v>1.1399999999999999</v>
      </c>
      <c r="E383" s="25"/>
      <c r="F383" s="26"/>
      <c r="G383" s="25"/>
      <c r="H383" s="25">
        <v>15.45</v>
      </c>
      <c r="I383" s="25"/>
      <c r="J383" s="25"/>
      <c r="K383" s="26"/>
      <c r="L383" s="25">
        <v>16.59</v>
      </c>
      <c r="M383" s="25">
        <v>111.08</v>
      </c>
      <c r="N383" s="25">
        <v>127.67</v>
      </c>
      <c r="O383" s="25">
        <v>186.21</v>
      </c>
      <c r="P383" s="26">
        <v>75.13000000000001</v>
      </c>
    </row>
    <row r="384" spans="1:16">
      <c r="A384" s="82"/>
      <c r="B384" s="32" t="s">
        <v>488</v>
      </c>
      <c r="C384" s="25">
        <v>363.89</v>
      </c>
      <c r="D384" s="25">
        <v>30.9</v>
      </c>
      <c r="E384" s="25"/>
      <c r="F384" s="26"/>
      <c r="G384" s="25"/>
      <c r="H384" s="25">
        <v>29.67</v>
      </c>
      <c r="I384" s="25"/>
      <c r="J384" s="25"/>
      <c r="K384" s="26"/>
      <c r="L384" s="25">
        <v>60.57</v>
      </c>
      <c r="M384" s="25">
        <v>269</v>
      </c>
      <c r="N384" s="25">
        <v>329.57</v>
      </c>
      <c r="O384" s="25">
        <v>303.32</v>
      </c>
      <c r="P384" s="26">
        <v>34.319999999999993</v>
      </c>
    </row>
    <row r="385" spans="1:16">
      <c r="A385" s="82"/>
      <c r="B385" s="32" t="s">
        <v>489</v>
      </c>
      <c r="C385" s="25">
        <v>121.38</v>
      </c>
      <c r="D385" s="25">
        <v>31.06</v>
      </c>
      <c r="E385" s="25"/>
      <c r="F385" s="26"/>
      <c r="G385" s="25"/>
      <c r="H385" s="25">
        <v>21.67</v>
      </c>
      <c r="I385" s="25"/>
      <c r="J385" s="25"/>
      <c r="K385" s="26"/>
      <c r="L385" s="25">
        <v>52.730000000000004</v>
      </c>
      <c r="M385" s="25">
        <v>143.25</v>
      </c>
      <c r="N385" s="25">
        <v>195.98000000000002</v>
      </c>
      <c r="O385" s="25">
        <v>68.649999999999991</v>
      </c>
      <c r="P385" s="26">
        <v>-74.600000000000009</v>
      </c>
    </row>
    <row r="386" spans="1:16">
      <c r="A386" s="82"/>
      <c r="B386" s="32" t="s">
        <v>490</v>
      </c>
      <c r="C386" s="25">
        <v>990.38</v>
      </c>
      <c r="D386" s="25">
        <v>119.63</v>
      </c>
      <c r="E386" s="25">
        <v>1.75</v>
      </c>
      <c r="F386" s="26"/>
      <c r="G386" s="25"/>
      <c r="H386" s="25"/>
      <c r="I386" s="25"/>
      <c r="J386" s="25"/>
      <c r="K386" s="26"/>
      <c r="L386" s="25">
        <v>121.38</v>
      </c>
      <c r="M386" s="25">
        <v>785.42</v>
      </c>
      <c r="N386" s="25">
        <v>906.8</v>
      </c>
      <c r="O386" s="25">
        <v>869</v>
      </c>
      <c r="P386" s="26">
        <v>83.580000000000041</v>
      </c>
    </row>
    <row r="387" spans="1:16">
      <c r="A387" s="82"/>
      <c r="B387" s="32" t="s">
        <v>491</v>
      </c>
      <c r="C387" s="25">
        <v>76.739999999999995</v>
      </c>
      <c r="D387" s="25">
        <v>2.99</v>
      </c>
      <c r="E387" s="25"/>
      <c r="F387" s="26"/>
      <c r="G387" s="25"/>
      <c r="H387" s="25">
        <v>4.38</v>
      </c>
      <c r="I387" s="25"/>
      <c r="J387" s="25"/>
      <c r="K387" s="26"/>
      <c r="L387" s="25">
        <v>7.37</v>
      </c>
      <c r="M387" s="25">
        <v>150.58000000000001</v>
      </c>
      <c r="N387" s="25">
        <v>157.95000000000002</v>
      </c>
      <c r="O387" s="25">
        <v>69.36999999999999</v>
      </c>
      <c r="P387" s="26">
        <v>-81.210000000000022</v>
      </c>
    </row>
    <row r="388" spans="1:16">
      <c r="A388" s="82"/>
      <c r="B388" s="32" t="s">
        <v>492</v>
      </c>
      <c r="C388" s="25">
        <v>360.4</v>
      </c>
      <c r="D388" s="25">
        <v>83.79</v>
      </c>
      <c r="E388" s="25"/>
      <c r="F388" s="26">
        <v>154.5</v>
      </c>
      <c r="G388" s="25"/>
      <c r="H388" s="25"/>
      <c r="I388" s="25"/>
      <c r="J388" s="25"/>
      <c r="K388" s="26"/>
      <c r="L388" s="25">
        <v>238.29000000000002</v>
      </c>
      <c r="M388" s="25">
        <v>180.91000000000003</v>
      </c>
      <c r="N388" s="25">
        <v>419.20000000000005</v>
      </c>
      <c r="O388" s="25">
        <v>122.10999999999996</v>
      </c>
      <c r="P388" s="26">
        <v>-58.800000000000068</v>
      </c>
    </row>
    <row r="389" spans="1:16">
      <c r="A389" s="82"/>
      <c r="B389" s="32" t="s">
        <v>493</v>
      </c>
      <c r="C389" s="25">
        <v>594</v>
      </c>
      <c r="D389" s="25"/>
      <c r="E389" s="25"/>
      <c r="F389" s="26"/>
      <c r="G389" s="25"/>
      <c r="H389" s="25">
        <v>370.8</v>
      </c>
      <c r="I389" s="25"/>
      <c r="J389" s="25"/>
      <c r="K389" s="26"/>
      <c r="L389" s="25">
        <v>370.8</v>
      </c>
      <c r="M389" s="25">
        <v>225.5</v>
      </c>
      <c r="N389" s="25">
        <v>596.29999999999995</v>
      </c>
      <c r="O389" s="25">
        <v>223.2</v>
      </c>
      <c r="P389" s="26">
        <v>-2.3000000000000114</v>
      </c>
    </row>
    <row r="390" spans="1:16">
      <c r="A390" s="82"/>
      <c r="B390" s="32" t="s">
        <v>494</v>
      </c>
      <c r="C390" s="25">
        <v>74.06</v>
      </c>
      <c r="D390" s="25">
        <v>3.87</v>
      </c>
      <c r="E390" s="25"/>
      <c r="F390" s="26"/>
      <c r="G390" s="25"/>
      <c r="H390" s="25">
        <v>6.78</v>
      </c>
      <c r="I390" s="25"/>
      <c r="J390" s="25"/>
      <c r="K390" s="26"/>
      <c r="L390" s="25">
        <v>10.65</v>
      </c>
      <c r="M390" s="25">
        <v>103.34</v>
      </c>
      <c r="N390" s="25">
        <v>113.99000000000001</v>
      </c>
      <c r="O390" s="25">
        <v>63.410000000000004</v>
      </c>
      <c r="P390" s="26">
        <v>-39.93</v>
      </c>
    </row>
    <row r="391" spans="1:16">
      <c r="A391" s="82"/>
      <c r="B391" s="32" t="s">
        <v>495</v>
      </c>
      <c r="C391" s="25">
        <v>96.23</v>
      </c>
      <c r="D391" s="25">
        <v>6.39</v>
      </c>
      <c r="E391" s="25"/>
      <c r="F391" s="26"/>
      <c r="G391" s="25"/>
      <c r="H391" s="25"/>
      <c r="I391" s="25"/>
      <c r="J391" s="25"/>
      <c r="K391" s="26"/>
      <c r="L391" s="25">
        <v>6.39</v>
      </c>
      <c r="M391" s="25">
        <v>66.66</v>
      </c>
      <c r="N391" s="25">
        <v>73.05</v>
      </c>
      <c r="O391" s="25">
        <v>89.84</v>
      </c>
      <c r="P391" s="26">
        <v>23.180000000000007</v>
      </c>
    </row>
    <row r="392" spans="1:16">
      <c r="A392" s="1" t="s">
        <v>43</v>
      </c>
      <c r="B392" s="1"/>
      <c r="C392" s="27">
        <v>32817.22</v>
      </c>
      <c r="D392" s="27">
        <v>5073.5</v>
      </c>
      <c r="E392" s="27">
        <v>65.180000000000007</v>
      </c>
      <c r="F392" s="28">
        <v>330.63</v>
      </c>
      <c r="G392" s="27">
        <v>725.46</v>
      </c>
      <c r="H392" s="27">
        <v>2824.5200000000004</v>
      </c>
      <c r="I392" s="27">
        <v>283.48</v>
      </c>
      <c r="J392" s="27"/>
      <c r="K392" s="28">
        <v>442.4</v>
      </c>
      <c r="L392" s="27">
        <v>9745.17</v>
      </c>
      <c r="M392" s="27">
        <v>19296.66</v>
      </c>
      <c r="N392" s="27">
        <v>29041.829999999998</v>
      </c>
      <c r="O392" s="27">
        <v>23072.049999999996</v>
      </c>
      <c r="P392" s="28">
        <v>3775.3899999999994</v>
      </c>
    </row>
    <row r="393" spans="1:16">
      <c r="A393" s="82" t="s">
        <v>131</v>
      </c>
      <c r="B393" s="32" t="s">
        <v>496</v>
      </c>
      <c r="C393" s="25">
        <v>220</v>
      </c>
      <c r="D393" s="25">
        <v>31.64</v>
      </c>
      <c r="E393" s="25"/>
      <c r="F393" s="26"/>
      <c r="G393" s="25"/>
      <c r="H393" s="25"/>
      <c r="I393" s="25"/>
      <c r="J393" s="25"/>
      <c r="K393" s="26"/>
      <c r="L393" s="25">
        <v>31.64</v>
      </c>
      <c r="M393" s="25">
        <v>118.42</v>
      </c>
      <c r="N393" s="25">
        <v>150.06</v>
      </c>
      <c r="O393" s="25">
        <v>188.36</v>
      </c>
      <c r="P393" s="26">
        <v>69.940000000000012</v>
      </c>
    </row>
    <row r="394" spans="1:16">
      <c r="A394" s="82"/>
      <c r="B394" s="32" t="s">
        <v>497</v>
      </c>
      <c r="C394" s="25">
        <v>115.86</v>
      </c>
      <c r="D394" s="25">
        <v>39.17</v>
      </c>
      <c r="E394" s="25"/>
      <c r="F394" s="26"/>
      <c r="G394" s="25"/>
      <c r="H394" s="25"/>
      <c r="I394" s="25"/>
      <c r="J394" s="25"/>
      <c r="K394" s="26"/>
      <c r="L394" s="25">
        <v>39.17</v>
      </c>
      <c r="M394" s="25">
        <v>69.17</v>
      </c>
      <c r="N394" s="25">
        <v>108.34</v>
      </c>
      <c r="O394" s="25">
        <v>76.69</v>
      </c>
      <c r="P394" s="26">
        <v>7.519999999999996</v>
      </c>
    </row>
    <row r="395" spans="1:16">
      <c r="A395" s="82"/>
      <c r="B395" s="32" t="s">
        <v>498</v>
      </c>
      <c r="C395" s="25">
        <v>1453.5</v>
      </c>
      <c r="D395" s="25">
        <v>663.75</v>
      </c>
      <c r="E395" s="25"/>
      <c r="F395" s="26"/>
      <c r="G395" s="25"/>
      <c r="H395" s="25"/>
      <c r="I395" s="25"/>
      <c r="J395" s="25"/>
      <c r="K395" s="26"/>
      <c r="L395" s="25">
        <v>663.75</v>
      </c>
      <c r="M395" s="25">
        <v>735.75</v>
      </c>
      <c r="N395" s="25">
        <v>1399.5</v>
      </c>
      <c r="O395" s="25">
        <v>789.75</v>
      </c>
      <c r="P395" s="26">
        <v>54</v>
      </c>
    </row>
    <row r="396" spans="1:16">
      <c r="A396" s="82"/>
      <c r="B396" s="32" t="s">
        <v>499</v>
      </c>
      <c r="C396" s="25">
        <v>639.6</v>
      </c>
      <c r="D396" s="25">
        <v>459.2</v>
      </c>
      <c r="E396" s="25"/>
      <c r="F396" s="26"/>
      <c r="G396" s="25"/>
      <c r="H396" s="25"/>
      <c r="I396" s="25"/>
      <c r="J396" s="25"/>
      <c r="K396" s="26"/>
      <c r="L396" s="25">
        <v>459.2</v>
      </c>
      <c r="M396" s="25">
        <v>304</v>
      </c>
      <c r="N396" s="25">
        <v>763.2</v>
      </c>
      <c r="O396" s="25">
        <v>180.40000000000003</v>
      </c>
      <c r="P396" s="26">
        <v>-123.59999999999997</v>
      </c>
    </row>
    <row r="397" spans="1:16">
      <c r="A397" s="82"/>
      <c r="B397" s="32" t="s">
        <v>500</v>
      </c>
      <c r="C397" s="25">
        <v>1522.64</v>
      </c>
      <c r="D397" s="25">
        <v>897.03</v>
      </c>
      <c r="E397" s="25"/>
      <c r="F397" s="26"/>
      <c r="G397" s="25"/>
      <c r="H397" s="25"/>
      <c r="I397" s="25"/>
      <c r="J397" s="25"/>
      <c r="K397" s="26"/>
      <c r="L397" s="25">
        <v>897.03</v>
      </c>
      <c r="M397" s="25">
        <v>591.08000000000004</v>
      </c>
      <c r="N397" s="25">
        <v>1488.1100000000001</v>
      </c>
      <c r="O397" s="25">
        <v>625.61000000000013</v>
      </c>
      <c r="P397" s="26">
        <v>34.530000000000086</v>
      </c>
    </row>
    <row r="398" spans="1:16">
      <c r="A398" s="82"/>
      <c r="B398" s="32" t="s">
        <v>501</v>
      </c>
      <c r="C398" s="25">
        <v>228</v>
      </c>
      <c r="D398" s="25">
        <v>65.95</v>
      </c>
      <c r="E398" s="25"/>
      <c r="F398" s="26"/>
      <c r="G398" s="25"/>
      <c r="H398" s="25"/>
      <c r="I398" s="25"/>
      <c r="J398" s="25"/>
      <c r="K398" s="26"/>
      <c r="L398" s="25">
        <v>65.95</v>
      </c>
      <c r="M398" s="25">
        <v>116.67</v>
      </c>
      <c r="N398" s="25">
        <v>182.62</v>
      </c>
      <c r="O398" s="25">
        <v>162.05000000000001</v>
      </c>
      <c r="P398" s="26">
        <v>45.38000000000001</v>
      </c>
    </row>
    <row r="399" spans="1:16">
      <c r="A399" s="82"/>
      <c r="B399" s="32" t="s">
        <v>502</v>
      </c>
      <c r="C399" s="25">
        <v>2865</v>
      </c>
      <c r="D399" s="25">
        <v>2046.82</v>
      </c>
      <c r="E399" s="25"/>
      <c r="F399" s="26"/>
      <c r="G399" s="25"/>
      <c r="H399" s="25"/>
      <c r="I399" s="25"/>
      <c r="J399" s="25"/>
      <c r="K399" s="26"/>
      <c r="L399" s="25">
        <v>2046.82</v>
      </c>
      <c r="M399" s="25">
        <v>778.42</v>
      </c>
      <c r="N399" s="25">
        <v>2825.24</v>
      </c>
      <c r="O399" s="25">
        <v>818.18000000000006</v>
      </c>
      <c r="P399" s="26">
        <v>39.760000000000105</v>
      </c>
    </row>
    <row r="400" spans="1:16">
      <c r="A400" s="1" t="s">
        <v>44</v>
      </c>
      <c r="B400" s="1"/>
      <c r="C400" s="27">
        <v>7044.6</v>
      </c>
      <c r="D400" s="27">
        <v>4203.5599999999995</v>
      </c>
      <c r="E400" s="27"/>
      <c r="F400" s="28"/>
      <c r="G400" s="27"/>
      <c r="H400" s="27"/>
      <c r="I400" s="27"/>
      <c r="J400" s="27"/>
      <c r="K400" s="28"/>
      <c r="L400" s="27">
        <v>4203.5599999999995</v>
      </c>
      <c r="M400" s="27">
        <v>2713.51</v>
      </c>
      <c r="N400" s="27">
        <v>6917.07</v>
      </c>
      <c r="O400" s="27">
        <v>2841.04</v>
      </c>
      <c r="P400" s="28">
        <v>127.53000000000024</v>
      </c>
    </row>
    <row r="401" spans="1:16">
      <c r="A401" s="82" t="s">
        <v>503</v>
      </c>
      <c r="B401" s="32" t="s">
        <v>504</v>
      </c>
      <c r="C401" s="25">
        <v>945</v>
      </c>
      <c r="D401" s="25">
        <v>276.87</v>
      </c>
      <c r="E401" s="25"/>
      <c r="F401" s="26"/>
      <c r="G401" s="25"/>
      <c r="H401" s="25"/>
      <c r="I401" s="25"/>
      <c r="J401" s="25"/>
      <c r="K401" s="26">
        <v>66.3</v>
      </c>
      <c r="L401" s="25">
        <v>343.17</v>
      </c>
      <c r="M401" s="25">
        <v>342.42</v>
      </c>
      <c r="N401" s="25">
        <v>685.59</v>
      </c>
      <c r="O401" s="25">
        <v>601.82999999999993</v>
      </c>
      <c r="P401" s="26">
        <v>259.40999999999991</v>
      </c>
    </row>
    <row r="402" spans="1:16">
      <c r="A402" s="1" t="s">
        <v>505</v>
      </c>
      <c r="B402" s="1"/>
      <c r="C402" s="27">
        <v>945</v>
      </c>
      <c r="D402" s="27">
        <v>276.87</v>
      </c>
      <c r="E402" s="27"/>
      <c r="F402" s="28"/>
      <c r="G402" s="27"/>
      <c r="H402" s="27"/>
      <c r="I402" s="27"/>
      <c r="J402" s="27"/>
      <c r="K402" s="28">
        <v>66.3</v>
      </c>
      <c r="L402" s="27">
        <v>343.17</v>
      </c>
      <c r="M402" s="27">
        <v>342.42</v>
      </c>
      <c r="N402" s="27">
        <v>685.59</v>
      </c>
      <c r="O402" s="27">
        <v>601.82999999999993</v>
      </c>
      <c r="P402" s="28">
        <v>259.40999999999991</v>
      </c>
    </row>
    <row r="403" spans="1:16">
      <c r="A403" s="82" t="s">
        <v>506</v>
      </c>
      <c r="B403" s="32" t="s">
        <v>507</v>
      </c>
      <c r="C403" s="25">
        <v>650</v>
      </c>
      <c r="D403" s="25">
        <v>5.56</v>
      </c>
      <c r="E403" s="25"/>
      <c r="F403" s="26"/>
      <c r="G403" s="25"/>
      <c r="H403" s="25"/>
      <c r="I403" s="25"/>
      <c r="J403" s="25"/>
      <c r="K403" s="26"/>
      <c r="L403" s="25">
        <v>5.56</v>
      </c>
      <c r="M403" s="25">
        <v>506.17</v>
      </c>
      <c r="N403" s="25">
        <v>511.73</v>
      </c>
      <c r="O403" s="25">
        <v>644.44000000000005</v>
      </c>
      <c r="P403" s="26">
        <v>138.27000000000004</v>
      </c>
    </row>
    <row r="404" spans="1:16">
      <c r="A404" s="1" t="s">
        <v>508</v>
      </c>
      <c r="B404" s="1"/>
      <c r="C404" s="27">
        <v>650</v>
      </c>
      <c r="D404" s="27">
        <v>5.56</v>
      </c>
      <c r="E404" s="27"/>
      <c r="F404" s="28"/>
      <c r="G404" s="27"/>
      <c r="H404" s="27"/>
      <c r="I404" s="27"/>
      <c r="J404" s="27"/>
      <c r="K404" s="28"/>
      <c r="L404" s="27">
        <v>5.56</v>
      </c>
      <c r="M404" s="27">
        <v>506.17</v>
      </c>
      <c r="N404" s="27">
        <v>511.73</v>
      </c>
      <c r="O404" s="27">
        <v>644.44000000000005</v>
      </c>
      <c r="P404" s="28">
        <v>138.27000000000004</v>
      </c>
    </row>
    <row r="405" spans="1:16">
      <c r="A405" s="82" t="s">
        <v>132</v>
      </c>
      <c r="B405" s="32" t="s">
        <v>509</v>
      </c>
      <c r="C405" s="25">
        <v>116.7</v>
      </c>
      <c r="D405" s="25">
        <v>24.35</v>
      </c>
      <c r="E405" s="25"/>
      <c r="F405" s="26"/>
      <c r="G405" s="25"/>
      <c r="H405" s="25"/>
      <c r="I405" s="25"/>
      <c r="J405" s="25"/>
      <c r="K405" s="26"/>
      <c r="L405" s="25">
        <v>24.35</v>
      </c>
      <c r="M405" s="25">
        <v>49.75</v>
      </c>
      <c r="N405" s="25">
        <v>74.099999999999994</v>
      </c>
      <c r="O405" s="25">
        <v>92.35</v>
      </c>
      <c r="P405" s="26">
        <v>42.599999999999994</v>
      </c>
    </row>
    <row r="406" spans="1:16">
      <c r="A406" s="82"/>
      <c r="B406" s="32" t="s">
        <v>510</v>
      </c>
      <c r="C406" s="25">
        <v>1274.4000000000001</v>
      </c>
      <c r="D406" s="25">
        <v>12.25</v>
      </c>
      <c r="E406" s="25"/>
      <c r="F406" s="26"/>
      <c r="G406" s="25"/>
      <c r="H406" s="25">
        <v>105.06</v>
      </c>
      <c r="I406" s="25"/>
      <c r="J406" s="25"/>
      <c r="K406" s="26"/>
      <c r="L406" s="25">
        <v>117.31</v>
      </c>
      <c r="M406" s="25">
        <v>544.16999999999996</v>
      </c>
      <c r="N406" s="25">
        <v>661.48</v>
      </c>
      <c r="O406" s="25">
        <v>1157.0900000000001</v>
      </c>
      <c r="P406" s="26">
        <v>612.92000000000019</v>
      </c>
    </row>
    <row r="407" spans="1:16">
      <c r="A407" s="82"/>
      <c r="B407" s="32" t="s">
        <v>511</v>
      </c>
      <c r="C407" s="25">
        <v>1493.4</v>
      </c>
      <c r="D407" s="25">
        <v>180.07</v>
      </c>
      <c r="E407" s="25"/>
      <c r="F407" s="26"/>
      <c r="G407" s="25"/>
      <c r="H407" s="25"/>
      <c r="I407" s="25"/>
      <c r="J407" s="25"/>
      <c r="K407" s="26"/>
      <c r="L407" s="25">
        <v>180.07</v>
      </c>
      <c r="M407" s="25">
        <v>1560.67</v>
      </c>
      <c r="N407" s="25">
        <v>1740.74</v>
      </c>
      <c r="O407" s="25">
        <v>1313.3300000000002</v>
      </c>
      <c r="P407" s="26">
        <v>-247.33999999999992</v>
      </c>
    </row>
    <row r="408" spans="1:16">
      <c r="A408" s="82"/>
      <c r="B408" s="32" t="s">
        <v>512</v>
      </c>
      <c r="C408" s="25">
        <v>449.9</v>
      </c>
      <c r="D408" s="25">
        <v>204.48</v>
      </c>
      <c r="E408" s="25"/>
      <c r="F408" s="26"/>
      <c r="G408" s="25">
        <v>62.88</v>
      </c>
      <c r="H408" s="25"/>
      <c r="I408" s="25"/>
      <c r="J408" s="25"/>
      <c r="K408" s="26"/>
      <c r="L408" s="25">
        <v>267.36</v>
      </c>
      <c r="M408" s="25">
        <v>78.47</v>
      </c>
      <c r="N408" s="25">
        <v>345.83000000000004</v>
      </c>
      <c r="O408" s="25">
        <v>182.53999999999996</v>
      </c>
      <c r="P408" s="26">
        <v>104.06999999999996</v>
      </c>
    </row>
    <row r="409" spans="1:16">
      <c r="A409" s="82"/>
      <c r="B409" s="32" t="s">
        <v>513</v>
      </c>
      <c r="C409" s="25">
        <v>305.2</v>
      </c>
      <c r="D409" s="25">
        <v>26.2</v>
      </c>
      <c r="E409" s="25"/>
      <c r="F409" s="26"/>
      <c r="G409" s="25"/>
      <c r="H409" s="25">
        <v>39.14</v>
      </c>
      <c r="I409" s="25"/>
      <c r="J409" s="25"/>
      <c r="K409" s="26"/>
      <c r="L409" s="25">
        <v>65.34</v>
      </c>
      <c r="M409" s="25">
        <v>107.77</v>
      </c>
      <c r="N409" s="25">
        <v>173.11</v>
      </c>
      <c r="O409" s="25">
        <v>239.85999999999999</v>
      </c>
      <c r="P409" s="26">
        <v>132.08999999999997</v>
      </c>
    </row>
    <row r="410" spans="1:16">
      <c r="A410" s="82"/>
      <c r="B410" s="32" t="s">
        <v>514</v>
      </c>
      <c r="C410" s="25">
        <v>337.4</v>
      </c>
      <c r="D410" s="25">
        <v>88.76</v>
      </c>
      <c r="E410" s="25"/>
      <c r="F410" s="26"/>
      <c r="G410" s="25"/>
      <c r="H410" s="25">
        <v>51.5</v>
      </c>
      <c r="I410" s="25"/>
      <c r="J410" s="25"/>
      <c r="K410" s="26"/>
      <c r="L410" s="25">
        <v>140.26</v>
      </c>
      <c r="M410" s="25">
        <v>155.83000000000001</v>
      </c>
      <c r="N410" s="25">
        <v>296.09000000000003</v>
      </c>
      <c r="O410" s="25">
        <v>197.14</v>
      </c>
      <c r="P410" s="26">
        <v>41.309999999999974</v>
      </c>
    </row>
    <row r="411" spans="1:16">
      <c r="A411" s="82"/>
      <c r="B411" s="32" t="s">
        <v>515</v>
      </c>
      <c r="C411" s="25">
        <v>1237.8599999999999</v>
      </c>
      <c r="D411" s="25">
        <v>474.61</v>
      </c>
      <c r="E411" s="25"/>
      <c r="F411" s="26"/>
      <c r="G411" s="25"/>
      <c r="H411" s="25"/>
      <c r="I411" s="25"/>
      <c r="J411" s="25"/>
      <c r="K411" s="26"/>
      <c r="L411" s="25">
        <v>474.61</v>
      </c>
      <c r="M411" s="25">
        <v>710.5</v>
      </c>
      <c r="N411" s="25">
        <v>1185.1100000000001</v>
      </c>
      <c r="O411" s="25">
        <v>763.24999999999989</v>
      </c>
      <c r="P411" s="26">
        <v>52.749999999999886</v>
      </c>
    </row>
    <row r="412" spans="1:16">
      <c r="A412" s="82"/>
      <c r="B412" s="32" t="s">
        <v>516</v>
      </c>
      <c r="C412" s="25">
        <v>447.52</v>
      </c>
      <c r="D412" s="25">
        <v>12.47</v>
      </c>
      <c r="E412" s="25"/>
      <c r="F412" s="26"/>
      <c r="G412" s="25"/>
      <c r="H412" s="25"/>
      <c r="I412" s="25"/>
      <c r="J412" s="25"/>
      <c r="K412" s="26"/>
      <c r="L412" s="25">
        <v>12.47</v>
      </c>
      <c r="M412" s="25">
        <v>210.83</v>
      </c>
      <c r="N412" s="25">
        <v>223.3</v>
      </c>
      <c r="O412" s="25">
        <v>435.04999999999995</v>
      </c>
      <c r="P412" s="26">
        <v>224.21999999999994</v>
      </c>
    </row>
    <row r="413" spans="1:16">
      <c r="A413" s="82"/>
      <c r="B413" s="32" t="s">
        <v>517</v>
      </c>
      <c r="C413" s="25">
        <v>1392.48</v>
      </c>
      <c r="D413" s="25">
        <v>193.76</v>
      </c>
      <c r="E413" s="25"/>
      <c r="F413" s="26"/>
      <c r="G413" s="25"/>
      <c r="H413" s="25"/>
      <c r="I413" s="25"/>
      <c r="J413" s="25"/>
      <c r="K413" s="26"/>
      <c r="L413" s="25">
        <v>193.76</v>
      </c>
      <c r="M413" s="25">
        <v>607.91</v>
      </c>
      <c r="N413" s="25">
        <v>801.67</v>
      </c>
      <c r="O413" s="25">
        <v>1198.72</v>
      </c>
      <c r="P413" s="26">
        <v>590.81000000000006</v>
      </c>
    </row>
    <row r="414" spans="1:16">
      <c r="A414" s="82"/>
      <c r="B414" s="32" t="s">
        <v>518</v>
      </c>
      <c r="C414" s="25">
        <v>853.02</v>
      </c>
      <c r="D414" s="25">
        <v>127.38</v>
      </c>
      <c r="E414" s="25"/>
      <c r="F414" s="26"/>
      <c r="G414" s="25"/>
      <c r="H414" s="25"/>
      <c r="I414" s="25"/>
      <c r="J414" s="25"/>
      <c r="K414" s="26"/>
      <c r="L414" s="25">
        <v>127.38</v>
      </c>
      <c r="M414" s="25">
        <v>364.5</v>
      </c>
      <c r="N414" s="25">
        <v>491.88</v>
      </c>
      <c r="O414" s="25">
        <v>725.64</v>
      </c>
      <c r="P414" s="26">
        <v>361.14</v>
      </c>
    </row>
    <row r="415" spans="1:16">
      <c r="A415" s="82"/>
      <c r="B415" s="32" t="s">
        <v>519</v>
      </c>
      <c r="C415" s="25">
        <v>476.66</v>
      </c>
      <c r="D415" s="25">
        <v>59.57</v>
      </c>
      <c r="E415" s="25"/>
      <c r="F415" s="26"/>
      <c r="G415" s="25"/>
      <c r="H415" s="25"/>
      <c r="I415" s="25"/>
      <c r="J415" s="25"/>
      <c r="K415" s="26"/>
      <c r="L415" s="25">
        <v>59.57</v>
      </c>
      <c r="M415" s="25">
        <v>221.82999999999998</v>
      </c>
      <c r="N415" s="25">
        <v>281.39999999999998</v>
      </c>
      <c r="O415" s="25">
        <v>417.09000000000003</v>
      </c>
      <c r="P415" s="26">
        <v>195.26000000000005</v>
      </c>
    </row>
    <row r="416" spans="1:16">
      <c r="A416" s="82"/>
      <c r="B416" s="32" t="s">
        <v>520</v>
      </c>
      <c r="C416" s="25">
        <v>747.75</v>
      </c>
      <c r="D416" s="25">
        <v>170.5</v>
      </c>
      <c r="E416" s="25"/>
      <c r="F416" s="26"/>
      <c r="G416" s="25"/>
      <c r="H416" s="25">
        <v>115.87</v>
      </c>
      <c r="I416" s="25"/>
      <c r="J416" s="25"/>
      <c r="K416" s="26"/>
      <c r="L416" s="25">
        <v>286.37</v>
      </c>
      <c r="M416" s="25">
        <v>381.75</v>
      </c>
      <c r="N416" s="25">
        <v>668.12</v>
      </c>
      <c r="O416" s="25">
        <v>461.38</v>
      </c>
      <c r="P416" s="26">
        <v>79.63</v>
      </c>
    </row>
    <row r="417" spans="1:16">
      <c r="A417" s="82"/>
      <c r="B417" s="32" t="s">
        <v>521</v>
      </c>
      <c r="C417" s="25">
        <v>899.8</v>
      </c>
      <c r="D417" s="25">
        <v>408.96</v>
      </c>
      <c r="E417" s="25"/>
      <c r="F417" s="26"/>
      <c r="G417" s="25">
        <v>125.76</v>
      </c>
      <c r="H417" s="25"/>
      <c r="I417" s="25"/>
      <c r="J417" s="25"/>
      <c r="K417" s="26"/>
      <c r="L417" s="25">
        <v>534.72</v>
      </c>
      <c r="M417" s="25">
        <v>161.56</v>
      </c>
      <c r="N417" s="25">
        <v>696.28</v>
      </c>
      <c r="O417" s="25">
        <v>365.07999999999993</v>
      </c>
      <c r="P417" s="26">
        <v>203.51999999999992</v>
      </c>
    </row>
    <row r="418" spans="1:16">
      <c r="A418" s="82"/>
      <c r="B418" s="32" t="s">
        <v>522</v>
      </c>
      <c r="C418" s="25">
        <v>353.2</v>
      </c>
      <c r="D418" s="25">
        <v>21.81</v>
      </c>
      <c r="E418" s="25"/>
      <c r="F418" s="26"/>
      <c r="G418" s="25"/>
      <c r="H418" s="25"/>
      <c r="I418" s="25"/>
      <c r="J418" s="25"/>
      <c r="K418" s="26"/>
      <c r="L418" s="25">
        <v>21.81</v>
      </c>
      <c r="M418" s="25">
        <v>198.66</v>
      </c>
      <c r="N418" s="25">
        <v>220.47</v>
      </c>
      <c r="O418" s="25">
        <v>331.39</v>
      </c>
      <c r="P418" s="26">
        <v>132.72999999999999</v>
      </c>
    </row>
    <row r="419" spans="1:16">
      <c r="A419" s="82"/>
      <c r="B419" s="32" t="s">
        <v>523</v>
      </c>
      <c r="C419" s="25">
        <v>319.39999999999998</v>
      </c>
      <c r="D419" s="25">
        <v>109.51</v>
      </c>
      <c r="E419" s="25"/>
      <c r="F419" s="26"/>
      <c r="G419" s="25"/>
      <c r="H419" s="25">
        <v>86.52</v>
      </c>
      <c r="I419" s="25"/>
      <c r="J419" s="25"/>
      <c r="K419" s="26"/>
      <c r="L419" s="25">
        <v>196.03</v>
      </c>
      <c r="M419" s="25">
        <v>163.34</v>
      </c>
      <c r="N419" s="25">
        <v>359.37</v>
      </c>
      <c r="O419" s="25">
        <v>123.36999999999998</v>
      </c>
      <c r="P419" s="26">
        <v>-39.970000000000027</v>
      </c>
    </row>
    <row r="420" spans="1:16">
      <c r="A420" s="82"/>
      <c r="B420" s="32" t="s">
        <v>524</v>
      </c>
      <c r="C420" s="25">
        <v>690.45</v>
      </c>
      <c r="D420" s="25">
        <v>183.33</v>
      </c>
      <c r="E420" s="25"/>
      <c r="F420" s="26"/>
      <c r="G420" s="25"/>
      <c r="H420" s="25">
        <v>46.35</v>
      </c>
      <c r="I420" s="25"/>
      <c r="J420" s="25"/>
      <c r="K420" s="26"/>
      <c r="L420" s="25">
        <v>229.68</v>
      </c>
      <c r="M420" s="25">
        <v>446.08</v>
      </c>
      <c r="N420" s="25">
        <v>675.76</v>
      </c>
      <c r="O420" s="25">
        <v>460.77000000000004</v>
      </c>
      <c r="P420" s="26">
        <v>14.690000000000055</v>
      </c>
    </row>
    <row r="421" spans="1:16">
      <c r="A421" s="82"/>
      <c r="B421" s="32" t="s">
        <v>525</v>
      </c>
      <c r="C421" s="25">
        <v>1507.44</v>
      </c>
      <c r="D421" s="25">
        <v>504.93</v>
      </c>
      <c r="E421" s="25"/>
      <c r="F421" s="26"/>
      <c r="G421" s="25"/>
      <c r="H421" s="25"/>
      <c r="I421" s="25"/>
      <c r="J421" s="25"/>
      <c r="K421" s="26"/>
      <c r="L421" s="25">
        <v>504.93</v>
      </c>
      <c r="M421" s="25">
        <v>742.5</v>
      </c>
      <c r="N421" s="25">
        <v>1247.43</v>
      </c>
      <c r="O421" s="25">
        <v>1002.51</v>
      </c>
      <c r="P421" s="26">
        <v>260.01</v>
      </c>
    </row>
    <row r="422" spans="1:16">
      <c r="A422" s="82"/>
      <c r="B422" s="32" t="s">
        <v>526</v>
      </c>
      <c r="C422" s="25">
        <v>84.16</v>
      </c>
      <c r="D422" s="25">
        <v>3.46</v>
      </c>
      <c r="E422" s="25"/>
      <c r="F422" s="26"/>
      <c r="G422" s="25"/>
      <c r="H422" s="25"/>
      <c r="I422" s="25"/>
      <c r="J422" s="25"/>
      <c r="K422" s="26"/>
      <c r="L422" s="25">
        <v>3.46</v>
      </c>
      <c r="M422" s="25">
        <v>55</v>
      </c>
      <c r="N422" s="25">
        <v>58.46</v>
      </c>
      <c r="O422" s="25">
        <v>80.7</v>
      </c>
      <c r="P422" s="26">
        <v>25.700000000000003</v>
      </c>
    </row>
    <row r="423" spans="1:16">
      <c r="A423" s="82"/>
      <c r="B423" s="32" t="s">
        <v>527</v>
      </c>
      <c r="C423" s="25">
        <v>106.21</v>
      </c>
      <c r="D423" s="25">
        <v>13.48</v>
      </c>
      <c r="E423" s="25"/>
      <c r="F423" s="26"/>
      <c r="G423" s="25"/>
      <c r="H423" s="25"/>
      <c r="I423" s="25"/>
      <c r="J423" s="25"/>
      <c r="K423" s="26"/>
      <c r="L423" s="25">
        <v>13.48</v>
      </c>
      <c r="M423" s="25">
        <v>233.07999999999998</v>
      </c>
      <c r="N423" s="25">
        <v>246.55999999999997</v>
      </c>
      <c r="O423" s="25">
        <v>92.72999999999999</v>
      </c>
      <c r="P423" s="26">
        <v>-140.35</v>
      </c>
    </row>
    <row r="424" spans="1:16">
      <c r="A424" s="82"/>
      <c r="B424" s="32" t="s">
        <v>528</v>
      </c>
      <c r="C424" s="25">
        <v>544.20000000000005</v>
      </c>
      <c r="D424" s="25">
        <v>192.82</v>
      </c>
      <c r="E424" s="25"/>
      <c r="F424" s="26"/>
      <c r="G424" s="25"/>
      <c r="H424" s="25">
        <v>123.6</v>
      </c>
      <c r="I424" s="25"/>
      <c r="J424" s="25"/>
      <c r="K424" s="26"/>
      <c r="L424" s="25">
        <v>316.41999999999996</v>
      </c>
      <c r="M424" s="25">
        <v>178.38000000000002</v>
      </c>
      <c r="N424" s="25">
        <v>494.79999999999995</v>
      </c>
      <c r="O424" s="25">
        <v>227.78000000000009</v>
      </c>
      <c r="P424" s="26">
        <v>49.400000000000063</v>
      </c>
    </row>
    <row r="425" spans="1:16">
      <c r="A425" s="82"/>
      <c r="B425" s="32" t="s">
        <v>529</v>
      </c>
      <c r="C425" s="25">
        <v>1074</v>
      </c>
      <c r="D425" s="25">
        <v>419.45</v>
      </c>
      <c r="E425" s="25"/>
      <c r="F425" s="26"/>
      <c r="G425" s="25"/>
      <c r="H425" s="25">
        <v>252.35</v>
      </c>
      <c r="I425" s="25"/>
      <c r="J425" s="25"/>
      <c r="K425" s="26"/>
      <c r="L425" s="25">
        <v>671.8</v>
      </c>
      <c r="M425" s="25">
        <v>358.03999999999996</v>
      </c>
      <c r="N425" s="25">
        <v>1029.8399999999999</v>
      </c>
      <c r="O425" s="25">
        <v>402.20000000000005</v>
      </c>
      <c r="P425" s="26">
        <v>44.160000000000082</v>
      </c>
    </row>
    <row r="426" spans="1:16">
      <c r="A426" s="82"/>
      <c r="B426" s="32" t="s">
        <v>530</v>
      </c>
      <c r="C426" s="25">
        <v>365.27</v>
      </c>
      <c r="D426" s="25">
        <v>65.56</v>
      </c>
      <c r="E426" s="25">
        <v>2.54</v>
      </c>
      <c r="F426" s="26"/>
      <c r="G426" s="25"/>
      <c r="H426" s="25"/>
      <c r="I426" s="25"/>
      <c r="J426" s="25"/>
      <c r="K426" s="26"/>
      <c r="L426" s="25">
        <v>68.100000000000009</v>
      </c>
      <c r="M426" s="25">
        <v>188.92</v>
      </c>
      <c r="N426" s="25">
        <v>257.02</v>
      </c>
      <c r="O426" s="25">
        <v>297.16999999999996</v>
      </c>
      <c r="P426" s="26">
        <v>108.24999999999997</v>
      </c>
    </row>
    <row r="427" spans="1:16">
      <c r="A427" s="82"/>
      <c r="B427" s="32" t="s">
        <v>531</v>
      </c>
      <c r="C427" s="25">
        <v>200.51</v>
      </c>
      <c r="D427" s="25">
        <v>42.02</v>
      </c>
      <c r="E427" s="25"/>
      <c r="F427" s="26"/>
      <c r="G427" s="25"/>
      <c r="H427" s="25"/>
      <c r="I427" s="25"/>
      <c r="J427" s="25"/>
      <c r="K427" s="26"/>
      <c r="L427" s="25">
        <v>42.02</v>
      </c>
      <c r="M427" s="25">
        <v>112.5</v>
      </c>
      <c r="N427" s="25">
        <v>154.52000000000001</v>
      </c>
      <c r="O427" s="25">
        <v>158.48999999999998</v>
      </c>
      <c r="P427" s="26">
        <v>45.989999999999981</v>
      </c>
    </row>
    <row r="428" spans="1:16">
      <c r="A428" s="82"/>
      <c r="B428" s="32" t="s">
        <v>532</v>
      </c>
      <c r="C428" s="25">
        <v>525.84</v>
      </c>
      <c r="D428" s="25">
        <v>22.38</v>
      </c>
      <c r="E428" s="25">
        <v>3.8</v>
      </c>
      <c r="F428" s="26"/>
      <c r="G428" s="25"/>
      <c r="H428" s="25"/>
      <c r="I428" s="25"/>
      <c r="J428" s="25"/>
      <c r="K428" s="26"/>
      <c r="L428" s="25">
        <v>26.18</v>
      </c>
      <c r="M428" s="25">
        <v>437.5</v>
      </c>
      <c r="N428" s="25">
        <v>463.68</v>
      </c>
      <c r="O428" s="25">
        <v>499.66</v>
      </c>
      <c r="P428" s="26">
        <v>62.160000000000025</v>
      </c>
    </row>
    <row r="429" spans="1:16">
      <c r="A429" s="82"/>
      <c r="B429" s="32" t="s">
        <v>533</v>
      </c>
      <c r="C429" s="25">
        <v>287.62</v>
      </c>
      <c r="D429" s="25">
        <v>20.420000000000002</v>
      </c>
      <c r="E429" s="25"/>
      <c r="F429" s="26"/>
      <c r="G429" s="25"/>
      <c r="H429" s="25">
        <v>8.24</v>
      </c>
      <c r="I429" s="25"/>
      <c r="J429" s="25"/>
      <c r="K429" s="26"/>
      <c r="L429" s="25">
        <v>28.660000000000004</v>
      </c>
      <c r="M429" s="25">
        <v>192.17</v>
      </c>
      <c r="N429" s="25">
        <v>220.82999999999998</v>
      </c>
      <c r="O429" s="25">
        <v>258.95999999999998</v>
      </c>
      <c r="P429" s="26">
        <v>66.789999999999992</v>
      </c>
    </row>
    <row r="430" spans="1:16">
      <c r="A430" s="82"/>
      <c r="B430" s="32" t="s">
        <v>534</v>
      </c>
      <c r="C430" s="25">
        <v>890.94</v>
      </c>
      <c r="D430" s="25">
        <v>147.15</v>
      </c>
      <c r="E430" s="25"/>
      <c r="F430" s="26"/>
      <c r="G430" s="25"/>
      <c r="H430" s="25">
        <v>92.7</v>
      </c>
      <c r="I430" s="25"/>
      <c r="J430" s="25"/>
      <c r="K430" s="26"/>
      <c r="L430" s="25">
        <v>239.85000000000002</v>
      </c>
      <c r="M430" s="25">
        <v>462.25</v>
      </c>
      <c r="N430" s="25">
        <v>702.1</v>
      </c>
      <c r="O430" s="25">
        <v>651.09</v>
      </c>
      <c r="P430" s="26">
        <v>188.84000000000003</v>
      </c>
    </row>
    <row r="431" spans="1:16">
      <c r="A431" s="82"/>
      <c r="B431" s="32" t="s">
        <v>535</v>
      </c>
      <c r="C431" s="25">
        <v>867.5</v>
      </c>
      <c r="D431" s="25">
        <v>44.49</v>
      </c>
      <c r="E431" s="25"/>
      <c r="F431" s="26"/>
      <c r="G431" s="25"/>
      <c r="H431" s="25">
        <v>123.6</v>
      </c>
      <c r="I431" s="25"/>
      <c r="J431" s="25"/>
      <c r="K431" s="26"/>
      <c r="L431" s="25">
        <v>168.09</v>
      </c>
      <c r="M431" s="25">
        <v>410.79</v>
      </c>
      <c r="N431" s="25">
        <v>578.88</v>
      </c>
      <c r="O431" s="25">
        <v>699.41</v>
      </c>
      <c r="P431" s="26">
        <v>288.61999999999995</v>
      </c>
    </row>
    <row r="432" spans="1:16">
      <c r="A432" s="1" t="s">
        <v>45</v>
      </c>
      <c r="B432" s="1"/>
      <c r="C432" s="27">
        <v>17848.830000000002</v>
      </c>
      <c r="D432" s="27">
        <v>3774.1699999999996</v>
      </c>
      <c r="E432" s="27">
        <v>6.34</v>
      </c>
      <c r="F432" s="28"/>
      <c r="G432" s="27">
        <v>188.64000000000001</v>
      </c>
      <c r="H432" s="27">
        <v>1044.93</v>
      </c>
      <c r="I432" s="27"/>
      <c r="J432" s="27"/>
      <c r="K432" s="28"/>
      <c r="L432" s="27">
        <v>5014.0800000000017</v>
      </c>
      <c r="M432" s="27">
        <v>9334.7500000000018</v>
      </c>
      <c r="N432" s="27">
        <v>14348.83</v>
      </c>
      <c r="O432" s="27">
        <v>12834.750000000002</v>
      </c>
      <c r="P432" s="28">
        <v>3499.9999999999991</v>
      </c>
    </row>
    <row r="433" spans="1:16">
      <c r="A433" s="82" t="s">
        <v>125</v>
      </c>
      <c r="B433" s="32" t="s">
        <v>536</v>
      </c>
      <c r="C433" s="25">
        <v>480.76</v>
      </c>
      <c r="D433" s="25">
        <v>47.27</v>
      </c>
      <c r="E433" s="25"/>
      <c r="F433" s="26"/>
      <c r="G433" s="25"/>
      <c r="H433" s="25">
        <v>42.49</v>
      </c>
      <c r="I433" s="25"/>
      <c r="J433" s="25"/>
      <c r="K433" s="26">
        <v>35.67</v>
      </c>
      <c r="L433" s="25">
        <v>125.43</v>
      </c>
      <c r="M433" s="25">
        <v>166.17000000000002</v>
      </c>
      <c r="N433" s="25">
        <v>291.60000000000002</v>
      </c>
      <c r="O433" s="25">
        <v>355.33</v>
      </c>
      <c r="P433" s="26">
        <v>189.15999999999997</v>
      </c>
    </row>
    <row r="434" spans="1:16">
      <c r="A434" s="82"/>
      <c r="B434" s="32" t="s">
        <v>537</v>
      </c>
      <c r="C434" s="25">
        <v>10195.25</v>
      </c>
      <c r="D434" s="25">
        <v>736.96</v>
      </c>
      <c r="E434" s="25">
        <v>497.2</v>
      </c>
      <c r="F434" s="26"/>
      <c r="G434" s="25">
        <v>1600.11</v>
      </c>
      <c r="H434" s="25">
        <v>206</v>
      </c>
      <c r="I434" s="25">
        <v>942.57</v>
      </c>
      <c r="J434" s="25"/>
      <c r="K434" s="26">
        <v>403.76</v>
      </c>
      <c r="L434" s="25">
        <v>4386.6000000000004</v>
      </c>
      <c r="M434" s="25">
        <v>4642.58</v>
      </c>
      <c r="N434" s="25">
        <v>9029.18</v>
      </c>
      <c r="O434" s="25">
        <v>5808.65</v>
      </c>
      <c r="P434" s="26">
        <v>1166.0699999999997</v>
      </c>
    </row>
    <row r="435" spans="1:16">
      <c r="A435" s="82"/>
      <c r="B435" s="32" t="s">
        <v>538</v>
      </c>
      <c r="C435" s="25">
        <v>368.08</v>
      </c>
      <c r="D435" s="25">
        <v>61.8</v>
      </c>
      <c r="E435" s="25"/>
      <c r="F435" s="26"/>
      <c r="G435" s="25"/>
      <c r="H435" s="25">
        <v>57.68</v>
      </c>
      <c r="I435" s="25"/>
      <c r="J435" s="25"/>
      <c r="K435" s="26">
        <v>89</v>
      </c>
      <c r="L435" s="25">
        <v>208.48</v>
      </c>
      <c r="M435" s="25">
        <v>89.25</v>
      </c>
      <c r="N435" s="25">
        <v>297.73</v>
      </c>
      <c r="O435" s="25">
        <v>159.6</v>
      </c>
      <c r="P435" s="26">
        <v>70.349999999999994</v>
      </c>
    </row>
    <row r="436" spans="1:16">
      <c r="A436" s="1" t="s">
        <v>46</v>
      </c>
      <c r="B436" s="1"/>
      <c r="C436" s="27">
        <v>11044.09</v>
      </c>
      <c r="D436" s="27">
        <v>846.03</v>
      </c>
      <c r="E436" s="27">
        <v>497.2</v>
      </c>
      <c r="F436" s="28"/>
      <c r="G436" s="27">
        <v>1600.11</v>
      </c>
      <c r="H436" s="27">
        <v>306.17</v>
      </c>
      <c r="I436" s="27">
        <v>942.57</v>
      </c>
      <c r="J436" s="27"/>
      <c r="K436" s="28">
        <v>528.43000000000006</v>
      </c>
      <c r="L436" s="27">
        <v>4720.51</v>
      </c>
      <c r="M436" s="27">
        <v>4898</v>
      </c>
      <c r="N436" s="27">
        <v>9618.51</v>
      </c>
      <c r="O436" s="27">
        <v>6323.58</v>
      </c>
      <c r="P436" s="28">
        <v>1425.5799999999995</v>
      </c>
    </row>
    <row r="437" spans="1:16">
      <c r="A437" s="82" t="s">
        <v>133</v>
      </c>
      <c r="B437" s="32" t="s">
        <v>539</v>
      </c>
      <c r="C437" s="25">
        <v>259.64999999999998</v>
      </c>
      <c r="D437" s="25"/>
      <c r="E437" s="25"/>
      <c r="F437" s="26"/>
      <c r="G437" s="25"/>
      <c r="H437" s="25"/>
      <c r="I437" s="25"/>
      <c r="J437" s="25"/>
      <c r="K437" s="26"/>
      <c r="L437" s="25">
        <v>0</v>
      </c>
      <c r="M437" s="25">
        <v>37.75</v>
      </c>
      <c r="N437" s="25">
        <v>37.75</v>
      </c>
      <c r="O437" s="25">
        <v>259.64999999999998</v>
      </c>
      <c r="P437" s="26">
        <v>221.89999999999998</v>
      </c>
    </row>
    <row r="438" spans="1:16">
      <c r="A438" s="82"/>
      <c r="B438" s="32" t="s">
        <v>540</v>
      </c>
      <c r="C438" s="25">
        <v>96.36</v>
      </c>
      <c r="D438" s="25"/>
      <c r="E438" s="25"/>
      <c r="F438" s="26"/>
      <c r="G438" s="25"/>
      <c r="H438" s="25"/>
      <c r="I438" s="25"/>
      <c r="J438" s="25"/>
      <c r="K438" s="26"/>
      <c r="L438" s="25">
        <v>0</v>
      </c>
      <c r="M438" s="25">
        <v>49.75</v>
      </c>
      <c r="N438" s="25">
        <v>49.75</v>
      </c>
      <c r="O438" s="25">
        <v>96.36</v>
      </c>
      <c r="P438" s="26">
        <v>46.61</v>
      </c>
    </row>
    <row r="439" spans="1:16">
      <c r="A439" s="1" t="s">
        <v>47</v>
      </c>
      <c r="B439" s="1"/>
      <c r="C439" s="27">
        <v>356.01</v>
      </c>
      <c r="D439" s="27"/>
      <c r="E439" s="27"/>
      <c r="F439" s="28"/>
      <c r="G439" s="27"/>
      <c r="H439" s="27"/>
      <c r="I439" s="27"/>
      <c r="J439" s="27"/>
      <c r="K439" s="28"/>
      <c r="L439" s="27">
        <v>0</v>
      </c>
      <c r="M439" s="27">
        <v>87.5</v>
      </c>
      <c r="N439" s="27">
        <v>87.5</v>
      </c>
      <c r="O439" s="27">
        <v>356.01</v>
      </c>
      <c r="P439" s="28">
        <v>268.51</v>
      </c>
    </row>
    <row r="440" spans="1:16">
      <c r="A440" s="82" t="s">
        <v>541</v>
      </c>
      <c r="B440" s="32" t="s">
        <v>542</v>
      </c>
      <c r="C440" s="25">
        <v>481.9</v>
      </c>
      <c r="D440" s="25">
        <v>53.63</v>
      </c>
      <c r="E440" s="25"/>
      <c r="F440" s="26"/>
      <c r="G440" s="25"/>
      <c r="H440" s="25"/>
      <c r="I440" s="25"/>
      <c r="J440" s="25"/>
      <c r="K440" s="26"/>
      <c r="L440" s="25">
        <v>53.63</v>
      </c>
      <c r="M440" s="25">
        <v>278.5</v>
      </c>
      <c r="N440" s="25">
        <v>332.13</v>
      </c>
      <c r="O440" s="25">
        <v>428.27</v>
      </c>
      <c r="P440" s="26">
        <v>149.76999999999998</v>
      </c>
    </row>
    <row r="441" spans="1:16">
      <c r="A441" s="1" t="s">
        <v>543</v>
      </c>
      <c r="B441" s="1"/>
      <c r="C441" s="27">
        <v>481.9</v>
      </c>
      <c r="D441" s="27">
        <v>53.63</v>
      </c>
      <c r="E441" s="27"/>
      <c r="F441" s="28"/>
      <c r="G441" s="27"/>
      <c r="H441" s="27"/>
      <c r="I441" s="27"/>
      <c r="J441" s="27"/>
      <c r="K441" s="28"/>
      <c r="L441" s="27">
        <v>53.63</v>
      </c>
      <c r="M441" s="27">
        <v>278.5</v>
      </c>
      <c r="N441" s="27">
        <v>332.13</v>
      </c>
      <c r="O441" s="27">
        <v>428.27</v>
      </c>
      <c r="P441" s="28">
        <v>149.76999999999998</v>
      </c>
    </row>
    <row r="442" spans="1:16">
      <c r="A442" s="82" t="s">
        <v>126</v>
      </c>
      <c r="B442" s="32" t="s">
        <v>544</v>
      </c>
      <c r="C442" s="25">
        <v>616.39</v>
      </c>
      <c r="D442" s="25">
        <v>34.49</v>
      </c>
      <c r="E442" s="25"/>
      <c r="F442" s="26"/>
      <c r="G442" s="25"/>
      <c r="H442" s="25"/>
      <c r="I442" s="25"/>
      <c r="J442" s="25"/>
      <c r="K442" s="26">
        <v>45.21</v>
      </c>
      <c r="L442" s="25">
        <v>79.7</v>
      </c>
      <c r="M442" s="25">
        <v>326.91000000000003</v>
      </c>
      <c r="N442" s="25">
        <v>406.61</v>
      </c>
      <c r="O442" s="25">
        <v>536.68999999999994</v>
      </c>
      <c r="P442" s="26">
        <v>209.77999999999992</v>
      </c>
    </row>
    <row r="443" spans="1:16">
      <c r="A443" s="82"/>
      <c r="B443" s="32" t="s">
        <v>545</v>
      </c>
      <c r="C443" s="25">
        <v>2319</v>
      </c>
      <c r="D443" s="25">
        <v>171.88</v>
      </c>
      <c r="E443" s="25"/>
      <c r="F443" s="26">
        <v>736.66</v>
      </c>
      <c r="G443" s="25"/>
      <c r="H443" s="25"/>
      <c r="I443" s="25">
        <v>157.59</v>
      </c>
      <c r="J443" s="25"/>
      <c r="K443" s="26">
        <v>80.03</v>
      </c>
      <c r="L443" s="25">
        <v>1146.1599999999999</v>
      </c>
      <c r="M443" s="25">
        <v>843.75</v>
      </c>
      <c r="N443" s="25">
        <v>1989.9099999999999</v>
      </c>
      <c r="O443" s="25">
        <v>1172.8400000000001</v>
      </c>
      <c r="P443" s="26">
        <v>329.09000000000015</v>
      </c>
    </row>
    <row r="444" spans="1:16">
      <c r="A444" s="82"/>
      <c r="B444" s="32" t="s">
        <v>546</v>
      </c>
      <c r="C444" s="25">
        <v>326.07</v>
      </c>
      <c r="D444" s="25">
        <v>12.44</v>
      </c>
      <c r="E444" s="25"/>
      <c r="F444" s="26"/>
      <c r="G444" s="25"/>
      <c r="H444" s="25"/>
      <c r="I444" s="25"/>
      <c r="J444" s="25"/>
      <c r="K444" s="26">
        <v>32.549999999999997</v>
      </c>
      <c r="L444" s="25">
        <v>44.989999999999995</v>
      </c>
      <c r="M444" s="25">
        <v>189.33</v>
      </c>
      <c r="N444" s="25">
        <v>234.32</v>
      </c>
      <c r="O444" s="25">
        <v>281.08</v>
      </c>
      <c r="P444" s="26">
        <v>91.749999999999972</v>
      </c>
    </row>
    <row r="445" spans="1:16">
      <c r="A445" s="1" t="s">
        <v>48</v>
      </c>
      <c r="B445" s="1"/>
      <c r="C445" s="27">
        <v>3261.46</v>
      </c>
      <c r="D445" s="27">
        <v>218.81</v>
      </c>
      <c r="E445" s="27"/>
      <c r="F445" s="28">
        <v>736.66</v>
      </c>
      <c r="G445" s="27"/>
      <c r="H445" s="27"/>
      <c r="I445" s="27">
        <v>157.59</v>
      </c>
      <c r="J445" s="27"/>
      <c r="K445" s="28">
        <v>157.79000000000002</v>
      </c>
      <c r="L445" s="27">
        <v>1270.8499999999999</v>
      </c>
      <c r="M445" s="27">
        <v>1359.99</v>
      </c>
      <c r="N445" s="27">
        <v>2630.84</v>
      </c>
      <c r="O445" s="27">
        <v>1990.6100000000001</v>
      </c>
      <c r="P445" s="28">
        <v>630.62000000000012</v>
      </c>
    </row>
    <row r="446" spans="1:16">
      <c r="A446" s="82" t="s">
        <v>127</v>
      </c>
      <c r="B446" s="32" t="s">
        <v>547</v>
      </c>
      <c r="C446" s="25">
        <v>156.54</v>
      </c>
      <c r="D446" s="25">
        <v>32.46</v>
      </c>
      <c r="E446" s="25"/>
      <c r="F446" s="26"/>
      <c r="G446" s="25"/>
      <c r="H446" s="25"/>
      <c r="I446" s="25"/>
      <c r="J446" s="25"/>
      <c r="K446" s="26"/>
      <c r="L446" s="25">
        <v>32.46</v>
      </c>
      <c r="M446" s="25">
        <v>64.83</v>
      </c>
      <c r="N446" s="25">
        <v>97.289999999999992</v>
      </c>
      <c r="O446" s="25">
        <v>124.07999999999998</v>
      </c>
      <c r="P446" s="26">
        <v>59.249999999999986</v>
      </c>
    </row>
    <row r="447" spans="1:16">
      <c r="A447" s="82"/>
      <c r="B447" s="32" t="s">
        <v>548</v>
      </c>
      <c r="C447" s="25">
        <v>848.12</v>
      </c>
      <c r="D447" s="25">
        <v>286.38</v>
      </c>
      <c r="E447" s="25"/>
      <c r="F447" s="26"/>
      <c r="G447" s="25"/>
      <c r="H447" s="25"/>
      <c r="I447" s="25"/>
      <c r="J447" s="25"/>
      <c r="K447" s="26"/>
      <c r="L447" s="25">
        <v>286.38</v>
      </c>
      <c r="M447" s="25">
        <v>423.58</v>
      </c>
      <c r="N447" s="25">
        <v>709.96</v>
      </c>
      <c r="O447" s="25">
        <v>561.74</v>
      </c>
      <c r="P447" s="26">
        <v>138.16000000000003</v>
      </c>
    </row>
    <row r="448" spans="1:16">
      <c r="A448" s="82"/>
      <c r="B448" s="32" t="s">
        <v>549</v>
      </c>
      <c r="C448" s="25">
        <v>595</v>
      </c>
      <c r="D448" s="25">
        <v>57.38</v>
      </c>
      <c r="E448" s="25"/>
      <c r="F448" s="26"/>
      <c r="G448" s="25"/>
      <c r="H448" s="25"/>
      <c r="I448" s="25"/>
      <c r="J448" s="25"/>
      <c r="K448" s="26"/>
      <c r="L448" s="25">
        <v>57.38</v>
      </c>
      <c r="M448" s="25">
        <v>443.42</v>
      </c>
      <c r="N448" s="25">
        <v>500.8</v>
      </c>
      <c r="O448" s="25">
        <v>537.62</v>
      </c>
      <c r="P448" s="26">
        <v>94.199999999999989</v>
      </c>
    </row>
    <row r="449" spans="1:16">
      <c r="A449" s="82"/>
      <c r="B449" s="32" t="s">
        <v>550</v>
      </c>
      <c r="C449" s="25">
        <v>37.93</v>
      </c>
      <c r="D449" s="25">
        <v>3.79</v>
      </c>
      <c r="E449" s="25"/>
      <c r="F449" s="26"/>
      <c r="G449" s="25"/>
      <c r="H449" s="25"/>
      <c r="I449" s="25"/>
      <c r="J449" s="25"/>
      <c r="K449" s="26"/>
      <c r="L449" s="25">
        <v>3.79</v>
      </c>
      <c r="M449" s="25">
        <v>34.92</v>
      </c>
      <c r="N449" s="25">
        <v>38.71</v>
      </c>
      <c r="O449" s="25">
        <v>34.14</v>
      </c>
      <c r="P449" s="26">
        <v>-0.78000000000000114</v>
      </c>
    </row>
    <row r="450" spans="1:16">
      <c r="A450" s="82"/>
      <c r="B450" s="32" t="s">
        <v>551</v>
      </c>
      <c r="C450" s="25">
        <v>1120.4000000000001</v>
      </c>
      <c r="D450" s="25">
        <v>145.79</v>
      </c>
      <c r="E450" s="25">
        <v>7.26</v>
      </c>
      <c r="F450" s="26"/>
      <c r="G450" s="25"/>
      <c r="H450" s="25"/>
      <c r="I450" s="25"/>
      <c r="J450" s="25"/>
      <c r="K450" s="26"/>
      <c r="L450" s="25">
        <v>153.04999999999998</v>
      </c>
      <c r="M450" s="25">
        <v>885.92</v>
      </c>
      <c r="N450" s="25">
        <v>1038.97</v>
      </c>
      <c r="O450" s="25">
        <v>967.35000000000014</v>
      </c>
      <c r="P450" s="26">
        <v>81.430000000000177</v>
      </c>
    </row>
    <row r="451" spans="1:16">
      <c r="A451" s="82"/>
      <c r="B451" s="32" t="s">
        <v>552</v>
      </c>
      <c r="C451" s="25">
        <v>65.41</v>
      </c>
      <c r="D451" s="25">
        <v>5.76</v>
      </c>
      <c r="E451" s="25"/>
      <c r="F451" s="26"/>
      <c r="G451" s="25"/>
      <c r="H451" s="25"/>
      <c r="I451" s="25"/>
      <c r="J451" s="25"/>
      <c r="K451" s="26"/>
      <c r="L451" s="25">
        <v>5.76</v>
      </c>
      <c r="M451" s="25">
        <v>64.92</v>
      </c>
      <c r="N451" s="25">
        <v>70.680000000000007</v>
      </c>
      <c r="O451" s="25">
        <v>59.65</v>
      </c>
      <c r="P451" s="26">
        <v>-5.2700000000000031</v>
      </c>
    </row>
    <row r="452" spans="1:16">
      <c r="A452" s="82"/>
      <c r="B452" s="32" t="s">
        <v>553</v>
      </c>
      <c r="C452" s="25">
        <v>112.56</v>
      </c>
      <c r="D452" s="25">
        <v>27.34</v>
      </c>
      <c r="E452" s="25"/>
      <c r="F452" s="26"/>
      <c r="G452" s="25"/>
      <c r="H452" s="25"/>
      <c r="I452" s="25"/>
      <c r="J452" s="25"/>
      <c r="K452" s="26"/>
      <c r="L452" s="25">
        <v>27.34</v>
      </c>
      <c r="M452" s="25">
        <v>60.25</v>
      </c>
      <c r="N452" s="25">
        <v>87.59</v>
      </c>
      <c r="O452" s="25">
        <v>85.22</v>
      </c>
      <c r="P452" s="26">
        <v>24.97</v>
      </c>
    </row>
    <row r="453" spans="1:16">
      <c r="A453" s="82"/>
      <c r="B453" s="32" t="s">
        <v>554</v>
      </c>
      <c r="C453" s="25">
        <v>432.41</v>
      </c>
      <c r="D453" s="25">
        <v>71.02</v>
      </c>
      <c r="E453" s="25"/>
      <c r="F453" s="26"/>
      <c r="G453" s="25"/>
      <c r="H453" s="25"/>
      <c r="I453" s="25"/>
      <c r="J453" s="25"/>
      <c r="K453" s="26"/>
      <c r="L453" s="25">
        <v>71.02</v>
      </c>
      <c r="M453" s="25">
        <v>229.83999999999997</v>
      </c>
      <c r="N453" s="25">
        <v>300.85999999999996</v>
      </c>
      <c r="O453" s="25">
        <v>361.39000000000004</v>
      </c>
      <c r="P453" s="26">
        <v>131.55000000000007</v>
      </c>
    </row>
    <row r="454" spans="1:16">
      <c r="A454" s="82"/>
      <c r="B454" s="32" t="s">
        <v>555</v>
      </c>
      <c r="C454" s="25">
        <v>294.83</v>
      </c>
      <c r="D454" s="25">
        <v>94.53</v>
      </c>
      <c r="E454" s="25"/>
      <c r="F454" s="26"/>
      <c r="G454" s="25"/>
      <c r="H454" s="25"/>
      <c r="I454" s="25"/>
      <c r="J454" s="25"/>
      <c r="K454" s="26"/>
      <c r="L454" s="25">
        <v>94.53</v>
      </c>
      <c r="M454" s="25">
        <v>153.32999999999998</v>
      </c>
      <c r="N454" s="25">
        <v>247.85999999999999</v>
      </c>
      <c r="O454" s="25">
        <v>200.29999999999998</v>
      </c>
      <c r="P454" s="26">
        <v>46.97</v>
      </c>
    </row>
    <row r="455" spans="1:16">
      <c r="A455" s="82"/>
      <c r="B455" s="32" t="s">
        <v>556</v>
      </c>
      <c r="C455" s="25">
        <v>1657.46</v>
      </c>
      <c r="D455" s="25">
        <v>677.45</v>
      </c>
      <c r="E455" s="25"/>
      <c r="F455" s="26"/>
      <c r="G455" s="25"/>
      <c r="H455" s="25"/>
      <c r="I455" s="25"/>
      <c r="J455" s="25"/>
      <c r="K455" s="26"/>
      <c r="L455" s="25">
        <v>677.45</v>
      </c>
      <c r="M455" s="25">
        <v>803.92</v>
      </c>
      <c r="N455" s="25">
        <v>1481.37</v>
      </c>
      <c r="O455" s="25">
        <v>980.01</v>
      </c>
      <c r="P455" s="26">
        <v>176.09000000000003</v>
      </c>
    </row>
    <row r="456" spans="1:16">
      <c r="A456" s="82"/>
      <c r="B456" s="32" t="s">
        <v>557</v>
      </c>
      <c r="C456" s="25">
        <v>57.12</v>
      </c>
      <c r="D456" s="25">
        <v>52.94</v>
      </c>
      <c r="E456" s="25"/>
      <c r="F456" s="26"/>
      <c r="G456" s="25"/>
      <c r="H456" s="25"/>
      <c r="I456" s="25"/>
      <c r="J456" s="25"/>
      <c r="K456" s="26"/>
      <c r="L456" s="25">
        <v>52.94</v>
      </c>
      <c r="M456" s="25">
        <v>44.08</v>
      </c>
      <c r="N456" s="25">
        <v>97.02</v>
      </c>
      <c r="O456" s="25">
        <v>4.18</v>
      </c>
      <c r="P456" s="26">
        <v>-39.9</v>
      </c>
    </row>
    <row r="457" spans="1:16">
      <c r="A457" s="82"/>
      <c r="B457" s="32" t="s">
        <v>558</v>
      </c>
      <c r="C457" s="25">
        <v>982.87</v>
      </c>
      <c r="D457" s="25">
        <v>374.05</v>
      </c>
      <c r="E457" s="25"/>
      <c r="F457" s="26"/>
      <c r="G457" s="25"/>
      <c r="H457" s="25"/>
      <c r="I457" s="25"/>
      <c r="J457" s="25"/>
      <c r="K457" s="26"/>
      <c r="L457" s="25">
        <v>374.05</v>
      </c>
      <c r="M457" s="25">
        <v>330.08</v>
      </c>
      <c r="N457" s="25">
        <v>704.13</v>
      </c>
      <c r="O457" s="25">
        <v>608.81999999999994</v>
      </c>
      <c r="P457" s="26">
        <v>278.73999999999995</v>
      </c>
    </row>
    <row r="458" spans="1:16">
      <c r="A458" s="82"/>
      <c r="B458" s="32" t="s">
        <v>559</v>
      </c>
      <c r="C458" s="25">
        <v>128.41</v>
      </c>
      <c r="D458" s="25">
        <v>7.3</v>
      </c>
      <c r="E458" s="25"/>
      <c r="F458" s="26"/>
      <c r="G458" s="25"/>
      <c r="H458" s="25"/>
      <c r="I458" s="25"/>
      <c r="J458" s="25"/>
      <c r="K458" s="26"/>
      <c r="L458" s="25">
        <v>7.3</v>
      </c>
      <c r="M458" s="25">
        <v>95.58</v>
      </c>
      <c r="N458" s="25">
        <v>102.88</v>
      </c>
      <c r="O458" s="25">
        <v>121.11</v>
      </c>
      <c r="P458" s="26">
        <v>25.53</v>
      </c>
    </row>
    <row r="459" spans="1:16">
      <c r="A459" s="82"/>
      <c r="B459" s="32" t="s">
        <v>560</v>
      </c>
      <c r="C459" s="25">
        <v>288.64</v>
      </c>
      <c r="D459" s="25">
        <v>110.31</v>
      </c>
      <c r="E459" s="25"/>
      <c r="F459" s="26"/>
      <c r="G459" s="25"/>
      <c r="H459" s="25"/>
      <c r="I459" s="25"/>
      <c r="J459" s="25"/>
      <c r="K459" s="26"/>
      <c r="L459" s="25">
        <v>110.31</v>
      </c>
      <c r="M459" s="25">
        <v>143.82999999999998</v>
      </c>
      <c r="N459" s="25">
        <v>254.14</v>
      </c>
      <c r="O459" s="25">
        <v>178.32999999999998</v>
      </c>
      <c r="P459" s="26">
        <v>34.5</v>
      </c>
    </row>
    <row r="460" spans="1:16">
      <c r="A460" s="82"/>
      <c r="B460" s="32" t="s">
        <v>561</v>
      </c>
      <c r="C460" s="25">
        <v>1955.46</v>
      </c>
      <c r="D460" s="25">
        <v>742.1</v>
      </c>
      <c r="E460" s="25"/>
      <c r="F460" s="26"/>
      <c r="G460" s="25"/>
      <c r="H460" s="25"/>
      <c r="I460" s="25"/>
      <c r="J460" s="25"/>
      <c r="K460" s="26"/>
      <c r="L460" s="25">
        <v>742.1</v>
      </c>
      <c r="M460" s="25">
        <v>821.58</v>
      </c>
      <c r="N460" s="25">
        <v>1563.68</v>
      </c>
      <c r="O460" s="25">
        <v>1213.3600000000001</v>
      </c>
      <c r="P460" s="26">
        <v>391.78000000000009</v>
      </c>
    </row>
    <row r="461" spans="1:16">
      <c r="A461" s="82"/>
      <c r="B461" s="32" t="s">
        <v>562</v>
      </c>
      <c r="C461" s="25">
        <v>40.71</v>
      </c>
      <c r="D461" s="25">
        <v>4.7300000000000004</v>
      </c>
      <c r="E461" s="25"/>
      <c r="F461" s="26"/>
      <c r="G461" s="25"/>
      <c r="H461" s="25"/>
      <c r="I461" s="25"/>
      <c r="J461" s="25"/>
      <c r="K461" s="26"/>
      <c r="L461" s="25">
        <v>4.7300000000000004</v>
      </c>
      <c r="M461" s="25">
        <v>34.92</v>
      </c>
      <c r="N461" s="25">
        <v>39.650000000000006</v>
      </c>
      <c r="O461" s="25">
        <v>35.980000000000004</v>
      </c>
      <c r="P461" s="26">
        <v>1.0600000000000023</v>
      </c>
    </row>
    <row r="462" spans="1:16">
      <c r="A462" s="82"/>
      <c r="B462" s="32" t="s">
        <v>563</v>
      </c>
      <c r="C462" s="25">
        <v>416.25</v>
      </c>
      <c r="D462" s="25">
        <v>190.56</v>
      </c>
      <c r="E462" s="25"/>
      <c r="F462" s="26"/>
      <c r="G462" s="25"/>
      <c r="H462" s="25"/>
      <c r="I462" s="25"/>
      <c r="J462" s="25"/>
      <c r="K462" s="26"/>
      <c r="L462" s="25">
        <v>190.56</v>
      </c>
      <c r="M462" s="25">
        <v>210.58</v>
      </c>
      <c r="N462" s="25">
        <v>401.14</v>
      </c>
      <c r="O462" s="25">
        <v>225.69</v>
      </c>
      <c r="P462" s="26">
        <v>15.109999999999985</v>
      </c>
    </row>
    <row r="463" spans="1:16">
      <c r="A463" s="82"/>
      <c r="B463" s="32" t="s">
        <v>564</v>
      </c>
      <c r="C463" s="25">
        <v>313.82</v>
      </c>
      <c r="D463" s="25">
        <v>82.68</v>
      </c>
      <c r="E463" s="25"/>
      <c r="F463" s="26"/>
      <c r="G463" s="25"/>
      <c r="H463" s="25"/>
      <c r="I463" s="25"/>
      <c r="J463" s="25"/>
      <c r="K463" s="26"/>
      <c r="L463" s="25">
        <v>82.68</v>
      </c>
      <c r="M463" s="25">
        <v>255.67</v>
      </c>
      <c r="N463" s="25">
        <v>338.35</v>
      </c>
      <c r="O463" s="25">
        <v>231.14</v>
      </c>
      <c r="P463" s="26">
        <v>-24.53</v>
      </c>
    </row>
    <row r="464" spans="1:16">
      <c r="A464" s="82"/>
      <c r="B464" s="32" t="s">
        <v>565</v>
      </c>
      <c r="C464" s="25">
        <v>445.24</v>
      </c>
      <c r="D464" s="25">
        <v>187.58</v>
      </c>
      <c r="E464" s="25"/>
      <c r="F464" s="26"/>
      <c r="G464" s="25"/>
      <c r="H464" s="25"/>
      <c r="I464" s="25"/>
      <c r="J464" s="25"/>
      <c r="K464" s="26"/>
      <c r="L464" s="25">
        <v>187.58</v>
      </c>
      <c r="M464" s="25">
        <v>219</v>
      </c>
      <c r="N464" s="25">
        <v>406.58000000000004</v>
      </c>
      <c r="O464" s="25">
        <v>257.65999999999997</v>
      </c>
      <c r="P464" s="26">
        <v>38.659999999999968</v>
      </c>
    </row>
    <row r="465" spans="1:16">
      <c r="A465" s="82"/>
      <c r="B465" s="32" t="s">
        <v>566</v>
      </c>
      <c r="C465" s="25">
        <v>32.119999999999997</v>
      </c>
      <c r="D465" s="25">
        <v>1.95</v>
      </c>
      <c r="E465" s="25"/>
      <c r="F465" s="26"/>
      <c r="G465" s="25"/>
      <c r="H465" s="25"/>
      <c r="I465" s="25"/>
      <c r="J465" s="25"/>
      <c r="K465" s="26"/>
      <c r="L465" s="25">
        <v>1.95</v>
      </c>
      <c r="M465" s="25">
        <v>31.75</v>
      </c>
      <c r="N465" s="25">
        <v>33.700000000000003</v>
      </c>
      <c r="O465" s="25">
        <v>30.169999999999998</v>
      </c>
      <c r="P465" s="26">
        <v>-1.5800000000000018</v>
      </c>
    </row>
    <row r="466" spans="1:16">
      <c r="A466" s="82"/>
      <c r="B466" s="32" t="s">
        <v>567</v>
      </c>
      <c r="C466" s="25">
        <v>102.74</v>
      </c>
      <c r="D466" s="25">
        <v>14.11</v>
      </c>
      <c r="E466" s="25"/>
      <c r="F466" s="26"/>
      <c r="G466" s="25"/>
      <c r="H466" s="25"/>
      <c r="I466" s="25"/>
      <c r="J466" s="25"/>
      <c r="K466" s="26"/>
      <c r="L466" s="25">
        <v>14.11</v>
      </c>
      <c r="M466" s="25">
        <v>67</v>
      </c>
      <c r="N466" s="25">
        <v>81.11</v>
      </c>
      <c r="O466" s="25">
        <v>88.63</v>
      </c>
      <c r="P466" s="26">
        <v>21.629999999999995</v>
      </c>
    </row>
    <row r="467" spans="1:16">
      <c r="A467" s="82"/>
      <c r="B467" s="32" t="s">
        <v>568</v>
      </c>
      <c r="C467" s="25">
        <v>134</v>
      </c>
      <c r="D467" s="25">
        <v>5.07</v>
      </c>
      <c r="E467" s="25"/>
      <c r="F467" s="26"/>
      <c r="G467" s="25"/>
      <c r="H467" s="25"/>
      <c r="I467" s="25"/>
      <c r="J467" s="25"/>
      <c r="K467" s="26"/>
      <c r="L467" s="25">
        <v>5.07</v>
      </c>
      <c r="M467" s="25">
        <v>81.75</v>
      </c>
      <c r="N467" s="25">
        <v>86.82</v>
      </c>
      <c r="O467" s="25">
        <v>128.93</v>
      </c>
      <c r="P467" s="26">
        <v>47.180000000000007</v>
      </c>
    </row>
    <row r="468" spans="1:16">
      <c r="A468" s="1" t="s">
        <v>49</v>
      </c>
      <c r="B468" s="1"/>
      <c r="C468" s="27">
        <v>10218.039999999999</v>
      </c>
      <c r="D468" s="27">
        <v>3175.2799999999997</v>
      </c>
      <c r="E468" s="27">
        <v>7.26</v>
      </c>
      <c r="F468" s="28"/>
      <c r="G468" s="27"/>
      <c r="H468" s="27"/>
      <c r="I468" s="27"/>
      <c r="J468" s="27"/>
      <c r="K468" s="28"/>
      <c r="L468" s="27">
        <v>3182.5399999999995</v>
      </c>
      <c r="M468" s="27">
        <v>5500.75</v>
      </c>
      <c r="N468" s="27">
        <v>8683.2900000000027</v>
      </c>
      <c r="O468" s="27">
        <v>7035.4999999999991</v>
      </c>
      <c r="P468" s="28">
        <v>1534.7500000000002</v>
      </c>
    </row>
    <row r="469" spans="1:16">
      <c r="A469" s="82" t="s">
        <v>128</v>
      </c>
      <c r="B469" s="32" t="s">
        <v>569</v>
      </c>
      <c r="C469" s="25">
        <v>1668.43</v>
      </c>
      <c r="D469" s="25">
        <v>86.72</v>
      </c>
      <c r="E469" s="25">
        <v>2.2000000000000002</v>
      </c>
      <c r="F469" s="26">
        <v>406.6</v>
      </c>
      <c r="G469" s="25"/>
      <c r="H469" s="25"/>
      <c r="I469" s="25">
        <v>72.099999999999994</v>
      </c>
      <c r="J469" s="25"/>
      <c r="K469" s="26">
        <v>20.5</v>
      </c>
      <c r="L469" s="25">
        <v>588.12</v>
      </c>
      <c r="M469" s="25">
        <v>605.66999999999996</v>
      </c>
      <c r="N469" s="25">
        <v>1193.79</v>
      </c>
      <c r="O469" s="25">
        <v>1080.31</v>
      </c>
      <c r="P469" s="26">
        <v>474.64</v>
      </c>
    </row>
    <row r="470" spans="1:16">
      <c r="A470" s="82"/>
      <c r="B470" s="32" t="s">
        <v>570</v>
      </c>
      <c r="C470" s="25">
        <v>138</v>
      </c>
      <c r="D470" s="25">
        <v>9.86</v>
      </c>
      <c r="E470" s="25">
        <v>1.1599999999999999</v>
      </c>
      <c r="F470" s="26"/>
      <c r="G470" s="25"/>
      <c r="H470" s="25"/>
      <c r="I470" s="25"/>
      <c r="J470" s="25"/>
      <c r="K470" s="26"/>
      <c r="L470" s="25">
        <v>11.02</v>
      </c>
      <c r="M470" s="25">
        <v>108.83</v>
      </c>
      <c r="N470" s="25">
        <v>119.85</v>
      </c>
      <c r="O470" s="25">
        <v>126.98</v>
      </c>
      <c r="P470" s="26">
        <v>18.150000000000006</v>
      </c>
    </row>
    <row r="471" spans="1:16">
      <c r="A471" s="82"/>
      <c r="B471" s="32" t="s">
        <v>571</v>
      </c>
      <c r="C471" s="25">
        <v>1308.5</v>
      </c>
      <c r="D471" s="25">
        <v>159.97999999999999</v>
      </c>
      <c r="E471" s="25"/>
      <c r="F471" s="26">
        <v>207.34</v>
      </c>
      <c r="G471" s="25"/>
      <c r="H471" s="25"/>
      <c r="I471" s="25"/>
      <c r="J471" s="25"/>
      <c r="K471" s="26">
        <v>42.61</v>
      </c>
      <c r="L471" s="25">
        <v>409.93</v>
      </c>
      <c r="M471" s="25">
        <v>702.83</v>
      </c>
      <c r="N471" s="25">
        <v>1112.76</v>
      </c>
      <c r="O471" s="25">
        <v>898.56999999999994</v>
      </c>
      <c r="P471" s="26">
        <v>195.7399999999999</v>
      </c>
    </row>
    <row r="472" spans="1:16">
      <c r="A472" s="82"/>
      <c r="B472" s="32" t="s">
        <v>572</v>
      </c>
      <c r="C472" s="25">
        <v>185.02</v>
      </c>
      <c r="D472" s="25">
        <v>45.57</v>
      </c>
      <c r="E472" s="25"/>
      <c r="F472" s="26"/>
      <c r="G472" s="25"/>
      <c r="H472" s="25"/>
      <c r="I472" s="25"/>
      <c r="J472" s="25"/>
      <c r="K472" s="26">
        <v>22.23</v>
      </c>
      <c r="L472" s="25">
        <v>67.8</v>
      </c>
      <c r="M472" s="25">
        <v>81.5</v>
      </c>
      <c r="N472" s="25">
        <v>149.30000000000001</v>
      </c>
      <c r="O472" s="25">
        <v>117.22000000000001</v>
      </c>
      <c r="P472" s="26">
        <v>35.720000000000013</v>
      </c>
    </row>
    <row r="473" spans="1:16">
      <c r="A473" s="82"/>
      <c r="B473" s="32" t="s">
        <v>573</v>
      </c>
      <c r="C473" s="25">
        <v>440.3</v>
      </c>
      <c r="D473" s="25">
        <v>0.17</v>
      </c>
      <c r="E473" s="25"/>
      <c r="F473" s="26"/>
      <c r="G473" s="25">
        <v>83.95</v>
      </c>
      <c r="H473" s="25"/>
      <c r="I473" s="25">
        <v>72.099999999999994</v>
      </c>
      <c r="J473" s="25">
        <v>130.29</v>
      </c>
      <c r="K473" s="26">
        <v>17.579999999999998</v>
      </c>
      <c r="L473" s="25">
        <v>304.08999999999997</v>
      </c>
      <c r="M473" s="25">
        <v>122</v>
      </c>
      <c r="N473" s="25">
        <v>426.09</v>
      </c>
      <c r="O473" s="25">
        <v>136.21000000000004</v>
      </c>
      <c r="P473" s="26">
        <v>14.210000000000036</v>
      </c>
    </row>
    <row r="474" spans="1:16">
      <c r="A474" s="82"/>
      <c r="B474" s="32" t="s">
        <v>574</v>
      </c>
      <c r="C474" s="25">
        <v>325.60000000000002</v>
      </c>
      <c r="D474" s="25">
        <v>39.94</v>
      </c>
      <c r="E474" s="25">
        <v>2.04</v>
      </c>
      <c r="F474" s="26"/>
      <c r="G474" s="25"/>
      <c r="H474" s="25"/>
      <c r="I474" s="25">
        <v>72.099999999999994</v>
      </c>
      <c r="J474" s="25"/>
      <c r="K474" s="26">
        <v>19.61</v>
      </c>
      <c r="L474" s="25">
        <v>133.69</v>
      </c>
      <c r="M474" s="25">
        <v>161.91000000000003</v>
      </c>
      <c r="N474" s="25">
        <v>295.60000000000002</v>
      </c>
      <c r="O474" s="25">
        <v>191.91000000000003</v>
      </c>
      <c r="P474" s="26">
        <v>30</v>
      </c>
    </row>
    <row r="475" spans="1:16">
      <c r="A475" s="1" t="s">
        <v>50</v>
      </c>
      <c r="B475" s="1"/>
      <c r="C475" s="27">
        <v>4065.8500000000004</v>
      </c>
      <c r="D475" s="27">
        <v>342.24</v>
      </c>
      <c r="E475" s="27">
        <v>5.4</v>
      </c>
      <c r="F475" s="28">
        <v>613.94000000000005</v>
      </c>
      <c r="G475" s="27">
        <v>83.95</v>
      </c>
      <c r="H475" s="27"/>
      <c r="I475" s="27">
        <v>216.29999999999998</v>
      </c>
      <c r="J475" s="27">
        <v>130.29</v>
      </c>
      <c r="K475" s="28">
        <v>122.53</v>
      </c>
      <c r="L475" s="27">
        <v>1514.6499999999999</v>
      </c>
      <c r="M475" s="27">
        <v>1782.74</v>
      </c>
      <c r="N475" s="27">
        <v>3297.39</v>
      </c>
      <c r="O475" s="27">
        <v>2551.1999999999994</v>
      </c>
      <c r="P475" s="28">
        <v>768.45999999999992</v>
      </c>
    </row>
    <row r="476" spans="1:16">
      <c r="A476" s="82" t="s">
        <v>129</v>
      </c>
      <c r="B476" s="32" t="s">
        <v>575</v>
      </c>
      <c r="C476" s="25">
        <v>336.35</v>
      </c>
      <c r="D476" s="25">
        <v>29.73</v>
      </c>
      <c r="E476" s="25">
        <v>2.81</v>
      </c>
      <c r="F476" s="26"/>
      <c r="G476" s="25"/>
      <c r="H476" s="25"/>
      <c r="I476" s="25"/>
      <c r="J476" s="25"/>
      <c r="K476" s="26">
        <v>32.549999999999997</v>
      </c>
      <c r="L476" s="25">
        <v>65.09</v>
      </c>
      <c r="M476" s="25">
        <v>280</v>
      </c>
      <c r="N476" s="25">
        <v>345.09000000000003</v>
      </c>
      <c r="O476" s="25">
        <v>271.26</v>
      </c>
      <c r="P476" s="26">
        <v>-8.7400000000000091</v>
      </c>
    </row>
    <row r="477" spans="1:16">
      <c r="A477" s="82"/>
      <c r="B477" s="32" t="s">
        <v>576</v>
      </c>
      <c r="C477" s="25">
        <v>1207</v>
      </c>
      <c r="D477" s="25">
        <v>107.11</v>
      </c>
      <c r="E477" s="25">
        <v>46.56</v>
      </c>
      <c r="F477" s="26"/>
      <c r="G477" s="25"/>
      <c r="H477" s="25">
        <v>118.45</v>
      </c>
      <c r="I477" s="25"/>
      <c r="J477" s="25">
        <v>82.84</v>
      </c>
      <c r="K477" s="26">
        <v>64.53</v>
      </c>
      <c r="L477" s="25">
        <v>419.49</v>
      </c>
      <c r="M477" s="25">
        <v>1011.17</v>
      </c>
      <c r="N477" s="25">
        <v>1430.6599999999999</v>
      </c>
      <c r="O477" s="25">
        <v>787.51</v>
      </c>
      <c r="P477" s="26">
        <v>-223.65999999999997</v>
      </c>
    </row>
    <row r="478" spans="1:16">
      <c r="A478" s="82"/>
      <c r="B478" s="32" t="s">
        <v>577</v>
      </c>
      <c r="C478" s="25">
        <v>105.38</v>
      </c>
      <c r="D478" s="25">
        <v>4.04</v>
      </c>
      <c r="E478" s="25">
        <v>0.14000000000000001</v>
      </c>
      <c r="F478" s="26"/>
      <c r="G478" s="25"/>
      <c r="H478" s="25">
        <v>3.5</v>
      </c>
      <c r="I478" s="25"/>
      <c r="J478" s="25"/>
      <c r="K478" s="26">
        <v>19.22</v>
      </c>
      <c r="L478" s="25">
        <v>26.9</v>
      </c>
      <c r="M478" s="25">
        <v>97</v>
      </c>
      <c r="N478" s="25">
        <v>123.9</v>
      </c>
      <c r="O478" s="25">
        <v>78.47999999999999</v>
      </c>
      <c r="P478" s="26">
        <v>-18.52000000000001</v>
      </c>
    </row>
    <row r="479" spans="1:16">
      <c r="A479" s="1" t="s">
        <v>51</v>
      </c>
      <c r="B479" s="1"/>
      <c r="C479" s="27">
        <v>1648.73</v>
      </c>
      <c r="D479" s="27">
        <v>140.88</v>
      </c>
      <c r="E479" s="27">
        <v>49.510000000000005</v>
      </c>
      <c r="F479" s="28"/>
      <c r="G479" s="27"/>
      <c r="H479" s="27">
        <v>121.95</v>
      </c>
      <c r="I479" s="27"/>
      <c r="J479" s="27">
        <v>82.84</v>
      </c>
      <c r="K479" s="28">
        <v>116.3</v>
      </c>
      <c r="L479" s="27">
        <v>511.48</v>
      </c>
      <c r="M479" s="27">
        <v>1388.17</v>
      </c>
      <c r="N479" s="27">
        <v>1899.65</v>
      </c>
      <c r="O479" s="27">
        <v>1137.25</v>
      </c>
      <c r="P479" s="28">
        <v>-250.92</v>
      </c>
    </row>
    <row r="480" spans="1:16">
      <c r="A480" s="82" t="s">
        <v>578</v>
      </c>
      <c r="B480" s="32" t="s">
        <v>579</v>
      </c>
      <c r="C480" s="25">
        <v>238.92</v>
      </c>
      <c r="D480" s="25">
        <v>18.3</v>
      </c>
      <c r="E480" s="25"/>
      <c r="F480" s="26"/>
      <c r="G480" s="25"/>
      <c r="H480" s="25"/>
      <c r="I480" s="25"/>
      <c r="J480" s="25"/>
      <c r="K480" s="26">
        <v>19.22</v>
      </c>
      <c r="L480" s="25">
        <v>37.519999999999996</v>
      </c>
      <c r="M480" s="25">
        <v>171.07999999999998</v>
      </c>
      <c r="N480" s="25">
        <v>208.59999999999997</v>
      </c>
      <c r="O480" s="25">
        <v>201.39999999999998</v>
      </c>
      <c r="P480" s="26">
        <v>30.319999999999993</v>
      </c>
    </row>
    <row r="481" spans="1:16">
      <c r="A481" s="1" t="s">
        <v>580</v>
      </c>
      <c r="B481" s="1"/>
      <c r="C481" s="27">
        <v>238.92</v>
      </c>
      <c r="D481" s="27">
        <v>18.3</v>
      </c>
      <c r="E481" s="27"/>
      <c r="F481" s="28"/>
      <c r="G481" s="27"/>
      <c r="H481" s="27"/>
      <c r="I481" s="27"/>
      <c r="J481" s="27"/>
      <c r="K481" s="28">
        <v>19.22</v>
      </c>
      <c r="L481" s="27">
        <v>37.519999999999996</v>
      </c>
      <c r="M481" s="27">
        <v>171.07999999999998</v>
      </c>
      <c r="N481" s="27">
        <v>208.59999999999997</v>
      </c>
      <c r="O481" s="27">
        <v>201.39999999999998</v>
      </c>
      <c r="P481" s="28">
        <v>30.319999999999993</v>
      </c>
    </row>
    <row r="482" spans="1:16">
      <c r="A482" s="82" t="s">
        <v>134</v>
      </c>
      <c r="B482" s="32" t="s">
        <v>581</v>
      </c>
      <c r="C482" s="25">
        <v>7800</v>
      </c>
      <c r="D482" s="25">
        <v>261.79000000000002</v>
      </c>
      <c r="E482" s="25">
        <v>166.57</v>
      </c>
      <c r="F482" s="26"/>
      <c r="G482" s="25">
        <v>2589.42</v>
      </c>
      <c r="H482" s="25">
        <v>1359.6</v>
      </c>
      <c r="I482" s="25"/>
      <c r="J482" s="25"/>
      <c r="K482" s="26"/>
      <c r="L482" s="25">
        <v>4377.38</v>
      </c>
      <c r="M482" s="25">
        <v>2922.33</v>
      </c>
      <c r="N482" s="25">
        <v>7299.71</v>
      </c>
      <c r="O482" s="25">
        <v>3422.62</v>
      </c>
      <c r="P482" s="26">
        <v>500.28999999999996</v>
      </c>
    </row>
    <row r="483" spans="1:16">
      <c r="A483" s="82"/>
      <c r="B483" s="32" t="s">
        <v>582</v>
      </c>
      <c r="C483" s="25">
        <v>186.46</v>
      </c>
      <c r="D483" s="25">
        <v>12.2</v>
      </c>
      <c r="E483" s="25"/>
      <c r="F483" s="26"/>
      <c r="G483" s="25"/>
      <c r="H483" s="25">
        <v>23.69</v>
      </c>
      <c r="I483" s="25"/>
      <c r="J483" s="25"/>
      <c r="K483" s="26"/>
      <c r="L483" s="25">
        <v>35.89</v>
      </c>
      <c r="M483" s="25">
        <v>103.59</v>
      </c>
      <c r="N483" s="25">
        <v>139.48000000000002</v>
      </c>
      <c r="O483" s="25">
        <v>150.57</v>
      </c>
      <c r="P483" s="26">
        <v>46.97999999999999</v>
      </c>
    </row>
    <row r="484" spans="1:16">
      <c r="A484" s="82"/>
      <c r="B484" s="32" t="s">
        <v>583</v>
      </c>
      <c r="C484" s="25">
        <v>93.69</v>
      </c>
      <c r="D484" s="25">
        <v>4.62</v>
      </c>
      <c r="E484" s="25"/>
      <c r="F484" s="26"/>
      <c r="G484" s="25"/>
      <c r="H484" s="25">
        <v>6.67</v>
      </c>
      <c r="I484" s="25"/>
      <c r="J484" s="25"/>
      <c r="K484" s="26"/>
      <c r="L484" s="25">
        <v>11.29</v>
      </c>
      <c r="M484" s="25">
        <v>73</v>
      </c>
      <c r="N484" s="25">
        <v>84.289999999999992</v>
      </c>
      <c r="O484" s="25">
        <v>82.4</v>
      </c>
      <c r="P484" s="26">
        <v>9.4000000000000057</v>
      </c>
    </row>
    <row r="485" spans="1:16">
      <c r="A485" s="82"/>
      <c r="B485" s="32" t="s">
        <v>584</v>
      </c>
      <c r="C485" s="25">
        <v>250.8</v>
      </c>
      <c r="D485" s="25">
        <v>44.5</v>
      </c>
      <c r="E485" s="25"/>
      <c r="F485" s="26"/>
      <c r="G485" s="25"/>
      <c r="H485" s="25">
        <v>49.44</v>
      </c>
      <c r="I485" s="25"/>
      <c r="J485" s="25"/>
      <c r="K485" s="26"/>
      <c r="L485" s="25">
        <v>93.94</v>
      </c>
      <c r="M485" s="25">
        <v>97.34</v>
      </c>
      <c r="N485" s="25">
        <v>191.28</v>
      </c>
      <c r="O485" s="25">
        <v>156.86000000000001</v>
      </c>
      <c r="P485" s="26">
        <v>59.52000000000001</v>
      </c>
    </row>
    <row r="486" spans="1:16">
      <c r="A486" s="82"/>
      <c r="B486" s="32" t="s">
        <v>585</v>
      </c>
      <c r="C486" s="25">
        <v>4657.53</v>
      </c>
      <c r="D486" s="25">
        <v>553.63</v>
      </c>
      <c r="E486" s="25">
        <v>8.1999999999999993</v>
      </c>
      <c r="F486" s="26"/>
      <c r="G486" s="25">
        <v>547.33000000000004</v>
      </c>
      <c r="H486" s="25">
        <v>723.49</v>
      </c>
      <c r="I486" s="25"/>
      <c r="J486" s="25"/>
      <c r="K486" s="26"/>
      <c r="L486" s="25">
        <v>1832.65</v>
      </c>
      <c r="M486" s="25">
        <v>1743.67</v>
      </c>
      <c r="N486" s="25">
        <v>3576.32</v>
      </c>
      <c r="O486" s="25">
        <v>2824.8799999999997</v>
      </c>
      <c r="P486" s="26">
        <v>1081.2099999999996</v>
      </c>
    </row>
    <row r="487" spans="1:16">
      <c r="A487" s="82"/>
      <c r="B487" s="32" t="s">
        <v>586</v>
      </c>
      <c r="C487" s="25">
        <v>488</v>
      </c>
      <c r="D487" s="25">
        <v>83.95</v>
      </c>
      <c r="E487" s="25"/>
      <c r="F487" s="26"/>
      <c r="G487" s="25"/>
      <c r="H487" s="25"/>
      <c r="I487" s="25"/>
      <c r="J487" s="25"/>
      <c r="K487" s="26"/>
      <c r="L487" s="25">
        <v>83.95</v>
      </c>
      <c r="M487" s="25">
        <v>114.59</v>
      </c>
      <c r="N487" s="25">
        <v>198.54000000000002</v>
      </c>
      <c r="O487" s="25">
        <v>404.05</v>
      </c>
      <c r="P487" s="26">
        <v>289.46000000000004</v>
      </c>
    </row>
    <row r="488" spans="1:16">
      <c r="A488" s="82"/>
      <c r="B488" s="32" t="s">
        <v>587</v>
      </c>
      <c r="C488" s="25">
        <v>292.31</v>
      </c>
      <c r="D488" s="25">
        <v>43.18</v>
      </c>
      <c r="E488" s="25"/>
      <c r="F488" s="26"/>
      <c r="G488" s="25"/>
      <c r="H488" s="25">
        <v>56.65</v>
      </c>
      <c r="I488" s="25"/>
      <c r="J488" s="25"/>
      <c r="K488" s="26"/>
      <c r="L488" s="25">
        <v>99.83</v>
      </c>
      <c r="M488" s="25">
        <v>176.92</v>
      </c>
      <c r="N488" s="25">
        <v>276.75</v>
      </c>
      <c r="O488" s="25">
        <v>192.48000000000002</v>
      </c>
      <c r="P488" s="26">
        <v>15.560000000000031</v>
      </c>
    </row>
    <row r="489" spans="1:16">
      <c r="A489" s="82"/>
      <c r="B489" s="32" t="s">
        <v>588</v>
      </c>
      <c r="C489" s="25">
        <v>367.92</v>
      </c>
      <c r="D489" s="25">
        <v>25.44</v>
      </c>
      <c r="E489" s="25"/>
      <c r="F489" s="26"/>
      <c r="G489" s="25"/>
      <c r="H489" s="25">
        <v>25.04</v>
      </c>
      <c r="I489" s="25"/>
      <c r="J489" s="25"/>
      <c r="K489" s="26"/>
      <c r="L489" s="25">
        <v>50.480000000000004</v>
      </c>
      <c r="M489" s="25">
        <v>503.83</v>
      </c>
      <c r="N489" s="25">
        <v>554.30999999999995</v>
      </c>
      <c r="O489" s="25">
        <v>317.44</v>
      </c>
      <c r="P489" s="26">
        <v>-186.39</v>
      </c>
    </row>
    <row r="490" spans="1:16">
      <c r="A490" s="82"/>
      <c r="B490" s="32" t="s">
        <v>589</v>
      </c>
      <c r="C490" s="25">
        <v>1681.52</v>
      </c>
      <c r="D490" s="25">
        <v>159.46</v>
      </c>
      <c r="E490" s="25"/>
      <c r="F490" s="26"/>
      <c r="G490" s="25"/>
      <c r="H490" s="25">
        <v>72.099999999999994</v>
      </c>
      <c r="I490" s="25"/>
      <c r="J490" s="25"/>
      <c r="K490" s="26"/>
      <c r="L490" s="25">
        <v>231.56</v>
      </c>
      <c r="M490" s="25">
        <v>904.58</v>
      </c>
      <c r="N490" s="25">
        <v>1136.1400000000001</v>
      </c>
      <c r="O490" s="25">
        <v>1449.96</v>
      </c>
      <c r="P490" s="26">
        <v>545.38</v>
      </c>
    </row>
    <row r="491" spans="1:16">
      <c r="A491" s="82"/>
      <c r="B491" s="32" t="s">
        <v>590</v>
      </c>
      <c r="C491" s="25">
        <v>61.19</v>
      </c>
      <c r="D491" s="25">
        <v>2.08</v>
      </c>
      <c r="E491" s="25"/>
      <c r="F491" s="26"/>
      <c r="G491" s="25"/>
      <c r="H491" s="25">
        <v>15.45</v>
      </c>
      <c r="I491" s="25"/>
      <c r="J491" s="25"/>
      <c r="K491" s="26"/>
      <c r="L491" s="25">
        <v>17.53</v>
      </c>
      <c r="M491" s="25">
        <v>96.25</v>
      </c>
      <c r="N491" s="25">
        <v>113.78</v>
      </c>
      <c r="O491" s="25">
        <v>43.66</v>
      </c>
      <c r="P491" s="26">
        <v>-52.59</v>
      </c>
    </row>
    <row r="492" spans="1:16">
      <c r="A492" s="82"/>
      <c r="B492" s="32" t="s">
        <v>591</v>
      </c>
      <c r="C492" s="25">
        <v>571.46</v>
      </c>
      <c r="D492" s="25">
        <v>53.69</v>
      </c>
      <c r="E492" s="25"/>
      <c r="F492" s="26"/>
      <c r="G492" s="25"/>
      <c r="H492" s="25">
        <v>64.38</v>
      </c>
      <c r="I492" s="25"/>
      <c r="J492" s="25"/>
      <c r="K492" s="26"/>
      <c r="L492" s="25">
        <v>118.07</v>
      </c>
      <c r="M492" s="25">
        <v>368.58</v>
      </c>
      <c r="N492" s="25">
        <v>486.65</v>
      </c>
      <c r="O492" s="25">
        <v>453.39000000000004</v>
      </c>
      <c r="P492" s="26">
        <v>84.810000000000059</v>
      </c>
    </row>
    <row r="493" spans="1:16">
      <c r="A493" s="82"/>
      <c r="B493" s="32" t="s">
        <v>592</v>
      </c>
      <c r="C493" s="25">
        <v>101.74</v>
      </c>
      <c r="D493" s="25">
        <v>1.68</v>
      </c>
      <c r="E493" s="25"/>
      <c r="F493" s="26"/>
      <c r="G493" s="25"/>
      <c r="H493" s="25">
        <v>15.45</v>
      </c>
      <c r="I493" s="25"/>
      <c r="J493" s="25"/>
      <c r="K493" s="26"/>
      <c r="L493" s="25">
        <v>17.13</v>
      </c>
      <c r="M493" s="25">
        <v>111.08</v>
      </c>
      <c r="N493" s="25">
        <v>128.21</v>
      </c>
      <c r="O493" s="25">
        <v>84.61</v>
      </c>
      <c r="P493" s="26">
        <v>-26.47</v>
      </c>
    </row>
    <row r="494" spans="1:16">
      <c r="A494" s="82"/>
      <c r="B494" s="32" t="s">
        <v>593</v>
      </c>
      <c r="C494" s="25">
        <v>117.22</v>
      </c>
      <c r="D494" s="25">
        <v>2.34</v>
      </c>
      <c r="E494" s="25"/>
      <c r="F494" s="26"/>
      <c r="G494" s="25"/>
      <c r="H494" s="25"/>
      <c r="I494" s="25"/>
      <c r="J494" s="25"/>
      <c r="K494" s="26"/>
      <c r="L494" s="25">
        <v>2.34</v>
      </c>
      <c r="M494" s="25">
        <v>144.91</v>
      </c>
      <c r="N494" s="25">
        <v>147.25</v>
      </c>
      <c r="O494" s="25">
        <v>114.88</v>
      </c>
      <c r="P494" s="26">
        <v>-30.03</v>
      </c>
    </row>
    <row r="495" spans="1:16">
      <c r="A495" s="82"/>
      <c r="B495" s="32" t="s">
        <v>594</v>
      </c>
      <c r="C495" s="25">
        <v>125.4</v>
      </c>
      <c r="D495" s="25">
        <v>15.3</v>
      </c>
      <c r="E495" s="25"/>
      <c r="F495" s="26"/>
      <c r="G495" s="25"/>
      <c r="H495" s="25">
        <v>23.61</v>
      </c>
      <c r="I495" s="25"/>
      <c r="J495" s="25"/>
      <c r="K495" s="26"/>
      <c r="L495" s="25">
        <v>38.909999999999997</v>
      </c>
      <c r="M495" s="25">
        <v>132.66</v>
      </c>
      <c r="N495" s="25">
        <v>171.57</v>
      </c>
      <c r="O495" s="25">
        <v>86.490000000000009</v>
      </c>
      <c r="P495" s="26">
        <v>-46.169999999999987</v>
      </c>
    </row>
    <row r="496" spans="1:16">
      <c r="A496" s="82"/>
      <c r="B496" s="32" t="s">
        <v>595</v>
      </c>
      <c r="C496" s="25">
        <v>110.98</v>
      </c>
      <c r="D496" s="25">
        <v>2.76</v>
      </c>
      <c r="E496" s="25"/>
      <c r="F496" s="26"/>
      <c r="G496" s="25"/>
      <c r="H496" s="25">
        <v>5.2</v>
      </c>
      <c r="I496" s="25"/>
      <c r="J496" s="25"/>
      <c r="K496" s="26"/>
      <c r="L496" s="25">
        <v>7.96</v>
      </c>
      <c r="M496" s="25">
        <v>119.17</v>
      </c>
      <c r="N496" s="25">
        <v>127.13</v>
      </c>
      <c r="O496" s="25">
        <v>103.02000000000001</v>
      </c>
      <c r="P496" s="26">
        <v>-16.149999999999991</v>
      </c>
    </row>
    <row r="497" spans="1:16">
      <c r="A497" s="82"/>
      <c r="B497" s="32" t="s">
        <v>596</v>
      </c>
      <c r="C497" s="25">
        <v>60.48</v>
      </c>
      <c r="D497" s="25">
        <v>0.28000000000000003</v>
      </c>
      <c r="E497" s="25">
        <v>0.36</v>
      </c>
      <c r="F497" s="26"/>
      <c r="G497" s="25"/>
      <c r="H497" s="25"/>
      <c r="I497" s="25"/>
      <c r="J497" s="25"/>
      <c r="K497" s="26"/>
      <c r="L497" s="25">
        <v>0.64</v>
      </c>
      <c r="M497" s="25">
        <v>53.25</v>
      </c>
      <c r="N497" s="25">
        <v>53.89</v>
      </c>
      <c r="O497" s="25">
        <v>59.839999999999996</v>
      </c>
      <c r="P497" s="26">
        <v>6.5899999999999963</v>
      </c>
    </row>
    <row r="498" spans="1:16">
      <c r="A498" s="82"/>
      <c r="B498" s="32" t="s">
        <v>597</v>
      </c>
      <c r="C498" s="25">
        <v>95.01</v>
      </c>
      <c r="D498" s="25">
        <v>3.5</v>
      </c>
      <c r="E498" s="25"/>
      <c r="F498" s="26"/>
      <c r="G498" s="25"/>
      <c r="H498" s="25"/>
      <c r="I498" s="25"/>
      <c r="J498" s="25"/>
      <c r="K498" s="26"/>
      <c r="L498" s="25">
        <v>3.5</v>
      </c>
      <c r="M498" s="25">
        <v>99.08</v>
      </c>
      <c r="N498" s="25">
        <v>102.58</v>
      </c>
      <c r="O498" s="25">
        <v>91.51</v>
      </c>
      <c r="P498" s="26">
        <v>-7.5699999999999932</v>
      </c>
    </row>
    <row r="499" spans="1:16">
      <c r="A499" s="1" t="s">
        <v>52</v>
      </c>
      <c r="B499" s="1"/>
      <c r="C499" s="27">
        <v>17061.710000000003</v>
      </c>
      <c r="D499" s="27">
        <v>1270.3999999999999</v>
      </c>
      <c r="E499" s="27">
        <v>175.13</v>
      </c>
      <c r="F499" s="28"/>
      <c r="G499" s="27">
        <v>3136.75</v>
      </c>
      <c r="H499" s="27">
        <v>2440.77</v>
      </c>
      <c r="I499" s="27"/>
      <c r="J499" s="27"/>
      <c r="K499" s="28"/>
      <c r="L499" s="27">
        <v>7023.0499999999993</v>
      </c>
      <c r="M499" s="27">
        <v>7764.83</v>
      </c>
      <c r="N499" s="27">
        <v>14787.879999999997</v>
      </c>
      <c r="O499" s="27">
        <v>10038.66</v>
      </c>
      <c r="P499" s="28">
        <v>2273.8299999999995</v>
      </c>
    </row>
    <row r="500" spans="1:16" ht="15.75" thickBot="1">
      <c r="A500" s="21"/>
      <c r="B500" s="21"/>
      <c r="C500" s="29">
        <v>134524.25999999998</v>
      </c>
      <c r="D500" s="29">
        <v>23736.640000000003</v>
      </c>
      <c r="E500" s="29">
        <v>814.9</v>
      </c>
      <c r="F500" s="30">
        <v>2128.17</v>
      </c>
      <c r="G500" s="29">
        <v>5924.9699999999993</v>
      </c>
      <c r="H500" s="29">
        <v>7963.17</v>
      </c>
      <c r="I500" s="29">
        <v>1720.8299999999997</v>
      </c>
      <c r="J500" s="29">
        <v>213.13</v>
      </c>
      <c r="K500" s="30">
        <v>2293.34</v>
      </c>
      <c r="L500" s="29">
        <v>44795.14999999998</v>
      </c>
      <c r="M500" s="29">
        <v>71105.739999999991</v>
      </c>
      <c r="N500" s="29">
        <v>115900.89</v>
      </c>
      <c r="O500" s="29">
        <v>89729.11000000003</v>
      </c>
      <c r="P500" s="30">
        <v>18623.37</v>
      </c>
    </row>
    <row r="501" spans="1:16">
      <c r="A501" s="60">
        <v>600000</v>
      </c>
      <c r="B501" s="60" t="s">
        <v>77</v>
      </c>
      <c r="C501" s="61" t="s">
        <v>87</v>
      </c>
      <c r="D501" s="61" t="s">
        <v>55</v>
      </c>
      <c r="E501" s="61" t="s">
        <v>56</v>
      </c>
      <c r="F501" s="61" t="s">
        <v>57</v>
      </c>
      <c r="G501" s="61" t="s">
        <v>58</v>
      </c>
      <c r="H501" s="61" t="s">
        <v>59</v>
      </c>
      <c r="I501" s="61" t="s">
        <v>60</v>
      </c>
      <c r="J501" s="61" t="s">
        <v>61</v>
      </c>
      <c r="K501" s="61" t="s">
        <v>62</v>
      </c>
      <c r="L501" s="61" t="s">
        <v>63</v>
      </c>
      <c r="M501" s="61" t="s">
        <v>64</v>
      </c>
      <c r="N501" s="61" t="s">
        <v>65</v>
      </c>
      <c r="O501" s="61" t="s">
        <v>66</v>
      </c>
      <c r="P501" s="61" t="s">
        <v>67</v>
      </c>
    </row>
    <row r="502" spans="1:16">
      <c r="A502" s="62" t="s">
        <v>135</v>
      </c>
      <c r="B502" s="81" t="s">
        <v>136</v>
      </c>
      <c r="C502" s="64">
        <v>400.4</v>
      </c>
      <c r="D502" s="64"/>
      <c r="E502" s="64"/>
      <c r="F502" s="65"/>
      <c r="G502" s="64"/>
      <c r="H502" s="64"/>
      <c r="I502" s="64"/>
      <c r="J502" s="64">
        <v>400.4</v>
      </c>
      <c r="K502" s="65"/>
      <c r="L502" s="64">
        <v>400.4</v>
      </c>
      <c r="M502" s="64">
        <v>0</v>
      </c>
      <c r="N502" s="64">
        <v>400.4</v>
      </c>
      <c r="O502" s="64">
        <v>0</v>
      </c>
      <c r="P502" s="65">
        <v>0</v>
      </c>
    </row>
    <row r="503" spans="1:16">
      <c r="A503" s="62"/>
      <c r="B503" s="81" t="s">
        <v>137</v>
      </c>
      <c r="C503" s="64">
        <v>750</v>
      </c>
      <c r="D503" s="64"/>
      <c r="E503" s="64"/>
      <c r="F503" s="65"/>
      <c r="G503" s="64"/>
      <c r="H503" s="64"/>
      <c r="I503" s="64"/>
      <c r="J503" s="64">
        <v>750</v>
      </c>
      <c r="K503" s="65"/>
      <c r="L503" s="64">
        <v>750</v>
      </c>
      <c r="M503" s="64">
        <v>0</v>
      </c>
      <c r="N503" s="64">
        <v>750</v>
      </c>
      <c r="O503" s="64">
        <v>0</v>
      </c>
      <c r="P503" s="65">
        <v>0</v>
      </c>
    </row>
    <row r="504" spans="1:16">
      <c r="A504" s="62"/>
      <c r="B504" s="81" t="s">
        <v>138</v>
      </c>
      <c r="C504" s="64">
        <v>186.56</v>
      </c>
      <c r="D504" s="64"/>
      <c r="E504" s="64"/>
      <c r="F504" s="65"/>
      <c r="G504" s="64"/>
      <c r="H504" s="64"/>
      <c r="I504" s="64"/>
      <c r="J504" s="64">
        <v>186.56</v>
      </c>
      <c r="K504" s="65"/>
      <c r="L504" s="64">
        <v>186.56</v>
      </c>
      <c r="M504" s="64">
        <v>0</v>
      </c>
      <c r="N504" s="64">
        <v>186.56</v>
      </c>
      <c r="O504" s="64">
        <v>0</v>
      </c>
      <c r="P504" s="65">
        <v>0</v>
      </c>
    </row>
    <row r="505" spans="1:16">
      <c r="A505" s="62"/>
      <c r="B505" s="81" t="s">
        <v>139</v>
      </c>
      <c r="C505" s="64">
        <v>0</v>
      </c>
      <c r="D505" s="64"/>
      <c r="E505" s="64"/>
      <c r="F505" s="65"/>
      <c r="G505" s="64"/>
      <c r="H505" s="64"/>
      <c r="I505" s="64"/>
      <c r="J505" s="64">
        <v>0</v>
      </c>
      <c r="K505" s="65"/>
      <c r="L505" s="64">
        <v>0</v>
      </c>
      <c r="M505" s="64">
        <v>0</v>
      </c>
      <c r="N505" s="64">
        <v>0</v>
      </c>
      <c r="O505" s="64">
        <v>0</v>
      </c>
      <c r="P505" s="65">
        <v>0</v>
      </c>
    </row>
    <row r="506" spans="1:16">
      <c r="A506" s="62"/>
      <c r="B506" s="81" t="s">
        <v>140</v>
      </c>
      <c r="C506" s="64">
        <v>5465.95</v>
      </c>
      <c r="D506" s="64"/>
      <c r="E506" s="64"/>
      <c r="F506" s="65"/>
      <c r="G506" s="64"/>
      <c r="H506" s="64"/>
      <c r="I506" s="64"/>
      <c r="J506" s="64"/>
      <c r="K506" s="65"/>
      <c r="L506" s="64">
        <v>0</v>
      </c>
      <c r="M506" s="64">
        <v>5465.95</v>
      </c>
      <c r="N506" s="64">
        <v>5465.95</v>
      </c>
      <c r="O506" s="64">
        <v>5465.95</v>
      </c>
      <c r="P506" s="65">
        <v>0</v>
      </c>
    </row>
    <row r="507" spans="1:16">
      <c r="A507" s="62"/>
      <c r="B507" s="81" t="s">
        <v>141</v>
      </c>
      <c r="C507" s="64">
        <v>502</v>
      </c>
      <c r="D507" s="64">
        <v>54.26</v>
      </c>
      <c r="E507" s="64"/>
      <c r="F507" s="65"/>
      <c r="G507" s="64"/>
      <c r="H507" s="64"/>
      <c r="I507" s="64"/>
      <c r="J507" s="64"/>
      <c r="K507" s="65"/>
      <c r="L507" s="64">
        <v>54.26</v>
      </c>
      <c r="M507" s="64">
        <v>303.87</v>
      </c>
      <c r="N507" s="64">
        <v>358.13</v>
      </c>
      <c r="O507" s="64">
        <v>447.74</v>
      </c>
      <c r="P507" s="65">
        <v>143.87</v>
      </c>
    </row>
    <row r="508" spans="1:16">
      <c r="A508" s="62"/>
      <c r="B508" s="81" t="s">
        <v>142</v>
      </c>
      <c r="C508" s="64">
        <v>278</v>
      </c>
      <c r="D508" s="64">
        <v>33.76</v>
      </c>
      <c r="E508" s="64"/>
      <c r="F508" s="65"/>
      <c r="G508" s="64"/>
      <c r="H508" s="64"/>
      <c r="I508" s="64"/>
      <c r="J508" s="64"/>
      <c r="K508" s="65"/>
      <c r="L508" s="64">
        <v>33.76</v>
      </c>
      <c r="M508" s="64">
        <v>189.25</v>
      </c>
      <c r="N508" s="64">
        <v>223.01</v>
      </c>
      <c r="O508" s="64">
        <v>244.24</v>
      </c>
      <c r="P508" s="65">
        <v>54.990000000000009</v>
      </c>
    </row>
    <row r="509" spans="1:16">
      <c r="A509" s="62"/>
      <c r="B509" s="81" t="s">
        <v>598</v>
      </c>
      <c r="C509" s="64">
        <v>266.67</v>
      </c>
      <c r="D509" s="64">
        <v>2.15</v>
      </c>
      <c r="E509" s="64"/>
      <c r="F509" s="65"/>
      <c r="G509" s="64"/>
      <c r="H509" s="64"/>
      <c r="I509" s="64"/>
      <c r="J509" s="64"/>
      <c r="K509" s="65"/>
      <c r="L509" s="64">
        <v>2.15</v>
      </c>
      <c r="M509" s="64">
        <v>220.67</v>
      </c>
      <c r="N509" s="64">
        <v>222.82</v>
      </c>
      <c r="O509" s="64">
        <v>264.52000000000004</v>
      </c>
      <c r="P509" s="65">
        <v>43.850000000000051</v>
      </c>
    </row>
    <row r="510" spans="1:16">
      <c r="A510" s="62"/>
      <c r="B510" s="81" t="s">
        <v>599</v>
      </c>
      <c r="C510" s="64">
        <v>1565.9</v>
      </c>
      <c r="D510" s="64">
        <v>156.38999999999999</v>
      </c>
      <c r="E510" s="64">
        <v>4.7699999999999996</v>
      </c>
      <c r="F510" s="65"/>
      <c r="G510" s="64"/>
      <c r="H510" s="64"/>
      <c r="I510" s="64"/>
      <c r="J510" s="64"/>
      <c r="K510" s="65"/>
      <c r="L510" s="64">
        <v>161.16</v>
      </c>
      <c r="M510" s="64">
        <v>1142</v>
      </c>
      <c r="N510" s="64">
        <v>1303.1600000000001</v>
      </c>
      <c r="O510" s="64">
        <v>1404.74</v>
      </c>
      <c r="P510" s="65">
        <v>262.74</v>
      </c>
    </row>
    <row r="511" spans="1:16">
      <c r="A511" s="62"/>
      <c r="B511" s="81" t="s">
        <v>600</v>
      </c>
      <c r="C511" s="64">
        <v>2566</v>
      </c>
      <c r="D511" s="64">
        <v>359.61</v>
      </c>
      <c r="E511" s="64">
        <v>9.5500000000000007</v>
      </c>
      <c r="F511" s="65"/>
      <c r="G511" s="64"/>
      <c r="H511" s="64"/>
      <c r="I511" s="64"/>
      <c r="J511" s="64"/>
      <c r="K511" s="65"/>
      <c r="L511" s="64">
        <v>369.16</v>
      </c>
      <c r="M511" s="64">
        <v>1761.83</v>
      </c>
      <c r="N511" s="64">
        <v>2130.9899999999998</v>
      </c>
      <c r="O511" s="64">
        <v>2196.84</v>
      </c>
      <c r="P511" s="65">
        <v>435.01000000000022</v>
      </c>
    </row>
    <row r="512" spans="1:16">
      <c r="A512" s="62"/>
      <c r="B512" s="81" t="s">
        <v>601</v>
      </c>
      <c r="C512" s="64">
        <v>812.5</v>
      </c>
      <c r="D512" s="64">
        <v>39.61</v>
      </c>
      <c r="E512" s="64"/>
      <c r="F512" s="65"/>
      <c r="G512" s="64"/>
      <c r="H512" s="64"/>
      <c r="I512" s="64"/>
      <c r="J512" s="64"/>
      <c r="K512" s="65"/>
      <c r="L512" s="64">
        <v>39.61</v>
      </c>
      <c r="M512" s="64">
        <v>570.83000000000004</v>
      </c>
      <c r="N512" s="64">
        <v>610.44000000000005</v>
      </c>
      <c r="O512" s="64">
        <v>772.89</v>
      </c>
      <c r="P512" s="65">
        <v>202.05999999999995</v>
      </c>
    </row>
    <row r="513" spans="1:16">
      <c r="A513" s="62"/>
      <c r="B513" s="81" t="s">
        <v>602</v>
      </c>
      <c r="C513" s="64">
        <v>1205.3</v>
      </c>
      <c r="D513" s="64">
        <v>148.32</v>
      </c>
      <c r="E513" s="64"/>
      <c r="F513" s="65"/>
      <c r="G513" s="64"/>
      <c r="H513" s="64"/>
      <c r="I513" s="64"/>
      <c r="J513" s="64"/>
      <c r="K513" s="65"/>
      <c r="L513" s="64">
        <v>148.32</v>
      </c>
      <c r="M513" s="64">
        <v>590.16999999999996</v>
      </c>
      <c r="N513" s="64">
        <v>738.49</v>
      </c>
      <c r="O513" s="64">
        <v>1056.98</v>
      </c>
      <c r="P513" s="65">
        <v>466.81000000000006</v>
      </c>
    </row>
    <row r="514" spans="1:16">
      <c r="A514" s="62"/>
      <c r="B514" s="81" t="s">
        <v>603</v>
      </c>
      <c r="C514" s="64">
        <v>2622.2</v>
      </c>
      <c r="D514" s="64">
        <v>265.04000000000002</v>
      </c>
      <c r="E514" s="64">
        <v>2.2999999999999998</v>
      </c>
      <c r="F514" s="65"/>
      <c r="G514" s="64"/>
      <c r="H514" s="64">
        <v>41.41</v>
      </c>
      <c r="I514" s="64"/>
      <c r="J514" s="64"/>
      <c r="K514" s="65"/>
      <c r="L514" s="64">
        <v>308.75</v>
      </c>
      <c r="M514" s="64">
        <v>1751.0900000000001</v>
      </c>
      <c r="N514" s="64">
        <v>2059.84</v>
      </c>
      <c r="O514" s="64">
        <v>2313.4499999999998</v>
      </c>
      <c r="P514" s="65">
        <v>562.35999999999967</v>
      </c>
    </row>
    <row r="515" spans="1:16">
      <c r="A515" s="62"/>
      <c r="B515" s="81" t="s">
        <v>604</v>
      </c>
      <c r="C515" s="64">
        <v>952.5</v>
      </c>
      <c r="D515" s="64">
        <v>138.43</v>
      </c>
      <c r="E515" s="64"/>
      <c r="F515" s="65"/>
      <c r="G515" s="64"/>
      <c r="H515" s="64"/>
      <c r="I515" s="64"/>
      <c r="J515" s="64"/>
      <c r="K515" s="65"/>
      <c r="L515" s="64">
        <v>138.43</v>
      </c>
      <c r="M515" s="64">
        <v>747.75</v>
      </c>
      <c r="N515" s="64">
        <v>886.18000000000006</v>
      </c>
      <c r="O515" s="64">
        <v>814.06999999999994</v>
      </c>
      <c r="P515" s="65">
        <v>66.319999999999936</v>
      </c>
    </row>
    <row r="516" spans="1:16">
      <c r="A516" s="62"/>
      <c r="B516" s="81" t="s">
        <v>605</v>
      </c>
      <c r="C516" s="64">
        <v>477.3</v>
      </c>
      <c r="D516" s="64">
        <v>8.19</v>
      </c>
      <c r="E516" s="64"/>
      <c r="F516" s="65"/>
      <c r="G516" s="64"/>
      <c r="H516" s="64"/>
      <c r="I516" s="64"/>
      <c r="J516" s="64"/>
      <c r="K516" s="65"/>
      <c r="L516" s="64">
        <v>8.19</v>
      </c>
      <c r="M516" s="64">
        <v>322.16999999999996</v>
      </c>
      <c r="N516" s="64">
        <v>330.35999999999996</v>
      </c>
      <c r="O516" s="64">
        <v>469.11</v>
      </c>
      <c r="P516" s="65">
        <v>146.94000000000005</v>
      </c>
    </row>
    <row r="517" spans="1:16">
      <c r="A517" s="62"/>
      <c r="B517" s="81" t="s">
        <v>606</v>
      </c>
      <c r="C517" s="64">
        <v>1283.96</v>
      </c>
      <c r="D517" s="64">
        <v>59.33</v>
      </c>
      <c r="E517" s="64"/>
      <c r="F517" s="65"/>
      <c r="G517" s="64"/>
      <c r="H517" s="64"/>
      <c r="I517" s="64"/>
      <c r="J517" s="64"/>
      <c r="K517" s="65"/>
      <c r="L517" s="64">
        <v>59.33</v>
      </c>
      <c r="M517" s="64">
        <v>806.75</v>
      </c>
      <c r="N517" s="64">
        <v>866.08</v>
      </c>
      <c r="O517" s="64">
        <v>1224.6300000000001</v>
      </c>
      <c r="P517" s="65">
        <v>417.88000000000011</v>
      </c>
    </row>
    <row r="518" spans="1:16">
      <c r="A518" s="62"/>
      <c r="B518" s="81" t="s">
        <v>607</v>
      </c>
      <c r="C518" s="64">
        <v>525.5</v>
      </c>
      <c r="D518" s="64">
        <v>56.33</v>
      </c>
      <c r="E518" s="64"/>
      <c r="F518" s="65"/>
      <c r="G518" s="64"/>
      <c r="H518" s="64"/>
      <c r="I518" s="64"/>
      <c r="J518" s="64"/>
      <c r="K518" s="65"/>
      <c r="L518" s="64">
        <v>56.33</v>
      </c>
      <c r="M518" s="64">
        <v>346.09000000000003</v>
      </c>
      <c r="N518" s="64">
        <v>402.42</v>
      </c>
      <c r="O518" s="64">
        <v>469.17</v>
      </c>
      <c r="P518" s="65">
        <v>123.07999999999998</v>
      </c>
    </row>
    <row r="519" spans="1:16">
      <c r="A519" s="62"/>
      <c r="B519" s="81" t="s">
        <v>608</v>
      </c>
      <c r="C519" s="64">
        <v>698</v>
      </c>
      <c r="D519" s="64">
        <v>18.03</v>
      </c>
      <c r="E519" s="64"/>
      <c r="F519" s="65"/>
      <c r="G519" s="64"/>
      <c r="H519" s="64"/>
      <c r="I519" s="64"/>
      <c r="J519" s="64"/>
      <c r="K519" s="65">
        <v>41.2</v>
      </c>
      <c r="L519" s="64">
        <v>59.230000000000004</v>
      </c>
      <c r="M519" s="64">
        <v>538.17000000000007</v>
      </c>
      <c r="N519" s="64">
        <v>597.40000000000009</v>
      </c>
      <c r="O519" s="64">
        <v>638.77</v>
      </c>
      <c r="P519" s="65">
        <v>100.59999999999991</v>
      </c>
    </row>
    <row r="520" spans="1:16">
      <c r="A520" s="66" t="s">
        <v>53</v>
      </c>
      <c r="B520" s="66"/>
      <c r="C520" s="67">
        <v>20558.739999999998</v>
      </c>
      <c r="D520" s="67">
        <v>1339.45</v>
      </c>
      <c r="E520" s="67">
        <v>16.62</v>
      </c>
      <c r="F520" s="68"/>
      <c r="G520" s="67"/>
      <c r="H520" s="67">
        <v>41.41</v>
      </c>
      <c r="I520" s="67"/>
      <c r="J520" s="67">
        <v>1336.96</v>
      </c>
      <c r="K520" s="68">
        <v>41.2</v>
      </c>
      <c r="L520" s="67">
        <v>2775.64</v>
      </c>
      <c r="M520" s="67">
        <v>14756.59</v>
      </c>
      <c r="N520" s="67">
        <v>17532.230000000003</v>
      </c>
      <c r="O520" s="67">
        <v>17783.099999999999</v>
      </c>
      <c r="P520" s="68">
        <v>3026.51</v>
      </c>
    </row>
    <row r="521" spans="1:16" ht="15.75" thickBot="1">
      <c r="A521" s="69"/>
      <c r="B521" s="69"/>
      <c r="C521" s="70">
        <v>20558.739999999998</v>
      </c>
      <c r="D521" s="70">
        <v>1339.45</v>
      </c>
      <c r="E521" s="70">
        <v>16.62</v>
      </c>
      <c r="F521" s="71"/>
      <c r="G521" s="70"/>
      <c r="H521" s="70">
        <v>41.41</v>
      </c>
      <c r="I521" s="70"/>
      <c r="J521" s="70">
        <v>1336.96</v>
      </c>
      <c r="K521" s="71">
        <v>41.2</v>
      </c>
      <c r="L521" s="70">
        <v>2775.64</v>
      </c>
      <c r="M521" s="70">
        <v>14756.59</v>
      </c>
      <c r="N521" s="70">
        <v>17532.230000000003</v>
      </c>
      <c r="O521" s="70">
        <v>17783.099999999999</v>
      </c>
      <c r="P521" s="71">
        <v>3026.51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J77"/>
  <sheetViews>
    <sheetView tabSelected="1" zoomScaleNormal="100" workbookViewId="0">
      <pane ySplit="4" topLeftCell="A55" activePane="bottomLeft" state="frozen"/>
      <selection pane="bottomLeft" activeCell="A73" sqref="A73"/>
    </sheetView>
  </sheetViews>
  <sheetFormatPr defaultColWidth="9.140625" defaultRowHeight="15.75"/>
  <cols>
    <col min="1" max="1" width="33.5703125" style="34" customWidth="1"/>
    <col min="2" max="2" width="15.7109375" style="34" customWidth="1"/>
    <col min="3" max="3" width="15.7109375" style="39" customWidth="1"/>
    <col min="4" max="4" width="15.7109375" style="34" customWidth="1"/>
    <col min="5" max="5" width="15.7109375" style="39" customWidth="1"/>
    <col min="6" max="6" width="15.7109375" style="34" customWidth="1"/>
    <col min="7" max="7" width="15.7109375" style="39" customWidth="1"/>
    <col min="8" max="8" width="15.7109375" style="34" customWidth="1"/>
    <col min="9" max="9" width="13.7109375" style="48" customWidth="1"/>
    <col min="10" max="10" width="8.140625" style="34" customWidth="1"/>
    <col min="11" max="16384" width="9.140625" style="34"/>
  </cols>
  <sheetData>
    <row r="1" spans="1:10" ht="18.75">
      <c r="B1" s="83" t="s">
        <v>145</v>
      </c>
      <c r="C1" s="84"/>
      <c r="D1" s="84"/>
      <c r="E1" s="84"/>
      <c r="F1" s="84"/>
      <c r="G1" s="84"/>
      <c r="H1" s="85"/>
    </row>
    <row r="2" spans="1:10" ht="16.5" thickBot="1">
      <c r="B2" s="86" t="s">
        <v>146</v>
      </c>
      <c r="C2" s="87"/>
      <c r="D2" s="87"/>
      <c r="E2" s="87"/>
      <c r="F2" s="87"/>
      <c r="G2" s="87"/>
      <c r="H2" s="88"/>
    </row>
    <row r="4" spans="1:10" s="54" customFormat="1">
      <c r="A4" s="49" t="s">
        <v>143</v>
      </c>
      <c r="B4" s="50" t="s">
        <v>0</v>
      </c>
      <c r="C4" s="51" t="s">
        <v>1</v>
      </c>
      <c r="D4" s="50" t="s">
        <v>2</v>
      </c>
      <c r="E4" s="51" t="s">
        <v>3</v>
      </c>
      <c r="F4" s="50" t="s">
        <v>4</v>
      </c>
      <c r="G4" s="51" t="s">
        <v>5</v>
      </c>
      <c r="H4" s="52" t="s">
        <v>6</v>
      </c>
      <c r="I4" s="51" t="s">
        <v>77</v>
      </c>
      <c r="J4" s="53" t="s">
        <v>144</v>
      </c>
    </row>
    <row r="5" spans="1:10">
      <c r="A5" s="37" t="str">
        <f t="array" ref="A5">IF(ROWS($5:5)&lt;=COUNTA(rng),INDEX(rng,SMALL(IF(LEFT(rng,5)="Total",ROW(rng)-MIN(ROW(rng))+1),ROWS($5:5))),"")</f>
        <v>Total ALTERVAL</v>
      </c>
      <c r="B5" s="35">
        <f ca="1">INDIRECT("Données!C"&amp;$J5)</f>
        <v>21150.949999999997</v>
      </c>
      <c r="C5" s="38">
        <f ca="1">B5/$B$70</f>
        <v>3.7899607427874724E-2</v>
      </c>
      <c r="D5" s="35">
        <f ca="1">INDIRECT("Données!P"&amp;$J5)</f>
        <v>481.90999999999957</v>
      </c>
      <c r="E5" s="2">
        <f ca="1">D5/B5</f>
        <v>2.2784319380453343E-2</v>
      </c>
      <c r="F5" s="35">
        <f ca="1">INDIRECT("Données!M"&amp;$J5)</f>
        <v>12208.71</v>
      </c>
      <c r="G5" s="38">
        <f ca="1">F5/$F$70</f>
        <v>3.9440259993371647E-2</v>
      </c>
      <c r="H5" s="33">
        <f ca="1">F5/B5</f>
        <v>0.57721804457955794</v>
      </c>
      <c r="I5" s="47">
        <f ca="1">VLOOKUP(9.99999999999999E+307,INDIRECT("Données!A1"&amp;":A"&amp;J5),1)</f>
        <v>500000</v>
      </c>
      <c r="J5" s="36">
        <f t="array" ref="J5">IF(ROWS($5:5)&lt;=COUNTA(rng),SMALL(IF(LEFT(rng,5)="Total",ROW(rng)-MIN(ROW(rng))+1),ROWS($5:5)),"")+1</f>
        <v>13</v>
      </c>
    </row>
    <row r="6" spans="1:10">
      <c r="A6" s="37" t="str">
        <f t="array" ref="A6">IF(ROWS($5:6)&lt;=COUNTA(rng),INDEX(rng,SMALL(IF(LEFT(rng,5)="Total",ROW(rng)-MIN(ROW(rng))+1),ROWS($5:6))),"")</f>
        <v>Total BDSG SAS</v>
      </c>
      <c r="B6" s="35">
        <f t="shared" ref="B6:B68" ca="1" si="0">INDIRECT("Données!C"&amp;$J6)</f>
        <v>-120</v>
      </c>
      <c r="C6" s="38">
        <f ca="1">B6/$B$70</f>
        <v>-2.1502357536398918E-4</v>
      </c>
      <c r="D6" s="35">
        <f t="shared" ref="D6:D68" ca="1" si="1">INDIRECT("Données!P"&amp;$J6)</f>
        <v>0</v>
      </c>
      <c r="E6" s="2">
        <f t="shared" ref="E6:E65" ca="1" si="2">D6/B6</f>
        <v>0</v>
      </c>
      <c r="F6" s="35">
        <f t="shared" ref="F6:F68" ca="1" si="3">INDIRECT("Données!M"&amp;$J6)</f>
        <v>-120</v>
      </c>
      <c r="G6" s="38">
        <f ca="1">F6/$F$70</f>
        <v>-3.8766021956493341E-4</v>
      </c>
      <c r="H6" s="33">
        <f t="shared" ref="H6:H65" ca="1" si="4">F6/B6</f>
        <v>1</v>
      </c>
      <c r="I6" s="47">
        <f t="shared" ref="I6:I64" ca="1" si="5">VLOOKUP(9.99999999999999E+307,INDIRECT("Données!A1"&amp;":A"&amp;J6),1)</f>
        <v>300000</v>
      </c>
      <c r="J6" s="36">
        <f t="array" ref="J6">IF(ROWS($5:6)&lt;=COUNTA(rng),SMALL(IF(LEFT(rng,5)="Total",ROW(rng)-MIN(ROW(rng))+1),ROWS($5:6)),"")+1</f>
        <v>17</v>
      </c>
    </row>
    <row r="7" spans="1:10">
      <c r="A7" s="37" t="str">
        <f t="array" ref="A7">IF(ROWS($5:7)&lt;=COUNTA(rng),INDEX(rng,SMALL(IF(LEFT(rng,5)="Total",ROW(rng)-MIN(ROW(rng))+1),ROWS($5:7))),"")</f>
        <v>Total ESTEVE SAS</v>
      </c>
      <c r="B7" s="35">
        <f t="shared" ca="1" si="0"/>
        <v>3075</v>
      </c>
      <c r="C7" s="38">
        <f ca="1">B7/$B$70</f>
        <v>5.5099791187022233E-3</v>
      </c>
      <c r="D7" s="35">
        <f t="shared" ca="1" si="1"/>
        <v>207.16999999999985</v>
      </c>
      <c r="E7" s="2">
        <f t="shared" ca="1" si="2"/>
        <v>6.7372357723577192E-2</v>
      </c>
      <c r="F7" s="35">
        <f t="shared" ca="1" si="3"/>
        <v>1270.1600000000001</v>
      </c>
      <c r="G7" s="38">
        <f ca="1">F7/$F$70</f>
        <v>4.1032542040216318E-3</v>
      </c>
      <c r="H7" s="33">
        <f t="shared" ca="1" si="4"/>
        <v>0.41306016260162604</v>
      </c>
      <c r="I7" s="47">
        <f t="shared" ca="1" si="5"/>
        <v>300000</v>
      </c>
      <c r="J7" s="36">
        <f t="array" ref="J7">IF(ROWS($5:7)&lt;=COUNTA(rng),SMALL(IF(LEFT(rng,5)="Total",ROW(rng)-MIN(ROW(rng))+1),ROWS($5:7)),"")+1</f>
        <v>24</v>
      </c>
    </row>
    <row r="8" spans="1:10">
      <c r="A8" s="37" t="str">
        <f t="array" ref="A8">IF(ROWS($5:8)&lt;=COUNTA(rng),INDEX(rng,SMALL(IF(LEFT(rng,5)="Total",ROW(rng)-MIN(ROW(rng))+1),ROWS($5:8))),"")</f>
        <v>Total FEMAAG</v>
      </c>
      <c r="B8" s="35">
        <f t="shared" ca="1" si="0"/>
        <v>494.25</v>
      </c>
      <c r="C8" s="38">
        <f ca="1">B8/$B$70</f>
        <v>8.8562835103043048E-4</v>
      </c>
      <c r="D8" s="35">
        <f t="shared" ca="1" si="1"/>
        <v>89.53000000000003</v>
      </c>
      <c r="E8" s="2">
        <f t="shared" ca="1" si="2"/>
        <v>0.18114314618108251</v>
      </c>
      <c r="F8" s="35">
        <f t="shared" ca="1" si="3"/>
        <v>181.82999999999998</v>
      </c>
      <c r="G8" s="38">
        <f ca="1">F8/$F$70</f>
        <v>5.8740214769576523E-4</v>
      </c>
      <c r="H8" s="33">
        <f t="shared" ca="1" si="4"/>
        <v>0.36789074355083456</v>
      </c>
      <c r="I8" s="47">
        <f t="shared" ca="1" si="5"/>
        <v>300000</v>
      </c>
      <c r="J8" s="36">
        <f t="array" ref="J8">IF(ROWS($5:8)&lt;=COUNTA(rng),SMALL(IF(LEFT(rng,5)="Total",ROW(rng)-MIN(ROW(rng))+1),ROWS($5:8)),"")+1</f>
        <v>31</v>
      </c>
    </row>
    <row r="9" spans="1:10">
      <c r="A9" s="37" t="str">
        <f t="array" ref="A9">IF(ROWS($5:9)&lt;=COUNTA(rng),INDEX(rng,SMALL(IF(LEFT(rng,5)="Total",ROW(rng)-MIN(ROW(rng))+1),ROWS($5:9))),"")</f>
        <v>Total FILMAG</v>
      </c>
      <c r="B9" s="35">
        <f t="shared" ca="1" si="0"/>
        <v>99.5</v>
      </c>
      <c r="C9" s="38">
        <f ca="1">B9/$B$70</f>
        <v>1.782903812393077E-4</v>
      </c>
      <c r="D9" s="35">
        <f t="shared" ca="1" si="1"/>
        <v>25.680000000000007</v>
      </c>
      <c r="E9" s="2">
        <f t="shared" ca="1" si="2"/>
        <v>0.25809045226130661</v>
      </c>
      <c r="F9" s="35">
        <f t="shared" ca="1" si="3"/>
        <v>45.5</v>
      </c>
      <c r="G9" s="38">
        <f ca="1">F9/$F$70</f>
        <v>1.4698783325170392E-4</v>
      </c>
      <c r="H9" s="33">
        <f t="shared" ca="1" si="4"/>
        <v>0.457286432160804</v>
      </c>
      <c r="I9" s="47">
        <f t="shared" ca="1" si="5"/>
        <v>300000</v>
      </c>
      <c r="J9" s="36">
        <f t="array" ref="J9">IF(ROWS($5:9)&lt;=COUNTA(rng),SMALL(IF(LEFT(rng,5)="Total",ROW(rng)-MIN(ROW(rng))+1),ROWS($5:9)),"")+1</f>
        <v>49</v>
      </c>
    </row>
    <row r="10" spans="1:10">
      <c r="A10" s="37" t="str">
        <f t="array" ref="A10">IF(ROWS($5:10)&lt;=COUNTA(rng),INDEX(rng,SMALL(IF(LEFT(rng,5)="Total",ROW(rng)-MIN(ROW(rng))+1),ROWS($5:10))),"")</f>
        <v>Total GETELEC</v>
      </c>
      <c r="B10" s="35">
        <f t="shared" ca="1" si="0"/>
        <v>23675</v>
      </c>
      <c r="C10" s="38">
        <f ca="1">B10/$B$70</f>
        <v>4.2422359556187034E-2</v>
      </c>
      <c r="D10" s="35">
        <f t="shared" ca="1" si="1"/>
        <v>-2182.8799999999992</v>
      </c>
      <c r="E10" s="2">
        <f t="shared" ca="1" si="2"/>
        <v>-9.2201900739176307E-2</v>
      </c>
      <c r="F10" s="35">
        <f t="shared" ca="1" si="3"/>
        <v>16832.259999999998</v>
      </c>
      <c r="G10" s="38">
        <f ca="1">F10/$F$70</f>
        <v>5.437664672811704E-2</v>
      </c>
      <c r="H10" s="33">
        <f t="shared" ca="1" si="4"/>
        <v>0.71097191129883841</v>
      </c>
      <c r="I10" s="47">
        <f t="shared" ca="1" si="5"/>
        <v>300000</v>
      </c>
      <c r="J10" s="36">
        <f t="array" ref="J10">IF(ROWS($5:10)&lt;=COUNTA(rng),SMALL(IF(LEFT(rng,5)="Total",ROW(rng)-MIN(ROW(rng))+1),ROWS($5:10)),"")+1</f>
        <v>51</v>
      </c>
    </row>
    <row r="11" spans="1:10">
      <c r="A11" s="37" t="str">
        <f t="array" ref="A11">IF(ROWS($5:11)&lt;=COUNTA(rng),INDEX(rng,SMALL(IF(LEFT(rng,5)="Total",ROW(rng)-MIN(ROW(rng))+1),ROWS($5:11))),"")</f>
        <v>Total GYRDIS</v>
      </c>
      <c r="B11" s="35">
        <f t="shared" ca="1" si="0"/>
        <v>2250</v>
      </c>
      <c r="C11" s="38">
        <f ca="1">B11/$B$70</f>
        <v>4.0316920380747976E-3</v>
      </c>
      <c r="D11" s="35">
        <f t="shared" ca="1" si="1"/>
        <v>769.40000000000009</v>
      </c>
      <c r="E11" s="2">
        <f t="shared" ca="1" si="2"/>
        <v>0.34195555555555562</v>
      </c>
      <c r="F11" s="35">
        <f t="shared" ca="1" si="3"/>
        <v>1480.6</v>
      </c>
      <c r="G11" s="38">
        <f ca="1">F11/$F$70</f>
        <v>4.7830810090653359E-3</v>
      </c>
      <c r="H11" s="33">
        <f t="shared" ca="1" si="4"/>
        <v>0.65804444444444443</v>
      </c>
      <c r="I11" s="47">
        <f t="shared" ca="1" si="5"/>
        <v>300000</v>
      </c>
      <c r="J11" s="36">
        <f t="array" ref="J11">IF(ROWS($5:11)&lt;=COUNTA(rng),SMALL(IF(LEFT(rng,5)="Total",ROW(rng)-MIN(ROW(rng))+1),ROWS($5:11)),"")+1</f>
        <v>54</v>
      </c>
    </row>
    <row r="12" spans="1:10">
      <c r="A12" s="37" t="str">
        <f t="array" ref="A12">IF(ROWS($5:12)&lt;=COUNTA(rng),INDEX(rng,SMALL(IF(LEFT(rng,5)="Total",ROW(rng)-MIN(ROW(rng))+1),ROWS($5:12))),"")</f>
        <v>Total LE CAILLEBOTIS DIAMOND</v>
      </c>
      <c r="B12" s="35">
        <f t="shared" ca="1" si="0"/>
        <v>4020</v>
      </c>
      <c r="C12" s="38">
        <f ca="1">B12/$B$70</f>
        <v>7.2032897746936381E-3</v>
      </c>
      <c r="D12" s="35">
        <f t="shared" ca="1" si="1"/>
        <v>-602.9699999999998</v>
      </c>
      <c r="E12" s="2">
        <f t="shared" ca="1" si="2"/>
        <v>-0.14999253731343279</v>
      </c>
      <c r="F12" s="35">
        <f t="shared" ca="1" si="3"/>
        <v>2215.4299999999998</v>
      </c>
      <c r="G12" s="38">
        <f ca="1">F12/$F$70</f>
        <v>7.1569506685895028E-3</v>
      </c>
      <c r="H12" s="33">
        <f t="shared" ca="1" si="4"/>
        <v>0.55110199004975124</v>
      </c>
      <c r="I12" s="47">
        <f t="shared" ca="1" si="5"/>
        <v>300000</v>
      </c>
      <c r="J12" s="36">
        <f t="array" ref="J12">IF(ROWS($5:12)&lt;=COUNTA(rng),SMALL(IF(LEFT(rng,5)="Total",ROW(rng)-MIN(ROW(rng))+1),ROWS($5:12)),"")+1</f>
        <v>57</v>
      </c>
    </row>
    <row r="13" spans="1:10">
      <c r="A13" s="37" t="str">
        <f t="array" ref="A13">IF(ROWS($5:13)&lt;=COUNTA(rng),INDEX(rng,SMALL(IF(LEFT(rng,5)="Total",ROW(rng)-MIN(ROW(rng))+1),ROWS($5:13))),"")</f>
        <v>Total MECA + SERVICES</v>
      </c>
      <c r="B13" s="35">
        <f t="shared" ca="1" si="0"/>
        <v>2401.5</v>
      </c>
      <c r="C13" s="38">
        <f ca="1">B13/$B$70</f>
        <v>4.3031593019718338E-3</v>
      </c>
      <c r="D13" s="35">
        <f t="shared" ca="1" si="1"/>
        <v>350.89</v>
      </c>
      <c r="E13" s="2">
        <f t="shared" ca="1" si="2"/>
        <v>0.14611284613783052</v>
      </c>
      <c r="F13" s="35">
        <f t="shared" ca="1" si="3"/>
        <v>394.13</v>
      </c>
      <c r="G13" s="38">
        <f ca="1">F13/$F$70</f>
        <v>1.2732376861427266E-3</v>
      </c>
      <c r="H13" s="33">
        <f t="shared" ca="1" si="4"/>
        <v>0.1641182594211951</v>
      </c>
      <c r="I13" s="47">
        <f t="shared" ca="1" si="5"/>
        <v>300000</v>
      </c>
      <c r="J13" s="36">
        <f t="array" ref="J13">IF(ROWS($5:13)&lt;=COUNTA(rng),SMALL(IF(LEFT(rng,5)="Total",ROW(rng)-MIN(ROW(rng))+1),ROWS($5:13)),"")+1</f>
        <v>60</v>
      </c>
    </row>
    <row r="14" spans="1:10">
      <c r="A14" s="37" t="str">
        <f t="array" ref="A14">IF(ROWS($5:14)&lt;=COUNTA(rng),INDEX(rng,SMALL(IF(LEFT(rng,5)="Total",ROW(rng)-MIN(ROW(rng))+1),ROWS($5:14))),"")</f>
        <v>Total METALU-PLAST</v>
      </c>
      <c r="B14" s="35">
        <f t="shared" ca="1" si="0"/>
        <v>714.5</v>
      </c>
      <c r="C14" s="38">
        <f ca="1">B14/$B$70</f>
        <v>1.2802862049797522E-3</v>
      </c>
      <c r="D14" s="35">
        <f t="shared" ca="1" si="1"/>
        <v>335</v>
      </c>
      <c r="E14" s="2">
        <f t="shared" ca="1" si="2"/>
        <v>0.46885934219734082</v>
      </c>
      <c r="F14" s="35">
        <f t="shared" ca="1" si="3"/>
        <v>316.75</v>
      </c>
      <c r="G14" s="38">
        <f ca="1">F14/$F$70</f>
        <v>1.0232614545599389E-3</v>
      </c>
      <c r="H14" s="33">
        <f t="shared" ca="1" si="4"/>
        <v>0.44331700489853043</v>
      </c>
      <c r="I14" s="47">
        <f t="shared" ca="1" si="5"/>
        <v>300000</v>
      </c>
      <c r="J14" s="36">
        <f t="array" ref="J14">IF(ROWS($5:14)&lt;=COUNTA(rng),SMALL(IF(LEFT(rng,5)="Total",ROW(rng)-MIN(ROW(rng))+1),ROWS($5:14)),"")+1</f>
        <v>75</v>
      </c>
    </row>
    <row r="15" spans="1:10">
      <c r="A15" s="37" t="str">
        <f t="array" ref="A15">IF(ROWS($5:15)&lt;=COUNTA(rng),INDEX(rng,SMALL(IF(LEFT(rng,5)="Total",ROW(rng)-MIN(ROW(rng))+1),ROWS($5:15))),"")</f>
        <v>Total PROPALUM SARL</v>
      </c>
      <c r="B15" s="35">
        <f t="shared" ca="1" si="0"/>
        <v>4200</v>
      </c>
      <c r="C15" s="38">
        <f ca="1">B15/$B$70</f>
        <v>7.5258251377396217E-3</v>
      </c>
      <c r="D15" s="35">
        <f t="shared" ca="1" si="1"/>
        <v>2095.79</v>
      </c>
      <c r="E15" s="2">
        <f t="shared" ca="1" si="2"/>
        <v>0.49899761904761902</v>
      </c>
      <c r="F15" s="35">
        <f t="shared" ca="1" si="3"/>
        <v>1118.1599999999999</v>
      </c>
      <c r="G15" s="38">
        <f ca="1">F15/$F$70</f>
        <v>3.6122179259060489E-3</v>
      </c>
      <c r="H15" s="33">
        <f t="shared" ca="1" si="4"/>
        <v>0.26622857142857137</v>
      </c>
      <c r="I15" s="47">
        <f t="shared" ca="1" si="5"/>
        <v>300000</v>
      </c>
      <c r="J15" s="36">
        <f t="array" ref="J15">IF(ROWS($5:15)&lt;=COUNTA(rng),SMALL(IF(LEFT(rng,5)="Total",ROW(rng)-MIN(ROW(rng))+1),ROWS($5:15)),"")+1</f>
        <v>77</v>
      </c>
    </row>
    <row r="16" spans="1:10">
      <c r="A16" s="37" t="str">
        <f t="array" ref="A16">IF(ROWS($5:16)&lt;=COUNTA(rng),INDEX(rng,SMALL(IF(LEFT(rng,5)="Total",ROW(rng)-MIN(ROW(rng))+1),ROWS($5:16))),"")</f>
        <v>Total SAS LEDIA</v>
      </c>
      <c r="B16" s="35">
        <f t="shared" ca="1" si="0"/>
        <v>261</v>
      </c>
      <c r="C16" s="38">
        <f ca="1">B16/$B$70</f>
        <v>4.6767627641667648E-4</v>
      </c>
      <c r="D16" s="35">
        <f t="shared" ca="1" si="1"/>
        <v>97.1</v>
      </c>
      <c r="E16" s="2">
        <f t="shared" ca="1" si="2"/>
        <v>0.37203065134099617</v>
      </c>
      <c r="F16" s="35">
        <f t="shared" ca="1" si="3"/>
        <v>107.16</v>
      </c>
      <c r="G16" s="38">
        <f ca="1">F16/$F$70</f>
        <v>3.4618057607148551E-4</v>
      </c>
      <c r="H16" s="33">
        <f t="shared" ca="1" si="4"/>
        <v>0.41057471264367817</v>
      </c>
      <c r="I16" s="47">
        <f t="shared" ca="1" si="5"/>
        <v>300000</v>
      </c>
      <c r="J16" s="36">
        <f t="array" ref="J16">IF(ROWS($5:16)&lt;=COUNTA(rng),SMALL(IF(LEFT(rng,5)="Total",ROW(rng)-MIN(ROW(rng))+1),ROWS($5:16)),"")+1</f>
        <v>97</v>
      </c>
    </row>
    <row r="17" spans="1:10">
      <c r="A17" s="37" t="str">
        <f t="array" ref="A17">IF(ROWS($5:17)&lt;=COUNTA(rng),INDEX(rng,SMALL(IF(LEFT(rng,5)="Total",ROW(rng)-MIN(ROW(rng))+1),ROWS($5:17))),"")</f>
        <v>Total SEPRA AUTOMATISATION</v>
      </c>
      <c r="B17" s="35">
        <f t="shared" ca="1" si="0"/>
        <v>-489</v>
      </c>
      <c r="C17" s="38">
        <f ca="1">B17/$B$70</f>
        <v>-8.7622106960825595E-4</v>
      </c>
      <c r="D17" s="35">
        <f t="shared" ca="1" si="1"/>
        <v>-489</v>
      </c>
      <c r="E17" s="2">
        <f t="shared" ca="1" si="2"/>
        <v>1</v>
      </c>
      <c r="F17" s="35">
        <f t="shared" ca="1" si="3"/>
        <v>0</v>
      </c>
      <c r="G17" s="38">
        <f ca="1">F17/$F$70</f>
        <v>0</v>
      </c>
      <c r="H17" s="33">
        <f t="shared" ca="1" si="4"/>
        <v>0</v>
      </c>
      <c r="I17" s="47">
        <f t="shared" ca="1" si="5"/>
        <v>300000</v>
      </c>
      <c r="J17" s="36">
        <f t="array" ref="J17">IF(ROWS($5:17)&lt;=COUNTA(rng),SMALL(IF(LEFT(rng,5)="Total",ROW(rng)-MIN(ROW(rng))+1),ROWS($5:17)),"")+1</f>
        <v>104</v>
      </c>
    </row>
    <row r="18" spans="1:10">
      <c r="A18" s="37" t="str">
        <f t="array" ref="A18">IF(ROWS($5:18)&lt;=COUNTA(rng),INDEX(rng,SMALL(IF(LEFT(rng,5)="Total",ROW(rng)-MIN(ROW(rng))+1),ROWS($5:18))),"")</f>
        <v>Total VAN'S BARBOT</v>
      </c>
      <c r="B18" s="35">
        <f t="shared" ca="1" si="0"/>
        <v>330</v>
      </c>
      <c r="C18" s="38">
        <f ca="1">B18/$B$70</f>
        <v>5.913148322509703E-4</v>
      </c>
      <c r="D18" s="35">
        <f t="shared" ca="1" si="1"/>
        <v>10.840000000000032</v>
      </c>
      <c r="E18" s="2">
        <f t="shared" ca="1" si="2"/>
        <v>3.2848484848484946E-2</v>
      </c>
      <c r="F18" s="35">
        <f t="shared" ca="1" si="3"/>
        <v>263.75</v>
      </c>
      <c r="G18" s="38">
        <f ca="1">F18/$F$70</f>
        <v>8.5204485758542654E-4</v>
      </c>
      <c r="H18" s="33">
        <f t="shared" ca="1" si="4"/>
        <v>0.7992424242424242</v>
      </c>
      <c r="I18" s="47">
        <f t="shared" ca="1" si="5"/>
        <v>300000</v>
      </c>
      <c r="J18" s="36">
        <f t="array" ref="J18">IF(ROWS($5:18)&lt;=COUNTA(rng),SMALL(IF(LEFT(rng,5)="Total",ROW(rng)-MIN(ROW(rng))+1),ROWS($5:18)),"")+1</f>
        <v>106</v>
      </c>
    </row>
    <row r="19" spans="1:10">
      <c r="A19" s="37" t="str">
        <f t="array" ref="A19">IF(ROWS($5:19)&lt;=COUNTA(rng),INDEX(rng,SMALL(IF(LEFT(rng,5)="Total",ROW(rng)-MIN(ROW(rng))+1),ROWS($5:19))),"")</f>
        <v>Total DIVERS</v>
      </c>
      <c r="B19" s="35">
        <f t="shared" ca="1" si="0"/>
        <v>675</v>
      </c>
      <c r="C19" s="38">
        <f ca="1">B19/$B$70</f>
        <v>1.2095076114224392E-3</v>
      </c>
      <c r="D19" s="35">
        <f t="shared" ca="1" si="1"/>
        <v>-198.34000000000003</v>
      </c>
      <c r="E19" s="2">
        <f t="shared" ca="1" si="2"/>
        <v>-0.29383703703703706</v>
      </c>
      <c r="F19" s="35">
        <f t="shared" ca="1" si="3"/>
        <v>832.51</v>
      </c>
      <c r="G19" s="38">
        <f ca="1">F19/$F$70</f>
        <v>2.6894250782500224E-3</v>
      </c>
      <c r="H19" s="33">
        <f t="shared" ca="1" si="4"/>
        <v>1.2333481481481481</v>
      </c>
      <c r="I19" s="47">
        <f t="shared" ca="1" si="5"/>
        <v>300000</v>
      </c>
      <c r="J19" s="36">
        <f t="array" ref="J19">IF(ROWS($5:19)&lt;=COUNTA(rng),SMALL(IF(LEFT(rng,5)="Total",ROW(rng)-MIN(ROW(rng))+1),ROWS($5:19)),"")+1</f>
        <v>108</v>
      </c>
    </row>
    <row r="20" spans="1:10">
      <c r="A20" s="37" t="str">
        <f t="array" ref="A20">IF(ROWS($5:20)&lt;=COUNTA(rng),INDEX(rng,SMALL(IF(LEFT(rng,5)="Total",ROW(rng)-MIN(ROW(rng))+1),ROWS($5:20))),"")</f>
        <v>Total TOUCH INNOVATION</v>
      </c>
      <c r="B20" s="35">
        <f t="shared" ca="1" si="0"/>
        <v>510</v>
      </c>
      <c r="C20" s="38">
        <f ca="1">B20/$B$70</f>
        <v>9.1385019529695408E-4</v>
      </c>
      <c r="D20" s="35">
        <f t="shared" ca="1" si="1"/>
        <v>29.170000000000016</v>
      </c>
      <c r="E20" s="2">
        <f t="shared" ca="1" si="2"/>
        <v>5.7196078431372581E-2</v>
      </c>
      <c r="F20" s="35">
        <f t="shared" ca="1" si="3"/>
        <v>460.25</v>
      </c>
      <c r="G20" s="38">
        <f ca="1">F20/$F$70</f>
        <v>1.4868384671230049E-3</v>
      </c>
      <c r="H20" s="33">
        <f t="shared" ca="1" si="4"/>
        <v>0.90245098039215688</v>
      </c>
      <c r="I20" s="47">
        <f t="shared" ca="1" si="5"/>
        <v>300000</v>
      </c>
      <c r="J20" s="36">
        <f t="array" ref="J20">IF(ROWS($5:20)&lt;=COUNTA(rng),SMALL(IF(LEFT(rng,5)="Total",ROW(rng)-MIN(ROW(rng))+1),ROWS($5:20)),"")+1</f>
        <v>110</v>
      </c>
    </row>
    <row r="21" spans="1:10">
      <c r="A21" s="37" t="str">
        <f t="array" ref="A21">IF(ROWS($5:21)&lt;=COUNTA(rng),INDEX(rng,SMALL(IF(LEFT(rng,5)="Total",ROW(rng)-MIN(ROW(rng))+1),ROWS($5:21))),"")</f>
        <v>Total ROUSSEAU SAS</v>
      </c>
      <c r="B21" s="35">
        <f t="shared" ca="1" si="0"/>
        <v>634</v>
      </c>
      <c r="C21" s="38">
        <f ca="1">B21/$B$70</f>
        <v>1.1360412231730761E-3</v>
      </c>
      <c r="D21" s="35">
        <f t="shared" ca="1" si="1"/>
        <v>110.22999999999999</v>
      </c>
      <c r="E21" s="2">
        <f t="shared" ca="1" si="2"/>
        <v>0.17386435331230282</v>
      </c>
      <c r="F21" s="35">
        <f t="shared" ca="1" si="3"/>
        <v>209.08</v>
      </c>
      <c r="G21" s="38">
        <f ca="1">F21/$F$70</f>
        <v>6.7543332255530237E-4</v>
      </c>
      <c r="H21" s="33">
        <f t="shared" ca="1" si="4"/>
        <v>0.32977917981072558</v>
      </c>
      <c r="I21" s="47">
        <f t="shared" ca="1" si="5"/>
        <v>300000</v>
      </c>
      <c r="J21" s="36">
        <f t="array" ref="J21">IF(ROWS($5:21)&lt;=COUNTA(rng),SMALL(IF(LEFT(rng,5)="Total",ROW(rng)-MIN(ROW(rng))+1),ROWS($5:21)),"")+1</f>
        <v>112</v>
      </c>
    </row>
    <row r="22" spans="1:10">
      <c r="A22" s="37" t="str">
        <f t="array" ref="A22">IF(ROWS($5:22)&lt;=COUNTA(rng),INDEX(rng,SMALL(IF(LEFT(rng,5)="Total",ROW(rng)-MIN(ROW(rng))+1),ROWS($5:22))),"")</f>
        <v>Total NAITE</v>
      </c>
      <c r="B22" s="35">
        <f t="shared" ca="1" si="0"/>
        <v>3601.05</v>
      </c>
      <c r="C22" s="38">
        <f ca="1">B22/$B$70</f>
        <v>6.4525887172041108E-3</v>
      </c>
      <c r="D22" s="35">
        <f t="shared" ca="1" si="1"/>
        <v>372.45000000000027</v>
      </c>
      <c r="E22" s="2">
        <f t="shared" ca="1" si="2"/>
        <v>0.10342816678468787</v>
      </c>
      <c r="F22" s="35">
        <f t="shared" ca="1" si="3"/>
        <v>2322.17</v>
      </c>
      <c r="G22" s="38">
        <f ca="1">F22/$F$70</f>
        <v>7.5017744338925114E-3</v>
      </c>
      <c r="H22" s="33">
        <f t="shared" ca="1" si="4"/>
        <v>0.64485913830688268</v>
      </c>
      <c r="I22" s="47">
        <f t="shared" ca="1" si="5"/>
        <v>300000</v>
      </c>
      <c r="J22" s="36">
        <f t="array" ref="J22">IF(ROWS($5:22)&lt;=COUNTA(rng),SMALL(IF(LEFT(rng,5)="Total",ROW(rng)-MIN(ROW(rng))+1),ROWS($5:22)),"")+1</f>
        <v>117</v>
      </c>
    </row>
    <row r="23" spans="1:10">
      <c r="A23" s="37" t="str">
        <f t="array" ref="A23">IF(ROWS($5:23)&lt;=COUNTA(rng),INDEX(rng,SMALL(IF(LEFT(rng,5)="Total",ROW(rng)-MIN(ROW(rng))+1),ROWS($5:23))),"")</f>
        <v>Total THIBAUT</v>
      </c>
      <c r="B23" s="35">
        <f t="shared" ca="1" si="0"/>
        <v>1755</v>
      </c>
      <c r="C23" s="38">
        <f ca="1">B23/$B$70</f>
        <v>3.1447197896983417E-3</v>
      </c>
      <c r="D23" s="35">
        <f t="shared" ca="1" si="1"/>
        <v>327</v>
      </c>
      <c r="E23" s="2">
        <f t="shared" ca="1" si="2"/>
        <v>0.18632478632478633</v>
      </c>
      <c r="F23" s="35">
        <f t="shared" ca="1" si="3"/>
        <v>1066.6399999999999</v>
      </c>
      <c r="G23" s="38">
        <f ca="1">F23/$F$70</f>
        <v>3.445782471639504E-3</v>
      </c>
      <c r="H23" s="33">
        <f t="shared" ca="1" si="4"/>
        <v>0.6077720797720797</v>
      </c>
      <c r="I23" s="47">
        <f t="shared" ca="1" si="5"/>
        <v>300000</v>
      </c>
      <c r="J23" s="36">
        <f t="array" ref="J23">IF(ROWS($5:23)&lt;=COUNTA(rng),SMALL(IF(LEFT(rng,5)="Total",ROW(rng)-MIN(ROW(rng))+1),ROWS($5:23)),"")+1</f>
        <v>122</v>
      </c>
    </row>
    <row r="24" spans="1:10">
      <c r="A24" s="37" t="str">
        <f t="array" ref="A24">IF(ROWS($5:24)&lt;=COUNTA(rng),INDEX(rng,SMALL(IF(LEFT(rng,5)="Total",ROW(rng)-MIN(ROW(rng))+1),ROWS($5:24))),"")</f>
        <v>Total GSC VANS THEAULT</v>
      </c>
      <c r="B24" s="35">
        <f t="shared" ca="1" si="0"/>
        <v>6391.1</v>
      </c>
      <c r="C24" s="38">
        <f ca="1">B24/$B$70</f>
        <v>1.1451976437573261E-2</v>
      </c>
      <c r="D24" s="35">
        <f t="shared" ca="1" si="1"/>
        <v>-158.07999999999993</v>
      </c>
      <c r="E24" s="2">
        <f t="shared" ca="1" si="2"/>
        <v>-2.4734396269812695E-2</v>
      </c>
      <c r="F24" s="35">
        <f t="shared" ca="1" si="3"/>
        <v>1923.5900000000001</v>
      </c>
      <c r="G24" s="38">
        <f ca="1">F24/$F$70</f>
        <v>6.2141610146075853E-3</v>
      </c>
      <c r="H24" s="33">
        <f t="shared" ca="1" si="4"/>
        <v>0.30097948709924738</v>
      </c>
      <c r="I24" s="47">
        <f t="shared" ca="1" si="5"/>
        <v>300000</v>
      </c>
      <c r="J24" s="36">
        <f t="array" ref="J24">IF(ROWS($5:24)&lt;=COUNTA(rng),SMALL(IF(LEFT(rng,5)="Total",ROW(rng)-MIN(ROW(rng))+1),ROWS($5:24)),"")+1</f>
        <v>125</v>
      </c>
    </row>
    <row r="25" spans="1:10">
      <c r="A25" s="37" t="str">
        <f t="array" ref="A25">IF(ROWS($5:25)&lt;=COUNTA(rng),INDEX(rng,SMALL(IF(LEFT(rng,5)="Total",ROW(rng)-MIN(ROW(rng))+1),ROWS($5:25))),"")</f>
        <v>Total DENIOS</v>
      </c>
      <c r="B25" s="35">
        <f t="shared" ca="1" si="0"/>
        <v>234</v>
      </c>
      <c r="C25" s="38">
        <f ca="1">B25/$B$70</f>
        <v>4.1929597195977891E-4</v>
      </c>
      <c r="D25" s="35">
        <f t="shared" ca="1" si="1"/>
        <v>-7.8799999999999955</v>
      </c>
      <c r="E25" s="2">
        <f t="shared" ca="1" si="2"/>
        <v>-3.3675213675213658E-2</v>
      </c>
      <c r="F25" s="35">
        <f t="shared" ca="1" si="3"/>
        <v>135.5</v>
      </c>
      <c r="G25" s="38">
        <f ca="1">F25/$F$70</f>
        <v>4.3773299792540396E-4</v>
      </c>
      <c r="H25" s="33">
        <f t="shared" ca="1" si="4"/>
        <v>0.57905982905982911</v>
      </c>
      <c r="I25" s="47">
        <f t="shared" ca="1" si="5"/>
        <v>300000</v>
      </c>
      <c r="J25" s="36">
        <f t="array" ref="J25">IF(ROWS($5:25)&lt;=COUNTA(rng),SMALL(IF(LEFT(rng,5)="Total",ROW(rng)-MIN(ROW(rng))+1),ROWS($5:25)),"")+1</f>
        <v>132</v>
      </c>
    </row>
    <row r="26" spans="1:10">
      <c r="A26" s="37" t="str">
        <f t="array" ref="A26">IF(ROWS($5:26)&lt;=COUNTA(rng),INDEX(rng,SMALL(IF(LEFT(rng,5)="Total",ROW(rng)-MIN(ROW(rng))+1),ROWS($5:26))),"")</f>
        <v>Total FIAV</v>
      </c>
      <c r="B26" s="35">
        <f t="shared" ca="1" si="0"/>
        <v>2160</v>
      </c>
      <c r="C26" s="38">
        <f ca="1">B26/$B$70</f>
        <v>3.8704243565518054E-3</v>
      </c>
      <c r="D26" s="35">
        <f t="shared" ca="1" si="1"/>
        <v>2066.4300000000003</v>
      </c>
      <c r="E26" s="2">
        <f t="shared" ca="1" si="2"/>
        <v>0.95668055555555565</v>
      </c>
      <c r="F26" s="35">
        <f t="shared" ca="1" si="3"/>
        <v>4.58</v>
      </c>
      <c r="G26" s="38">
        <f ca="1">F26/$F$70</f>
        <v>1.4795698380061624E-5</v>
      </c>
      <c r="H26" s="33">
        <f t="shared" ca="1" si="4"/>
        <v>2.1203703703703706E-3</v>
      </c>
      <c r="I26" s="47">
        <f t="shared" ca="1" si="5"/>
        <v>300000</v>
      </c>
      <c r="J26" s="36">
        <f t="array" ref="J26">IF(ROWS($5:26)&lt;=COUNTA(rng),SMALL(IF(LEFT(rng,5)="Total",ROW(rng)-MIN(ROW(rng))+1),ROWS($5:26)),"")+1</f>
        <v>136</v>
      </c>
    </row>
    <row r="27" spans="1:10">
      <c r="A27" s="37" t="str">
        <f t="array" ref="A27">IF(ROWS($5:27)&lt;=COUNTA(rng),INDEX(rng,SMALL(IF(LEFT(rng,5)="Total",ROW(rng)-MIN(ROW(rng))+1),ROWS($5:27))),"")</f>
        <v>Total CADECAP SAS</v>
      </c>
      <c r="B27" s="35">
        <f t="shared" ca="1" si="0"/>
        <v>823</v>
      </c>
      <c r="C27" s="38">
        <f ca="1">B27/$B$70</f>
        <v>1.4747033543713592E-3</v>
      </c>
      <c r="D27" s="35">
        <f t="shared" ca="1" si="1"/>
        <v>38.54000000000002</v>
      </c>
      <c r="E27" s="2">
        <f t="shared" ca="1" si="2"/>
        <v>4.6828675577156767E-2</v>
      </c>
      <c r="F27" s="35">
        <f t="shared" ca="1" si="3"/>
        <v>467.67</v>
      </c>
      <c r="G27" s="38">
        <f ca="1">F27/$F$70</f>
        <v>1.5108087906994367E-3</v>
      </c>
      <c r="H27" s="33">
        <f t="shared" ca="1" si="4"/>
        <v>0.56825030376670715</v>
      </c>
      <c r="I27" s="47">
        <f t="shared" ca="1" si="5"/>
        <v>300000</v>
      </c>
      <c r="J27" s="36">
        <f t="array" ref="J27">IF(ROWS($5:27)&lt;=COUNTA(rng),SMALL(IF(LEFT(rng,5)="Total",ROW(rng)-MIN(ROW(rng))+1),ROWS($5:27)),"")+1</f>
        <v>138</v>
      </c>
    </row>
    <row r="28" spans="1:10">
      <c r="A28" s="37" t="str">
        <f t="array" ref="A28">IF(ROWS($5:28)&lt;=COUNTA(rng),INDEX(rng,SMALL(IF(LEFT(rng,5)="Total",ROW(rng)-MIN(ROW(rng))+1),ROWS($5:28))),"")</f>
        <v>Total LEGENDRE OUEST</v>
      </c>
      <c r="B28" s="35">
        <f t="shared" ca="1" si="0"/>
        <v>121630.70000000003</v>
      </c>
      <c r="C28" s="38">
        <f ca="1">B28/$B$70</f>
        <v>0.21794556656687306</v>
      </c>
      <c r="D28" s="35">
        <f t="shared" ca="1" si="1"/>
        <v>12347.330000000005</v>
      </c>
      <c r="E28" s="2">
        <f t="shared" ca="1" si="2"/>
        <v>0.10151491358678362</v>
      </c>
      <c r="F28" s="35">
        <f t="shared" ca="1" si="3"/>
        <v>66151.359999999986</v>
      </c>
      <c r="G28" s="38">
        <f ca="1">F28/$F$70</f>
        <v>0.2137020895176579</v>
      </c>
      <c r="H28" s="33">
        <f t="shared" ca="1" si="4"/>
        <v>0.54387058530453225</v>
      </c>
      <c r="I28" s="47">
        <f t="shared" ca="1" si="5"/>
        <v>300000</v>
      </c>
      <c r="J28" s="36">
        <f t="array" ref="J28">IF(ROWS($5:28)&lt;=COUNTA(rng),SMALL(IF(LEFT(rng,5)="Total",ROW(rng)-MIN(ROW(rng))+1),ROWS($5:28)),"")+1</f>
        <v>140</v>
      </c>
    </row>
    <row r="29" spans="1:10">
      <c r="A29" s="37" t="str">
        <f t="array" ref="A29">IF(ROWS($5:29)&lt;=COUNTA(rng),INDEX(rng,SMALL(IF(LEFT(rng,5)="Total",ROW(rng)-MIN(ROW(rng))+1),ROWS($5:29))),"")</f>
        <v>Total MAINSSURES HANDI MOVE</v>
      </c>
      <c r="B29" s="35">
        <f t="shared" ca="1" si="0"/>
        <v>30.65</v>
      </c>
      <c r="C29" s="38">
        <f ca="1">B29/$B$70</f>
        <v>5.4920604874218905E-5</v>
      </c>
      <c r="D29" s="35">
        <f t="shared" ca="1" si="1"/>
        <v>13.469999999999999</v>
      </c>
      <c r="E29" s="2">
        <f t="shared" ca="1" si="2"/>
        <v>0.43947797716150078</v>
      </c>
      <c r="F29" s="35">
        <f t="shared" ca="1" si="3"/>
        <v>13.75</v>
      </c>
      <c r="G29" s="38">
        <f ca="1">F29/$F$70</f>
        <v>4.4419400158481948E-5</v>
      </c>
      <c r="H29" s="33">
        <f t="shared" ca="1" si="4"/>
        <v>0.44861337683523655</v>
      </c>
      <c r="I29" s="47">
        <f t="shared" ca="1" si="5"/>
        <v>100000</v>
      </c>
      <c r="J29" s="36">
        <f t="array" ref="J29">IF(ROWS($5:29)&lt;=COUNTA(rng),SMALL(IF(LEFT(rng,5)="Total",ROW(rng)-MIN(ROW(rng))+1),ROWS($5:29)),"")+1</f>
        <v>144</v>
      </c>
    </row>
    <row r="30" spans="1:10">
      <c r="A30" s="37" t="str">
        <f t="array" ref="A30">IF(ROWS($5:30)&lt;=COUNTA(rng),INDEX(rng,SMALL(IF(LEFT(rng,5)="Total",ROW(rng)-MIN(ROW(rng))+1),ROWS($5:30))),"")</f>
        <v>Total ROSELIER AGENCEMENT</v>
      </c>
      <c r="B30" s="35">
        <f t="shared" ca="1" si="0"/>
        <v>823.88</v>
      </c>
      <c r="C30" s="38">
        <f ca="1">B30/$B$70</f>
        <v>1.4762801939240285E-3</v>
      </c>
      <c r="D30" s="35">
        <f t="shared" ca="1" si="1"/>
        <v>-161.87000000000006</v>
      </c>
      <c r="E30" s="2">
        <f t="shared" ca="1" si="2"/>
        <v>-0.19647278729912129</v>
      </c>
      <c r="F30" s="35">
        <f t="shared" ca="1" si="3"/>
        <v>369.42</v>
      </c>
      <c r="G30" s="38">
        <f ca="1">F30/$F$70</f>
        <v>1.1934119859306476E-3</v>
      </c>
      <c r="H30" s="33">
        <f t="shared" ca="1" si="4"/>
        <v>0.44839054231198722</v>
      </c>
      <c r="I30" s="47">
        <f t="shared" ca="1" si="5"/>
        <v>100000</v>
      </c>
      <c r="J30" s="36">
        <f t="array" ref="J30">IF(ROWS($5:30)&lt;=COUNTA(rng),SMALL(IF(LEFT(rng,5)="Total",ROW(rng)-MIN(ROW(rng))+1),ROWS($5:30)),"")+1</f>
        <v>147</v>
      </c>
    </row>
    <row r="31" spans="1:10">
      <c r="A31" s="37" t="str">
        <f t="array" ref="A31">IF(ROWS($5:31)&lt;=COUNTA(rng),INDEX(rng,SMALL(IF(LEFT(rng,5)="Total",ROW(rng)-MIN(ROW(rng))+1),ROWS($5:31))),"")</f>
        <v>Total CERMEX SAS - SITE DE LISIEUX</v>
      </c>
      <c r="B31" s="35">
        <f t="shared" ca="1" si="0"/>
        <v>201</v>
      </c>
      <c r="C31" s="38">
        <f ca="1">B31/$B$70</f>
        <v>3.6016448873468191E-4</v>
      </c>
      <c r="D31" s="35">
        <f t="shared" ca="1" si="1"/>
        <v>84.48</v>
      </c>
      <c r="E31" s="2">
        <f t="shared" ca="1" si="2"/>
        <v>0.4202985074626866</v>
      </c>
      <c r="F31" s="35">
        <f t="shared" ca="1" si="3"/>
        <v>110.42</v>
      </c>
      <c r="G31" s="38">
        <f ca="1">F31/$F$70</f>
        <v>3.5671201203633289E-4</v>
      </c>
      <c r="H31" s="33">
        <f t="shared" ca="1" si="4"/>
        <v>0.54935323383084578</v>
      </c>
      <c r="I31" s="47">
        <f t="shared" ca="1" si="5"/>
        <v>100000</v>
      </c>
      <c r="J31" s="36">
        <f t="array" ref="J31">IF(ROWS($5:31)&lt;=COUNTA(rng),SMALL(IF(LEFT(rng,5)="Total",ROW(rng)-MIN(ROW(rng))+1),ROWS($5:31)),"")+1</f>
        <v>161</v>
      </c>
    </row>
    <row r="32" spans="1:10">
      <c r="A32" s="37" t="str">
        <f t="array" ref="A32">IF(ROWS($5:32)&lt;=COUNTA(rng),INDEX(rng,SMALL(IF(LEFT(rng,5)="Total",ROW(rng)-MIN(ROW(rng))+1),ROWS($5:32))),"")</f>
        <v>Total KNORR BREMSE SYSTEME PR VEHICULES FRANCE</v>
      </c>
      <c r="B32" s="35">
        <f t="shared" ca="1" si="0"/>
        <v>658.2</v>
      </c>
      <c r="C32" s="38">
        <f ca="1">B32/$B$70</f>
        <v>1.1794043108714807E-3</v>
      </c>
      <c r="D32" s="35">
        <f t="shared" ca="1" si="1"/>
        <v>311.23000000000008</v>
      </c>
      <c r="E32" s="2">
        <f t="shared" ca="1" si="2"/>
        <v>0.47285019750835622</v>
      </c>
      <c r="F32" s="35">
        <f t="shared" ca="1" si="3"/>
        <v>235.91000000000003</v>
      </c>
      <c r="G32" s="38">
        <f ca="1">F32/$F$70</f>
        <v>7.621076866463621E-4</v>
      </c>
      <c r="H32" s="33">
        <f t="shared" ca="1" si="4"/>
        <v>0.35841689456092374</v>
      </c>
      <c r="I32" s="47">
        <f t="shared" ca="1" si="5"/>
        <v>100000</v>
      </c>
      <c r="J32" s="36">
        <f t="array" ref="J32">IF(ROWS($5:32)&lt;=COUNTA(rng),SMALL(IF(LEFT(rng,5)="Total",ROW(rng)-MIN(ROW(rng))+1),ROWS($5:32)),"")+1</f>
        <v>166</v>
      </c>
    </row>
    <row r="33" spans="1:10">
      <c r="A33" s="37" t="str">
        <f t="array" ref="A33">IF(ROWS($5:33)&lt;=COUNTA(rng),INDEX(rng,SMALL(IF(LEFT(rng,5)="Total",ROW(rng)-MIN(ROW(rng))+1),ROWS($5:33))),"")</f>
        <v>Total MC BRIDE</v>
      </c>
      <c r="B33" s="35">
        <f t="shared" ca="1" si="0"/>
        <v>170.8</v>
      </c>
      <c r="C33" s="38">
        <f ca="1">B33/$B$70</f>
        <v>3.0605022226807795E-4</v>
      </c>
      <c r="D33" s="35">
        <f t="shared" ca="1" si="1"/>
        <v>48.160000000000025</v>
      </c>
      <c r="E33" s="2">
        <f t="shared" ca="1" si="2"/>
        <v>0.2819672131147542</v>
      </c>
      <c r="F33" s="35">
        <f t="shared" ca="1" si="3"/>
        <v>110</v>
      </c>
      <c r="G33" s="38">
        <f ca="1">F33/$F$70</f>
        <v>3.5535520126785559E-4</v>
      </c>
      <c r="H33" s="33">
        <f t="shared" ca="1" si="4"/>
        <v>0.64402810304449642</v>
      </c>
      <c r="I33" s="47">
        <f t="shared" ca="1" si="5"/>
        <v>100000</v>
      </c>
      <c r="J33" s="36">
        <f t="array" ref="J33">IF(ROWS($5:33)&lt;=COUNTA(rng),SMALL(IF(LEFT(rng,5)="Total",ROW(rng)-MIN(ROW(rng))+1),ROWS($5:33)),"")+1</f>
        <v>170</v>
      </c>
    </row>
    <row r="34" spans="1:10">
      <c r="A34" s="37" t="str">
        <f t="array" ref="A34">IF(ROWS($5:34)&lt;=COUNTA(rng),INDEX(rng,SMALL(IF(LEFT(rng,5)="Total",ROW(rng)-MIN(ROW(rng))+1),ROWS($5:34))),"")</f>
        <v>Total PLANQUE</v>
      </c>
      <c r="B34" s="35">
        <f t="shared" ca="1" si="0"/>
        <v>1242</v>
      </c>
      <c r="C34" s="38">
        <f ca="1">B34/$B$70</f>
        <v>2.225494005017288E-3</v>
      </c>
      <c r="D34" s="35">
        <f t="shared" ca="1" si="1"/>
        <v>577.55999999999995</v>
      </c>
      <c r="E34" s="2">
        <f t="shared" ca="1" si="2"/>
        <v>0.46502415458937196</v>
      </c>
      <c r="F34" s="35">
        <f t="shared" ca="1" si="3"/>
        <v>471.17</v>
      </c>
      <c r="G34" s="38">
        <f ca="1">F34/$F$70</f>
        <v>1.5221155471034139E-3</v>
      </c>
      <c r="H34" s="33">
        <f t="shared" ca="1" si="4"/>
        <v>0.37936392914653788</v>
      </c>
      <c r="I34" s="47">
        <f t="shared" ca="1" si="5"/>
        <v>100000</v>
      </c>
      <c r="J34" s="36">
        <f t="array" ref="J34">IF(ROWS($5:34)&lt;=COUNTA(rng),SMALL(IF(LEFT(rng,5)="Total",ROW(rng)-MIN(ROW(rng))+1),ROWS($5:34)),"")+1</f>
        <v>177</v>
      </c>
    </row>
    <row r="35" spans="1:10">
      <c r="A35" s="37" t="str">
        <f t="array" ref="A35">IF(ROWS($5:35)&lt;=COUNTA(rng),INDEX(rng,SMALL(IF(LEFT(rng,5)="Total",ROW(rng)-MIN(ROW(rng))+1),ROWS($5:35))),"")</f>
        <v>Total GAUDFRIN</v>
      </c>
      <c r="B35" s="35">
        <f t="shared" ca="1" si="0"/>
        <v>983.4</v>
      </c>
      <c r="C35" s="38">
        <f ca="1">B35/$B$70</f>
        <v>1.7621182001078914E-3</v>
      </c>
      <c r="D35" s="35">
        <f t="shared" ca="1" si="1"/>
        <v>257.00999999999993</v>
      </c>
      <c r="E35" s="2">
        <f t="shared" ca="1" si="2"/>
        <v>0.26134838316046366</v>
      </c>
      <c r="F35" s="35">
        <f t="shared" ca="1" si="3"/>
        <v>505.17</v>
      </c>
      <c r="G35" s="38">
        <f ca="1">F35/$F$70</f>
        <v>1.6319526093134785E-3</v>
      </c>
      <c r="H35" s="33">
        <f t="shared" ca="1" si="4"/>
        <v>0.51369737644905433</v>
      </c>
      <c r="I35" s="47">
        <f t="shared" ca="1" si="5"/>
        <v>100000</v>
      </c>
      <c r="J35" s="36">
        <f t="array" ref="J35">IF(ROWS($5:35)&lt;=COUNTA(rng),SMALL(IF(LEFT(rng,5)="Total",ROW(rng)-MIN(ROW(rng))+1),ROWS($5:35)),"")+1</f>
        <v>180</v>
      </c>
    </row>
    <row r="36" spans="1:10">
      <c r="A36" s="37" t="str">
        <f t="array" ref="A36">IF(ROWS($5:36)&lt;=COUNTA(rng),INDEX(rng,SMALL(IF(LEFT(rng,5)="Total",ROW(rng)-MIN(ROW(rng))+1),ROWS($5:36))),"")</f>
        <v>Total LA FRATERNELLE</v>
      </c>
      <c r="B36" s="35">
        <f t="shared" ca="1" si="0"/>
        <v>130</v>
      </c>
      <c r="C36" s="38">
        <f ca="1">B36/$B$70</f>
        <v>2.3294220664432162E-4</v>
      </c>
      <c r="D36" s="35">
        <f t="shared" ca="1" si="1"/>
        <v>41.190000000000012</v>
      </c>
      <c r="E36" s="2">
        <f t="shared" ca="1" si="2"/>
        <v>0.31684615384615394</v>
      </c>
      <c r="F36" s="35">
        <f t="shared" ca="1" si="3"/>
        <v>57.83</v>
      </c>
      <c r="G36" s="38">
        <f ca="1">F36/$F$70</f>
        <v>1.868199208120008E-4</v>
      </c>
      <c r="H36" s="33">
        <f t="shared" ca="1" si="4"/>
        <v>0.44484615384615384</v>
      </c>
      <c r="I36" s="47">
        <f t="shared" ca="1" si="5"/>
        <v>100000</v>
      </c>
      <c r="J36" s="36">
        <f t="array" ref="J36">IF(ROWS($5:36)&lt;=COUNTA(rng),SMALL(IF(LEFT(rng,5)="Total",ROW(rng)-MIN(ROW(rng))+1),ROWS($5:36)),"")+1</f>
        <v>184</v>
      </c>
    </row>
    <row r="37" spans="1:10">
      <c r="A37" s="37" t="str">
        <f t="array" ref="A37">IF(ROWS($5:37)&lt;=COUNTA(rng),INDEX(rng,SMALL(IF(LEFT(rng,5)="Total",ROW(rng)-MIN(ROW(rng))+1),ROWS($5:37))),"")</f>
        <v>Total PKB</v>
      </c>
      <c r="B37" s="35">
        <f t="shared" ca="1" si="0"/>
        <v>633.6</v>
      </c>
      <c r="C37" s="38">
        <f ca="1">B37/$B$70</f>
        <v>1.1353244779218629E-3</v>
      </c>
      <c r="D37" s="35">
        <f t="shared" ca="1" si="1"/>
        <v>197.56</v>
      </c>
      <c r="E37" s="2">
        <f t="shared" ca="1" si="2"/>
        <v>0.31180555555555556</v>
      </c>
      <c r="F37" s="35">
        <f t="shared" ca="1" si="3"/>
        <v>252.16000000000003</v>
      </c>
      <c r="G37" s="38">
        <f ca="1">F37/$F$70</f>
        <v>8.1460334137911346E-4</v>
      </c>
      <c r="H37" s="33">
        <f t="shared" ca="1" si="4"/>
        <v>0.39797979797979799</v>
      </c>
      <c r="I37" s="47">
        <f t="shared" ca="1" si="5"/>
        <v>100000</v>
      </c>
      <c r="J37" s="36">
        <f t="array" ref="J37">IF(ROWS($5:37)&lt;=COUNTA(rng),SMALL(IF(LEFT(rng,5)="Total",ROW(rng)-MIN(ROW(rng))+1),ROWS($5:37)),"")+1</f>
        <v>190</v>
      </c>
    </row>
    <row r="38" spans="1:10">
      <c r="A38" s="37" t="str">
        <f t="array" ref="A38">IF(ROWS($5:38)&lt;=COUNTA(rng),INDEX(rng,SMALL(IF(LEFT(rng,5)="Total",ROW(rng)-MIN(ROW(rng))+1),ROWS($5:38))),"")</f>
        <v>Total CADECAP SAS</v>
      </c>
      <c r="B38" s="35">
        <f t="shared" ca="1" si="0"/>
        <v>5632.25</v>
      </c>
      <c r="C38" s="38">
        <f ca="1">B38/$B$70</f>
        <v>1.0092221102865234E-2</v>
      </c>
      <c r="D38" s="35">
        <f t="shared" ca="1" si="1"/>
        <v>-48.390000000000327</v>
      </c>
      <c r="E38" s="2">
        <f t="shared" ca="1" si="2"/>
        <v>-8.5915930578366242E-3</v>
      </c>
      <c r="F38" s="35">
        <f t="shared" ca="1" si="3"/>
        <v>3826.92</v>
      </c>
      <c r="G38" s="38">
        <f ca="1">F38/$F$70</f>
        <v>1.2362872062145291E-2</v>
      </c>
      <c r="H38" s="33">
        <f t="shared" ca="1" si="4"/>
        <v>0.6794655776998535</v>
      </c>
      <c r="I38" s="47">
        <f t="shared" ca="1" si="5"/>
        <v>100000</v>
      </c>
      <c r="J38" s="36">
        <f t="array" ref="J38">IF(ROWS($5:38)&lt;=COUNTA(rng),SMALL(IF(LEFT(rng,5)="Total",ROW(rng)-MIN(ROW(rng))+1),ROWS($5:38)),"")+1</f>
        <v>192</v>
      </c>
    </row>
    <row r="39" spans="1:10">
      <c r="A39" s="37" t="str">
        <f t="array" ref="A39">IF(ROWS($5:39)&lt;=COUNTA(rng),INDEX(rng,SMALL(IF(LEFT(rng,5)="Total",ROW(rng)-MIN(ROW(rng))+1),ROWS($5:39))),"")</f>
        <v>Total HEURTAUX SAS</v>
      </c>
      <c r="B39" s="35">
        <f t="shared" ca="1" si="0"/>
        <v>925</v>
      </c>
      <c r="C39" s="38">
        <f ca="1">B39/$B$70</f>
        <v>1.65747339343075E-3</v>
      </c>
      <c r="D39" s="35">
        <f t="shared" ca="1" si="1"/>
        <v>293.39999999999998</v>
      </c>
      <c r="E39" s="2">
        <f t="shared" ca="1" si="2"/>
        <v>0.31718918918918915</v>
      </c>
      <c r="F39" s="35">
        <f t="shared" ca="1" si="3"/>
        <v>341.90999999999997</v>
      </c>
      <c r="G39" s="38">
        <f ca="1">F39/$F$70</f>
        <v>1.1045408805953863E-3</v>
      </c>
      <c r="H39" s="33">
        <f t="shared" ca="1" si="4"/>
        <v>0.36963243243243238</v>
      </c>
      <c r="I39" s="47">
        <f t="shared" ca="1" si="5"/>
        <v>100000</v>
      </c>
      <c r="J39" s="36">
        <f t="array" ref="J39">IF(ROWS($5:39)&lt;=COUNTA(rng),SMALL(IF(LEFT(rng,5)="Total",ROW(rng)-MIN(ROW(rng))+1),ROWS($5:39)),"")+1</f>
        <v>202</v>
      </c>
    </row>
    <row r="40" spans="1:10">
      <c r="A40" s="37" t="str">
        <f t="array" ref="A40">IF(ROWS($5:40)&lt;=COUNTA(rng),INDEX(rng,SMALL(IF(LEFT(rng,5)="Total",ROW(rng)-MIN(ROW(rng))+1),ROWS($5:40))),"")</f>
        <v>Total LOXOS</v>
      </c>
      <c r="B40" s="35">
        <f t="shared" ca="1" si="0"/>
        <v>203.8</v>
      </c>
      <c r="C40" s="38">
        <f ca="1">B40/$B$70</f>
        <v>3.6518170549317501E-4</v>
      </c>
      <c r="D40" s="35">
        <f t="shared" ca="1" si="1"/>
        <v>1.8200000000000216</v>
      </c>
      <c r="E40" s="2">
        <f t="shared" ca="1" si="2"/>
        <v>8.9303238469088404E-3</v>
      </c>
      <c r="F40" s="35">
        <f t="shared" ca="1" si="3"/>
        <v>170.67</v>
      </c>
      <c r="G40" s="38">
        <f ca="1">F40/$F$70</f>
        <v>5.5134974727622649E-4</v>
      </c>
      <c r="H40" s="33">
        <f t="shared" ca="1" si="4"/>
        <v>0.83743866535819422</v>
      </c>
      <c r="I40" s="47">
        <f t="shared" ca="1" si="5"/>
        <v>100000</v>
      </c>
      <c r="J40" s="36">
        <f t="array" ref="J40">IF(ROWS($5:40)&lt;=COUNTA(rng),SMALL(IF(LEFT(rng,5)="Total",ROW(rng)-MIN(ROW(rng))+1),ROWS($5:40)),"")+1</f>
        <v>204</v>
      </c>
    </row>
    <row r="41" spans="1:10">
      <c r="A41" s="37" t="str">
        <f t="array" ref="A41">IF(ROWS($5:41)&lt;=COUNTA(rng),INDEX(rng,SMALL(IF(LEFT(rng,5)="Total",ROW(rng)-MIN(ROW(rng))+1),ROWS($5:41))),"")</f>
        <v>Total MERAND MECAPATE</v>
      </c>
      <c r="B41" s="35">
        <f t="shared" ca="1" si="0"/>
        <v>351.55</v>
      </c>
      <c r="C41" s="38">
        <f ca="1">B41/$B$70</f>
        <v>6.299294826600867E-4</v>
      </c>
      <c r="D41" s="35">
        <f t="shared" ca="1" si="1"/>
        <v>72.79000000000002</v>
      </c>
      <c r="E41" s="2">
        <f t="shared" ca="1" si="2"/>
        <v>0.20705447304793065</v>
      </c>
      <c r="F41" s="35">
        <f t="shared" ca="1" si="3"/>
        <v>224.92000000000002</v>
      </c>
      <c r="G41" s="38">
        <f ca="1">F41/$F$70</f>
        <v>7.2660447153787358E-4</v>
      </c>
      <c r="H41" s="33">
        <f t="shared" ca="1" si="4"/>
        <v>0.63979519271796337</v>
      </c>
      <c r="I41" s="47">
        <f t="shared" ca="1" si="5"/>
        <v>100000</v>
      </c>
      <c r="J41" s="36">
        <f t="array" ref="J41">IF(ROWS($5:41)&lt;=COUNTA(rng),SMALL(IF(LEFT(rng,5)="Total",ROW(rng)-MIN(ROW(rng))+1),ROWS($5:41)),"")+1</f>
        <v>209</v>
      </c>
    </row>
    <row r="42" spans="1:10">
      <c r="A42" s="37" t="str">
        <f t="array" ref="A42">IF(ROWS($5:42)&lt;=COUNTA(rng),INDEX(rng,SMALL(IF(LEFT(rng,5)="Total",ROW(rng)-MIN(ROW(rng))+1),ROWS($5:42))),"")</f>
        <v>Total SARGI</v>
      </c>
      <c r="B42" s="35">
        <f t="shared" ca="1" si="0"/>
        <v>178</v>
      </c>
      <c r="C42" s="38">
        <f ca="1">B42/$B$70</f>
        <v>3.1895163678991728E-4</v>
      </c>
      <c r="D42" s="35">
        <f t="shared" ca="1" si="1"/>
        <v>-55.539999999999992</v>
      </c>
      <c r="E42" s="2">
        <f t="shared" ca="1" si="2"/>
        <v>-0.31202247191011234</v>
      </c>
      <c r="F42" s="35">
        <f t="shared" ca="1" si="3"/>
        <v>117.34</v>
      </c>
      <c r="G42" s="38">
        <f ca="1">F42/$F$70</f>
        <v>3.7906708469791071E-4</v>
      </c>
      <c r="H42" s="33">
        <f t="shared" ca="1" si="4"/>
        <v>0.65921348314606742</v>
      </c>
      <c r="I42" s="47">
        <f t="shared" ca="1" si="5"/>
        <v>100000</v>
      </c>
      <c r="J42" s="36">
        <f t="array" ref="J42">IF(ROWS($5:42)&lt;=COUNTA(rng),SMALL(IF(LEFT(rng,5)="Total",ROW(rng)-MIN(ROW(rng))+1),ROWS($5:42)),"")+1</f>
        <v>211</v>
      </c>
    </row>
    <row r="43" spans="1:10">
      <c r="A43" s="37" t="str">
        <f t="array" ref="A43">IF(ROWS($5:43)&lt;=COUNTA(rng),INDEX(rng,SMALL(IF(LEFT(rng,5)="Total",ROW(rng)-MIN(ROW(rng))+1),ROWS($5:43))),"")</f>
        <v>Total POULINGUE SAS</v>
      </c>
      <c r="B43" s="35">
        <f t="shared" ca="1" si="0"/>
        <v>351.5</v>
      </c>
      <c r="C43" s="38">
        <f ca="1">B43/$B$70</f>
        <v>6.2983988950368499E-4</v>
      </c>
      <c r="D43" s="35">
        <f t="shared" ca="1" si="1"/>
        <v>8.57000000000005</v>
      </c>
      <c r="E43" s="2">
        <f t="shared" ca="1" si="2"/>
        <v>2.438122332859189E-2</v>
      </c>
      <c r="F43" s="35">
        <f t="shared" ca="1" si="3"/>
        <v>256.41999999999996</v>
      </c>
      <c r="G43" s="38">
        <f ca="1">F43/$F$70</f>
        <v>8.2836527917366841E-4</v>
      </c>
      <c r="H43" s="33">
        <f t="shared" ca="1" si="4"/>
        <v>0.72950213371265993</v>
      </c>
      <c r="I43" s="47">
        <f t="shared" ca="1" si="5"/>
        <v>100000</v>
      </c>
      <c r="J43" s="36">
        <f t="array" ref="J43">IF(ROWS($5:43)&lt;=COUNTA(rng),SMALL(IF(LEFT(rng,5)="Total",ROW(rng)-MIN(ROW(rng))+1),ROWS($5:43)),"")+1</f>
        <v>213</v>
      </c>
    </row>
    <row r="44" spans="1:10">
      <c r="A44" s="37" t="str">
        <f t="array" ref="A44">IF(ROWS($5:44)&lt;=COUNTA(rng),INDEX(rng,SMALL(IF(LEFT(rng,5)="Total",ROW(rng)-MIN(ROW(rng))+1),ROWS($5:44))),"")</f>
        <v>Total TECADIS SYSTEMS</v>
      </c>
      <c r="B44" s="35">
        <f t="shared" ca="1" si="0"/>
        <v>35471.990000000013</v>
      </c>
      <c r="C44" s="38">
        <f ca="1">B44/$B$70</f>
        <v>6.3560950958963941E-2</v>
      </c>
      <c r="D44" s="35">
        <f t="shared" ca="1" si="1"/>
        <v>4099.2572</v>
      </c>
      <c r="E44" s="2">
        <f t="shared" ca="1" si="2"/>
        <v>0.11556321480695046</v>
      </c>
      <c r="F44" s="35">
        <f t="shared" ca="1" si="3"/>
        <v>21066.029999999988</v>
      </c>
      <c r="G44" s="38">
        <f ca="1">F44/$F$70</f>
        <v>6.8053848459678906E-2</v>
      </c>
      <c r="H44" s="33">
        <f t="shared" ca="1" si="4"/>
        <v>0.59387787378153811</v>
      </c>
      <c r="I44" s="47">
        <f t="shared" ca="1" si="5"/>
        <v>100000</v>
      </c>
      <c r="J44" s="36">
        <f t="array" ref="J44">IF(ROWS($5:44)&lt;=COUNTA(rng),SMALL(IF(LEFT(rng,5)="Total",ROW(rng)-MIN(ROW(rng))+1),ROWS($5:44)),"")+1</f>
        <v>215</v>
      </c>
    </row>
    <row r="45" spans="1:10">
      <c r="A45" s="37" t="str">
        <f t="array" ref="A45">IF(ROWS($5:45)&lt;=COUNTA(rng),INDEX(rng,SMALL(IF(LEFT(rng,5)="Total",ROW(rng)-MIN(ROW(rng))+1),ROWS($5:45))),"")</f>
        <v>Total C-TECHNOLOGIES</v>
      </c>
      <c r="B45" s="35">
        <f t="shared" ca="1" si="0"/>
        <v>232</v>
      </c>
      <c r="C45" s="38">
        <f ca="1">B45/$B$70</f>
        <v>4.1571224570371241E-4</v>
      </c>
      <c r="D45" s="35">
        <f t="shared" ca="1" si="1"/>
        <v>14.189999999999969</v>
      </c>
      <c r="E45" s="2">
        <f t="shared" ca="1" si="2"/>
        <v>6.1163793103448147E-2</v>
      </c>
      <c r="F45" s="35">
        <f t="shared" ca="1" si="3"/>
        <v>151.58000000000001</v>
      </c>
      <c r="G45" s="38">
        <f ca="1">F45/$F$70</f>
        <v>4.8967946734710505E-4</v>
      </c>
      <c r="H45" s="33">
        <f t="shared" ca="1" si="4"/>
        <v>0.6533620689655173</v>
      </c>
      <c r="I45" s="47">
        <f t="shared" ca="1" si="5"/>
        <v>400000</v>
      </c>
      <c r="J45" s="36">
        <f t="array" ref="J45">IF(ROWS($5:45)&lt;=COUNTA(rng),SMALL(IF(LEFT(rng,5)="Total",ROW(rng)-MIN(ROW(rng))+1),ROWS($5:45)),"")+1</f>
        <v>219</v>
      </c>
    </row>
    <row r="46" spans="1:10">
      <c r="A46" s="37" t="str">
        <f t="array" ref="A46">IF(ROWS($5:46)&lt;=COUNTA(rng),INDEX(rng,SMALL(IF(LEFT(rng,5)="Total",ROW(rng)-MIN(ROW(rng))+1),ROWS($5:46))),"")</f>
        <v>Total IDPACK</v>
      </c>
      <c r="B46" s="35">
        <f t="shared" ca="1" si="0"/>
        <v>2010</v>
      </c>
      <c r="C46" s="38">
        <f ca="1">B46/$B$70</f>
        <v>3.6016448873468191E-3</v>
      </c>
      <c r="D46" s="35">
        <f t="shared" ca="1" si="1"/>
        <v>844.64</v>
      </c>
      <c r="E46" s="2">
        <f t="shared" ca="1" si="2"/>
        <v>0.42021890547263679</v>
      </c>
      <c r="F46" s="35">
        <f t="shared" ca="1" si="3"/>
        <v>767.07</v>
      </c>
      <c r="G46" s="38">
        <f ca="1">F46/$F$70</f>
        <v>2.4780210385139455E-3</v>
      </c>
      <c r="H46" s="33">
        <f t="shared" ca="1" si="4"/>
        <v>0.38162686567164184</v>
      </c>
      <c r="I46" s="47">
        <f t="shared" ca="1" si="5"/>
        <v>400000</v>
      </c>
      <c r="J46" s="36">
        <f t="array" ref="J46">IF(ROWS($5:46)&lt;=COUNTA(rng),SMALL(IF(LEFT(rng,5)="Total",ROW(rng)-MIN(ROW(rng))+1),ROWS($5:46)),"")+1</f>
        <v>278</v>
      </c>
    </row>
    <row r="47" spans="1:10">
      <c r="A47" s="37" t="str">
        <f t="array" ref="A47">IF(ROWS($5:47)&lt;=COUNTA(rng),INDEX(rng,SMALL(IF(LEFT(rng,5)="Total",ROW(rng)-MIN(ROW(rng))+1),ROWS($5:47))),"")</f>
        <v>Total NSE BU INTEGRATIONS</v>
      </c>
      <c r="B47" s="35">
        <f t="shared" ca="1" si="0"/>
        <v>4215</v>
      </c>
      <c r="C47" s="38">
        <f ca="1">B47/$B$70</f>
        <v>7.5527030846601201E-3</v>
      </c>
      <c r="D47" s="35">
        <f t="shared" ca="1" si="1"/>
        <v>782.93000000000006</v>
      </c>
      <c r="E47" s="2">
        <f t="shared" ca="1" si="2"/>
        <v>0.1857485172004745</v>
      </c>
      <c r="F47" s="35">
        <f t="shared" ca="1" si="3"/>
        <v>1727.1200000000001</v>
      </c>
      <c r="G47" s="38">
        <f ca="1">F47/$F$70</f>
        <v>5.5794643201248981E-3</v>
      </c>
      <c r="H47" s="33">
        <f t="shared" ca="1" si="4"/>
        <v>0.40975563463819692</v>
      </c>
      <c r="I47" s="47">
        <f t="shared" ca="1" si="5"/>
        <v>400000</v>
      </c>
      <c r="J47" s="36">
        <f t="array" ref="J47">IF(ROWS($5:47)&lt;=COUNTA(rng),SMALL(IF(LEFT(rng,5)="Total",ROW(rng)-MIN(ROW(rng))+1),ROWS($5:47)),"")+1</f>
        <v>280</v>
      </c>
    </row>
    <row r="48" spans="1:10">
      <c r="A48" s="37" t="str">
        <f t="array" ref="A48">IF(ROWS($5:48)&lt;=COUNTA(rng),INDEX(rng,SMALL(IF(LEFT(rng,5)="Total",ROW(rng)-MIN(ROW(rng))+1),ROWS($5:48))),"")</f>
        <v>Total TIAMA</v>
      </c>
      <c r="B48" s="35">
        <f t="shared" ca="1" si="0"/>
        <v>120</v>
      </c>
      <c r="C48" s="38">
        <f ca="1">B48/$B$70</f>
        <v>2.1502357536398918E-4</v>
      </c>
      <c r="D48" s="35">
        <f t="shared" ca="1" si="1"/>
        <v>35.230000000000004</v>
      </c>
      <c r="E48" s="2">
        <f t="shared" ca="1" si="2"/>
        <v>0.29358333333333336</v>
      </c>
      <c r="F48" s="35">
        <f t="shared" ca="1" si="3"/>
        <v>77.92</v>
      </c>
      <c r="G48" s="38">
        <f ca="1">F48/$F$70</f>
        <v>2.5172070257083011E-4</v>
      </c>
      <c r="H48" s="33">
        <f t="shared" ca="1" si="4"/>
        <v>0.64933333333333332</v>
      </c>
      <c r="I48" s="47">
        <f t="shared" ca="1" si="5"/>
        <v>400000</v>
      </c>
      <c r="J48" s="36">
        <f t="array" ref="J48">IF(ROWS($5:48)&lt;=COUNTA(rng),SMALL(IF(LEFT(rng,5)="Total",ROW(rng)-MIN(ROW(rng))+1),ROWS($5:48)),"")+1</f>
        <v>299</v>
      </c>
    </row>
    <row r="49" spans="1:10">
      <c r="A49" s="37" t="str">
        <f t="array" ref="A49">IF(ROWS($5:49)&lt;=COUNTA(rng),INDEX(rng,SMALL(IF(LEFT(rng,5)="Total",ROW(rng)-MIN(ROW(rng))+1),ROWS($5:49))),"")</f>
        <v>Total TOKHEIM FRANCE SAS</v>
      </c>
      <c r="B49" s="35">
        <f t="shared" ca="1" si="0"/>
        <v>157.5</v>
      </c>
      <c r="C49" s="38">
        <f ca="1">B49/$B$70</f>
        <v>2.8221844266523583E-4</v>
      </c>
      <c r="D49" s="35">
        <f t="shared" ca="1" si="1"/>
        <v>20.160000000000011</v>
      </c>
      <c r="E49" s="2">
        <f t="shared" ca="1" si="2"/>
        <v>0.12800000000000006</v>
      </c>
      <c r="F49" s="35">
        <f t="shared" ca="1" si="3"/>
        <v>127.67</v>
      </c>
      <c r="G49" s="38">
        <f ca="1">F49/$F$70</f>
        <v>4.1243816859879204E-4</v>
      </c>
      <c r="H49" s="33">
        <f t="shared" ca="1" si="4"/>
        <v>0.81060317460317466</v>
      </c>
      <c r="I49" s="47">
        <f t="shared" ca="1" si="5"/>
        <v>400000</v>
      </c>
      <c r="J49" s="36">
        <f t="array" ref="J49">IF(ROWS($5:49)&lt;=COUNTA(rng),SMALL(IF(LEFT(rng,5)="Total",ROW(rng)-MIN(ROW(rng))+1),ROWS($5:49)),"")+1</f>
        <v>318</v>
      </c>
    </row>
    <row r="50" spans="1:10">
      <c r="A50" s="37" t="str">
        <f t="array" ref="A50">IF(ROWS($5:50)&lt;=COUNTA(rng),INDEX(rng,SMALL(IF(LEFT(rng,5)="Total",ROW(rng)-MIN(ROW(rng))+1),ROWS($5:50))),"")</f>
        <v>Total TOKHEIM SOFITAM APPLICATIONS</v>
      </c>
      <c r="B50" s="35">
        <f t="shared" ca="1" si="0"/>
        <v>128817.68999999999</v>
      </c>
      <c r="C50" s="38">
        <f ca="1">B50/$B$70</f>
        <v>0.23082366894941661</v>
      </c>
      <c r="D50" s="35">
        <f t="shared" ca="1" si="1"/>
        <v>14240.779999999997</v>
      </c>
      <c r="E50" s="2">
        <f t="shared" ca="1" si="2"/>
        <v>0.11054987866961438</v>
      </c>
      <c r="F50" s="35">
        <f t="shared" ca="1" si="3"/>
        <v>72997.830000000016</v>
      </c>
      <c r="G50" s="38">
        <f ca="1">F50/$F$70</f>
        <v>0.23581962337969739</v>
      </c>
      <c r="H50" s="33">
        <f t="shared" ca="1" si="4"/>
        <v>0.56667550861997307</v>
      </c>
      <c r="I50" s="47">
        <f t="shared" ca="1" si="5"/>
        <v>400000</v>
      </c>
      <c r="J50" s="36">
        <f t="array" ref="J50">IF(ROWS($5:50)&lt;=COUNTA(rng),SMALL(IF(LEFT(rng,5)="Total",ROW(rng)-MIN(ROW(rng))+1),ROWS($5:50)),"")+1</f>
        <v>321</v>
      </c>
    </row>
    <row r="51" spans="1:10">
      <c r="A51" s="37" t="str">
        <f t="array" ref="A51">IF(ROWS($5:51)&lt;=COUNTA(rng),INDEX(rng,SMALL(IF(LEFT(rng,5)="Total",ROW(rng)-MIN(ROW(rng))+1),ROWS($5:51))),"")</f>
        <v>Total AMC</v>
      </c>
      <c r="B51" s="35">
        <f t="shared" ca="1" si="0"/>
        <v>2086.27</v>
      </c>
      <c r="C51" s="38">
        <f ca="1">B51/$B$70</f>
        <v>3.7383102881219142E-3</v>
      </c>
      <c r="D51" s="35">
        <f t="shared" ca="1" si="1"/>
        <v>-227.80999999999995</v>
      </c>
      <c r="E51" s="2">
        <f t="shared" ca="1" si="2"/>
        <v>-0.10919487889870436</v>
      </c>
      <c r="F51" s="35">
        <f t="shared" ca="1" si="3"/>
        <v>1982.17</v>
      </c>
      <c r="G51" s="38">
        <f ca="1">F51/$F$70</f>
        <v>6.4034038117918675E-3</v>
      </c>
      <c r="H51" s="33">
        <f t="shared" ca="1" si="4"/>
        <v>0.95010233574753034</v>
      </c>
      <c r="I51" s="47">
        <f t="shared" ca="1" si="5"/>
        <v>200000</v>
      </c>
      <c r="J51" s="36">
        <f t="array" ref="J51">IF(ROWS($5:51)&lt;=COUNTA(rng),SMALL(IF(LEFT(rng,5)="Total",ROW(rng)-MIN(ROW(rng))+1),ROWS($5:51)),"")+1</f>
        <v>334</v>
      </c>
    </row>
    <row r="52" spans="1:10">
      <c r="A52" s="37" t="str">
        <f t="array" ref="A52">IF(ROWS($5:52)&lt;=COUNTA(rng),INDEX(rng,SMALL(IF(LEFT(rng,5)="Total",ROW(rng)-MIN(ROW(rng))+1),ROWS($5:52))),"")</f>
        <v>Total BERNAY AUTOMATION</v>
      </c>
      <c r="B52" s="35">
        <f t="shared" ca="1" si="0"/>
        <v>1381</v>
      </c>
      <c r="C52" s="38">
        <f ca="1">B52/$B$70</f>
        <v>2.4745629798139089E-3</v>
      </c>
      <c r="D52" s="35">
        <f t="shared" ca="1" si="1"/>
        <v>-72.929999999999836</v>
      </c>
      <c r="E52" s="2">
        <f t="shared" ca="1" si="2"/>
        <v>-5.2809558291093295E-2</v>
      </c>
      <c r="F52" s="35">
        <f t="shared" ca="1" si="3"/>
        <v>1224.58</v>
      </c>
      <c r="G52" s="38">
        <f ca="1">F52/$F$70</f>
        <v>3.9560079306235505E-3</v>
      </c>
      <c r="H52" s="33">
        <f t="shared" ca="1" si="4"/>
        <v>0.88673425054308463</v>
      </c>
      <c r="I52" s="47">
        <f t="shared" ca="1" si="5"/>
        <v>200000</v>
      </c>
      <c r="J52" s="36">
        <f t="array" ref="J52">IF(ROWS($5:52)&lt;=COUNTA(rng),SMALL(IF(LEFT(rng,5)="Total",ROW(rng)-MIN(ROW(rng))+1),ROWS($5:52)),"")+1</f>
        <v>345</v>
      </c>
    </row>
    <row r="53" spans="1:10">
      <c r="A53" s="37" t="str">
        <f t="array" ref="A53">IF(ROWS($5:53)&lt;=COUNTA(rng),INDEX(rng,SMALL(IF(LEFT(rng,5)="Total",ROW(rng)-MIN(ROW(rng))+1),ROWS($5:53))),"")</f>
        <v>Total DBS</v>
      </c>
      <c r="B53" s="35">
        <f t="shared" ca="1" si="0"/>
        <v>1541.07</v>
      </c>
      <c r="C53" s="38">
        <f ca="1">B53/$B$70</f>
        <v>2.7613865107181902E-3</v>
      </c>
      <c r="D53" s="35">
        <f t="shared" ca="1" si="1"/>
        <v>549.18999999999994</v>
      </c>
      <c r="E53" s="2">
        <f t="shared" ca="1" si="2"/>
        <v>0.35636927589272388</v>
      </c>
      <c r="F53" s="35">
        <f t="shared" ca="1" si="3"/>
        <v>743.33</v>
      </c>
      <c r="G53" s="38">
        <f ca="1">F53/$F$70</f>
        <v>2.4013289250766831E-3</v>
      </c>
      <c r="H53" s="33">
        <f t="shared" ca="1" si="4"/>
        <v>0.48234668120202201</v>
      </c>
      <c r="I53" s="47">
        <f t="shared" ca="1" si="5"/>
        <v>200000</v>
      </c>
      <c r="J53" s="36">
        <f t="array" ref="J53">IF(ROWS($5:53)&lt;=COUNTA(rng),SMALL(IF(LEFT(rng,5)="Total",ROW(rng)-MIN(ROW(rng))+1),ROWS($5:53)),"")+1</f>
        <v>359</v>
      </c>
    </row>
    <row r="54" spans="1:10">
      <c r="A54" s="37" t="str">
        <f t="array" ref="A54">IF(ROWS($5:54)&lt;=COUNTA(rng),INDEX(rng,SMALL(IF(LEFT(rng,5)="Total",ROW(rng)-MIN(ROW(rng))+1),ROWS($5:54))),"")</f>
        <v>Total SAM LABIGNE EQUIPEMENT</v>
      </c>
      <c r="B54" s="35">
        <f t="shared" ca="1" si="0"/>
        <v>220</v>
      </c>
      <c r="C54" s="38">
        <f ca="1">B54/$B$70</f>
        <v>3.9420988816731353E-4</v>
      </c>
      <c r="D54" s="35">
        <f t="shared" ca="1" si="1"/>
        <v>69.940000000000012</v>
      </c>
      <c r="E54" s="2">
        <f t="shared" ca="1" si="2"/>
        <v>0.31790909090909097</v>
      </c>
      <c r="F54" s="35">
        <f t="shared" ca="1" si="3"/>
        <v>118.42</v>
      </c>
      <c r="G54" s="38">
        <f ca="1">F54/$F$70</f>
        <v>3.8255602667399509E-4</v>
      </c>
      <c r="H54" s="33">
        <f t="shared" ca="1" si="4"/>
        <v>0.53827272727272724</v>
      </c>
      <c r="I54" s="47">
        <f t="shared" ca="1" si="5"/>
        <v>200000</v>
      </c>
      <c r="J54" s="36">
        <f t="array" ref="J54">IF(ROWS($5:54)&lt;=COUNTA(rng),SMALL(IF(LEFT(rng,5)="Total",ROW(rng)-MIN(ROW(rng))+1),ROWS($5:54)),"")+1</f>
        <v>393</v>
      </c>
    </row>
    <row r="55" spans="1:10">
      <c r="A55" s="37" t="str">
        <f t="array" ref="A55">IF(ROWS($5:55)&lt;=COUNTA(rng),INDEX(rng,SMALL(IF(LEFT(rng,5)="Total",ROW(rng)-MIN(ROW(rng))+1),ROWS($5:55))),"")</f>
        <v>Total SANCHEZ S.A.S</v>
      </c>
      <c r="B55" s="35">
        <f t="shared" ca="1" si="0"/>
        <v>945</v>
      </c>
      <c r="C55" s="38">
        <f ca="1">B55/$B$70</f>
        <v>1.6933106559914148E-3</v>
      </c>
      <c r="D55" s="35">
        <f t="shared" ca="1" si="1"/>
        <v>259.40999999999991</v>
      </c>
      <c r="E55" s="2">
        <f t="shared" ca="1" si="2"/>
        <v>0.27450793650793642</v>
      </c>
      <c r="F55" s="35">
        <f t="shared" ca="1" si="3"/>
        <v>342.42</v>
      </c>
      <c r="G55" s="38">
        <f ca="1">F55/$F$70</f>
        <v>1.1061884365285374E-3</v>
      </c>
      <c r="H55" s="33">
        <f t="shared" ca="1" si="4"/>
        <v>0.36234920634920637</v>
      </c>
      <c r="I55" s="47">
        <f t="shared" ca="1" si="5"/>
        <v>200000</v>
      </c>
      <c r="J55" s="36">
        <f t="array" ref="J55">IF(ROWS($5:55)&lt;=COUNTA(rng),SMALL(IF(LEFT(rng,5)="Total",ROW(rng)-MIN(ROW(rng))+1),ROWS($5:55)),"")+1</f>
        <v>401</v>
      </c>
    </row>
    <row r="56" spans="1:10">
      <c r="A56" s="37" t="str">
        <f t="array" ref="A56">IF(ROWS($5:56)&lt;=COUNTA(rng),INDEX(rng,SMALL(IF(LEFT(rng,5)="Total",ROW(rng)-MIN(ROW(rng))+1),ROWS($5:56))),"")</f>
        <v>Total SEP-RIEP</v>
      </c>
      <c r="B56" s="35">
        <f t="shared" ca="1" si="0"/>
        <v>650</v>
      </c>
      <c r="C56" s="38">
        <f ca="1">B56/$B$70</f>
        <v>1.1647110332216081E-3</v>
      </c>
      <c r="D56" s="35">
        <f t="shared" ca="1" si="1"/>
        <v>138.27000000000004</v>
      </c>
      <c r="E56" s="2">
        <f t="shared" ca="1" si="2"/>
        <v>0.21272307692307699</v>
      </c>
      <c r="F56" s="35">
        <f t="shared" ca="1" si="3"/>
        <v>506.17</v>
      </c>
      <c r="G56" s="38">
        <f ca="1">F56/$F$70</f>
        <v>1.6351831111431861E-3</v>
      </c>
      <c r="H56" s="33">
        <f t="shared" ca="1" si="4"/>
        <v>0.77872307692307696</v>
      </c>
      <c r="I56" s="47">
        <f t="shared" ca="1" si="5"/>
        <v>200000</v>
      </c>
      <c r="J56" s="36">
        <f t="array" ref="J56">IF(ROWS($5:56)&lt;=COUNTA(rng),SMALL(IF(LEFT(rng,5)="Total",ROW(rng)-MIN(ROW(rng))+1),ROWS($5:56)),"")+1</f>
        <v>403</v>
      </c>
    </row>
    <row r="57" spans="1:10">
      <c r="A57" s="37" t="str">
        <f t="array" ref="A57">IF(ROWS($5:57)&lt;=COUNTA(rng),INDEX(rng,SMALL(IF(LEFT(rng,5)="Total",ROW(rng)-MIN(ROW(rng))+1),ROWS($5:57))),"")</f>
        <v>Total SOMAC</v>
      </c>
      <c r="B57" s="35">
        <f t="shared" ca="1" si="0"/>
        <v>116.7</v>
      </c>
      <c r="C57" s="38">
        <f ca="1">B57/$B$70</f>
        <v>2.091104270414795E-4</v>
      </c>
      <c r="D57" s="35">
        <f t="shared" ca="1" si="1"/>
        <v>42.599999999999994</v>
      </c>
      <c r="E57" s="2">
        <f t="shared" ca="1" si="2"/>
        <v>0.365038560411311</v>
      </c>
      <c r="F57" s="35">
        <f t="shared" ca="1" si="3"/>
        <v>49.75</v>
      </c>
      <c r="G57" s="38">
        <f ca="1">F57/$F$70</f>
        <v>1.6071746602796196E-4</v>
      </c>
      <c r="H57" s="33">
        <f t="shared" ca="1" si="4"/>
        <v>0.42630676949443014</v>
      </c>
      <c r="I57" s="47">
        <f t="shared" ca="1" si="5"/>
        <v>200000</v>
      </c>
      <c r="J57" s="36">
        <f t="array" ref="J57">IF(ROWS($5:57)&lt;=COUNTA(rng),SMALL(IF(LEFT(rng,5)="Total",ROW(rng)-MIN(ROW(rng))+1),ROWS($5:57)),"")+1</f>
        <v>405</v>
      </c>
    </row>
    <row r="58" spans="1:10">
      <c r="A58" s="37" t="str">
        <f t="array" ref="A58">IF(ROWS($5:58)&lt;=COUNTA(rng),INDEX(rng,SMALL(IF(LEFT(rng,5)="Total",ROW(rng)-MIN(ROW(rng))+1),ROWS($5:58))),"")</f>
        <v>Total ZALKIN ANDRE</v>
      </c>
      <c r="B58" s="35">
        <f t="shared" ca="1" si="0"/>
        <v>480.76</v>
      </c>
      <c r="C58" s="38">
        <f ca="1">B58/$B$70</f>
        <v>8.6145611743326204E-4</v>
      </c>
      <c r="D58" s="35">
        <f t="shared" ca="1" si="1"/>
        <v>189.15999999999997</v>
      </c>
      <c r="E58" s="2">
        <f t="shared" ca="1" si="2"/>
        <v>0.39346035443880517</v>
      </c>
      <c r="F58" s="35">
        <f t="shared" ca="1" si="3"/>
        <v>166.17000000000002</v>
      </c>
      <c r="G58" s="38">
        <f ca="1">F58/$F$70</f>
        <v>5.3681248904254161E-4</v>
      </c>
      <c r="H58" s="33">
        <f t="shared" ca="1" si="4"/>
        <v>0.34564023629253687</v>
      </c>
      <c r="I58" s="47">
        <f t="shared" ca="1" si="5"/>
        <v>200000</v>
      </c>
      <c r="J58" s="36">
        <f t="array" ref="J58">IF(ROWS($5:58)&lt;=COUNTA(rng),SMALL(IF(LEFT(rng,5)="Total",ROW(rng)-MIN(ROW(rng))+1),ROWS($5:58)),"")+1</f>
        <v>433</v>
      </c>
    </row>
    <row r="59" spans="1:10">
      <c r="A59" s="37" t="str">
        <f t="array" ref="A59">IF(ROWS($5:59)&lt;=COUNTA(rng),INDEX(rng,SMALL(IF(LEFT(rng,5)="Total",ROW(rng)-MIN(ROW(rng))+1),ROWS($5:59))),"")</f>
        <v>Total ASCA</v>
      </c>
      <c r="B59" s="35">
        <f t="shared" ca="1" si="0"/>
        <v>259.64999999999998</v>
      </c>
      <c r="C59" s="38">
        <f ca="1">B59/$B$70</f>
        <v>4.6525726119383155E-4</v>
      </c>
      <c r="D59" s="35">
        <f t="shared" ca="1" si="1"/>
        <v>221.89999999999998</v>
      </c>
      <c r="E59" s="2">
        <f t="shared" ca="1" si="2"/>
        <v>0.85461197766223762</v>
      </c>
      <c r="F59" s="35">
        <f t="shared" ca="1" si="3"/>
        <v>37.75</v>
      </c>
      <c r="G59" s="38">
        <f ca="1">F59/$F$70</f>
        <v>1.2195144407146863E-4</v>
      </c>
      <c r="H59" s="33">
        <f t="shared" ca="1" si="4"/>
        <v>0.14538802233776238</v>
      </c>
      <c r="I59" s="47">
        <f t="shared" ca="1" si="5"/>
        <v>200000</v>
      </c>
      <c r="J59" s="36">
        <f t="array" ref="J59">IF(ROWS($5:59)&lt;=COUNTA(rng),SMALL(IF(LEFT(rng,5)="Total",ROW(rng)-MIN(ROW(rng))+1),ROWS($5:59)),"")+1</f>
        <v>437</v>
      </c>
    </row>
    <row r="60" spans="1:10">
      <c r="A60" s="37" t="str">
        <f t="array" ref="A60">IF(ROWS($5:60)&lt;=COUNTA(rng),INDEX(rng,SMALL(IF(LEFT(rng,5)="Total",ROW(rng)-MIN(ROW(rng))+1),ROWS($5:60))),"")</f>
        <v>Total BRUNO JEAN EURL</v>
      </c>
      <c r="B60" s="35">
        <f t="shared" ca="1" si="0"/>
        <v>481.9</v>
      </c>
      <c r="C60" s="38">
        <f ca="1">B60/$B$70</f>
        <v>8.6349884139921992E-4</v>
      </c>
      <c r="D60" s="35">
        <f t="shared" ca="1" si="1"/>
        <v>149.76999999999998</v>
      </c>
      <c r="E60" s="2">
        <f t="shared" ca="1" si="2"/>
        <v>0.31079062046067646</v>
      </c>
      <c r="F60" s="35">
        <f t="shared" ca="1" si="3"/>
        <v>278.5</v>
      </c>
      <c r="G60" s="38">
        <f ca="1">F60/$F$70</f>
        <v>8.9969475957361628E-4</v>
      </c>
      <c r="H60" s="33">
        <f t="shared" ca="1" si="4"/>
        <v>0.57792073044200043</v>
      </c>
      <c r="I60" s="47">
        <f t="shared" ca="1" si="5"/>
        <v>200000</v>
      </c>
      <c r="J60" s="36">
        <f t="array" ref="J60">IF(ROWS($5:60)&lt;=COUNTA(rng),SMALL(IF(LEFT(rng,5)="Total",ROW(rng)-MIN(ROW(rng))+1),ROWS($5:60)),"")+1</f>
        <v>440</v>
      </c>
    </row>
    <row r="61" spans="1:10">
      <c r="A61" s="37" t="str">
        <f t="array" ref="A61">IF(ROWS($5:61)&lt;=COUNTA(rng),INDEX(rng,SMALL(IF(LEFT(rng,5)="Total",ROW(rng)-MIN(ROW(rng))+1),ROWS($5:61))),"")</f>
        <v>Total CEGELEC</v>
      </c>
      <c r="B61" s="35">
        <f t="shared" ca="1" si="0"/>
        <v>616.39</v>
      </c>
      <c r="C61" s="38">
        <f ca="1">B61/$B$70</f>
        <v>1.1044865134884109E-3</v>
      </c>
      <c r="D61" s="35">
        <f t="shared" ca="1" si="1"/>
        <v>209.77999999999992</v>
      </c>
      <c r="E61" s="2">
        <f t="shared" ca="1" si="2"/>
        <v>0.34033647528350547</v>
      </c>
      <c r="F61" s="35">
        <f t="shared" ca="1" si="3"/>
        <v>326.91000000000003</v>
      </c>
      <c r="G61" s="38">
        <f ca="1">F61/$F$70</f>
        <v>1.0560833531497698E-3</v>
      </c>
      <c r="H61" s="33">
        <f t="shared" ca="1" si="4"/>
        <v>0.53036227064034136</v>
      </c>
      <c r="I61" s="47">
        <f t="shared" ca="1" si="5"/>
        <v>200000</v>
      </c>
      <c r="J61" s="36">
        <f t="array" ref="J61">IF(ROWS($5:61)&lt;=COUNTA(rng),SMALL(IF(LEFT(rng,5)="Total",ROW(rng)-MIN(ROW(rng))+1),ROWS($5:61)),"")+1</f>
        <v>442</v>
      </c>
    </row>
    <row r="62" spans="1:10">
      <c r="A62" s="37" t="str">
        <f t="array" ref="A62">IF(ROWS($5:62)&lt;=COUNTA(rng),INDEX(rng,SMALL(IF(LEFT(rng,5)="Total",ROW(rng)-MIN(ROW(rng))+1),ROWS($5:62))),"")</f>
        <v>Total CMAT</v>
      </c>
      <c r="B62" s="35">
        <f t="shared" ca="1" si="0"/>
        <v>156.54</v>
      </c>
      <c r="C62" s="38">
        <f ca="1">B62/$B$70</f>
        <v>2.8049825406232387E-4</v>
      </c>
      <c r="D62" s="35">
        <f t="shared" ca="1" si="1"/>
        <v>59.249999999999986</v>
      </c>
      <c r="E62" s="2">
        <f t="shared" ca="1" si="2"/>
        <v>0.37849750862399378</v>
      </c>
      <c r="F62" s="35">
        <f t="shared" ca="1" si="3"/>
        <v>64.83</v>
      </c>
      <c r="G62" s="38">
        <f ca="1">F62/$F$70</f>
        <v>2.0943343361995526E-4</v>
      </c>
      <c r="H62" s="33">
        <f t="shared" ca="1" si="4"/>
        <v>0.41414334994250673</v>
      </c>
      <c r="I62" s="47">
        <f t="shared" ca="1" si="5"/>
        <v>200000</v>
      </c>
      <c r="J62" s="36">
        <f t="array" ref="J62">IF(ROWS($5:62)&lt;=COUNTA(rng),SMALL(IF(LEFT(rng,5)="Total",ROW(rng)-MIN(ROW(rng))+1),ROWS($5:62)),"")+1</f>
        <v>446</v>
      </c>
    </row>
    <row r="63" spans="1:10">
      <c r="A63" s="37" t="str">
        <f t="array" ref="A63">IF(ROWS($5:63)&lt;=COUNTA(rng),INDEX(rng,SMALL(IF(LEFT(rng,5)="Total",ROW(rng)-MIN(ROW(rng))+1),ROWS($5:63))),"")</f>
        <v>Total ERPI</v>
      </c>
      <c r="B63" s="35">
        <f t="shared" ca="1" si="0"/>
        <v>1668.43</v>
      </c>
      <c r="C63" s="38">
        <f ca="1">B63/$B$70</f>
        <v>2.9895981987045042E-3</v>
      </c>
      <c r="D63" s="35">
        <f t="shared" ca="1" si="1"/>
        <v>474.64</v>
      </c>
      <c r="E63" s="2">
        <f t="shared" ca="1" si="2"/>
        <v>0.28448301696804779</v>
      </c>
      <c r="F63" s="35">
        <f t="shared" ca="1" si="3"/>
        <v>605.66999999999996</v>
      </c>
      <c r="G63" s="38">
        <f ca="1">F63/$F$70</f>
        <v>1.9566180431991099E-3</v>
      </c>
      <c r="H63" s="33">
        <f t="shared" ca="1" si="4"/>
        <v>0.36301792703319885</v>
      </c>
      <c r="I63" s="47">
        <f t="shared" ca="1" si="5"/>
        <v>200000</v>
      </c>
      <c r="J63" s="36">
        <f t="array" ref="J63">IF(ROWS($5:63)&lt;=COUNTA(rng),SMALL(IF(LEFT(rng,5)="Total",ROW(rng)-MIN(ROW(rng))+1),ROWS($5:63)),"")+1</f>
        <v>469</v>
      </c>
    </row>
    <row r="64" spans="1:10">
      <c r="A64" s="37" t="str">
        <f t="array" ref="A64">IF(ROWS($5:64)&lt;=COUNTA(rng),INDEX(rng,SMALL(IF(LEFT(rng,5)="Total",ROW(rng)-MIN(ROW(rng))+1),ROWS($5:64))),"")</f>
        <v>Total MANUVIT</v>
      </c>
      <c r="B64" s="35">
        <f t="shared" ca="1" si="0"/>
        <v>336.35</v>
      </c>
      <c r="C64" s="38">
        <f ca="1">B64/$B$70</f>
        <v>6.0269316311398137E-4</v>
      </c>
      <c r="D64" s="35">
        <f t="shared" ca="1" si="1"/>
        <v>-8.7400000000000091</v>
      </c>
      <c r="E64" s="2">
        <f t="shared" ca="1" si="2"/>
        <v>-2.5984837223130691E-2</v>
      </c>
      <c r="F64" s="35">
        <f t="shared" ca="1" si="3"/>
        <v>280</v>
      </c>
      <c r="G64" s="38">
        <f ca="1">F64/$F$70</f>
        <v>9.0454051231817791E-4</v>
      </c>
      <c r="H64" s="33">
        <f t="shared" ca="1" si="4"/>
        <v>0.83246618106139436</v>
      </c>
      <c r="I64" s="47">
        <f t="shared" ca="1" si="5"/>
        <v>200000</v>
      </c>
      <c r="J64" s="36">
        <f t="array" ref="J64">IF(ROWS($5:64)&lt;=COUNTA(rng),SMALL(IF(LEFT(rng,5)="Total",ROW(rng)-MIN(ROW(rng))+1),ROWS($5:64)),"")+1</f>
        <v>476</v>
      </c>
    </row>
    <row r="65" spans="1:10" s="43" customFormat="1">
      <c r="A65" s="37" t="str">
        <f t="array" ref="A65">IF(ROWS($5:65)&lt;=COUNTA(rng),INDEX(rng,SMALL(IF(LEFT(rng,5)="Total",ROW(rng)-MIN(ROW(rng))+1),ROWS($5:65))),"")</f>
        <v>Total OCTE</v>
      </c>
      <c r="B65" s="35">
        <f t="shared" ca="1" si="0"/>
        <v>238.92</v>
      </c>
      <c r="C65" s="38">
        <f ca="1">B65/$B$70</f>
        <v>4.2811193854970243E-4</v>
      </c>
      <c r="D65" s="35">
        <f t="shared" ca="1" si="1"/>
        <v>30.319999999999993</v>
      </c>
      <c r="E65" s="2">
        <f t="shared" ref="E65" ca="1" si="6">D65/B65</f>
        <v>0.12690440314749704</v>
      </c>
      <c r="F65" s="35">
        <f t="shared" ca="1" si="3"/>
        <v>171.07999999999998</v>
      </c>
      <c r="G65" s="38">
        <f ca="1">F65/$F$70</f>
        <v>5.5267425302640664E-4</v>
      </c>
      <c r="H65" s="33">
        <f t="shared" ref="H65" ca="1" si="7">F65/B65</f>
        <v>0.7160555834588983</v>
      </c>
      <c r="I65" s="47">
        <f t="shared" ref="I65" ca="1" si="8">VLOOKUP(9.99999999999999E+307,INDIRECT("Données!A1"&amp;":A"&amp;J65),1)</f>
        <v>200000</v>
      </c>
      <c r="J65" s="36">
        <f t="array" ref="J65">IF(ROWS($5:65)&lt;=COUNTA(rng),SMALL(IF(LEFT(rng,5)="Total",ROW(rng)-MIN(ROW(rng))+1),ROWS($5:65)),"")+1</f>
        <v>480</v>
      </c>
    </row>
    <row r="66" spans="1:10">
      <c r="A66" s="37" t="str">
        <f t="array" ref="A66">IF(ROWS($5:66)&lt;=COUNTA(rng),INDEX(rng,SMALL(IF(LEFT(rng,5)="Total",ROW(rng)-MIN(ROW(rng))+1),ROWS($5:66))),"")</f>
        <v>Total PROCYS</v>
      </c>
      <c r="B66" s="35">
        <f t="shared" ca="1" si="0"/>
        <v>7800</v>
      </c>
      <c r="C66" s="38">
        <f ca="1">B66/$B$70</f>
        <v>1.3976532398659296E-2</v>
      </c>
      <c r="D66" s="35">
        <f t="shared" ca="1" si="1"/>
        <v>500.28999999999996</v>
      </c>
      <c r="E66" s="2">
        <f t="shared" ref="E66:E68" ca="1" si="9">D66/B66</f>
        <v>6.4139743589743586E-2</v>
      </c>
      <c r="F66" s="35">
        <f t="shared" ca="1" si="3"/>
        <v>2922.33</v>
      </c>
      <c r="G66" s="38">
        <f ca="1">F66/$F$70</f>
        <v>9.4405924120099308E-3</v>
      </c>
      <c r="H66" s="33">
        <f t="shared" ref="H66:H68" ca="1" si="10">F66/B66</f>
        <v>0.3746576923076923</v>
      </c>
      <c r="I66" s="47">
        <f t="shared" ref="I66:I68" ca="1" si="11">VLOOKUP(9.99999999999999E+307,INDIRECT("Données!A1"&amp;":A"&amp;J66),1)</f>
        <v>200000</v>
      </c>
      <c r="J66" s="36">
        <f t="array" ref="J66">IF(ROWS($5:66)&lt;=COUNTA(rng),SMALL(IF(LEFT(rng,5)="Total",ROW(rng)-MIN(ROW(rng))+1),ROWS($5:66)),"")+1</f>
        <v>482</v>
      </c>
    </row>
    <row r="67" spans="1:10">
      <c r="A67" s="37" t="str">
        <f t="array" ref="A67">IF(ROWS($5:67)&lt;=COUNTA(rng),INDEX(rng,SMALL(IF(LEFT(rng,5)="Total",ROW(rng)-MIN(ROW(rng))+1),ROWS($5:67))),"")</f>
        <v>Total SHOP CONCEPT &amp; SERVICES</v>
      </c>
      <c r="B67" s="35">
        <f t="shared" ca="1" si="0"/>
        <v>134524.25999999998</v>
      </c>
      <c r="C67" s="38">
        <f ca="1">B67/$B$70</f>
        <v>0.24104906131995726</v>
      </c>
      <c r="D67" s="35">
        <f t="shared" ca="1" si="1"/>
        <v>18623.37</v>
      </c>
      <c r="E67" s="2">
        <f t="shared" ca="1" si="9"/>
        <v>0.13843874703343473</v>
      </c>
      <c r="F67" s="35">
        <f t="shared" ca="1" si="3"/>
        <v>71105.739999999991</v>
      </c>
      <c r="G67" s="38">
        <f ca="1">F67/$F$70</f>
        <v>0.22970722317272552</v>
      </c>
      <c r="H67" s="33">
        <f t="shared" ca="1" si="10"/>
        <v>0.52857187246374748</v>
      </c>
      <c r="I67" s="47">
        <f t="shared" ca="1" si="11"/>
        <v>200000</v>
      </c>
      <c r="J67" s="36">
        <f t="array" ref="J67">IF(ROWS($5:67)&lt;=COUNTA(rng),SMALL(IF(LEFT(rng,5)="Total",ROW(rng)-MIN(ROW(rng))+1),ROWS($5:67)),"")+1</f>
        <v>500</v>
      </c>
    </row>
    <row r="68" spans="1:10">
      <c r="A68" s="37" t="str">
        <f t="array" ref="A68">IF(ROWS($5:68)&lt;=COUNTA(rng),INDEX(rng,SMALL(IF(LEFT(rng,5)="Total",ROW(rng)-MIN(ROW(rng))+1),ROWS($5:68))),"")</f>
        <v>Total IMETAL</v>
      </c>
      <c r="B68" s="35">
        <f t="shared" ca="1" si="0"/>
        <v>20558.739999999998</v>
      </c>
      <c r="C68" s="38">
        <f ca="1">B68/$B$70</f>
        <v>3.6838448164822159E-2</v>
      </c>
      <c r="D68" s="35">
        <f t="shared" ca="1" si="1"/>
        <v>3026.51</v>
      </c>
      <c r="E68" s="2">
        <f t="shared" ca="1" si="9"/>
        <v>0.14721281557138233</v>
      </c>
      <c r="F68" s="35">
        <f t="shared" ca="1" si="3"/>
        <v>14756.59</v>
      </c>
      <c r="G68" s="38">
        <f ca="1">F68/$F$70</f>
        <v>4.7671190995247505E-2</v>
      </c>
      <c r="H68" s="33">
        <f t="shared" ca="1" si="10"/>
        <v>0.71777696493073029</v>
      </c>
      <c r="I68" s="47">
        <f t="shared" ca="1" si="11"/>
        <v>600000</v>
      </c>
      <c r="J68" s="36">
        <f t="array" ref="J68">IF(ROWS($5:68)&lt;=COUNTA(rng),SMALL(IF(LEFT(rng,5)="Total",ROW(rng)-MIN(ROW(rng))+1),ROWS($5:68)),"")+1</f>
        <v>521</v>
      </c>
    </row>
    <row r="70" spans="1:10">
      <c r="B70" s="44">
        <f ca="1">SUBTOTAL(9,B5:B68)</f>
        <v>558078.34000000008</v>
      </c>
      <c r="C70" s="45">
        <f ca="1">SUBTOTAL(9,C5:C68)</f>
        <v>0.99999999999999989</v>
      </c>
      <c r="D70" s="44">
        <f ca="1">SUBTOTAL(9,D5:D68)</f>
        <v>62028.857200000006</v>
      </c>
      <c r="E70" s="46">
        <f ca="1">D70/B70</f>
        <v>0.11114722209071937</v>
      </c>
      <c r="F70" s="44">
        <f ca="1">SUBTOTAL(9,F5:F68)</f>
        <v>309549.43000000005</v>
      </c>
      <c r="G70" s="45">
        <f ca="1">SUBTOTAL(9,G5:G68)</f>
        <v>1</v>
      </c>
      <c r="H70" s="46">
        <f ca="1">F70/B70</f>
        <v>0.55467020992070759</v>
      </c>
    </row>
    <row r="73" spans="1:10" ht="18.75">
      <c r="A73" s="95" t="s">
        <v>610</v>
      </c>
      <c r="B73" s="94" t="s">
        <v>613</v>
      </c>
      <c r="C73" s="92"/>
      <c r="D73" s="93"/>
      <c r="E73" s="92"/>
      <c r="F73" s="93"/>
    </row>
    <row r="75" spans="1:10">
      <c r="B75" s="94" t="s">
        <v>611</v>
      </c>
      <c r="C75" s="92"/>
      <c r="D75" s="93"/>
      <c r="E75" s="92"/>
      <c r="F75" s="93"/>
    </row>
    <row r="77" spans="1:10">
      <c r="B77" s="94" t="s">
        <v>612</v>
      </c>
      <c r="C77" s="92"/>
      <c r="D77" s="93"/>
      <c r="E77" s="92"/>
      <c r="F77" s="93"/>
    </row>
  </sheetData>
  <autoFilter ref="A4:J64"/>
  <mergeCells count="2">
    <mergeCell ref="B1:H1"/>
    <mergeCell ref="B2:H2"/>
  </mergeCells>
  <printOptions horizontalCentered="1"/>
  <pageMargins left="0.39370078740157483" right="0.39370078740157483" top="0.39370078740157483" bottom="0" header="0" footer="0"/>
  <pageSetup paperSize="9"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P14"/>
  <sheetViews>
    <sheetView zoomScaleNormal="100" workbookViewId="0">
      <selection activeCell="A3" sqref="A3"/>
    </sheetView>
  </sheetViews>
  <sheetFormatPr defaultColWidth="11.42578125" defaultRowHeight="15"/>
  <cols>
    <col min="1" max="1" width="13.5703125" customWidth="1"/>
    <col min="2" max="2" width="7.28515625" customWidth="1"/>
    <col min="3" max="16" width="12.7109375" customWidth="1"/>
  </cols>
  <sheetData>
    <row r="1" spans="1:16" ht="41.25" customHeight="1" thickBot="1">
      <c r="C1" s="89" t="s">
        <v>147</v>
      </c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1"/>
    </row>
    <row r="2" spans="1:16" ht="9" customHeight="1">
      <c r="C2" s="55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6" s="59" customFormat="1" ht="25.5">
      <c r="A3" s="57" t="s">
        <v>78</v>
      </c>
      <c r="B3" s="57" t="s">
        <v>77</v>
      </c>
      <c r="C3" s="57" t="s">
        <v>54</v>
      </c>
      <c r="D3" s="58" t="s">
        <v>55</v>
      </c>
      <c r="E3" s="58" t="s">
        <v>56</v>
      </c>
      <c r="F3" s="58" t="s">
        <v>57</v>
      </c>
      <c r="G3" s="58" t="s">
        <v>58</v>
      </c>
      <c r="H3" s="58" t="s">
        <v>59</v>
      </c>
      <c r="I3" s="58" t="s">
        <v>60</v>
      </c>
      <c r="J3" s="58" t="s">
        <v>61</v>
      </c>
      <c r="K3" s="58" t="s">
        <v>62</v>
      </c>
      <c r="L3" s="58" t="s">
        <v>63</v>
      </c>
      <c r="M3" s="58" t="s">
        <v>64</v>
      </c>
      <c r="N3" s="58" t="s">
        <v>65</v>
      </c>
      <c r="O3" s="58" t="s">
        <v>66</v>
      </c>
      <c r="P3" s="58" t="s">
        <v>67</v>
      </c>
    </row>
    <row r="4" spans="1:16" s="7" customFormat="1">
      <c r="A4" s="6" t="s">
        <v>68</v>
      </c>
      <c r="B4" s="6">
        <v>500000</v>
      </c>
      <c r="C4" s="18">
        <f>SUMIFS(Données!C:C,Données!B:B,"5*")</f>
        <v>21150.949999999997</v>
      </c>
      <c r="D4" s="18">
        <f>SUMIFS(Données!D:D,Données!B:B,"5*")</f>
        <v>5133.0300000000007</v>
      </c>
      <c r="E4" s="18">
        <f>SUMIFS(Données!E:E,Données!B:B,"3*")</f>
        <v>3103.7999999999997</v>
      </c>
      <c r="F4" s="18">
        <f>SUMIFS(Données!F:F,Données!B:B,"5*")</f>
        <v>133.9</v>
      </c>
      <c r="G4" s="18">
        <f>SUMIFS(Données!G:G,Données!B:B,"5*")</f>
        <v>0</v>
      </c>
      <c r="H4" s="18">
        <f>SUMIFS(Données!H:H,Données!B:B,"5*")</f>
        <v>2075.15</v>
      </c>
      <c r="I4" s="18">
        <f>SUMIFS(Données!I:I,Données!B:B,"5*")</f>
        <v>332.9</v>
      </c>
      <c r="J4" s="18">
        <f>SUMIFS(Données!J:J,Données!B:B,"5*")</f>
        <v>481.11</v>
      </c>
      <c r="K4" s="18">
        <f>SUMIFS(Données!K:K,Données!B:B,"5*")</f>
        <v>274.05</v>
      </c>
      <c r="L4" s="8">
        <f>SUM(D4:K4)</f>
        <v>11533.939999999999</v>
      </c>
      <c r="M4" s="18">
        <f>SUMIFS(Données!M:M,Données!B:B,"5*")</f>
        <v>12208.71</v>
      </c>
      <c r="N4" s="8">
        <f>SUM(L4:M4)</f>
        <v>23742.649999999998</v>
      </c>
      <c r="O4" s="18">
        <f>SUMIFS(Données!O:O,Données!B:B,"5*")</f>
        <v>12690.619999999999</v>
      </c>
      <c r="P4" s="8">
        <f>O4-M4</f>
        <v>481.90999999999985</v>
      </c>
    </row>
    <row r="5" spans="1:16" s="7" customFormat="1">
      <c r="A5" s="6" t="s">
        <v>69</v>
      </c>
      <c r="B5" s="6">
        <v>300000</v>
      </c>
      <c r="C5" s="18">
        <f>SUMIFS(Données!C:C,Données!B:B,"3*")</f>
        <v>121630.70000000003</v>
      </c>
      <c r="D5" s="18">
        <f>SUMIFS(Données!D:D,Données!B:B,"3*")</f>
        <v>28253.839999999993</v>
      </c>
      <c r="E5" s="18">
        <f>SUMIFS(Données!E:E,Données!B:B,"5*")</f>
        <v>30.189999999999998</v>
      </c>
      <c r="F5" s="18">
        <f>SUMIFS(Données!F:F,Données!B:B,"3*")</f>
        <v>735.43</v>
      </c>
      <c r="G5" s="18">
        <f>SUMIFS(Données!G:G,Données!B:B,"3*")</f>
        <v>1710.83</v>
      </c>
      <c r="H5" s="18">
        <f>SUMIFS(Données!H:H,Données!B:B,"3*")</f>
        <v>2977.7299999999996</v>
      </c>
      <c r="I5" s="18">
        <f>SUMIFS(Données!I:I,Données!B:B,"3*")</f>
        <v>4349.49</v>
      </c>
      <c r="J5" s="18">
        <f>SUMIFS(Données!J:J,Données!B:B,"3*")</f>
        <v>0</v>
      </c>
      <c r="K5" s="18">
        <f>SUMIFS(Données!K:K,Données!B:B,"3*")</f>
        <v>2000.8900000000006</v>
      </c>
      <c r="L5" s="8">
        <f t="shared" ref="L5:L9" si="0">SUM(D5:K5)</f>
        <v>40058.399999999987</v>
      </c>
      <c r="M5" s="18">
        <f>SUMIFS(Données!M:M,Données!B:B,"3*")</f>
        <v>66151.359999999986</v>
      </c>
      <c r="N5" s="8">
        <f t="shared" ref="N5:N9" si="1">SUM(L5:M5)</f>
        <v>106209.75999999998</v>
      </c>
      <c r="O5" s="18">
        <f>SUMIFS(Données!O:O,Données!B:B,"3*")</f>
        <v>78498.689999999973</v>
      </c>
      <c r="P5" s="8">
        <f t="shared" ref="P5:P9" si="2">O5-M5</f>
        <v>12347.329999999987</v>
      </c>
    </row>
    <row r="6" spans="1:16" s="7" customFormat="1">
      <c r="A6" s="6" t="s">
        <v>70</v>
      </c>
      <c r="B6" s="6">
        <v>100000</v>
      </c>
      <c r="C6" s="18">
        <f>SUMIFS(Données!C:C,Données!B:B,"1*")</f>
        <v>35471.990000000013</v>
      </c>
      <c r="D6" s="18">
        <f>SUMIFS(Données!D:D,Données!B:B,"1*")</f>
        <v>5033.47</v>
      </c>
      <c r="E6" s="18">
        <f>SUMIFS(Données!E:E,Données!B:B,"1*")</f>
        <v>536.51</v>
      </c>
      <c r="F6" s="18">
        <f>SUMIFS(Données!F:F,Données!B:B,"1*")</f>
        <v>1549.6727999999998</v>
      </c>
      <c r="G6" s="18">
        <f>SUMIFS(Données!G:G,Données!B:B,"1*")</f>
        <v>1136.98</v>
      </c>
      <c r="H6" s="18">
        <f>SUMIFS(Données!H:H,Données!B:B,"1*")</f>
        <v>837.82</v>
      </c>
      <c r="I6" s="18">
        <f>SUMIFS(Données!I:I,Données!B:B,"1*")</f>
        <v>174.75</v>
      </c>
      <c r="J6" s="18">
        <f>SUMIFS(Données!J:J,Données!B:B,"1*")</f>
        <v>206</v>
      </c>
      <c r="K6" s="18">
        <f>SUMIFS(Données!K:K,Données!B:B,"1*")</f>
        <v>831.5</v>
      </c>
      <c r="L6" s="8">
        <f t="shared" si="0"/>
        <v>10306.702799999999</v>
      </c>
      <c r="M6" s="18">
        <f>SUMIFS(Données!M:M,Données!B:B,"1*")</f>
        <v>21066.029999999988</v>
      </c>
      <c r="N6" s="8">
        <f t="shared" si="1"/>
        <v>31372.732799999987</v>
      </c>
      <c r="O6" s="18">
        <f>SUMIFS(Données!O:O,Données!B:B,"1*")</f>
        <v>25165.287200000002</v>
      </c>
      <c r="P6" s="8">
        <f t="shared" si="2"/>
        <v>4099.2572000000146</v>
      </c>
    </row>
    <row r="7" spans="1:16" s="7" customFormat="1">
      <c r="A7" s="6" t="s">
        <v>71</v>
      </c>
      <c r="B7" s="6">
        <v>400000</v>
      </c>
      <c r="C7" s="18">
        <f>SUMIFS(Données!C:C,Données!B:B,"4*")</f>
        <v>128817.68999999999</v>
      </c>
      <c r="D7" s="18">
        <f>SUMIFS(Données!D:D,Données!B:B,"4*")</f>
        <v>13933.369999999994</v>
      </c>
      <c r="E7" s="18">
        <f>SUMIFS(Données!E:E,Données!B:B,"4*")</f>
        <v>7911.7399999999989</v>
      </c>
      <c r="F7" s="18">
        <f>SUMIFS(Données!F:F,Données!B:B,"4*")</f>
        <v>4609.1999999999989</v>
      </c>
      <c r="G7" s="18">
        <f>SUMIFS(Données!G:G,Données!B:B,"4*")</f>
        <v>2323.8199999999993</v>
      </c>
      <c r="H7" s="18">
        <f>SUMIFS(Données!H:H,Données!B:B,"4*")</f>
        <v>8122.67</v>
      </c>
      <c r="I7" s="18">
        <f>SUMIFS(Données!I:I,Données!B:B,"4*")</f>
        <v>213.32</v>
      </c>
      <c r="J7" s="18">
        <f>SUMIFS(Données!J:J,Données!B:B,"4*")</f>
        <v>0</v>
      </c>
      <c r="K7" s="18">
        <f>SUMIFS(Données!K:K,Données!B:B,"4*")</f>
        <v>4464.96</v>
      </c>
      <c r="L7" s="8">
        <f t="shared" si="0"/>
        <v>41579.079999999987</v>
      </c>
      <c r="M7" s="18">
        <f>SUMIFS(Données!M:M,Données!B:B,"4*")</f>
        <v>72997.830000000016</v>
      </c>
      <c r="N7" s="8">
        <f t="shared" si="1"/>
        <v>114576.91</v>
      </c>
      <c r="O7" s="18">
        <f>SUMIFS(Données!O:O,Données!B:B,"4*")</f>
        <v>87238.609999999986</v>
      </c>
      <c r="P7" s="8">
        <f t="shared" si="2"/>
        <v>14240.77999999997</v>
      </c>
    </row>
    <row r="8" spans="1:16" s="7" customFormat="1">
      <c r="A8" s="6" t="s">
        <v>72</v>
      </c>
      <c r="B8" s="6">
        <v>200000</v>
      </c>
      <c r="C8" s="18">
        <f>SUMIFS(Données!C:C,Données!B:B,"2*")</f>
        <v>134524.25999999998</v>
      </c>
      <c r="D8" s="18">
        <f>SUMIFS(Données!D:D,Données!B:B,"2*")</f>
        <v>23736.640000000003</v>
      </c>
      <c r="E8" s="18">
        <f>SUMIFS(Données!E:E,Données!B:B,"2*")</f>
        <v>814.9</v>
      </c>
      <c r="F8" s="18">
        <f>SUMIFS(Données!F:F,Données!B:B,"2*")</f>
        <v>2128.17</v>
      </c>
      <c r="G8" s="18">
        <f>SUMIFS(Données!G:G,Données!B:B,"2*")</f>
        <v>5924.9699999999993</v>
      </c>
      <c r="H8" s="18">
        <f>SUMIFS(Données!H:H,Données!B:B,"2*")</f>
        <v>7963.17</v>
      </c>
      <c r="I8" s="18">
        <f>SUMIFS(Données!I:I,Données!B:B,"2*")</f>
        <v>1720.8299999999997</v>
      </c>
      <c r="J8" s="18">
        <f>SUMIFS(Données!J:J,Données!B:B,"2*")</f>
        <v>213.13</v>
      </c>
      <c r="K8" s="18">
        <f>SUMIFS(Données!K:K,Données!B:B,"2*")</f>
        <v>2293.34</v>
      </c>
      <c r="L8" s="8">
        <f t="shared" si="0"/>
        <v>44795.150000000009</v>
      </c>
      <c r="M8" s="18">
        <f>SUMIFS(Données!M:M,Données!B:B,"2*")</f>
        <v>71105.739999999991</v>
      </c>
      <c r="N8" s="8">
        <f t="shared" si="1"/>
        <v>115900.89</v>
      </c>
      <c r="O8" s="18">
        <f>SUMIFS(Données!O:O,Données!B:B,"2*")</f>
        <v>89729.11000000003</v>
      </c>
      <c r="P8" s="8">
        <f t="shared" si="2"/>
        <v>18623.370000000039</v>
      </c>
    </row>
    <row r="9" spans="1:16" s="7" customFormat="1">
      <c r="A9" s="6" t="s">
        <v>73</v>
      </c>
      <c r="B9" s="6">
        <v>600000</v>
      </c>
      <c r="C9" s="18">
        <f>SUMIFS(Données!C:C,Données!B:B,"6*")</f>
        <v>20558.739999999998</v>
      </c>
      <c r="D9" s="18">
        <f>SUMIFS(Données!D:D,Données!B:B,"6*")</f>
        <v>1339.45</v>
      </c>
      <c r="E9" s="18">
        <f>SUMIFS(Données!E:E,Données!B:B,"6*")</f>
        <v>16.62</v>
      </c>
      <c r="F9" s="18">
        <f>SUMIFS(Données!F:F,Données!B:B,"6*")</f>
        <v>0</v>
      </c>
      <c r="G9" s="18">
        <f>SUMIFS(Données!G:G,Données!B:B,"6*")</f>
        <v>0</v>
      </c>
      <c r="H9" s="18">
        <f>SUMIFS(Données!H:H,Données!B:B,"6*")</f>
        <v>41.41</v>
      </c>
      <c r="I9" s="18">
        <f>SUMIFS(Données!I:I,Données!B:B,"6*")</f>
        <v>0</v>
      </c>
      <c r="J9" s="18">
        <f>SUMIFS(Données!J:J,Données!B:B,"6*")</f>
        <v>1336.96</v>
      </c>
      <c r="K9" s="18">
        <f>SUMIFS(Données!K:K,Données!B:B,"6*")</f>
        <v>41.2</v>
      </c>
      <c r="L9" s="8">
        <f t="shared" si="0"/>
        <v>2775.64</v>
      </c>
      <c r="M9" s="18">
        <f>SUMIFS(Données!M:M,Données!B:B,"6*")</f>
        <v>14756.59</v>
      </c>
      <c r="N9" s="8">
        <f t="shared" si="1"/>
        <v>17532.23</v>
      </c>
      <c r="O9" s="18">
        <f>SUMIFS(Données!O:O,Données!B:B,"6*")</f>
        <v>17783.099999999999</v>
      </c>
      <c r="P9" s="8">
        <f t="shared" si="2"/>
        <v>3026.5099999999984</v>
      </c>
    </row>
    <row r="10" spans="1:16">
      <c r="C10" s="9">
        <f>SUM(C4:C9)</f>
        <v>462154.32999999996</v>
      </c>
      <c r="D10" s="10">
        <f t="shared" ref="D10:P10" si="3">SUM(D4:D9)</f>
        <v>77429.799999999988</v>
      </c>
      <c r="E10" s="10">
        <f t="shared" si="3"/>
        <v>12413.759999999998</v>
      </c>
      <c r="F10" s="10">
        <f t="shared" si="3"/>
        <v>9156.3727999999992</v>
      </c>
      <c r="G10" s="10">
        <f t="shared" si="3"/>
        <v>11096.599999999999</v>
      </c>
      <c r="H10" s="10">
        <f t="shared" si="3"/>
        <v>22017.95</v>
      </c>
      <c r="I10" s="10">
        <f t="shared" si="3"/>
        <v>6791.2899999999991</v>
      </c>
      <c r="J10" s="10">
        <f t="shared" si="3"/>
        <v>2237.1999999999998</v>
      </c>
      <c r="K10" s="10">
        <f t="shared" si="3"/>
        <v>9905.9400000000023</v>
      </c>
      <c r="L10" s="10">
        <f t="shared" si="3"/>
        <v>151048.91279999999</v>
      </c>
      <c r="M10" s="10">
        <f t="shared" si="3"/>
        <v>258286.25999999998</v>
      </c>
      <c r="N10" s="10">
        <f t="shared" si="3"/>
        <v>409335.17279999994</v>
      </c>
      <c r="O10" s="10">
        <f t="shared" si="3"/>
        <v>311105.41719999997</v>
      </c>
      <c r="P10" s="10">
        <f t="shared" si="3"/>
        <v>52819.157200000001</v>
      </c>
    </row>
    <row r="11" spans="1:16">
      <c r="C11" s="19"/>
      <c r="D11" s="11">
        <f>D10/$C$10</f>
        <v>0.16754100302381672</v>
      </c>
      <c r="E11" s="11">
        <f t="shared" ref="E11:P11" si="4">E10/$C$10</f>
        <v>2.6860637657554781E-2</v>
      </c>
      <c r="F11" s="11">
        <f t="shared" si="4"/>
        <v>1.981237046940575E-2</v>
      </c>
      <c r="G11" s="11">
        <f t="shared" si="4"/>
        <v>2.4010594036844791E-2</v>
      </c>
      <c r="H11" s="11">
        <f t="shared" si="4"/>
        <v>4.7641985740996956E-2</v>
      </c>
      <c r="I11" s="11">
        <f t="shared" si="4"/>
        <v>1.4694853124063555E-2</v>
      </c>
      <c r="J11" s="11">
        <f t="shared" si="4"/>
        <v>4.8408071823107229E-3</v>
      </c>
      <c r="K11" s="11">
        <f t="shared" si="4"/>
        <v>2.1434268505068434E-2</v>
      </c>
      <c r="L11" s="11">
        <f t="shared" si="4"/>
        <v>0.32683651974006173</v>
      </c>
      <c r="M11" s="11">
        <f t="shared" si="4"/>
        <v>0.55887447814239888</v>
      </c>
      <c r="N11" s="11">
        <f t="shared" si="4"/>
        <v>0.88571099788246055</v>
      </c>
      <c r="O11" s="11">
        <f t="shared" si="4"/>
        <v>0.67316348025993822</v>
      </c>
      <c r="P11" s="11">
        <f t="shared" si="4"/>
        <v>0.11428900211753941</v>
      </c>
    </row>
    <row r="12" spans="1:16">
      <c r="N12" s="3" t="s">
        <v>74</v>
      </c>
      <c r="O12" s="12">
        <f>+P10/M10</f>
        <v>0.20449851726530094</v>
      </c>
      <c r="P12" s="13">
        <f>P11</f>
        <v>0.11428900211753941</v>
      </c>
    </row>
    <row r="13" spans="1:16">
      <c r="N13" s="4" t="s">
        <v>75</v>
      </c>
      <c r="O13" s="14">
        <v>0.1017</v>
      </c>
      <c r="P13" s="15">
        <v>0.06</v>
      </c>
    </row>
    <row r="14" spans="1:16" ht="15.75" thickBot="1">
      <c r="N14" s="5" t="s">
        <v>76</v>
      </c>
      <c r="O14" s="16">
        <f>+O12-O13</f>
        <v>0.10279851726530094</v>
      </c>
      <c r="P14" s="17">
        <f>+P12-P13</f>
        <v>5.4289002117539412E-2</v>
      </c>
    </row>
  </sheetData>
  <mergeCells count="1">
    <mergeCell ref="C1:P1"/>
  </mergeCells>
  <printOptions horizontalCentered="1"/>
  <pageMargins left="0.39370078740157483" right="0.39370078740157483" top="0.39370078740157483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Données</vt:lpstr>
      <vt:lpstr>CA MB MO Du Mois</vt:lpstr>
      <vt:lpstr>Ventilation Totale Du Mois</vt:lpstr>
      <vt:lpstr>'CA MB MO Du Mois'!Print_Area</vt:lpstr>
      <vt:lpstr>rng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2017-12-15T16:06:54Z</cp:lastPrinted>
  <dcterms:created xsi:type="dcterms:W3CDTF">2006-09-16T00:00:00Z</dcterms:created>
  <dcterms:modified xsi:type="dcterms:W3CDTF">2017-12-15T17:31:46Z</dcterms:modified>
</cp:coreProperties>
</file>