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1720" windowHeight="12525" tabRatio="694"/>
  </bookViews>
  <sheets>
    <sheet name="Ezy sur Eure" sheetId="1" r:id="rId1"/>
    <sheet name="P1 Eure" sheetId="14" r:id="rId2"/>
    <sheet name="DJU" sheetId="17" r:id="rId3"/>
  </sheets>
  <calcPr calcId="125725"/>
</workbook>
</file>

<file path=xl/calcChain.xml><?xml version="1.0" encoding="utf-8"?>
<calcChain xmlns="http://schemas.openxmlformats.org/spreadsheetml/2006/main">
  <c r="J41" i="1"/>
  <c r="H41"/>
  <c r="H35" l="1" a="1"/>
  <c r="H35" s="1"/>
  <c r="L35" l="1"/>
  <c r="J35" a="1"/>
  <c r="J35" s="1"/>
  <c r="AD35"/>
  <c r="AB35"/>
  <c r="Z35"/>
  <c r="X35"/>
  <c r="N35"/>
  <c r="P35"/>
  <c r="R35"/>
  <c r="H36" l="1"/>
  <c r="AD36"/>
  <c r="AB36"/>
  <c r="Z36"/>
  <c r="X36"/>
  <c r="V36"/>
  <c r="T36"/>
  <c r="R36"/>
  <c r="P36"/>
  <c r="N36"/>
  <c r="L36"/>
  <c r="J36"/>
  <c r="C6" i="14" l="1"/>
  <c r="H4"/>
  <c r="I10" l="1"/>
  <c r="I9"/>
  <c r="I7"/>
  <c r="I6"/>
  <c r="C35" l="1"/>
  <c r="B18"/>
  <c r="B15"/>
  <c r="A19"/>
  <c r="N27" i="1"/>
  <c r="N28" s="1"/>
  <c r="P27"/>
  <c r="P28" s="1"/>
  <c r="C19" i="14" s="1"/>
  <c r="R27" i="1"/>
  <c r="R28" s="1"/>
  <c r="T27"/>
  <c r="T28" s="1"/>
  <c r="V27"/>
  <c r="V28" s="1"/>
  <c r="X27"/>
  <c r="X28" s="1"/>
  <c r="Z27"/>
  <c r="Z28" s="1"/>
  <c r="AB27"/>
  <c r="AB28" s="1"/>
  <c r="AD27"/>
  <c r="AD28" s="1"/>
  <c r="P30"/>
  <c r="P32" s="1"/>
  <c r="H30"/>
  <c r="H32" s="1"/>
  <c r="H27"/>
  <c r="H28" s="1"/>
  <c r="C15" i="14" s="1"/>
  <c r="E3"/>
  <c r="X5" i="17"/>
  <c r="V5"/>
  <c r="T5"/>
  <c r="R5"/>
  <c r="P5"/>
  <c r="N5"/>
  <c r="K5"/>
  <c r="I5"/>
  <c r="G5"/>
  <c r="E5"/>
  <c r="C5"/>
  <c r="A5"/>
  <c r="H39"/>
  <c r="F39"/>
  <c r="D39"/>
  <c r="B39"/>
  <c r="Y39"/>
  <c r="W39"/>
  <c r="U39"/>
  <c r="S39"/>
  <c r="Q39"/>
  <c r="O39"/>
  <c r="L39"/>
  <c r="J39"/>
  <c r="V35" i="1" l="1"/>
  <c r="T35"/>
  <c r="P33"/>
  <c r="D19" i="14" s="1"/>
  <c r="A15"/>
  <c r="B26"/>
  <c r="B25"/>
  <c r="B24"/>
  <c r="B23"/>
  <c r="B22"/>
  <c r="B21"/>
  <c r="B20"/>
  <c r="B19"/>
  <c r="B17"/>
  <c r="B16"/>
  <c r="A26"/>
  <c r="A25"/>
  <c r="A24"/>
  <c r="A23"/>
  <c r="A22"/>
  <c r="A20"/>
  <c r="A18"/>
  <c r="A17"/>
  <c r="A21"/>
  <c r="A16"/>
  <c r="G3"/>
  <c r="D35"/>
  <c r="B4"/>
  <c r="F19" l="1"/>
  <c r="G19" s="1"/>
  <c r="T30" i="1"/>
  <c r="T32" s="1"/>
  <c r="V30"/>
  <c r="V32" s="1"/>
  <c r="X30"/>
  <c r="X32" s="1"/>
  <c r="Z30"/>
  <c r="Z32" s="1"/>
  <c r="AB30"/>
  <c r="AB32" s="1"/>
  <c r="AD30"/>
  <c r="AD32" s="1"/>
  <c r="R30"/>
  <c r="R32" s="1"/>
  <c r="J30"/>
  <c r="J32" s="1"/>
  <c r="L30"/>
  <c r="L32" s="1"/>
  <c r="N30"/>
  <c r="N32" s="1"/>
  <c r="C26" i="14"/>
  <c r="C25"/>
  <c r="C24"/>
  <c r="C23"/>
  <c r="C22"/>
  <c r="C21"/>
  <c r="C20"/>
  <c r="C18"/>
  <c r="L27" i="1"/>
  <c r="L28" s="1"/>
  <c r="J27"/>
  <c r="J28" s="1"/>
  <c r="Z33" l="1"/>
  <c r="D24" i="14" s="1"/>
  <c r="AB33" i="1"/>
  <c r="D25" i="14" s="1"/>
  <c r="AD33" i="1"/>
  <c r="D26" i="14" s="1"/>
  <c r="C17"/>
  <c r="X33" i="1"/>
  <c r="D23" i="14" s="1"/>
  <c r="T33" i="1"/>
  <c r="D21" i="14" s="1"/>
  <c r="N33" i="1"/>
  <c r="D18" i="14" s="1"/>
  <c r="V33" i="1"/>
  <c r="D22" i="14" s="1"/>
  <c r="R33" i="1"/>
  <c r="D20" i="14" s="1"/>
  <c r="F24" l="1"/>
  <c r="G24" s="1"/>
  <c r="L33" i="1"/>
  <c r="D17" i="14" s="1"/>
  <c r="H33" i="1"/>
  <c r="D15" i="14" s="1"/>
  <c r="F20"/>
  <c r="G20" s="1"/>
  <c r="F21"/>
  <c r="G21" s="1"/>
  <c r="F25"/>
  <c r="G25" s="1"/>
  <c r="F22"/>
  <c r="G22" s="1"/>
  <c r="J33" i="1"/>
  <c r="D16" i="14" s="1"/>
  <c r="C16"/>
  <c r="F18"/>
  <c r="G18" s="1"/>
  <c r="F23"/>
  <c r="G23" s="1"/>
  <c r="F26"/>
  <c r="G26" s="1"/>
  <c r="I21" l="1"/>
  <c r="I22"/>
  <c r="I26"/>
  <c r="I25"/>
  <c r="I24"/>
  <c r="I18"/>
  <c r="I23"/>
  <c r="I20"/>
  <c r="F17"/>
  <c r="G17" s="1"/>
  <c r="I17" s="1"/>
  <c r="E15"/>
  <c r="E16" s="1"/>
  <c r="E17" s="1"/>
  <c r="E18" s="1"/>
  <c r="E19" s="1"/>
  <c r="E20" s="1"/>
  <c r="E21" s="1"/>
  <c r="E22" s="1"/>
  <c r="E23" s="1"/>
  <c r="E24" s="1"/>
  <c r="E25" s="1"/>
  <c r="E26" s="1"/>
  <c r="F15"/>
  <c r="G15" s="1"/>
  <c r="H15" s="1"/>
  <c r="D28"/>
  <c r="F16"/>
  <c r="G16" s="1"/>
  <c r="H16" l="1"/>
  <c r="H17" s="1"/>
  <c r="H18" s="1"/>
  <c r="H19" s="1"/>
  <c r="H20" s="1"/>
  <c r="H21" s="1"/>
  <c r="H22" s="1"/>
  <c r="H23" s="1"/>
  <c r="H24" s="1"/>
  <c r="H25" s="1"/>
  <c r="H26" s="1"/>
  <c r="I15"/>
  <c r="F35"/>
  <c r="F28"/>
  <c r="I16"/>
  <c r="G28"/>
  <c r="E35" s="1"/>
  <c r="I28" l="1"/>
  <c r="B35"/>
  <c r="G35" s="1"/>
  <c r="H35"/>
</calcChain>
</file>

<file path=xl/sharedStrings.xml><?xml version="1.0" encoding="utf-8"?>
<sst xmlns="http://schemas.openxmlformats.org/spreadsheetml/2006/main" count="191" uniqueCount="115">
  <si>
    <t>Code établissement :</t>
  </si>
  <si>
    <t>230EJ001</t>
  </si>
  <si>
    <t>Site :</t>
  </si>
  <si>
    <t>Energie :</t>
  </si>
  <si>
    <t>Gaz</t>
  </si>
  <si>
    <t>Allumage enseignement :</t>
  </si>
  <si>
    <t>Arrêt enseignement :</t>
  </si>
  <si>
    <t>Allumage logements :</t>
  </si>
  <si>
    <t>Arrêt logements :</t>
  </si>
  <si>
    <t>Reservé à l'exploitant</t>
  </si>
  <si>
    <t>Désignation</t>
  </si>
  <si>
    <t>Unité</t>
  </si>
  <si>
    <t>Pression 
[mBar]</t>
  </si>
  <si>
    <t>DATE</t>
  </si>
  <si>
    <t>Gaz Général</t>
  </si>
  <si>
    <r>
      <t>[m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]</t>
    </r>
  </si>
  <si>
    <t>Gaz cuisine</t>
  </si>
  <si>
    <t>Gaz logement 1</t>
  </si>
  <si>
    <t>Gaz logement 2</t>
  </si>
  <si>
    <t>Gaz logement 3</t>
  </si>
  <si>
    <t>Gaz logement 4</t>
  </si>
  <si>
    <t>Gaz logement 5</t>
  </si>
  <si>
    <t>Gaz logement 6</t>
  </si>
  <si>
    <t>Gaz gymnase</t>
  </si>
  <si>
    <t>ECS cuisine</t>
  </si>
  <si>
    <t>Remplissage</t>
  </si>
  <si>
    <t>Gaz Chaufferie</t>
  </si>
  <si>
    <t>-</t>
  </si>
  <si>
    <t>Mwh ECS</t>
  </si>
  <si>
    <t>ECS Consommée</t>
  </si>
  <si>
    <t>Mwh (Chauffage + ECS)</t>
  </si>
  <si>
    <t>Mwh (Chauffage)</t>
  </si>
  <si>
    <t>[Mwh]</t>
  </si>
  <si>
    <t>DJU Réel</t>
  </si>
  <si>
    <t>DJU An Dernier</t>
  </si>
  <si>
    <t>DJU Trentenaire</t>
  </si>
  <si>
    <t>[°C]</t>
  </si>
  <si>
    <t>Mois An dernier</t>
  </si>
  <si>
    <t>INDEX GAZ</t>
  </si>
  <si>
    <t>Analyse des consommations</t>
  </si>
  <si>
    <t xml:space="preserve">Saison </t>
  </si>
  <si>
    <t>Ville :</t>
  </si>
  <si>
    <t>Détail</t>
  </si>
  <si>
    <t>Exploitant :</t>
  </si>
  <si>
    <t>Période</t>
  </si>
  <si>
    <t>DJR de la période</t>
  </si>
  <si>
    <t xml:space="preserve">  Date:</t>
  </si>
  <si>
    <t xml:space="preserve">  Ville :</t>
  </si>
  <si>
    <t>Conso Chauffage (Mwh)</t>
  </si>
  <si>
    <t>Conso ECS (Mwh)</t>
  </si>
  <si>
    <t>Total</t>
  </si>
  <si>
    <t>Station météo :</t>
  </si>
  <si>
    <t>Conso Chauffage Théorique</t>
  </si>
  <si>
    <t>Mwh</t>
  </si>
  <si>
    <t>Calcul de l'interessement :</t>
  </si>
  <si>
    <t>NB (Mwh)</t>
  </si>
  <si>
    <t>DJR (°C)</t>
  </si>
  <si>
    <t>DJX (°C)</t>
  </si>
  <si>
    <t>N'B (Mwh)</t>
  </si>
  <si>
    <t>NC (Mwh)</t>
  </si>
  <si>
    <t>N'B1 (Mwh)</t>
  </si>
  <si>
    <r>
      <t xml:space="preserve">Ecart              </t>
    </r>
    <r>
      <rPr>
        <sz val="10"/>
        <color theme="1"/>
        <rFont val="Calibri"/>
        <family val="2"/>
      </rPr>
      <t>±</t>
    </r>
    <r>
      <rPr>
        <sz val="10"/>
        <color theme="1"/>
        <rFont val="Calibri"/>
        <family val="2"/>
        <scheme val="minor"/>
      </rPr>
      <t xml:space="preserve"> en %</t>
    </r>
  </si>
  <si>
    <t>P2</t>
  </si>
  <si>
    <t>An Dernier :</t>
  </si>
  <si>
    <t xml:space="preserve"> </t>
  </si>
  <si>
    <t>CCT (Mwh)</t>
  </si>
  <si>
    <t>Oct</t>
  </si>
  <si>
    <t>Nov</t>
  </si>
  <si>
    <t>Dec</t>
  </si>
  <si>
    <t>Jan</t>
  </si>
  <si>
    <t>Fev</t>
  </si>
  <si>
    <t>Avr</t>
  </si>
  <si>
    <t>Mai</t>
  </si>
  <si>
    <t>Jui</t>
  </si>
  <si>
    <t>Sept</t>
  </si>
  <si>
    <t>Mars</t>
  </si>
  <si>
    <t>Juin</t>
  </si>
  <si>
    <t>Aout</t>
  </si>
  <si>
    <t>P'2 (€)</t>
  </si>
  <si>
    <t>ROUEN BOOS</t>
  </si>
  <si>
    <t>arrêt établis.</t>
  </si>
  <si>
    <t>Date</t>
  </si>
  <si>
    <t>DJU</t>
  </si>
  <si>
    <t>Calcul DJU Mensuel</t>
  </si>
  <si>
    <t>Saison:</t>
  </si>
  <si>
    <t>Coéfficient gaz PCS</t>
  </si>
  <si>
    <t>Base marché (D.J.X) :</t>
  </si>
  <si>
    <t>NB (Mwh) :</t>
  </si>
  <si>
    <t>q (Mwh/m3 ECS) :</t>
  </si>
  <si>
    <t xml:space="preserve">               Date d'arrêt logement:</t>
  </si>
  <si>
    <t>INDEX EAU</t>
  </si>
  <si>
    <t>Cumul Conso Chauffage Réelle</t>
  </si>
  <si>
    <t>Cumul Conso Chauffage Théorique</t>
  </si>
  <si>
    <t xml:space="preserve">   Date de mise en service enseignement:</t>
  </si>
  <si>
    <t xml:space="preserve">   Date de mise en service logement:</t>
  </si>
  <si>
    <t xml:space="preserve">                       Date d'arrêt enseignement:</t>
  </si>
  <si>
    <t>PCS GAZ</t>
  </si>
  <si>
    <t>N°Lot :</t>
  </si>
  <si>
    <t>Estimé</t>
  </si>
  <si>
    <t>Chang. CPT</t>
  </si>
  <si>
    <t>Récupérer la somme des DJU du mois si:</t>
  </si>
  <si>
    <t>Je dirais que jy suis arrivé</t>
  </si>
  <si>
    <r>
      <t xml:space="preserve"> -Les derniers jours restant sur le mois d'avant après la date de relevée   </t>
    </r>
    <r>
      <rPr>
        <b/>
        <sz val="11"/>
        <color theme="1"/>
        <rFont val="Calibri"/>
        <family val="2"/>
        <scheme val="minor"/>
      </rPr>
      <t>D6</t>
    </r>
  </si>
  <si>
    <r>
      <t xml:space="preserve"> -la date de mise en route est supérieure  </t>
    </r>
    <r>
      <rPr>
        <b/>
        <sz val="11"/>
        <color theme="1"/>
        <rFont val="Calibri"/>
        <family val="2"/>
        <scheme val="minor"/>
      </rPr>
      <t>D6</t>
    </r>
  </si>
  <si>
    <r>
      <t xml:space="preserve"> -la date de relevée est inférieure    </t>
    </r>
    <r>
      <rPr>
        <b/>
        <sz val="11"/>
        <color theme="1"/>
        <rFont val="Calibri"/>
        <family val="2"/>
        <scheme val="minor"/>
      </rPr>
      <t>H12</t>
    </r>
  </si>
  <si>
    <t>Ici</t>
  </si>
  <si>
    <t>Je veux récupérer la somme des DJU entre le</t>
  </si>
  <si>
    <t>10/09/2013 et le 28/09/2013</t>
  </si>
  <si>
    <t>31/10/2013 et le 31/10/2013</t>
  </si>
  <si>
    <t xml:space="preserve"> + 01/11/2013 et le 30/11/2013</t>
  </si>
  <si>
    <t>Pas d'idée car c'est sur deux colonne différentes</t>
  </si>
  <si>
    <t>Plusieurs test mais rien qui marche</t>
  </si>
  <si>
    <t>MERCI</t>
  </si>
  <si>
    <t xml:space="preserve"> + 01/10/2013 et le 30/10/2013</t>
  </si>
  <si>
    <t>29/09/2013 et le 30/10/2013</t>
  </si>
</sst>
</file>

<file path=xl/styles.xml><?xml version="1.0" encoding="utf-8"?>
<styleSheet xmlns="http://schemas.openxmlformats.org/spreadsheetml/2006/main">
  <numFmts count="5">
    <numFmt numFmtId="164" formatCode="#,##0.000"/>
    <numFmt numFmtId="165" formatCode="[$-40C]d\-mmm\-yy;@"/>
    <numFmt numFmtId="166" formatCode="yyyy"/>
    <numFmt numFmtId="167" formatCode="[$-40C]d\-mmm;@"/>
    <numFmt numFmtId="168" formatCode="0.0"/>
  </numFmts>
  <fonts count="1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9"/>
      <color theme="1"/>
      <name val="Calibri"/>
      <family val="2"/>
      <scheme val="minor"/>
    </font>
    <font>
      <sz val="10"/>
      <name val="Corbel"/>
      <family val="2"/>
    </font>
    <font>
      <sz val="11"/>
      <name val="Corbel"/>
      <family val="2"/>
    </font>
    <font>
      <sz val="11"/>
      <color rgb="FFFF0000"/>
      <name val="Corbel"/>
      <family val="2"/>
    </font>
    <font>
      <b/>
      <sz val="11"/>
      <color rgb="FFFF0000"/>
      <name val="Corbel"/>
      <family val="2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sz val="36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399975585192419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FF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FF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FF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FF0000"/>
      </right>
      <top style="thin">
        <color rgb="FF000000"/>
      </top>
      <bottom/>
      <diagonal/>
    </border>
    <border>
      <left style="thin">
        <color rgb="FF000000"/>
      </left>
      <right style="thin">
        <color rgb="FFFF0000"/>
      </right>
      <top/>
      <bottom style="thin">
        <color rgb="FF000000"/>
      </bottom>
      <diagonal/>
    </border>
    <border>
      <left style="dashDot">
        <color indexed="64"/>
      </left>
      <right/>
      <top style="thin">
        <color rgb="FF000000"/>
      </top>
      <bottom style="thin">
        <color indexed="64"/>
      </bottom>
      <diagonal/>
    </border>
    <border>
      <left style="dashDot">
        <color rgb="FFFF0000"/>
      </left>
      <right style="dashDot">
        <color indexed="64"/>
      </right>
      <top style="thin">
        <color rgb="FF000000"/>
      </top>
      <bottom style="thin">
        <color indexed="64"/>
      </bottom>
      <diagonal/>
    </border>
    <border>
      <left style="dashDot">
        <color indexed="64"/>
      </left>
      <right style="dashDot">
        <color rgb="FFFF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85">
    <xf numFmtId="0" fontId="0" fillId="0" borderId="0" xfId="0"/>
    <xf numFmtId="0" fontId="0" fillId="0" borderId="0" xfId="0" applyAlignment="1" applyProtection="1">
      <alignment horizontal="right" vertical="center"/>
    </xf>
    <xf numFmtId="0" fontId="0" fillId="0" borderId="0" xfId="0" applyProtection="1"/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left" vertical="center"/>
    </xf>
    <xf numFmtId="14" fontId="0" fillId="0" borderId="0" xfId="0" applyNumberFormat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left" vertical="center"/>
    </xf>
    <xf numFmtId="14" fontId="0" fillId="0" borderId="0" xfId="0" applyNumberFormat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left" vertical="center"/>
    </xf>
    <xf numFmtId="3" fontId="0" fillId="0" borderId="1" xfId="0" applyNumberFormat="1" applyBorder="1" applyAlignment="1" applyProtection="1">
      <alignment horizontal="center" vertical="center"/>
    </xf>
    <xf numFmtId="3" fontId="0" fillId="0" borderId="0" xfId="0" applyNumberFormat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left" vertical="center"/>
    </xf>
    <xf numFmtId="0" fontId="0" fillId="2" borderId="1" xfId="0" applyFill="1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left" vertical="center"/>
    </xf>
    <xf numFmtId="164" fontId="0" fillId="0" borderId="1" xfId="0" applyNumberFormat="1" applyBorder="1" applyAlignment="1" applyProtection="1">
      <alignment horizontal="center" vertical="center"/>
    </xf>
    <xf numFmtId="0" fontId="0" fillId="6" borderId="1" xfId="0" applyFill="1" applyBorder="1" applyAlignment="1" applyProtection="1">
      <alignment horizontal="left" vertical="center"/>
    </xf>
    <xf numFmtId="164" fontId="0" fillId="0" borderId="1" xfId="0" applyNumberFormat="1" applyBorder="1" applyAlignment="1" applyProtection="1">
      <alignment horizontal="center"/>
    </xf>
    <xf numFmtId="0" fontId="0" fillId="7" borderId="1" xfId="0" applyFill="1" applyBorder="1" applyAlignment="1" applyProtection="1">
      <alignment horizontal="left" vertical="center"/>
    </xf>
    <xf numFmtId="0" fontId="0" fillId="0" borderId="0" xfId="0" applyAlignment="1">
      <alignment horizontal="right"/>
    </xf>
    <xf numFmtId="0" fontId="0" fillId="0" borderId="2" xfId="0" applyBorder="1" applyAlignment="1" applyProtection="1">
      <alignment horizontal="right" vertical="center"/>
    </xf>
    <xf numFmtId="0" fontId="0" fillId="0" borderId="3" xfId="0" applyBorder="1" applyAlignment="1" applyProtection="1">
      <alignment vertical="center"/>
    </xf>
    <xf numFmtId="0" fontId="0" fillId="0" borderId="5" xfId="0" applyBorder="1" applyAlignment="1" applyProtection="1">
      <alignment horizontal="right" vertical="center"/>
    </xf>
    <xf numFmtId="0" fontId="0" fillId="0" borderId="0" xfId="0" applyBorder="1" applyAlignment="1" applyProtection="1">
      <alignment vertical="center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right" vertical="center"/>
    </xf>
    <xf numFmtId="0" fontId="0" fillId="0" borderId="8" xfId="0" applyBorder="1" applyAlignment="1" applyProtection="1">
      <alignment vertical="center"/>
    </xf>
    <xf numFmtId="0" fontId="0" fillId="0" borderId="8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left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4" fontId="0" fillId="0" borderId="1" xfId="0" applyNumberFormat="1" applyBorder="1" applyAlignment="1" applyProtection="1">
      <alignment horizontal="center" vertical="center"/>
    </xf>
    <xf numFmtId="0" fontId="4" fillId="0" borderId="0" xfId="0" applyFont="1"/>
    <xf numFmtId="165" fontId="4" fillId="0" borderId="5" xfId="0" applyNumberFormat="1" applyFont="1" applyFill="1" applyBorder="1" applyAlignment="1"/>
    <xf numFmtId="165" fontId="4" fillId="0" borderId="6" xfId="0" applyNumberFormat="1" applyFont="1" applyFill="1" applyBorder="1" applyAlignment="1"/>
    <xf numFmtId="165" fontId="4" fillId="0" borderId="7" xfId="0" applyNumberFormat="1" applyFont="1" applyFill="1" applyBorder="1" applyAlignment="1"/>
    <xf numFmtId="165" fontId="4" fillId="0" borderId="9" xfId="0" applyNumberFormat="1" applyFont="1" applyFill="1" applyBorder="1" applyAlignment="1"/>
    <xf numFmtId="1" fontId="4" fillId="0" borderId="10" xfId="0" applyNumberFormat="1" applyFont="1" applyBorder="1"/>
    <xf numFmtId="10" fontId="4" fillId="0" borderId="10" xfId="0" applyNumberFormat="1" applyFont="1" applyBorder="1"/>
    <xf numFmtId="0" fontId="4" fillId="0" borderId="22" xfId="0" applyFont="1" applyBorder="1"/>
    <xf numFmtId="0" fontId="4" fillId="0" borderId="23" xfId="0" applyFont="1" applyBorder="1"/>
    <xf numFmtId="0" fontId="4" fillId="0" borderId="1" xfId="0" applyFont="1" applyBorder="1"/>
    <xf numFmtId="4" fontId="4" fillId="0" borderId="1" xfId="0" applyNumberFormat="1" applyFont="1" applyBorder="1"/>
    <xf numFmtId="1" fontId="4" fillId="0" borderId="1" xfId="0" applyNumberFormat="1" applyFont="1" applyBorder="1"/>
    <xf numFmtId="2" fontId="4" fillId="0" borderId="1" xfId="0" applyNumberFormat="1" applyFont="1" applyBorder="1"/>
    <xf numFmtId="10" fontId="4" fillId="0" borderId="1" xfId="0" applyNumberFormat="1" applyFont="1" applyBorder="1"/>
    <xf numFmtId="166" fontId="4" fillId="0" borderId="0" xfId="0" applyNumberFormat="1" applyFont="1"/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/>
    <xf numFmtId="164" fontId="0" fillId="0" borderId="24" xfId="0" applyNumberFormat="1" applyBorder="1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4" fillId="0" borderId="1" xfId="0" applyFont="1" applyBorder="1" applyAlignment="1">
      <alignment horizontal="center"/>
    </xf>
    <xf numFmtId="3" fontId="0" fillId="2" borderId="1" xfId="0" applyNumberFormat="1" applyFill="1" applyBorder="1" applyAlignment="1" applyProtection="1">
      <alignment horizontal="center" vertical="center"/>
    </xf>
    <xf numFmtId="164" fontId="0" fillId="2" borderId="1" xfId="0" applyNumberFormat="1" applyFill="1" applyBorder="1" applyAlignment="1" applyProtection="1">
      <alignment horizontal="center" vertical="center"/>
    </xf>
    <xf numFmtId="4" fontId="0" fillId="2" borderId="1" xfId="0" applyNumberFormat="1" applyFill="1" applyBorder="1" applyAlignment="1" applyProtection="1">
      <alignment horizontal="center" vertical="center"/>
    </xf>
    <xf numFmtId="164" fontId="0" fillId="2" borderId="1" xfId="0" applyNumberFormat="1" applyFill="1" applyBorder="1" applyAlignment="1" applyProtection="1">
      <alignment horizontal="center"/>
    </xf>
    <xf numFmtId="1" fontId="0" fillId="2" borderId="1" xfId="0" applyNumberFormat="1" applyFill="1" applyBorder="1" applyAlignment="1" applyProtection="1">
      <alignment horizontal="center"/>
    </xf>
    <xf numFmtId="3" fontId="0" fillId="2" borderId="1" xfId="0" applyNumberFormat="1" applyFill="1" applyBorder="1" applyAlignment="1" applyProtection="1">
      <alignment horizontal="center"/>
    </xf>
    <xf numFmtId="0" fontId="4" fillId="0" borderId="0" xfId="0" applyFont="1" applyAlignment="1">
      <alignment horizontal="left"/>
    </xf>
    <xf numFmtId="0" fontId="7" fillId="0" borderId="0" xfId="0" applyFont="1"/>
    <xf numFmtId="0" fontId="9" fillId="8" borderId="27" xfId="0" applyFont="1" applyFill="1" applyBorder="1" applyAlignment="1">
      <alignment horizontal="center" vertical="center" wrapText="1"/>
    </xf>
    <xf numFmtId="0" fontId="9" fillId="8" borderId="28" xfId="0" applyFont="1" applyFill="1" applyBorder="1" applyAlignment="1">
      <alignment horizontal="center" vertical="center" wrapText="1"/>
    </xf>
    <xf numFmtId="0" fontId="9" fillId="8" borderId="29" xfId="0" applyFont="1" applyFill="1" applyBorder="1" applyAlignment="1">
      <alignment horizontal="center" vertical="center" wrapText="1"/>
    </xf>
    <xf numFmtId="0" fontId="9" fillId="8" borderId="30" xfId="0" applyFont="1" applyFill="1" applyBorder="1" applyAlignment="1">
      <alignment horizontal="center" vertical="center" wrapText="1"/>
    </xf>
    <xf numFmtId="167" fontId="8" fillId="9" borderId="31" xfId="0" applyNumberFormat="1" applyFont="1" applyFill="1" applyBorder="1" applyAlignment="1">
      <alignment horizontal="center" vertical="center" wrapText="1"/>
    </xf>
    <xf numFmtId="0" fontId="8" fillId="9" borderId="32" xfId="0" applyFont="1" applyFill="1" applyBorder="1" applyAlignment="1">
      <alignment horizontal="center" vertical="center" wrapText="1"/>
    </xf>
    <xf numFmtId="167" fontId="8" fillId="9" borderId="33" xfId="0" applyNumberFormat="1" applyFont="1" applyFill="1" applyBorder="1" applyAlignment="1">
      <alignment horizontal="center" vertical="center" wrapText="1"/>
    </xf>
    <xf numFmtId="167" fontId="8" fillId="9" borderId="34" xfId="0" applyNumberFormat="1" applyFont="1" applyFill="1" applyBorder="1" applyAlignment="1">
      <alignment horizontal="center" vertical="center" wrapText="1"/>
    </xf>
    <xf numFmtId="2" fontId="8" fillId="9" borderId="32" xfId="0" applyNumberFormat="1" applyFont="1" applyFill="1" applyBorder="1" applyAlignment="1">
      <alignment horizontal="center" vertical="center" wrapText="1"/>
    </xf>
    <xf numFmtId="0" fontId="8" fillId="9" borderId="3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8" fillId="9" borderId="36" xfId="0" applyFont="1" applyFill="1" applyBorder="1" applyAlignment="1">
      <alignment horizontal="center" vertical="center" wrapText="1"/>
    </xf>
    <xf numFmtId="15" fontId="8" fillId="9" borderId="33" xfId="0" applyNumberFormat="1" applyFont="1" applyFill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/>
    </xf>
    <xf numFmtId="0" fontId="7" fillId="0" borderId="37" xfId="0" applyFont="1" applyBorder="1"/>
    <xf numFmtId="0" fontId="8" fillId="0" borderId="38" xfId="0" applyFont="1" applyBorder="1" applyAlignment="1">
      <alignment horizontal="center" vertical="center"/>
    </xf>
    <xf numFmtId="167" fontId="8" fillId="0" borderId="38" xfId="0" applyNumberFormat="1" applyFont="1" applyBorder="1" applyAlignment="1">
      <alignment horizontal="center" vertical="center"/>
    </xf>
    <xf numFmtId="0" fontId="7" fillId="0" borderId="39" xfId="0" applyFont="1" applyBorder="1"/>
    <xf numFmtId="167" fontId="8" fillId="0" borderId="40" xfId="0" applyNumberFormat="1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9" fillId="8" borderId="42" xfId="0" applyFont="1" applyFill="1" applyBorder="1" applyAlignment="1">
      <alignment horizontal="center" vertical="center" wrapText="1"/>
    </xf>
    <xf numFmtId="0" fontId="8" fillId="9" borderId="43" xfId="0" applyFont="1" applyFill="1" applyBorder="1" applyAlignment="1">
      <alignment horizontal="center" vertical="center" wrapText="1"/>
    </xf>
    <xf numFmtId="0" fontId="7" fillId="0" borderId="40" xfId="0" applyFont="1" applyBorder="1"/>
    <xf numFmtId="0" fontId="7" fillId="0" borderId="24" xfId="0" applyFont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168" fontId="4" fillId="0" borderId="12" xfId="0" applyNumberFormat="1" applyFont="1" applyBorder="1"/>
    <xf numFmtId="2" fontId="4" fillId="0" borderId="12" xfId="0" applyNumberFormat="1" applyFont="1" applyBorder="1"/>
    <xf numFmtId="0" fontId="4" fillId="0" borderId="0" xfId="0" applyFont="1" applyAlignment="1" applyProtection="1">
      <alignment horizontal="left" vertical="center"/>
    </xf>
    <xf numFmtId="0" fontId="4" fillId="0" borderId="0" xfId="0" applyFont="1" applyFill="1" applyBorder="1" applyAlignment="1">
      <alignment horizontal="left"/>
    </xf>
    <xf numFmtId="0" fontId="0" fillId="0" borderId="6" xfId="0" applyBorder="1" applyProtection="1"/>
    <xf numFmtId="14" fontId="0" fillId="0" borderId="6" xfId="0" applyNumberFormat="1" applyBorder="1" applyAlignment="1" applyProtection="1">
      <alignment horizontal="center" vertical="center"/>
    </xf>
    <xf numFmtId="14" fontId="0" fillId="0" borderId="9" xfId="0" applyNumberFormat="1" applyBorder="1" applyAlignment="1" applyProtection="1">
      <alignment horizontal="center" vertical="center"/>
    </xf>
    <xf numFmtId="168" fontId="0" fillId="0" borderId="1" xfId="0" applyNumberFormat="1" applyBorder="1" applyAlignment="1" applyProtection="1">
      <alignment horizontal="center"/>
    </xf>
    <xf numFmtId="168" fontId="0" fillId="0" borderId="1" xfId="0" applyNumberFormat="1" applyBorder="1" applyAlignment="1" applyProtection="1">
      <alignment horizontal="center" vertical="center"/>
    </xf>
    <xf numFmtId="168" fontId="4" fillId="0" borderId="10" xfId="0" applyNumberFormat="1" applyFont="1" applyBorder="1"/>
    <xf numFmtId="14" fontId="4" fillId="0" borderId="0" xfId="0" applyNumberFormat="1" applyFont="1"/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/>
    <xf numFmtId="0" fontId="0" fillId="0" borderId="0" xfId="0" applyAlignment="1" applyProtection="1">
      <alignment horizontal="center" vertical="center"/>
    </xf>
    <xf numFmtId="164" fontId="0" fillId="0" borderId="0" xfId="0" applyNumberFormat="1" applyBorder="1" applyAlignment="1" applyProtection="1">
      <alignment horizontal="center"/>
    </xf>
    <xf numFmtId="3" fontId="0" fillId="0" borderId="12" xfId="0" applyNumberFormat="1" applyBorder="1" applyAlignment="1" applyProtection="1">
      <alignment horizontal="center" vertical="center"/>
    </xf>
    <xf numFmtId="164" fontId="0" fillId="0" borderId="12" xfId="0" applyNumberFormat="1" applyBorder="1" applyAlignment="1" applyProtection="1">
      <alignment horizontal="center" vertical="center"/>
    </xf>
    <xf numFmtId="0" fontId="0" fillId="0" borderId="0" xfId="0" applyBorder="1" applyProtection="1"/>
    <xf numFmtId="168" fontId="0" fillId="0" borderId="12" xfId="0" applyNumberFormat="1" applyBorder="1" applyAlignment="1" applyProtection="1">
      <alignment horizontal="center"/>
    </xf>
    <xf numFmtId="14" fontId="0" fillId="0" borderId="22" xfId="0" applyNumberFormat="1" applyBorder="1" applyAlignment="1" applyProtection="1">
      <alignment horizontal="center" vertical="center" wrapText="1"/>
    </xf>
    <xf numFmtId="14" fontId="0" fillId="0" borderId="46" xfId="0" applyNumberFormat="1" applyBorder="1" applyAlignment="1" applyProtection="1">
      <alignment horizontal="center" vertical="center"/>
    </xf>
    <xf numFmtId="14" fontId="0" fillId="0" borderId="46" xfId="0" applyNumberFormat="1" applyBorder="1" applyAlignment="1" applyProtection="1">
      <alignment horizontal="center" vertical="center" wrapText="1"/>
    </xf>
    <xf numFmtId="14" fontId="0" fillId="0" borderId="22" xfId="0" applyNumberFormat="1" applyBorder="1" applyAlignment="1" applyProtection="1">
      <alignment horizontal="left" vertical="center"/>
    </xf>
    <xf numFmtId="14" fontId="0" fillId="0" borderId="47" xfId="0" applyNumberFormat="1" applyBorder="1" applyAlignment="1" applyProtection="1">
      <alignment horizontal="left" vertical="center"/>
    </xf>
    <xf numFmtId="3" fontId="0" fillId="0" borderId="5" xfId="0" applyNumberFormat="1" applyBorder="1" applyAlignment="1" applyProtection="1">
      <alignment horizontal="center" vertical="center"/>
    </xf>
    <xf numFmtId="164" fontId="0" fillId="0" borderId="5" xfId="0" applyNumberFormat="1" applyBorder="1" applyAlignment="1" applyProtection="1">
      <alignment horizontal="center" vertical="center"/>
    </xf>
    <xf numFmtId="4" fontId="0" fillId="0" borderId="5" xfId="0" applyNumberFormat="1" applyBorder="1" applyAlignment="1" applyProtection="1">
      <alignment horizontal="center" vertical="center"/>
    </xf>
    <xf numFmtId="164" fontId="0" fillId="0" borderId="5" xfId="0" applyNumberFormat="1" applyBorder="1" applyAlignment="1" applyProtection="1">
      <alignment horizontal="center"/>
    </xf>
    <xf numFmtId="168" fontId="0" fillId="0" borderId="5" xfId="0" applyNumberFormat="1" applyBorder="1" applyAlignment="1" applyProtection="1">
      <alignment horizontal="center"/>
    </xf>
    <xf numFmtId="3" fontId="0" fillId="10" borderId="1" xfId="0" applyNumberFormat="1" applyFill="1" applyBorder="1" applyAlignment="1" applyProtection="1">
      <alignment horizontal="center" vertical="center"/>
    </xf>
    <xf numFmtId="4" fontId="0" fillId="10" borderId="1" xfId="0" applyNumberFormat="1" applyFill="1" applyBorder="1" applyAlignment="1" applyProtection="1">
      <alignment horizontal="center" vertical="center"/>
    </xf>
    <xf numFmtId="3" fontId="1" fillId="10" borderId="1" xfId="0" applyNumberFormat="1" applyFont="1" applyFill="1" applyBorder="1" applyAlignment="1" applyProtection="1">
      <alignment horizontal="center" vertical="center"/>
    </xf>
    <xf numFmtId="14" fontId="0" fillId="5" borderId="46" xfId="0" applyNumberFormat="1" applyFill="1" applyBorder="1" applyAlignment="1" applyProtection="1">
      <alignment horizontal="center" vertical="center"/>
    </xf>
    <xf numFmtId="14" fontId="0" fillId="5" borderId="4" xfId="0" applyNumberFormat="1" applyFill="1" applyBorder="1" applyAlignment="1" applyProtection="1">
      <alignment horizontal="center" vertical="center"/>
    </xf>
    <xf numFmtId="14" fontId="0" fillId="0" borderId="0" xfId="0" applyNumberFormat="1" applyProtection="1"/>
    <xf numFmtId="0" fontId="1" fillId="0" borderId="0" xfId="0" applyFont="1" applyProtection="1"/>
    <xf numFmtId="0" fontId="0" fillId="0" borderId="11" xfId="0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 wrapText="1"/>
    </xf>
    <xf numFmtId="0" fontId="0" fillId="0" borderId="12" xfId="0" applyBorder="1" applyAlignment="1" applyProtection="1">
      <alignment horizontal="center" vertical="center" wrapText="1"/>
    </xf>
    <xf numFmtId="0" fontId="0" fillId="0" borderId="10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left" vertical="center"/>
    </xf>
    <xf numFmtId="0" fontId="0" fillId="0" borderId="0" xfId="0" applyBorder="1" applyAlignment="1" applyProtection="1">
      <alignment horizontal="right" vertical="center"/>
    </xf>
    <xf numFmtId="14" fontId="0" fillId="0" borderId="48" xfId="0" applyNumberFormat="1" applyBorder="1" applyAlignment="1" applyProtection="1">
      <alignment horizontal="center" vertical="center"/>
    </xf>
    <xf numFmtId="14" fontId="0" fillId="0" borderId="50" xfId="0" applyNumberFormat="1" applyBorder="1" applyAlignment="1" applyProtection="1">
      <alignment horizontal="center" vertical="center"/>
    </xf>
    <xf numFmtId="14" fontId="0" fillId="0" borderId="49" xfId="0" applyNumberFormat="1" applyBorder="1" applyAlignment="1" applyProtection="1">
      <alignment horizontal="center" vertical="center"/>
    </xf>
    <xf numFmtId="14" fontId="0" fillId="0" borderId="51" xfId="0" applyNumberFormat="1" applyBorder="1" applyAlignment="1" applyProtection="1">
      <alignment horizontal="center" vertical="center"/>
    </xf>
    <xf numFmtId="4" fontId="0" fillId="0" borderId="49" xfId="0" applyNumberFormat="1" applyBorder="1" applyAlignment="1" applyProtection="1">
      <alignment horizontal="center" vertical="center"/>
    </xf>
    <xf numFmtId="4" fontId="0" fillId="0" borderId="51" xfId="0" applyNumberFormat="1" applyBorder="1" applyAlignment="1" applyProtection="1">
      <alignment horizontal="center" vertical="center"/>
    </xf>
    <xf numFmtId="4" fontId="0" fillId="0" borderId="5" xfId="0" applyNumberFormat="1" applyBorder="1" applyAlignment="1" applyProtection="1">
      <alignment horizontal="center" vertical="center"/>
    </xf>
    <xf numFmtId="4" fontId="0" fillId="0" borderId="53" xfId="0" applyNumberFormat="1" applyBorder="1" applyAlignment="1" applyProtection="1">
      <alignment horizontal="center" vertical="center"/>
    </xf>
    <xf numFmtId="0" fontId="0" fillId="0" borderId="44" xfId="0" applyBorder="1" applyAlignment="1" applyProtection="1">
      <alignment horizontal="center" vertical="center"/>
    </xf>
    <xf numFmtId="0" fontId="0" fillId="0" borderId="45" xfId="0" applyBorder="1" applyAlignment="1" applyProtection="1">
      <alignment horizontal="center" vertical="center"/>
    </xf>
    <xf numFmtId="14" fontId="0" fillId="0" borderId="2" xfId="0" applyNumberFormat="1" applyFont="1" applyBorder="1" applyAlignment="1" applyProtection="1">
      <alignment horizontal="center" vertical="center" wrapText="1"/>
    </xf>
    <xf numFmtId="14" fontId="0" fillId="0" borderId="7" xfId="0" applyNumberFormat="1" applyFont="1" applyBorder="1" applyAlignment="1" applyProtection="1">
      <alignment horizontal="center" vertical="center" wrapText="1"/>
    </xf>
    <xf numFmtId="14" fontId="0" fillId="0" borderId="48" xfId="0" applyNumberFormat="1" applyBorder="1" applyAlignment="1" applyProtection="1">
      <alignment horizontal="center" vertical="center" wrapText="1"/>
    </xf>
    <xf numFmtId="14" fontId="0" fillId="0" borderId="50" xfId="0" applyNumberFormat="1" applyBorder="1" applyAlignment="1" applyProtection="1">
      <alignment horizontal="center" vertical="center" wrapText="1"/>
    </xf>
    <xf numFmtId="0" fontId="13" fillId="0" borderId="0" xfId="0" applyFont="1" applyAlignment="1" applyProtection="1">
      <alignment horizontal="center" vertical="center"/>
    </xf>
    <xf numFmtId="0" fontId="0" fillId="0" borderId="52" xfId="0" applyBorder="1" applyAlignment="1" applyProtection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5" fontId="0" fillId="0" borderId="21" xfId="0" applyNumberFormat="1" applyBorder="1" applyAlignment="1">
      <alignment horizontal="center"/>
    </xf>
    <xf numFmtId="15" fontId="0" fillId="0" borderId="20" xfId="0" applyNumberForma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11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7" fillId="0" borderId="25" xfId="0" applyFont="1" applyBorder="1" applyAlignment="1">
      <alignment horizontal="center"/>
    </xf>
    <xf numFmtId="17" fontId="11" fillId="2" borderId="1" xfId="0" applyNumberFormat="1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6">
    <dxf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 sz="1000" b="0"/>
            </a:pPr>
            <a:r>
              <a:rPr lang="fr-FR" sz="1000" b="0"/>
              <a:t>NC-N'B</a:t>
            </a:r>
          </a:p>
          <a:p>
            <a:pPr>
              <a:defRPr sz="1000" b="0"/>
            </a:pPr>
            <a:r>
              <a:rPr lang="fr-FR" sz="1000" b="0"/>
              <a:t>Cumulé</a:t>
            </a:r>
          </a:p>
        </c:rich>
      </c:tx>
      <c:layout>
        <c:manualLayout>
          <c:xMode val="edge"/>
          <c:yMode val="edge"/>
          <c:x val="0.91874815837938006"/>
          <c:y val="5.7832422586521562E-2"/>
        </c:manualLayout>
      </c:layout>
    </c:title>
    <c:view3D>
      <c:rAngAx val="1"/>
    </c:view3D>
    <c:plotArea>
      <c:layout>
        <c:manualLayout>
          <c:layoutTarget val="inner"/>
          <c:xMode val="edge"/>
          <c:yMode val="edge"/>
          <c:x val="5.3154696132597004E-2"/>
          <c:y val="2.9655990510083479E-2"/>
          <c:w val="0.87393278084714088"/>
          <c:h val="0.83867850637523234"/>
        </c:manualLayout>
      </c:layout>
      <c:bar3DChart>
        <c:barDir val="col"/>
        <c:grouping val="clustered"/>
        <c:ser>
          <c:idx val="0"/>
          <c:order val="0"/>
          <c:tx>
            <c:strRef>
              <c:f>'P1 Eure'!$F$34</c:f>
              <c:strCache>
                <c:ptCount val="1"/>
                <c:pt idx="0">
                  <c:v>NC (Mwh)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'P1 Eure'!$F$37:$F$48</c:f>
              <c:strCache>
                <c:ptCount val="12"/>
                <c:pt idx="0">
                  <c:v>Sept</c:v>
                </c:pt>
                <c:pt idx="1">
                  <c:v>Oct</c:v>
                </c:pt>
                <c:pt idx="2">
                  <c:v>Nov</c:v>
                </c:pt>
                <c:pt idx="3">
                  <c:v>Dec</c:v>
                </c:pt>
                <c:pt idx="4">
                  <c:v>Jan</c:v>
                </c:pt>
                <c:pt idx="5">
                  <c:v>Fev</c:v>
                </c:pt>
                <c:pt idx="6">
                  <c:v>Mars</c:v>
                </c:pt>
                <c:pt idx="7">
                  <c:v>Avr</c:v>
                </c:pt>
                <c:pt idx="8">
                  <c:v>Mai</c:v>
                </c:pt>
                <c:pt idx="9">
                  <c:v>Juin</c:v>
                </c:pt>
                <c:pt idx="10">
                  <c:v>Jui</c:v>
                </c:pt>
                <c:pt idx="11">
                  <c:v>Aout</c:v>
                </c:pt>
              </c:strCache>
            </c:strRef>
          </c:cat>
          <c:val>
            <c:numRef>
              <c:f>'P1 Eure'!$E$15:$E$26</c:f>
              <c:numCache>
                <c:formatCode>0.00</c:formatCode>
                <c:ptCount val="12"/>
                <c:pt idx="0">
                  <c:v>23.969560000000001</c:v>
                </c:pt>
                <c:pt idx="1">
                  <c:v>62.019979999999997</c:v>
                </c:pt>
                <c:pt idx="2">
                  <c:v>123.38570000000001</c:v>
                </c:pt>
                <c:pt idx="3">
                  <c:v>213.45717999999999</c:v>
                </c:pt>
                <c:pt idx="4">
                  <c:v>290.00912</c:v>
                </c:pt>
                <c:pt idx="5">
                  <c:v>315.73311999999999</c:v>
                </c:pt>
                <c:pt idx="6">
                  <c:v>334.55721999999997</c:v>
                </c:pt>
                <c:pt idx="7">
                  <c:v>341.88471999999996</c:v>
                </c:pt>
                <c:pt idx="8">
                  <c:v>342.25947999999994</c:v>
                </c:pt>
                <c:pt idx="9">
                  <c:v>340.16375999999991</c:v>
                </c:pt>
                <c:pt idx="10">
                  <c:v>340.36649999999992</c:v>
                </c:pt>
                <c:pt idx="11">
                  <c:v>340.1796599999999</c:v>
                </c:pt>
              </c:numCache>
            </c:numRef>
          </c:val>
        </c:ser>
        <c:ser>
          <c:idx val="1"/>
          <c:order val="1"/>
          <c:tx>
            <c:strRef>
              <c:f>'P1 Eure'!$E$34</c:f>
              <c:strCache>
                <c:ptCount val="1"/>
                <c:pt idx="0">
                  <c:v>N'B (Mwh)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'P1 Eure'!$F$37:$F$48</c:f>
              <c:strCache>
                <c:ptCount val="12"/>
                <c:pt idx="0">
                  <c:v>Sept</c:v>
                </c:pt>
                <c:pt idx="1">
                  <c:v>Oct</c:v>
                </c:pt>
                <c:pt idx="2">
                  <c:v>Nov</c:v>
                </c:pt>
                <c:pt idx="3">
                  <c:v>Dec</c:v>
                </c:pt>
                <c:pt idx="4">
                  <c:v>Jan</c:v>
                </c:pt>
                <c:pt idx="5">
                  <c:v>Fev</c:v>
                </c:pt>
                <c:pt idx="6">
                  <c:v>Mars</c:v>
                </c:pt>
                <c:pt idx="7">
                  <c:v>Avr</c:v>
                </c:pt>
                <c:pt idx="8">
                  <c:v>Mai</c:v>
                </c:pt>
                <c:pt idx="9">
                  <c:v>Juin</c:v>
                </c:pt>
                <c:pt idx="10">
                  <c:v>Jui</c:v>
                </c:pt>
                <c:pt idx="11">
                  <c:v>Aout</c:v>
                </c:pt>
              </c:strCache>
            </c:strRef>
          </c:cat>
          <c:val>
            <c:numRef>
              <c:f>'P1 Eure'!$H$15:$H$26</c:f>
              <c:numCache>
                <c:formatCode>0.00</c:formatCode>
                <c:ptCount val="12"/>
                <c:pt idx="0">
                  <c:v>0.79400749063670406</c:v>
                </c:pt>
                <c:pt idx="1">
                  <c:v>8.7340823970037444</c:v>
                </c:pt>
                <c:pt idx="2">
                  <c:v>16.674157303370784</c:v>
                </c:pt>
                <c:pt idx="3">
                  <c:v>23.026217228464418</c:v>
                </c:pt>
                <c:pt idx="4">
                  <c:v>30.966292134831459</c:v>
                </c:pt>
                <c:pt idx="5">
                  <c:v>40.49438202247191</c:v>
                </c:pt>
                <c:pt idx="6">
                  <c:v>51.610486891385769</c:v>
                </c:pt>
                <c:pt idx="7">
                  <c:v>64.31460674157303</c:v>
                </c:pt>
                <c:pt idx="8">
                  <c:v>64.31460674157303</c:v>
                </c:pt>
                <c:pt idx="9">
                  <c:v>64.31460674157303</c:v>
                </c:pt>
                <c:pt idx="10">
                  <c:v>64.31460674157303</c:v>
                </c:pt>
                <c:pt idx="11">
                  <c:v>64.31460674157303</c:v>
                </c:pt>
              </c:numCache>
            </c:numRef>
          </c:val>
        </c:ser>
        <c:dLbls/>
        <c:shape val="box"/>
        <c:axId val="145499648"/>
        <c:axId val="145501184"/>
        <c:axId val="0"/>
      </c:bar3DChart>
      <c:catAx>
        <c:axId val="145499648"/>
        <c:scaling>
          <c:orientation val="minMax"/>
        </c:scaling>
        <c:axPos val="b"/>
        <c:numFmt formatCode="[$-40C]d\-mmm\-yy;@" sourceLinked="1"/>
        <c:maj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145501184"/>
        <c:crosses val="autoZero"/>
        <c:auto val="1"/>
        <c:lblAlgn val="ctr"/>
        <c:lblOffset val="100"/>
      </c:catAx>
      <c:valAx>
        <c:axId val="145501184"/>
        <c:scaling>
          <c:orientation val="minMax"/>
          <c:min val="0"/>
        </c:scaling>
        <c:axPos val="l"/>
        <c:majorGridlines/>
        <c:numFmt formatCode="0.00" sourceLinked="1"/>
        <c:maj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1454996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1216068139963158"/>
          <c:y val="0.34671357012750481"/>
          <c:w val="8.4769643953345644E-2"/>
          <c:h val="0.27187304433921167"/>
        </c:manualLayout>
      </c:layout>
      <c:txPr>
        <a:bodyPr/>
        <a:lstStyle/>
        <a:p>
          <a:pPr>
            <a:defRPr sz="700"/>
          </a:pPr>
          <a:endParaRPr lang="en-US"/>
        </a:p>
      </c:txPr>
    </c:legend>
    <c:plotVisOnly val="1"/>
    <c:dispBlanksAs val="gap"/>
  </c:chart>
  <c:printSettings>
    <c:headerFooter/>
    <c:pageMargins b="0.75000000000000733" l="0.70000000000000062" r="0.70000000000000062" t="0.750000000000007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 sz="1000" b="0"/>
            </a:pPr>
            <a:r>
              <a:rPr lang="fr-FR" sz="1000" b="0"/>
              <a:t>NC-N'B</a:t>
            </a:r>
          </a:p>
        </c:rich>
      </c:tx>
      <c:layout>
        <c:manualLayout>
          <c:xMode val="edge"/>
          <c:yMode val="edge"/>
          <c:x val="0.86828024691358685"/>
          <c:y val="4.9609374999999997E-2"/>
        </c:manualLayout>
      </c:layout>
    </c:title>
    <c:view3D>
      <c:rAngAx val="1"/>
    </c:view3D>
    <c:plotArea>
      <c:layout>
        <c:manualLayout>
          <c:layoutTarget val="inner"/>
          <c:xMode val="edge"/>
          <c:yMode val="edge"/>
          <c:x val="0.11217037037037036"/>
          <c:y val="2.5251302083333753E-2"/>
          <c:w val="0.75402746913580265"/>
          <c:h val="0.80488077288211313"/>
        </c:manualLayout>
      </c:layout>
      <c:bar3DChart>
        <c:barDir val="col"/>
        <c:grouping val="clustered"/>
        <c:ser>
          <c:idx val="0"/>
          <c:order val="0"/>
          <c:tx>
            <c:strRef>
              <c:f>'P1 Eure'!$F$34</c:f>
              <c:strCache>
                <c:ptCount val="1"/>
                <c:pt idx="0">
                  <c:v>NC (Mwh)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'P1 Eure'!$F$37:$F$48</c:f>
              <c:strCache>
                <c:ptCount val="12"/>
                <c:pt idx="0">
                  <c:v>Sept</c:v>
                </c:pt>
                <c:pt idx="1">
                  <c:v>Oct</c:v>
                </c:pt>
                <c:pt idx="2">
                  <c:v>Nov</c:v>
                </c:pt>
                <c:pt idx="3">
                  <c:v>Dec</c:v>
                </c:pt>
                <c:pt idx="4">
                  <c:v>Jan</c:v>
                </c:pt>
                <c:pt idx="5">
                  <c:v>Fev</c:v>
                </c:pt>
                <c:pt idx="6">
                  <c:v>Mars</c:v>
                </c:pt>
                <c:pt idx="7">
                  <c:v>Avr</c:v>
                </c:pt>
                <c:pt idx="8">
                  <c:v>Mai</c:v>
                </c:pt>
                <c:pt idx="9">
                  <c:v>Juin</c:v>
                </c:pt>
                <c:pt idx="10">
                  <c:v>Jui</c:v>
                </c:pt>
                <c:pt idx="11">
                  <c:v>Aout</c:v>
                </c:pt>
              </c:strCache>
            </c:strRef>
          </c:cat>
          <c:val>
            <c:numRef>
              <c:f>'P1 Eure'!$D$15:$D$26</c:f>
              <c:numCache>
                <c:formatCode>0.00</c:formatCode>
                <c:ptCount val="12"/>
                <c:pt idx="0">
                  <c:v>23.969560000000001</c:v>
                </c:pt>
                <c:pt idx="1">
                  <c:v>38.050419999999995</c:v>
                </c:pt>
                <c:pt idx="2">
                  <c:v>61.36572000000001</c:v>
                </c:pt>
                <c:pt idx="3">
                  <c:v>90.071479999999994</c:v>
                </c:pt>
                <c:pt idx="4">
                  <c:v>76.551939999999988</c:v>
                </c:pt>
                <c:pt idx="5">
                  <c:v>25.724</c:v>
                </c:pt>
                <c:pt idx="6">
                  <c:v>18.824100000000001</c:v>
                </c:pt>
                <c:pt idx="7">
                  <c:v>7.3275000000000006</c:v>
                </c:pt>
                <c:pt idx="8">
                  <c:v>0.3747600000000002</c:v>
                </c:pt>
                <c:pt idx="9">
                  <c:v>-2.09572</c:v>
                </c:pt>
                <c:pt idx="10">
                  <c:v>0.20273999999999992</c:v>
                </c:pt>
                <c:pt idx="11">
                  <c:v>-0.18684000000000001</c:v>
                </c:pt>
              </c:numCache>
            </c:numRef>
          </c:val>
        </c:ser>
        <c:ser>
          <c:idx val="1"/>
          <c:order val="1"/>
          <c:tx>
            <c:strRef>
              <c:f>'P1 Eure'!$E$34</c:f>
              <c:strCache>
                <c:ptCount val="1"/>
                <c:pt idx="0">
                  <c:v>N'B (Mwh)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'P1 Eure'!$F$37:$F$48</c:f>
              <c:strCache>
                <c:ptCount val="12"/>
                <c:pt idx="0">
                  <c:v>Sept</c:v>
                </c:pt>
                <c:pt idx="1">
                  <c:v>Oct</c:v>
                </c:pt>
                <c:pt idx="2">
                  <c:v>Nov</c:v>
                </c:pt>
                <c:pt idx="3">
                  <c:v>Dec</c:v>
                </c:pt>
                <c:pt idx="4">
                  <c:v>Jan</c:v>
                </c:pt>
                <c:pt idx="5">
                  <c:v>Fev</c:v>
                </c:pt>
                <c:pt idx="6">
                  <c:v>Mars</c:v>
                </c:pt>
                <c:pt idx="7">
                  <c:v>Avr</c:v>
                </c:pt>
                <c:pt idx="8">
                  <c:v>Mai</c:v>
                </c:pt>
                <c:pt idx="9">
                  <c:v>Juin</c:v>
                </c:pt>
                <c:pt idx="10">
                  <c:v>Jui</c:v>
                </c:pt>
                <c:pt idx="11">
                  <c:v>Aout</c:v>
                </c:pt>
              </c:strCache>
            </c:strRef>
          </c:cat>
          <c:val>
            <c:numRef>
              <c:f>'P1 Eure'!$G$15:$G$26</c:f>
              <c:numCache>
                <c:formatCode>0.00</c:formatCode>
                <c:ptCount val="12"/>
                <c:pt idx="0">
                  <c:v>0.79400749063670406</c:v>
                </c:pt>
                <c:pt idx="1">
                  <c:v>7.9400749063670411</c:v>
                </c:pt>
                <c:pt idx="2">
                  <c:v>7.9400749063670411</c:v>
                </c:pt>
                <c:pt idx="3">
                  <c:v>6.3520599250936325</c:v>
                </c:pt>
                <c:pt idx="4">
                  <c:v>7.9400749063670411</c:v>
                </c:pt>
                <c:pt idx="5">
                  <c:v>9.5280898876404496</c:v>
                </c:pt>
                <c:pt idx="6">
                  <c:v>11.116104868913856</c:v>
                </c:pt>
                <c:pt idx="7">
                  <c:v>12.704119850187265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/>
        <c:shape val="box"/>
        <c:axId val="145539840"/>
        <c:axId val="145541376"/>
        <c:axId val="0"/>
      </c:bar3DChart>
      <c:catAx>
        <c:axId val="145539840"/>
        <c:scaling>
          <c:orientation val="minMax"/>
        </c:scaling>
        <c:axPos val="b"/>
        <c:numFmt formatCode="[$-40C]d\-mmm\-yy;@" sourceLinked="1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145541376"/>
        <c:crosses val="autoZero"/>
        <c:auto val="1"/>
        <c:lblAlgn val="ctr"/>
        <c:lblOffset val="100"/>
      </c:catAx>
      <c:valAx>
        <c:axId val="145541376"/>
        <c:scaling>
          <c:orientation val="minMax"/>
          <c:min val="0"/>
        </c:scaling>
        <c:axPos val="l"/>
        <c:majorGridlines/>
        <c:numFmt formatCode="0.00" sourceLinked="1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1455398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7412716049383143"/>
          <c:y val="0.33238444928427635"/>
          <c:w val="0.12146327160493829"/>
          <c:h val="0.41513333333333324"/>
        </c:manualLayout>
      </c:layout>
      <c:txPr>
        <a:bodyPr/>
        <a:lstStyle/>
        <a:p>
          <a:pPr>
            <a:defRPr sz="700"/>
          </a:pPr>
          <a:endParaRPr lang="en-US"/>
        </a:p>
      </c:txPr>
    </c:legend>
    <c:plotVisOnly val="1"/>
    <c:dispBlanksAs val="gap"/>
  </c:chart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 sz="1000" b="0"/>
            </a:pPr>
            <a:r>
              <a:rPr lang="en-US" sz="1000" b="0"/>
              <a:t>DJU</a:t>
            </a:r>
          </a:p>
        </c:rich>
      </c:tx>
      <c:layout>
        <c:manualLayout>
          <c:xMode val="edge"/>
          <c:yMode val="edge"/>
          <c:x val="0.84720185185185182"/>
          <c:y val="5.5121527777777776E-2"/>
        </c:manualLayout>
      </c:layout>
    </c:title>
    <c:plotArea>
      <c:layout>
        <c:manualLayout>
          <c:layoutTarget val="inner"/>
          <c:xMode val="edge"/>
          <c:yMode val="edge"/>
          <c:x val="6.3020366125120436E-2"/>
          <c:y val="4.4052863436123524E-2"/>
          <c:w val="0.66009043209877905"/>
          <c:h val="0.7876553819444444"/>
        </c:manualLayout>
      </c:layout>
      <c:lineChart>
        <c:grouping val="standard"/>
        <c:ser>
          <c:idx val="0"/>
          <c:order val="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cat>
            <c:strRef>
              <c:f>'P1 Eure'!$F$37:$F$48</c:f>
              <c:strCache>
                <c:ptCount val="12"/>
                <c:pt idx="0">
                  <c:v>Sept</c:v>
                </c:pt>
                <c:pt idx="1">
                  <c:v>Oct</c:v>
                </c:pt>
                <c:pt idx="2">
                  <c:v>Nov</c:v>
                </c:pt>
                <c:pt idx="3">
                  <c:v>Dec</c:v>
                </c:pt>
                <c:pt idx="4">
                  <c:v>Jan</c:v>
                </c:pt>
                <c:pt idx="5">
                  <c:v>Fev</c:v>
                </c:pt>
                <c:pt idx="6">
                  <c:v>Mars</c:v>
                </c:pt>
                <c:pt idx="7">
                  <c:v>Avr</c:v>
                </c:pt>
                <c:pt idx="8">
                  <c:v>Mai</c:v>
                </c:pt>
                <c:pt idx="9">
                  <c:v>Juin</c:v>
                </c:pt>
                <c:pt idx="10">
                  <c:v>Jui</c:v>
                </c:pt>
                <c:pt idx="11">
                  <c:v>Aout</c:v>
                </c:pt>
              </c:strCache>
            </c: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x"/>
            <c:size val="7"/>
            <c:spPr>
              <a:noFill/>
              <a:ln>
                <a:solidFill>
                  <a:srgbClr val="00B050"/>
                </a:solidFill>
              </a:ln>
            </c:spPr>
          </c:marker>
          <c:cat>
            <c:strRef>
              <c:f>'P1 Eure'!$F$37:$F$48</c:f>
              <c:strCache>
                <c:ptCount val="12"/>
                <c:pt idx="0">
                  <c:v>Sept</c:v>
                </c:pt>
                <c:pt idx="1">
                  <c:v>Oct</c:v>
                </c:pt>
                <c:pt idx="2">
                  <c:v>Nov</c:v>
                </c:pt>
                <c:pt idx="3">
                  <c:v>Dec</c:v>
                </c:pt>
                <c:pt idx="4">
                  <c:v>Jan</c:v>
                </c:pt>
                <c:pt idx="5">
                  <c:v>Fev</c:v>
                </c:pt>
                <c:pt idx="6">
                  <c:v>Mars</c:v>
                </c:pt>
                <c:pt idx="7">
                  <c:v>Avr</c:v>
                </c:pt>
                <c:pt idx="8">
                  <c:v>Mai</c:v>
                </c:pt>
                <c:pt idx="9">
                  <c:v>Juin</c:v>
                </c:pt>
                <c:pt idx="10">
                  <c:v>Jui</c:v>
                </c:pt>
                <c:pt idx="11">
                  <c:v>Aout</c:v>
                </c:pt>
              </c:strCache>
            </c: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cat>
            <c:strRef>
              <c:f>'P1 Eure'!$F$37:$F$48</c:f>
              <c:strCache>
                <c:ptCount val="12"/>
                <c:pt idx="0">
                  <c:v>Sept</c:v>
                </c:pt>
                <c:pt idx="1">
                  <c:v>Oct</c:v>
                </c:pt>
                <c:pt idx="2">
                  <c:v>Nov</c:v>
                </c:pt>
                <c:pt idx="3">
                  <c:v>Dec</c:v>
                </c:pt>
                <c:pt idx="4">
                  <c:v>Jan</c:v>
                </c:pt>
                <c:pt idx="5">
                  <c:v>Fev</c:v>
                </c:pt>
                <c:pt idx="6">
                  <c:v>Mars</c:v>
                </c:pt>
                <c:pt idx="7">
                  <c:v>Avr</c:v>
                </c:pt>
                <c:pt idx="8">
                  <c:v>Mai</c:v>
                </c:pt>
                <c:pt idx="9">
                  <c:v>Juin</c:v>
                </c:pt>
                <c:pt idx="10">
                  <c:v>Jui</c:v>
                </c:pt>
                <c:pt idx="11">
                  <c:v>Aout</c:v>
                </c:pt>
              </c:strCache>
            </c: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/>
        <c:marker val="1"/>
        <c:axId val="145343232"/>
        <c:axId val="145344768"/>
      </c:lineChart>
      <c:catAx>
        <c:axId val="145343232"/>
        <c:scaling>
          <c:orientation val="minMax"/>
        </c:scaling>
        <c:axPos val="b"/>
        <c:numFmt formatCode="[$-40C]d\-mmm\-yy;@" sourceLinked="1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145344768"/>
        <c:crosses val="autoZero"/>
        <c:auto val="1"/>
        <c:lblAlgn val="ctr"/>
        <c:lblOffset val="100"/>
      </c:catAx>
      <c:valAx>
        <c:axId val="145344768"/>
        <c:scaling>
          <c:orientation val="minMax"/>
        </c:scaling>
        <c:axPos val="l"/>
        <c:majorGridlines/>
        <c:numFmt formatCode="General" sourceLinked="1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1453432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5826728395061727"/>
          <c:y val="0.28996918402777788"/>
          <c:w val="0.23781296296296422"/>
          <c:h val="0.45408203125000302"/>
        </c:manualLayout>
      </c:layout>
      <c:txPr>
        <a:bodyPr/>
        <a:lstStyle/>
        <a:p>
          <a:pPr>
            <a:defRPr sz="700"/>
          </a:pPr>
          <a:endParaRPr lang="en-US"/>
        </a:p>
      </c:txPr>
    </c:legend>
    <c:plotVisOnly val="1"/>
    <c:dispBlanksAs val="gap"/>
  </c:chart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47625</xdr:colOff>
      <xdr:row>14</xdr:row>
      <xdr:rowOff>9525</xdr:rowOff>
    </xdr:from>
    <xdr:to>
      <xdr:col>31</xdr:col>
      <xdr:colOff>752475</xdr:colOff>
      <xdr:row>22</xdr:row>
      <xdr:rowOff>195942</xdr:rowOff>
    </xdr:to>
    <xdr:sp macro="" textlink="">
      <xdr:nvSpPr>
        <xdr:cNvPr id="13" name="Accolade fermante 12"/>
        <xdr:cNvSpPr/>
      </xdr:nvSpPr>
      <xdr:spPr>
        <a:xfrm>
          <a:off x="16974911" y="2600325"/>
          <a:ext cx="704850" cy="1841046"/>
        </a:xfrm>
        <a:prstGeom prst="rightBrace">
          <a:avLst>
            <a:gd name="adj1" fmla="val 36711"/>
            <a:gd name="adj2" fmla="val 50000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31</xdr:col>
      <xdr:colOff>173355</xdr:colOff>
      <xdr:row>10</xdr:row>
      <xdr:rowOff>118110</xdr:rowOff>
    </xdr:from>
    <xdr:to>
      <xdr:col>31</xdr:col>
      <xdr:colOff>592455</xdr:colOff>
      <xdr:row>10</xdr:row>
      <xdr:rowOff>119698</xdr:rowOff>
    </xdr:to>
    <xdr:cxnSp macro="">
      <xdr:nvCxnSpPr>
        <xdr:cNvPr id="4" name="Connecteur droit avec flèche 3"/>
        <xdr:cNvCxnSpPr/>
      </xdr:nvCxnSpPr>
      <xdr:spPr>
        <a:xfrm rot="10800000">
          <a:off x="15533098" y="1968681"/>
          <a:ext cx="419100" cy="1588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180975</xdr:colOff>
      <xdr:row>12</xdr:row>
      <xdr:rowOff>19050</xdr:rowOff>
    </xdr:from>
    <xdr:to>
      <xdr:col>31</xdr:col>
      <xdr:colOff>600075</xdr:colOff>
      <xdr:row>12</xdr:row>
      <xdr:rowOff>20638</xdr:rowOff>
    </xdr:to>
    <xdr:cxnSp macro="">
      <xdr:nvCxnSpPr>
        <xdr:cNvPr id="5" name="Connecteur droit avec flèche 4"/>
        <xdr:cNvCxnSpPr/>
      </xdr:nvCxnSpPr>
      <xdr:spPr>
        <a:xfrm rot="10800000">
          <a:off x="17104995" y="2228850"/>
          <a:ext cx="419100" cy="1588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36740</xdr:colOff>
      <xdr:row>23</xdr:row>
      <xdr:rowOff>183697</xdr:rowOff>
    </xdr:from>
    <xdr:to>
      <xdr:col>31</xdr:col>
      <xdr:colOff>741590</xdr:colOff>
      <xdr:row>25</xdr:row>
      <xdr:rowOff>195943</xdr:rowOff>
    </xdr:to>
    <xdr:sp macro="" textlink="">
      <xdr:nvSpPr>
        <xdr:cNvPr id="6" name="Accolade fermante 5"/>
        <xdr:cNvSpPr/>
      </xdr:nvSpPr>
      <xdr:spPr>
        <a:xfrm>
          <a:off x="15396483" y="4635954"/>
          <a:ext cx="704850" cy="404132"/>
        </a:xfrm>
        <a:prstGeom prst="rightBrace">
          <a:avLst>
            <a:gd name="adj1" fmla="val 19613"/>
            <a:gd name="adj2" fmla="val 50000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31</xdr:col>
      <xdr:colOff>173355</xdr:colOff>
      <xdr:row>30</xdr:row>
      <xdr:rowOff>118110</xdr:rowOff>
    </xdr:from>
    <xdr:to>
      <xdr:col>31</xdr:col>
      <xdr:colOff>592455</xdr:colOff>
      <xdr:row>30</xdr:row>
      <xdr:rowOff>119698</xdr:rowOff>
    </xdr:to>
    <xdr:cxnSp macro="">
      <xdr:nvCxnSpPr>
        <xdr:cNvPr id="7" name="Connecteur droit avec flèche 6"/>
        <xdr:cNvCxnSpPr/>
      </xdr:nvCxnSpPr>
      <xdr:spPr>
        <a:xfrm rot="10800000">
          <a:off x="15533098" y="1968681"/>
          <a:ext cx="419100" cy="1588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68036</xdr:colOff>
      <xdr:row>34</xdr:row>
      <xdr:rowOff>68035</xdr:rowOff>
    </xdr:from>
    <xdr:to>
      <xdr:col>7</xdr:col>
      <xdr:colOff>190501</xdr:colOff>
      <xdr:row>47</xdr:row>
      <xdr:rowOff>0</xdr:rowOff>
    </xdr:to>
    <xdr:cxnSp macro="">
      <xdr:nvCxnSpPr>
        <xdr:cNvPr id="3" name="Connecteur droit avec flèche 2"/>
        <xdr:cNvCxnSpPr/>
      </xdr:nvCxnSpPr>
      <xdr:spPr>
        <a:xfrm flipV="1">
          <a:off x="4898572" y="6939642"/>
          <a:ext cx="1183822" cy="2408465"/>
        </a:xfrm>
        <a:prstGeom prst="straightConnector1">
          <a:avLst/>
        </a:prstGeom>
        <a:ln w="28575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166009</xdr:colOff>
      <xdr:row>34</xdr:row>
      <xdr:rowOff>57152</xdr:rowOff>
    </xdr:from>
    <xdr:to>
      <xdr:col>10</xdr:col>
      <xdr:colOff>625929</xdr:colOff>
      <xdr:row>47</xdr:row>
      <xdr:rowOff>0</xdr:rowOff>
    </xdr:to>
    <xdr:cxnSp macro="">
      <xdr:nvCxnSpPr>
        <xdr:cNvPr id="12" name="Connecteur droit avec flèche 11"/>
        <xdr:cNvCxnSpPr/>
      </xdr:nvCxnSpPr>
      <xdr:spPr>
        <a:xfrm flipH="1" flipV="1">
          <a:off x="7636330" y="6928759"/>
          <a:ext cx="1276349" cy="2419348"/>
        </a:xfrm>
        <a:prstGeom prst="straightConnector1">
          <a:avLst/>
        </a:prstGeom>
        <a:ln w="28575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658588</xdr:colOff>
      <xdr:row>34</xdr:row>
      <xdr:rowOff>46266</xdr:rowOff>
    </xdr:from>
    <xdr:to>
      <xdr:col>17</xdr:col>
      <xdr:colOff>802821</xdr:colOff>
      <xdr:row>47</xdr:row>
      <xdr:rowOff>27214</xdr:rowOff>
    </xdr:to>
    <xdr:cxnSp macro="">
      <xdr:nvCxnSpPr>
        <xdr:cNvPr id="15" name="Connecteur droit avec flèche 14"/>
        <xdr:cNvCxnSpPr/>
      </xdr:nvCxnSpPr>
      <xdr:spPr>
        <a:xfrm flipH="1" flipV="1">
          <a:off x="9707338" y="6917873"/>
          <a:ext cx="4879519" cy="2457448"/>
        </a:xfrm>
        <a:prstGeom prst="straightConnector1">
          <a:avLst/>
        </a:prstGeom>
        <a:ln w="28575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1646464</xdr:colOff>
      <xdr:row>39</xdr:row>
      <xdr:rowOff>176893</xdr:rowOff>
    </xdr:from>
    <xdr:to>
      <xdr:col>6</xdr:col>
      <xdr:colOff>231321</xdr:colOff>
      <xdr:row>41</xdr:row>
      <xdr:rowOff>27215</xdr:rowOff>
    </xdr:to>
    <xdr:sp macro="" textlink="">
      <xdr:nvSpPr>
        <xdr:cNvPr id="10" name="Right Arrow 9"/>
        <xdr:cNvSpPr/>
      </xdr:nvSpPr>
      <xdr:spPr>
        <a:xfrm>
          <a:off x="3415393" y="8001000"/>
          <a:ext cx="1755321" cy="23132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48</xdr:row>
      <xdr:rowOff>0</xdr:rowOff>
    </xdr:from>
    <xdr:to>
      <xdr:col>8</xdr:col>
      <xdr:colOff>717180</xdr:colOff>
      <xdr:row>60</xdr:row>
      <xdr:rowOff>1440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45720</xdr:colOff>
      <xdr:row>35</xdr:row>
      <xdr:rowOff>38100</xdr:rowOff>
    </xdr:from>
    <xdr:to>
      <xdr:col>4</xdr:col>
      <xdr:colOff>359640</xdr:colOff>
      <xdr:row>47</xdr:row>
      <xdr:rowOff>147540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342900</xdr:colOff>
      <xdr:row>35</xdr:row>
      <xdr:rowOff>30480</xdr:rowOff>
    </xdr:from>
    <xdr:to>
      <xdr:col>8</xdr:col>
      <xdr:colOff>656820</xdr:colOff>
      <xdr:row>47</xdr:row>
      <xdr:rowOff>139920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AG71"/>
  <sheetViews>
    <sheetView tabSelected="1" topLeftCell="A28" zoomScale="70" zoomScaleNormal="70" workbookViewId="0">
      <selection activeCell="C41" sqref="C41"/>
    </sheetView>
  </sheetViews>
  <sheetFormatPr defaultColWidth="11.42578125" defaultRowHeight="15"/>
  <cols>
    <col min="1" max="1" width="5" style="2" customWidth="1"/>
    <col min="2" max="2" width="21.42578125" style="2" customWidth="1"/>
    <col min="3" max="3" width="25" style="2" customWidth="1"/>
    <col min="4" max="4" width="12.28515625" style="2" customWidth="1"/>
    <col min="5" max="5" width="8.5703125" style="2" customWidth="1"/>
    <col min="6" max="6" width="1.7109375" style="2" customWidth="1"/>
    <col min="7" max="7" width="14.28515625" style="2" customWidth="1"/>
    <col min="8" max="8" width="12.140625" style="2" customWidth="1"/>
    <col min="9" max="9" width="11.42578125" style="2"/>
    <col min="10" max="10" width="12.140625" style="2" customWidth="1"/>
    <col min="11" max="11" width="11.42578125" style="2"/>
    <col min="12" max="12" width="12.140625" style="2" customWidth="1"/>
    <col min="13" max="13" width="11.42578125" style="2"/>
    <col min="14" max="14" width="12.140625" style="2" customWidth="1"/>
    <col min="15" max="15" width="11.42578125" style="2"/>
    <col min="16" max="16" width="12.140625" style="2" customWidth="1"/>
    <col min="17" max="17" width="11.42578125" style="2"/>
    <col min="18" max="18" width="12.140625" style="2" customWidth="1"/>
    <col min="19" max="19" width="12.85546875" style="2" customWidth="1"/>
    <col min="20" max="20" width="12.140625" style="2" customWidth="1"/>
    <col min="21" max="21" width="11.42578125" style="2"/>
    <col min="22" max="22" width="12.140625" style="2" customWidth="1"/>
    <col min="23" max="23" width="11.42578125" style="2"/>
    <col min="24" max="24" width="12.140625" style="2" customWidth="1"/>
    <col min="25" max="25" width="11.42578125" style="2"/>
    <col min="26" max="26" width="12.140625" style="2" customWidth="1"/>
    <col min="27" max="27" width="11.42578125" style="2"/>
    <col min="28" max="28" width="12.140625" style="2" customWidth="1"/>
    <col min="29" max="29" width="11.42578125" style="2"/>
    <col min="30" max="30" width="12.140625" style="2" customWidth="1"/>
    <col min="31" max="16384" width="11.42578125" style="2"/>
  </cols>
  <sheetData>
    <row r="2" spans="2:33">
      <c r="C2" s="22" t="s">
        <v>0</v>
      </c>
      <c r="D2" s="23" t="s">
        <v>1</v>
      </c>
      <c r="E2" s="139" t="s">
        <v>43</v>
      </c>
      <c r="F2" s="139"/>
      <c r="G2" s="31"/>
      <c r="J2" s="1"/>
      <c r="K2" s="1"/>
      <c r="L2" s="55"/>
      <c r="M2" s="108"/>
      <c r="N2" s="55"/>
      <c r="O2" s="108"/>
    </row>
    <row r="3" spans="2:33">
      <c r="C3" s="24" t="s">
        <v>97</v>
      </c>
      <c r="D3" s="9">
        <v>23</v>
      </c>
      <c r="E3" s="140" t="s">
        <v>41</v>
      </c>
      <c r="F3" s="140"/>
      <c r="G3" s="99"/>
      <c r="J3" s="1"/>
      <c r="K3" s="1"/>
      <c r="L3" s="55"/>
      <c r="M3" s="108"/>
      <c r="N3" s="55"/>
      <c r="O3" s="108"/>
      <c r="R3" s="107"/>
      <c r="S3" s="107"/>
      <c r="T3" s="107"/>
      <c r="U3" s="107"/>
      <c r="V3" s="107"/>
      <c r="W3" s="107"/>
    </row>
    <row r="4" spans="2:33">
      <c r="C4" s="24" t="s">
        <v>2</v>
      </c>
      <c r="D4" s="25"/>
      <c r="E4" s="9"/>
      <c r="F4" s="8"/>
      <c r="G4" s="26"/>
      <c r="J4" s="55"/>
      <c r="K4" s="108"/>
      <c r="L4" s="55"/>
      <c r="M4" s="108"/>
      <c r="N4" s="55"/>
      <c r="O4" s="108"/>
      <c r="R4" s="107"/>
      <c r="S4" s="107"/>
      <c r="T4" s="107"/>
      <c r="U4" s="107"/>
      <c r="V4" s="107"/>
      <c r="W4" s="107"/>
    </row>
    <row r="5" spans="2:33">
      <c r="C5" s="27" t="s">
        <v>3</v>
      </c>
      <c r="D5" s="28" t="s">
        <v>4</v>
      </c>
      <c r="E5" s="28"/>
      <c r="F5" s="29"/>
      <c r="G5" s="30"/>
      <c r="H5" s="55"/>
      <c r="I5" s="108"/>
      <c r="J5" s="55"/>
      <c r="K5" s="108"/>
      <c r="L5" s="55"/>
      <c r="M5" s="108"/>
      <c r="N5" s="55"/>
      <c r="O5" s="108"/>
      <c r="R5" s="107"/>
      <c r="S5" s="107"/>
      <c r="T5" s="107"/>
      <c r="U5" s="107"/>
      <c r="V5" s="107"/>
      <c r="W5" s="107"/>
    </row>
    <row r="6" spans="2:33">
      <c r="C6" s="22" t="s">
        <v>5</v>
      </c>
      <c r="D6" s="128">
        <v>41527</v>
      </c>
      <c r="E6" s="4"/>
      <c r="F6" s="55"/>
      <c r="G6" s="55"/>
      <c r="H6" s="55"/>
      <c r="I6" s="108"/>
      <c r="J6" s="55"/>
      <c r="K6" s="108"/>
      <c r="L6" s="55"/>
      <c r="M6" s="108"/>
      <c r="N6" s="55"/>
      <c r="O6" s="108"/>
    </row>
    <row r="7" spans="2:33">
      <c r="C7" s="24" t="s">
        <v>6</v>
      </c>
      <c r="D7" s="100">
        <v>41764</v>
      </c>
      <c r="E7" s="4"/>
      <c r="F7" s="55"/>
      <c r="G7" s="55"/>
      <c r="H7" s="55"/>
      <c r="I7" s="108"/>
      <c r="J7" s="55"/>
      <c r="K7" s="108"/>
      <c r="L7" s="55"/>
      <c r="M7" s="108"/>
      <c r="N7" s="55"/>
      <c r="O7" s="108"/>
    </row>
    <row r="8" spans="2:33">
      <c r="C8" s="24" t="s">
        <v>7</v>
      </c>
      <c r="D8" s="100">
        <v>41557</v>
      </c>
      <c r="E8" s="4"/>
    </row>
    <row r="9" spans="2:33" ht="15.75" thickBot="1">
      <c r="C9" s="27" t="s">
        <v>8</v>
      </c>
      <c r="D9" s="101">
        <v>41774</v>
      </c>
      <c r="E9" s="4"/>
    </row>
    <row r="10" spans="2:33">
      <c r="G10" s="55" t="s">
        <v>37</v>
      </c>
      <c r="H10" s="149" t="s">
        <v>74</v>
      </c>
      <c r="I10" s="156"/>
      <c r="J10" s="149" t="s">
        <v>66</v>
      </c>
      <c r="K10" s="150"/>
      <c r="L10" s="149" t="s">
        <v>67</v>
      </c>
      <c r="M10" s="150"/>
      <c r="N10" s="149" t="s">
        <v>68</v>
      </c>
      <c r="O10" s="150"/>
      <c r="P10" s="149" t="s">
        <v>69</v>
      </c>
      <c r="Q10" s="150"/>
      <c r="R10" s="149" t="s">
        <v>70</v>
      </c>
      <c r="S10" s="150"/>
      <c r="T10" s="149" t="s">
        <v>75</v>
      </c>
      <c r="U10" s="150"/>
      <c r="V10" s="149" t="s">
        <v>71</v>
      </c>
      <c r="W10" s="150"/>
      <c r="X10" s="149" t="s">
        <v>72</v>
      </c>
      <c r="Y10" s="150"/>
      <c r="Z10" s="149" t="s">
        <v>76</v>
      </c>
      <c r="AA10" s="150"/>
      <c r="AB10" s="149" t="s">
        <v>73</v>
      </c>
      <c r="AC10" s="150"/>
      <c r="AD10" s="149" t="s">
        <v>77</v>
      </c>
      <c r="AE10" s="150"/>
    </row>
    <row r="11" spans="2:33" ht="14.45" customHeight="1">
      <c r="C11" s="131" t="s">
        <v>10</v>
      </c>
      <c r="D11" s="131" t="s">
        <v>11</v>
      </c>
      <c r="E11" s="134" t="s">
        <v>12</v>
      </c>
      <c r="G11" s="114">
        <v>41764</v>
      </c>
      <c r="H11" s="127">
        <v>41545</v>
      </c>
      <c r="I11" s="117" t="s">
        <v>98</v>
      </c>
      <c r="J11" s="127">
        <v>41578</v>
      </c>
      <c r="K11" s="117" t="s">
        <v>98</v>
      </c>
      <c r="L11" s="127">
        <v>41608</v>
      </c>
      <c r="M11" s="117" t="s">
        <v>98</v>
      </c>
      <c r="N11" s="115"/>
      <c r="O11" s="117" t="s">
        <v>98</v>
      </c>
      <c r="P11" s="115"/>
      <c r="Q11" s="117" t="s">
        <v>98</v>
      </c>
      <c r="R11" s="115"/>
      <c r="S11" s="117" t="s">
        <v>98</v>
      </c>
      <c r="T11" s="115"/>
      <c r="U11" s="117" t="s">
        <v>98</v>
      </c>
      <c r="V11" s="116"/>
      <c r="W11" s="117" t="s">
        <v>98</v>
      </c>
      <c r="X11" s="116"/>
      <c r="Y11" s="117" t="s">
        <v>98</v>
      </c>
      <c r="Z11" s="115"/>
      <c r="AA11" s="117" t="s">
        <v>98</v>
      </c>
      <c r="AB11" s="115"/>
      <c r="AC11" s="117" t="s">
        <v>98</v>
      </c>
      <c r="AD11" s="115"/>
      <c r="AE11" s="118" t="s">
        <v>98</v>
      </c>
      <c r="AF11" s="55"/>
      <c r="AG11" s="55" t="s">
        <v>13</v>
      </c>
    </row>
    <row r="12" spans="2:33">
      <c r="B12" s="6" t="s">
        <v>9</v>
      </c>
      <c r="C12" s="132"/>
      <c r="D12" s="132"/>
      <c r="E12" s="135"/>
      <c r="G12" s="151" t="s">
        <v>80</v>
      </c>
      <c r="H12" s="141"/>
      <c r="I12" s="147"/>
      <c r="J12" s="141"/>
      <c r="K12" s="145"/>
      <c r="L12" s="141"/>
      <c r="M12" s="145"/>
      <c r="N12" s="141"/>
      <c r="O12" s="145"/>
      <c r="P12" s="141"/>
      <c r="Q12" s="145"/>
      <c r="R12" s="153"/>
      <c r="S12" s="145">
        <v>30</v>
      </c>
      <c r="T12" s="153" t="s">
        <v>99</v>
      </c>
      <c r="U12" s="145">
        <v>20</v>
      </c>
      <c r="V12" s="153"/>
      <c r="W12" s="145">
        <v>10</v>
      </c>
      <c r="X12" s="153"/>
      <c r="Y12" s="145"/>
      <c r="Z12" s="141"/>
      <c r="AA12" s="143"/>
      <c r="AB12" s="141"/>
      <c r="AC12" s="143"/>
      <c r="AD12" s="141"/>
      <c r="AE12" s="143"/>
      <c r="AF12" s="138"/>
      <c r="AG12" s="137" t="s">
        <v>42</v>
      </c>
    </row>
    <row r="13" spans="2:33" ht="15.75" thickBot="1">
      <c r="B13" s="55"/>
      <c r="C13" s="133"/>
      <c r="D13" s="133"/>
      <c r="E13" s="136"/>
      <c r="G13" s="152"/>
      <c r="H13" s="142"/>
      <c r="I13" s="148"/>
      <c r="J13" s="142"/>
      <c r="K13" s="146"/>
      <c r="L13" s="142"/>
      <c r="M13" s="146"/>
      <c r="N13" s="142"/>
      <c r="O13" s="146"/>
      <c r="P13" s="142"/>
      <c r="Q13" s="146"/>
      <c r="R13" s="154"/>
      <c r="S13" s="146"/>
      <c r="T13" s="154"/>
      <c r="U13" s="146"/>
      <c r="V13" s="154"/>
      <c r="W13" s="146"/>
      <c r="X13" s="154"/>
      <c r="Y13" s="146"/>
      <c r="Z13" s="142"/>
      <c r="AA13" s="144"/>
      <c r="AB13" s="142"/>
      <c r="AC13" s="144"/>
      <c r="AD13" s="142"/>
      <c r="AE13" s="144"/>
      <c r="AF13" s="138"/>
      <c r="AG13" s="137"/>
    </row>
    <row r="14" spans="2:33">
      <c r="B14" s="8"/>
      <c r="C14" s="9"/>
      <c r="D14" s="8"/>
      <c r="E14" s="8"/>
      <c r="F14" s="8"/>
      <c r="G14" s="10"/>
      <c r="H14" s="8"/>
      <c r="I14" s="13"/>
      <c r="J14" s="8"/>
      <c r="K14" s="13"/>
      <c r="L14" s="8"/>
      <c r="M14" s="13"/>
      <c r="N14" s="8"/>
      <c r="O14" s="13"/>
      <c r="P14" s="8"/>
      <c r="Q14" s="13"/>
      <c r="R14" s="8"/>
      <c r="S14" s="13"/>
      <c r="T14" s="8"/>
      <c r="U14" s="13"/>
      <c r="V14" s="8"/>
      <c r="W14" s="13"/>
      <c r="X14" s="8"/>
      <c r="Y14" s="13"/>
      <c r="Z14" s="8"/>
      <c r="AA14" s="13"/>
      <c r="AB14" s="8"/>
      <c r="AC14" s="13"/>
      <c r="AD14" s="8"/>
      <c r="AE14" s="13"/>
      <c r="AF14" s="8"/>
      <c r="AG14" s="8"/>
    </row>
    <row r="15" spans="2:33" ht="17.25">
      <c r="C15" s="11" t="s">
        <v>14</v>
      </c>
      <c r="D15" s="7" t="s">
        <v>15</v>
      </c>
      <c r="E15" s="7">
        <v>300</v>
      </c>
      <c r="G15" s="12">
        <v>488879</v>
      </c>
      <c r="H15" s="124">
        <v>491802</v>
      </c>
      <c r="I15" s="13"/>
      <c r="J15" s="124">
        <v>496572</v>
      </c>
      <c r="K15" s="13"/>
      <c r="L15" s="124">
        <v>505295</v>
      </c>
      <c r="M15" s="13"/>
      <c r="N15" s="124">
        <v>512537</v>
      </c>
      <c r="O15" s="13"/>
      <c r="P15" s="124">
        <v>517912</v>
      </c>
      <c r="Q15" s="13"/>
      <c r="R15" s="124">
        <v>522042</v>
      </c>
      <c r="S15" s="13"/>
      <c r="T15" s="126">
        <v>982064</v>
      </c>
      <c r="U15" s="13"/>
      <c r="V15" s="124">
        <v>982172</v>
      </c>
      <c r="W15" s="13"/>
      <c r="X15" s="124">
        <v>982708</v>
      </c>
      <c r="Y15" s="13"/>
      <c r="Z15" s="124">
        <v>983135</v>
      </c>
      <c r="AA15" s="13"/>
      <c r="AB15" s="124">
        <v>983277</v>
      </c>
      <c r="AC15" s="13"/>
      <c r="AD15" s="124">
        <v>983278</v>
      </c>
      <c r="AE15" s="13"/>
      <c r="AG15" s="137" t="s">
        <v>38</v>
      </c>
    </row>
    <row r="16" spans="2:33" ht="17.25">
      <c r="C16" s="11" t="s">
        <v>16</v>
      </c>
      <c r="D16" s="7" t="s">
        <v>15</v>
      </c>
      <c r="E16" s="7">
        <v>300</v>
      </c>
      <c r="G16" s="12">
        <v>280</v>
      </c>
      <c r="H16" s="124">
        <v>341</v>
      </c>
      <c r="I16" s="13"/>
      <c r="J16" s="124">
        <v>442</v>
      </c>
      <c r="K16" s="13"/>
      <c r="L16" s="124">
        <v>563</v>
      </c>
      <c r="M16" s="13"/>
      <c r="N16" s="124">
        <v>681</v>
      </c>
      <c r="O16" s="13"/>
      <c r="P16" s="124">
        <v>780</v>
      </c>
      <c r="Q16" s="13"/>
      <c r="R16" s="124">
        <v>864</v>
      </c>
      <c r="S16" s="13"/>
      <c r="T16" s="126"/>
      <c r="U16" s="13"/>
      <c r="V16" s="124">
        <v>961</v>
      </c>
      <c r="W16" s="13"/>
      <c r="X16" s="124">
        <v>1047</v>
      </c>
      <c r="Y16" s="13"/>
      <c r="Z16" s="124">
        <v>1156</v>
      </c>
      <c r="AA16" s="13"/>
      <c r="AB16" s="124">
        <v>1175</v>
      </c>
      <c r="AC16" s="13"/>
      <c r="AD16" s="124">
        <v>1175</v>
      </c>
      <c r="AE16" s="13"/>
      <c r="AG16" s="137"/>
    </row>
    <row r="17" spans="2:33" ht="17.25">
      <c r="B17" s="3"/>
      <c r="C17" s="11" t="s">
        <v>17</v>
      </c>
      <c r="D17" s="7" t="s">
        <v>15</v>
      </c>
      <c r="E17" s="7">
        <v>300</v>
      </c>
      <c r="G17" s="12">
        <v>762</v>
      </c>
      <c r="H17" s="124">
        <v>763</v>
      </c>
      <c r="I17" s="13"/>
      <c r="J17" s="124">
        <v>765</v>
      </c>
      <c r="K17" s="13"/>
      <c r="L17" s="124">
        <v>767</v>
      </c>
      <c r="M17" s="13"/>
      <c r="N17" s="124">
        <v>768</v>
      </c>
      <c r="O17" s="13"/>
      <c r="P17" s="124">
        <v>770</v>
      </c>
      <c r="Q17" s="13"/>
      <c r="R17" s="124">
        <v>772</v>
      </c>
      <c r="S17" s="13"/>
      <c r="T17" s="124"/>
      <c r="U17" s="13"/>
      <c r="V17" s="124">
        <v>774</v>
      </c>
      <c r="W17" s="13"/>
      <c r="X17" s="124">
        <v>776</v>
      </c>
      <c r="Y17" s="13"/>
      <c r="Z17" s="124">
        <v>778</v>
      </c>
      <c r="AA17" s="13"/>
      <c r="AB17" s="124">
        <v>779</v>
      </c>
      <c r="AC17" s="13"/>
      <c r="AD17" s="124">
        <v>780</v>
      </c>
      <c r="AE17" s="13"/>
      <c r="AG17" s="137"/>
    </row>
    <row r="18" spans="2:33" ht="17.25">
      <c r="C18" s="11" t="s">
        <v>18</v>
      </c>
      <c r="D18" s="7" t="s">
        <v>15</v>
      </c>
      <c r="E18" s="7">
        <v>300</v>
      </c>
      <c r="G18" s="12">
        <v>1291</v>
      </c>
      <c r="H18" s="124">
        <v>1294</v>
      </c>
      <c r="I18" s="13"/>
      <c r="J18" s="124">
        <v>1297</v>
      </c>
      <c r="K18" s="13"/>
      <c r="L18" s="124">
        <v>1301</v>
      </c>
      <c r="M18" s="13"/>
      <c r="N18" s="124">
        <v>1305</v>
      </c>
      <c r="O18" s="13"/>
      <c r="P18" s="124">
        <v>1307</v>
      </c>
      <c r="Q18" s="13"/>
      <c r="R18" s="124">
        <v>1310</v>
      </c>
      <c r="S18" s="13"/>
      <c r="T18" s="124"/>
      <c r="U18" s="13"/>
      <c r="V18" s="124">
        <v>1314</v>
      </c>
      <c r="W18" s="13"/>
      <c r="X18" s="124">
        <v>1317</v>
      </c>
      <c r="Y18" s="13"/>
      <c r="Z18" s="124">
        <v>1320</v>
      </c>
      <c r="AA18" s="13"/>
      <c r="AB18" s="124">
        <v>1324</v>
      </c>
      <c r="AC18" s="13"/>
      <c r="AD18" s="124">
        <v>1326</v>
      </c>
      <c r="AE18" s="13"/>
      <c r="AG18" s="137"/>
    </row>
    <row r="19" spans="2:33" ht="17.25">
      <c r="B19" s="5"/>
      <c r="C19" s="11" t="s">
        <v>19</v>
      </c>
      <c r="D19" s="7" t="s">
        <v>15</v>
      </c>
      <c r="E19" s="7">
        <v>300</v>
      </c>
      <c r="G19" s="12">
        <v>722</v>
      </c>
      <c r="H19" s="124">
        <v>722</v>
      </c>
      <c r="I19" s="13"/>
      <c r="J19" s="124">
        <v>722</v>
      </c>
      <c r="K19" s="13"/>
      <c r="L19" s="124">
        <v>722</v>
      </c>
      <c r="M19" s="13"/>
      <c r="N19" s="124">
        <v>722</v>
      </c>
      <c r="O19" s="13"/>
      <c r="P19" s="124">
        <v>722</v>
      </c>
      <c r="Q19" s="13"/>
      <c r="R19" s="124">
        <v>722</v>
      </c>
      <c r="S19" s="13"/>
      <c r="T19" s="124"/>
      <c r="U19" s="13"/>
      <c r="V19" s="124">
        <v>722</v>
      </c>
      <c r="W19" s="13"/>
      <c r="X19" s="124">
        <v>725</v>
      </c>
      <c r="Y19" s="13"/>
      <c r="Z19" s="124">
        <v>725</v>
      </c>
      <c r="AA19" s="13"/>
      <c r="AB19" s="124">
        <v>725</v>
      </c>
      <c r="AC19" s="13"/>
      <c r="AD19" s="124">
        <v>725</v>
      </c>
      <c r="AE19" s="13"/>
      <c r="AG19" s="137"/>
    </row>
    <row r="20" spans="2:33" ht="17.25">
      <c r="B20" s="5"/>
      <c r="C20" s="11" t="s">
        <v>20</v>
      </c>
      <c r="D20" s="7" t="s">
        <v>15</v>
      </c>
      <c r="E20" s="7">
        <v>300</v>
      </c>
      <c r="G20" s="12">
        <v>513</v>
      </c>
      <c r="H20" s="124">
        <v>513</v>
      </c>
      <c r="I20" s="13"/>
      <c r="J20" s="124">
        <v>513</v>
      </c>
      <c r="K20" s="13"/>
      <c r="L20" s="124">
        <v>513</v>
      </c>
      <c r="M20" s="13"/>
      <c r="N20" s="124">
        <v>513</v>
      </c>
      <c r="O20" s="13"/>
      <c r="P20" s="124">
        <v>513</v>
      </c>
      <c r="Q20" s="13"/>
      <c r="R20" s="124">
        <v>513</v>
      </c>
      <c r="S20" s="13"/>
      <c r="T20" s="124"/>
      <c r="U20" s="13"/>
      <c r="V20" s="124">
        <v>513</v>
      </c>
      <c r="W20" s="13"/>
      <c r="X20" s="124">
        <v>513</v>
      </c>
      <c r="Y20" s="13"/>
      <c r="Z20" s="124">
        <v>513</v>
      </c>
      <c r="AA20" s="13"/>
      <c r="AB20" s="124">
        <v>513</v>
      </c>
      <c r="AC20" s="13"/>
      <c r="AD20" s="124">
        <v>513</v>
      </c>
      <c r="AE20" s="13"/>
      <c r="AG20" s="137"/>
    </row>
    <row r="21" spans="2:33" ht="17.25">
      <c r="B21" s="5"/>
      <c r="C21" s="11" t="s">
        <v>21</v>
      </c>
      <c r="D21" s="7" t="s">
        <v>15</v>
      </c>
      <c r="E21" s="7">
        <v>300</v>
      </c>
      <c r="G21" s="12">
        <v>774</v>
      </c>
      <c r="H21" s="124">
        <v>774</v>
      </c>
      <c r="I21" s="13"/>
      <c r="J21" s="124">
        <v>774</v>
      </c>
      <c r="K21" s="13"/>
      <c r="L21" s="124">
        <v>774</v>
      </c>
      <c r="M21" s="13"/>
      <c r="N21" s="124">
        <v>774</v>
      </c>
      <c r="O21" s="13"/>
      <c r="P21" s="124">
        <v>774</v>
      </c>
      <c r="Q21" s="13"/>
      <c r="R21" s="124">
        <v>774</v>
      </c>
      <c r="S21" s="13"/>
      <c r="T21" s="124"/>
      <c r="U21" s="13"/>
      <c r="V21" s="124">
        <v>774</v>
      </c>
      <c r="W21" s="13"/>
      <c r="X21" s="124">
        <v>774</v>
      </c>
      <c r="Y21" s="13"/>
      <c r="Z21" s="124">
        <v>774</v>
      </c>
      <c r="AA21" s="13"/>
      <c r="AB21" s="124">
        <v>774</v>
      </c>
      <c r="AC21" s="13"/>
      <c r="AD21" s="124">
        <v>774</v>
      </c>
      <c r="AE21" s="13"/>
      <c r="AG21" s="137"/>
    </row>
    <row r="22" spans="2:33" ht="17.25">
      <c r="B22" s="5"/>
      <c r="C22" s="11" t="s">
        <v>22</v>
      </c>
      <c r="D22" s="7" t="s">
        <v>15</v>
      </c>
      <c r="E22" s="7">
        <v>300</v>
      </c>
      <c r="G22" s="12">
        <v>602</v>
      </c>
      <c r="H22" s="124">
        <v>602</v>
      </c>
      <c r="I22" s="13"/>
      <c r="J22" s="124">
        <v>602</v>
      </c>
      <c r="K22" s="13"/>
      <c r="L22" s="124">
        <v>602</v>
      </c>
      <c r="M22" s="13"/>
      <c r="N22" s="124">
        <v>602</v>
      </c>
      <c r="O22" s="13"/>
      <c r="P22" s="124">
        <v>602</v>
      </c>
      <c r="Q22" s="13"/>
      <c r="R22" s="124">
        <v>602</v>
      </c>
      <c r="S22" s="13"/>
      <c r="T22" s="124"/>
      <c r="U22" s="13"/>
      <c r="V22" s="124">
        <v>602</v>
      </c>
      <c r="W22" s="13"/>
      <c r="X22" s="124">
        <v>602</v>
      </c>
      <c r="Y22" s="13"/>
      <c r="Z22" s="124">
        <v>606</v>
      </c>
      <c r="AA22" s="13"/>
      <c r="AB22" s="124">
        <v>608</v>
      </c>
      <c r="AC22" s="13"/>
      <c r="AD22" s="124">
        <v>610</v>
      </c>
      <c r="AE22" s="13"/>
      <c r="AG22" s="137"/>
    </row>
    <row r="23" spans="2:33" ht="17.25">
      <c r="B23" s="3"/>
      <c r="C23" s="11" t="s">
        <v>23</v>
      </c>
      <c r="D23" s="7" t="s">
        <v>15</v>
      </c>
      <c r="E23" s="7">
        <v>300</v>
      </c>
      <c r="G23" s="12">
        <v>111736</v>
      </c>
      <c r="H23" s="124">
        <v>111896</v>
      </c>
      <c r="I23" s="13"/>
      <c r="J23" s="124">
        <v>112629</v>
      </c>
      <c r="K23" s="13"/>
      <c r="L23" s="124">
        <v>115009</v>
      </c>
      <c r="M23" s="13"/>
      <c r="N23" s="124">
        <v>117380</v>
      </c>
      <c r="O23" s="13"/>
      <c r="P23" s="124">
        <v>118661</v>
      </c>
      <c r="Q23" s="13"/>
      <c r="R23" s="124">
        <v>119531</v>
      </c>
      <c r="S23" s="13"/>
      <c r="T23" s="124"/>
      <c r="U23" s="13"/>
      <c r="V23" s="124">
        <v>119758</v>
      </c>
      <c r="W23" s="13"/>
      <c r="X23" s="124">
        <v>119877</v>
      </c>
      <c r="Y23" s="13"/>
      <c r="Z23" s="124">
        <v>119967</v>
      </c>
      <c r="AA23" s="13"/>
      <c r="AB23" s="124">
        <v>119981</v>
      </c>
      <c r="AC23" s="13"/>
      <c r="AD23" s="124">
        <v>119984</v>
      </c>
      <c r="AE23" s="13"/>
      <c r="AG23" s="137"/>
    </row>
    <row r="24" spans="2:33">
      <c r="B24" s="8"/>
      <c r="C24" s="9"/>
      <c r="D24" s="8"/>
      <c r="E24" s="8"/>
      <c r="F24" s="8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8"/>
    </row>
    <row r="25" spans="2:33" ht="17.25">
      <c r="C25" s="14" t="s">
        <v>24</v>
      </c>
      <c r="D25" s="7" t="s">
        <v>15</v>
      </c>
      <c r="E25" s="15"/>
      <c r="G25" s="12">
        <v>361</v>
      </c>
      <c r="H25" s="124">
        <v>425</v>
      </c>
      <c r="I25" s="110"/>
      <c r="J25" s="124">
        <v>489</v>
      </c>
      <c r="K25" s="110"/>
      <c r="L25" s="124">
        <v>579</v>
      </c>
      <c r="M25" s="110"/>
      <c r="N25" s="124">
        <v>670</v>
      </c>
      <c r="O25" s="110"/>
      <c r="P25" s="124">
        <v>719</v>
      </c>
      <c r="Q25" s="110"/>
      <c r="R25" s="124">
        <v>759</v>
      </c>
      <c r="S25" s="110"/>
      <c r="T25" s="124">
        <v>770</v>
      </c>
      <c r="U25" s="110"/>
      <c r="V25" s="124">
        <v>795</v>
      </c>
      <c r="W25" s="110"/>
      <c r="X25" s="124">
        <v>826</v>
      </c>
      <c r="Y25" s="110"/>
      <c r="Z25" s="124">
        <v>869</v>
      </c>
      <c r="AA25" s="110"/>
      <c r="AB25" s="124">
        <v>878</v>
      </c>
      <c r="AC25" s="110"/>
      <c r="AD25" s="124">
        <v>879</v>
      </c>
      <c r="AE25" s="119"/>
      <c r="AG25" s="137" t="s">
        <v>90</v>
      </c>
    </row>
    <row r="26" spans="2:33" ht="17.25">
      <c r="C26" s="14" t="s">
        <v>25</v>
      </c>
      <c r="D26" s="7" t="s">
        <v>15</v>
      </c>
      <c r="E26" s="15"/>
      <c r="F26" s="6"/>
      <c r="G26" s="12">
        <v>1096</v>
      </c>
      <c r="H26" s="124">
        <v>1096</v>
      </c>
      <c r="I26" s="110"/>
      <c r="J26" s="124">
        <v>1096</v>
      </c>
      <c r="K26" s="110"/>
      <c r="L26" s="124">
        <v>1096</v>
      </c>
      <c r="M26" s="110"/>
      <c r="N26" s="124">
        <v>1096</v>
      </c>
      <c r="O26" s="110"/>
      <c r="P26" s="124">
        <v>1096</v>
      </c>
      <c r="Q26" s="110"/>
      <c r="R26" s="124">
        <v>1096</v>
      </c>
      <c r="S26" s="110"/>
      <c r="T26" s="124">
        <v>1096</v>
      </c>
      <c r="U26" s="110"/>
      <c r="V26" s="124">
        <v>1096</v>
      </c>
      <c r="W26" s="110"/>
      <c r="X26" s="124">
        <v>1096</v>
      </c>
      <c r="Y26" s="110"/>
      <c r="Z26" s="124">
        <v>1097</v>
      </c>
      <c r="AA26" s="110"/>
      <c r="AB26" s="124">
        <v>1097</v>
      </c>
      <c r="AC26" s="110"/>
      <c r="AD26" s="124"/>
      <c r="AE26" s="119"/>
      <c r="AG26" s="137"/>
    </row>
    <row r="27" spans="2:33" ht="17.25">
      <c r="C27" s="18" t="s">
        <v>29</v>
      </c>
      <c r="D27" s="7" t="s">
        <v>15</v>
      </c>
      <c r="E27" s="15"/>
      <c r="F27" s="55"/>
      <c r="G27" s="57"/>
      <c r="H27" s="12">
        <f>IF(H25="","-",(H25-G25))</f>
        <v>64</v>
      </c>
      <c r="I27" s="110"/>
      <c r="J27" s="12">
        <f>IF(J25="","-",(J25-H25))</f>
        <v>64</v>
      </c>
      <c r="K27" s="110"/>
      <c r="L27" s="12">
        <f t="shared" ref="L27" si="0">IF(L25="","-",(L25-J25))</f>
        <v>90</v>
      </c>
      <c r="M27" s="110"/>
      <c r="N27" s="12">
        <f t="shared" ref="N27" si="1">IF(N25="","-",(N25-L25))</f>
        <v>91</v>
      </c>
      <c r="O27" s="110"/>
      <c r="P27" s="12">
        <f t="shared" ref="P27" si="2">IF(P25="","-",(P25-N25))</f>
        <v>49</v>
      </c>
      <c r="Q27" s="110"/>
      <c r="R27" s="12">
        <f t="shared" ref="R27" si="3">IF(R25="","-",(R25-P25))</f>
        <v>40</v>
      </c>
      <c r="S27" s="110"/>
      <c r="T27" s="12">
        <f t="shared" ref="T27" si="4">IF(T25="","-",(T25-R25))</f>
        <v>11</v>
      </c>
      <c r="U27" s="110"/>
      <c r="V27" s="12">
        <f t="shared" ref="V27" si="5">IF(V25="","-",(V25-T25))</f>
        <v>25</v>
      </c>
      <c r="W27" s="110"/>
      <c r="X27" s="12">
        <f t="shared" ref="X27" si="6">IF(X25="","-",(X25-V25))</f>
        <v>31</v>
      </c>
      <c r="Y27" s="110"/>
      <c r="Z27" s="12">
        <f t="shared" ref="Z27" si="7">IF(Z25="","-",(Z25-X25))</f>
        <v>43</v>
      </c>
      <c r="AA27" s="110"/>
      <c r="AB27" s="12">
        <f t="shared" ref="AB27" si="8">IF(AB25="","-",(AB25-Z25))</f>
        <v>9</v>
      </c>
      <c r="AC27" s="110"/>
      <c r="AD27" s="12">
        <f t="shared" ref="AD27" si="9">IF(AD25="","-",(AD25-AB25))</f>
        <v>1</v>
      </c>
      <c r="AE27" s="119"/>
      <c r="AG27" s="3"/>
    </row>
    <row r="28" spans="2:33" ht="17.25">
      <c r="C28" s="18" t="s">
        <v>28</v>
      </c>
      <c r="D28" s="7" t="s">
        <v>15</v>
      </c>
      <c r="E28" s="15"/>
      <c r="F28" s="55"/>
      <c r="G28" s="58"/>
      <c r="H28" s="17">
        <f>IF(H27="-","-",H27*'P1 Eure'!$C$10)</f>
        <v>6.8415999999999997</v>
      </c>
      <c r="I28" s="111"/>
      <c r="J28" s="17">
        <f>IF(J27="-","-",J27*'P1 Eure'!$C$10)</f>
        <v>6.8415999999999997</v>
      </c>
      <c r="K28" s="111"/>
      <c r="L28" s="17">
        <f>IF(L27="-","-",L27*'P1 Eure'!$C$10)</f>
        <v>9.6209999999999987</v>
      </c>
      <c r="M28" s="111"/>
      <c r="N28" s="17">
        <f>IF(N27="-","-",N27*'P1 Eure'!$C$10)</f>
        <v>9.7279</v>
      </c>
      <c r="O28" s="111"/>
      <c r="P28" s="17">
        <f>IF(P27="-","-",P27*'P1 Eure'!$C$10)</f>
        <v>5.2380999999999993</v>
      </c>
      <c r="Q28" s="111"/>
      <c r="R28" s="17">
        <f>IF(R27="-","-",R27*'P1 Eure'!$C$10)</f>
        <v>4.2759999999999998</v>
      </c>
      <c r="S28" s="111"/>
      <c r="T28" s="17">
        <f>IF(T27="-","-",T27*'P1 Eure'!$C$10)</f>
        <v>1.1758999999999999</v>
      </c>
      <c r="U28" s="111"/>
      <c r="V28" s="17">
        <f>IF(V27="-","-",V27*'P1 Eure'!$C$10)</f>
        <v>2.6724999999999999</v>
      </c>
      <c r="W28" s="111"/>
      <c r="X28" s="17">
        <f>IF(X27="-","-",X27*'P1 Eure'!$C$10)</f>
        <v>3.3138999999999998</v>
      </c>
      <c r="Y28" s="111"/>
      <c r="Z28" s="17">
        <f>IF(Z27="-","-",Z27*'P1 Eure'!$C$10)</f>
        <v>4.5967000000000002</v>
      </c>
      <c r="AA28" s="111"/>
      <c r="AB28" s="17">
        <f>IF(AB27="-","-",AB27*'P1 Eure'!$C$10)</f>
        <v>0.96209999999999996</v>
      </c>
      <c r="AC28" s="111"/>
      <c r="AD28" s="17">
        <f>IF(AD27="-","-",AD27*'P1 Eure'!$C$10)</f>
        <v>0.1069</v>
      </c>
      <c r="AE28" s="120"/>
      <c r="AG28" s="3"/>
    </row>
    <row r="29" spans="2:33">
      <c r="I29" s="112"/>
      <c r="K29" s="112"/>
      <c r="M29" s="112"/>
      <c r="O29" s="112"/>
      <c r="Q29" s="112"/>
      <c r="S29" s="112"/>
      <c r="U29" s="112"/>
      <c r="W29" s="112"/>
      <c r="Y29" s="112"/>
      <c r="AA29" s="112"/>
      <c r="AC29" s="112"/>
      <c r="AE29" s="112"/>
      <c r="AG29" s="3"/>
    </row>
    <row r="30" spans="2:33" ht="17.25">
      <c r="C30" s="16" t="s">
        <v>26</v>
      </c>
      <c r="D30" s="7" t="s">
        <v>15</v>
      </c>
      <c r="E30" s="15"/>
      <c r="G30" s="59"/>
      <c r="H30" s="12">
        <f>IF(H15="","-",(H15-G15)-(H16-G16)-(H17-G17)-(H18-G18)-(H19-G19)-(H20-G20)-(H21-G21)-(H22-G22)-(H23-G23))</f>
        <v>2698</v>
      </c>
      <c r="I30" s="112"/>
      <c r="J30" s="12">
        <f>IF(J15="","-",(J15-H15)-(J16-H16)-(J17-H17)-(J18-H18)-(J19-H19)-(J20-H20)-(J21-H21)-(J22-H22)-(J23-H23))</f>
        <v>3931</v>
      </c>
      <c r="K30" s="112"/>
      <c r="L30" s="12">
        <f t="shared" ref="L30" si="10">IF(L15="","-",(L15-J15)-(L16-J16)-(L17-J17)-(L18-J18)-(L19-J19)-(L20-J20)-(L21-J21)-(L22-J22)-(L23-J23))</f>
        <v>6216</v>
      </c>
      <c r="M30" s="112"/>
      <c r="N30" s="12">
        <f>IF(P15="","-",(P15-L15)-(P16-L16)-(P17-L17)-(P18-L18)-(P19-L19)-(P20-L20)-(P21-L21)-(P22-L22)-(P23-L23))</f>
        <v>8739</v>
      </c>
      <c r="O30" s="112"/>
      <c r="P30" s="12">
        <f>IF(R15="","-",(R15-N15)-(R16-N16)-(R17-N17)-(R18-N18)-(R19-N19)-(R20-N20)-(R21-N21)-(R22-N22)-(R23-N23))</f>
        <v>7162</v>
      </c>
      <c r="Q30" s="112"/>
      <c r="R30" s="12">
        <f>IF(R15="","-",(R15-P15)-(R16-P16)-(R17-P17)-(R18-P18)-(R19-P19)-(R20-P20)-(R21-P21)-(R22-P22)-(R23-P23))</f>
        <v>3171</v>
      </c>
      <c r="S30" s="112"/>
      <c r="T30" s="12">
        <f>IF(T15="","-",(T15-R15)-(T16-R16)-(T17-R17)-(T18-R18)-(T19-R19)-(T20-R20)-(T21-R21)-(T22-R22)-(T23-R23))</f>
        <v>585110</v>
      </c>
      <c r="U30" s="112"/>
      <c r="V30" s="12">
        <f>IF(V15="","-",(V15-T15)-(V16-T16)-(V17-T17)-(V18-T18)-(V19-T19)-(V20-T20)-(V21-T21)-(V22-T22)-(V23-T23))</f>
        <v>-125310</v>
      </c>
      <c r="W30" s="110"/>
      <c r="X30" s="12">
        <f>IF(X15="","-",(X15-V15)-(X16-V16)-(X17-V17)-(X18-V18)-(X19-V19)-(X20-V20)-(X21-V21)-(X22-V22)-(X23-V23))</f>
        <v>323</v>
      </c>
      <c r="Y30" s="110"/>
      <c r="Z30" s="12">
        <f>IF(Z15="","-",(Z15-X15)-(Z16-X16)-(Z17-X17)-(Z18-X18)-(Z19-X19)-(Z20-X20)-(Z21-X21)-(Z22-X22)-(Z23-X23))</f>
        <v>219</v>
      </c>
      <c r="AA30" s="110"/>
      <c r="AB30" s="12">
        <f>IF(AB15="","-",(AB15-Z15)-(AB16-Z16)-(AB17-Z17)-(AB18-Z18)-(AB19-Z19)-(AB20-Z20)-(AB21-Z21)-(AB22-Z22)-(AB23-Z23))</f>
        <v>102</v>
      </c>
      <c r="AC30" s="112"/>
      <c r="AD30" s="12">
        <f t="shared" ref="AD30" si="11">IF(AD15="","-",(AD15-AB15)-(AD16-AB16)-(AD17-AB17)-(AD18-AB18)-(AD19-AB19)-(AD20-AB20)-(AD21-AB21)-(AD22-AB22)-(AD23-AB23))</f>
        <v>-7</v>
      </c>
      <c r="AE30" s="119"/>
    </row>
    <row r="31" spans="2:33">
      <c r="C31" s="16" t="s">
        <v>85</v>
      </c>
      <c r="D31" s="7"/>
      <c r="E31" s="15"/>
      <c r="G31" s="59"/>
      <c r="H31" s="125">
        <v>11.42</v>
      </c>
      <c r="I31" s="112"/>
      <c r="J31" s="125">
        <v>11.42</v>
      </c>
      <c r="K31" s="112"/>
      <c r="L31" s="125">
        <v>11.42</v>
      </c>
      <c r="M31" s="112"/>
      <c r="N31" s="125">
        <v>11.42</v>
      </c>
      <c r="O31" s="112"/>
      <c r="P31" s="125">
        <v>11.42</v>
      </c>
      <c r="Q31" s="112"/>
      <c r="R31" s="125">
        <v>11.42</v>
      </c>
      <c r="S31" s="112"/>
      <c r="T31" s="125">
        <v>11.42</v>
      </c>
      <c r="U31" s="112"/>
      <c r="V31" s="125">
        <v>11.42</v>
      </c>
      <c r="W31" s="110"/>
      <c r="X31" s="125">
        <v>11.42</v>
      </c>
      <c r="Z31" s="125">
        <v>11.42</v>
      </c>
      <c r="AB31" s="125">
        <v>11.42</v>
      </c>
      <c r="AC31" s="112"/>
      <c r="AD31" s="125">
        <v>11.42</v>
      </c>
      <c r="AE31" s="121"/>
      <c r="AF31" s="106"/>
      <c r="AG31" s="106" t="s">
        <v>96</v>
      </c>
    </row>
    <row r="32" spans="2:33">
      <c r="C32" s="18" t="s">
        <v>30</v>
      </c>
      <c r="D32" s="7" t="s">
        <v>32</v>
      </c>
      <c r="E32" s="15"/>
      <c r="G32" s="59"/>
      <c r="H32" s="36">
        <f t="shared" ref="H32:R32" si="12">IF(OR(H30="-",H31=""),"-",IF(I12&lt;&gt;"",I12,H30*H31/1000))</f>
        <v>30.811160000000001</v>
      </c>
      <c r="I32" s="112"/>
      <c r="J32" s="36">
        <f t="shared" si="12"/>
        <v>44.892019999999995</v>
      </c>
      <c r="K32" s="112"/>
      <c r="L32" s="36">
        <f t="shared" si="12"/>
        <v>70.986720000000005</v>
      </c>
      <c r="M32" s="112"/>
      <c r="N32" s="36">
        <f t="shared" si="12"/>
        <v>99.799379999999999</v>
      </c>
      <c r="O32" s="112"/>
      <c r="P32" s="36">
        <f t="shared" si="12"/>
        <v>81.790039999999991</v>
      </c>
      <c r="Q32" s="112"/>
      <c r="R32" s="36">
        <f t="shared" si="12"/>
        <v>30</v>
      </c>
      <c r="S32" s="112"/>
      <c r="T32" s="36">
        <f>IF(OR(T30="-",T31=""),"-",IF(U12&lt;&gt;"",U12,T30*T31/1000))</f>
        <v>20</v>
      </c>
      <c r="U32" s="112"/>
      <c r="V32" s="36">
        <f t="shared" ref="V32:AD32" si="13">IF(OR(V30="-",V31=""),"-",IF(W12&lt;&gt;"",W12,V30*V31/1000))</f>
        <v>10</v>
      </c>
      <c r="W32" s="110"/>
      <c r="X32" s="36">
        <f t="shared" si="13"/>
        <v>3.68866</v>
      </c>
      <c r="Z32" s="36">
        <f t="shared" si="13"/>
        <v>2.5009800000000002</v>
      </c>
      <c r="AB32" s="36">
        <f t="shared" si="13"/>
        <v>1.1648399999999999</v>
      </c>
      <c r="AC32" s="112"/>
      <c r="AD32" s="36">
        <f t="shared" si="13"/>
        <v>-7.9939999999999997E-2</v>
      </c>
      <c r="AE32" s="121"/>
    </row>
    <row r="33" spans="3:31">
      <c r="C33" s="18" t="s">
        <v>31</v>
      </c>
      <c r="D33" s="7" t="s">
        <v>32</v>
      </c>
      <c r="E33" s="15"/>
      <c r="F33" s="55"/>
      <c r="G33" s="60"/>
      <c r="H33" s="19">
        <f>IF(OR(H32="-",H28="-"),"-",H32-H28)</f>
        <v>23.969560000000001</v>
      </c>
      <c r="I33" s="112"/>
      <c r="J33" s="19">
        <f t="shared" ref="J33:AD33" si="14">IF(OR(J32="-",J28="-"),"-",J32-J28)</f>
        <v>38.050419999999995</v>
      </c>
      <c r="K33" s="112"/>
      <c r="L33" s="19">
        <f t="shared" si="14"/>
        <v>61.36572000000001</v>
      </c>
      <c r="M33" s="112"/>
      <c r="N33" s="19">
        <f>IF(OR(N32="-",N28="-"),"-",N32-N28)</f>
        <v>90.071479999999994</v>
      </c>
      <c r="O33" s="112"/>
      <c r="P33" s="19">
        <f>IF(OR(P32="-",P28="-"),"-",P32-P28)</f>
        <v>76.551939999999988</v>
      </c>
      <c r="Q33" s="112"/>
      <c r="R33" s="19">
        <f t="shared" si="14"/>
        <v>25.724</v>
      </c>
      <c r="S33" s="112"/>
      <c r="T33" s="19">
        <f t="shared" si="14"/>
        <v>18.824100000000001</v>
      </c>
      <c r="U33" s="112"/>
      <c r="V33" s="19">
        <f t="shared" si="14"/>
        <v>7.3275000000000006</v>
      </c>
      <c r="W33" s="110"/>
      <c r="X33" s="19">
        <f t="shared" si="14"/>
        <v>0.3747600000000002</v>
      </c>
      <c r="Z33" s="19">
        <f t="shared" si="14"/>
        <v>-2.09572</v>
      </c>
      <c r="AB33" s="19">
        <f t="shared" si="14"/>
        <v>0.20273999999999992</v>
      </c>
      <c r="AC33" s="112"/>
      <c r="AD33" s="19">
        <f t="shared" si="14"/>
        <v>-0.18684000000000001</v>
      </c>
      <c r="AE33" s="122"/>
    </row>
    <row r="34" spans="3:31">
      <c r="C34" s="4"/>
      <c r="D34" s="55"/>
      <c r="E34" s="55"/>
      <c r="F34" s="55"/>
      <c r="G34" s="54"/>
      <c r="H34" s="54"/>
      <c r="I34" s="112"/>
      <c r="J34" s="54"/>
      <c r="K34" s="112"/>
      <c r="L34" s="54"/>
      <c r="M34" s="112"/>
      <c r="N34" s="54"/>
      <c r="O34" s="112"/>
      <c r="P34" s="54"/>
      <c r="Q34" s="112"/>
      <c r="R34" s="54"/>
      <c r="S34" s="112"/>
      <c r="T34" s="54"/>
      <c r="U34" s="112"/>
      <c r="V34" s="54"/>
      <c r="W34" s="13"/>
      <c r="X34" s="54"/>
      <c r="Z34" s="54"/>
      <c r="AB34" s="54"/>
      <c r="AC34" s="112"/>
      <c r="AD34" s="54"/>
      <c r="AE34" s="109"/>
    </row>
    <row r="35" spans="3:31">
      <c r="C35" s="20" t="s">
        <v>33</v>
      </c>
      <c r="D35" s="7" t="s">
        <v>36</v>
      </c>
      <c r="E35" s="15"/>
      <c r="F35" s="55"/>
      <c r="G35" s="61"/>
      <c r="H35" s="102">
        <f t="array" ref="H35">SUM((DJU!A7:A37&gt;='Ezy sur Eure'!$D$6)*(DJU!A7:A37&lt;='Ezy sur Eure'!$H$11)*(DJU!B7:B37))</f>
        <v>5</v>
      </c>
      <c r="I35" s="112"/>
      <c r="J35" s="102">
        <f t="array" ref="J35">SUM((DJU!C7:C37&gt;='Ezy sur Eure'!$D$6)*(DJU!C7:C37&lt;='Ezy sur Eure'!J11)*(DJU!D7:D37))</f>
        <v>50</v>
      </c>
      <c r="K35" s="112"/>
      <c r="L35" s="102">
        <f>SUMIF(DJU!E7:E37,"&lt;="&amp;'Ezy sur Eure'!L11,DJU!F7:F37)+SUMIF(DJU!C31:C37,"&gt;"&amp;'Ezy sur Eure'!J11,DJU!D31:D37)</f>
        <v>50</v>
      </c>
      <c r="M35" s="112"/>
      <c r="N35" s="102">
        <f>DJU!H39</f>
        <v>40</v>
      </c>
      <c r="O35" s="112"/>
      <c r="P35" s="102">
        <f>DJU!J39</f>
        <v>50</v>
      </c>
      <c r="Q35" s="112"/>
      <c r="R35" s="102">
        <f>DJU!L39</f>
        <v>60</v>
      </c>
      <c r="S35" s="112"/>
      <c r="T35" s="103">
        <f>DJU!O39</f>
        <v>70</v>
      </c>
      <c r="U35" s="112"/>
      <c r="V35" s="103">
        <f>DJU!Q39</f>
        <v>80</v>
      </c>
      <c r="W35" s="110"/>
      <c r="X35" s="103">
        <f>SUMIF(DJU!R7:R37,"&lt;="&amp;'Ezy sur Eure'!$D$7,DJU!S7:S37)</f>
        <v>0</v>
      </c>
      <c r="Z35" s="103">
        <f>SUMIF(DJU!T7:T37,"&lt;="&amp;'Ezy sur Eure'!$D$7,DJU!U7:U37)</f>
        <v>0</v>
      </c>
      <c r="AB35" s="103">
        <f>SUMIF(DJU!V7:V37,"&lt;="&amp;'Ezy sur Eure'!$D$7,DJU!W7:W37)</f>
        <v>0</v>
      </c>
      <c r="AC35" s="112"/>
      <c r="AD35" s="103">
        <f>SUMIF(DJU!X7:X37,"&lt;="&amp;'Ezy sur Eure'!$D$7,DJU!Y7:Y37)</f>
        <v>0</v>
      </c>
      <c r="AE35" s="123"/>
    </row>
    <row r="36" spans="3:31">
      <c r="C36" s="20" t="s">
        <v>34</v>
      </c>
      <c r="D36" s="7" t="s">
        <v>36</v>
      </c>
      <c r="E36" s="15"/>
      <c r="F36" s="55"/>
      <c r="G36" s="61"/>
      <c r="H36" s="102">
        <f>SUMIF(DJU!A7:A36,"&gt;="&amp;'Ezy sur Eure'!D8,DJU!B7:B36)</f>
        <v>0</v>
      </c>
      <c r="I36" s="112"/>
      <c r="J36" s="102">
        <f>DJU!D40</f>
        <v>0</v>
      </c>
      <c r="K36" s="112"/>
      <c r="L36" s="102">
        <f>DJU!F40</f>
        <v>0</v>
      </c>
      <c r="M36" s="112"/>
      <c r="N36" s="102">
        <f>DJU!H40</f>
        <v>0</v>
      </c>
      <c r="O36" s="112"/>
      <c r="P36" s="102">
        <f>DJU!J40</f>
        <v>0</v>
      </c>
      <c r="Q36" s="113"/>
      <c r="R36" s="102">
        <f>DJU!L40</f>
        <v>0</v>
      </c>
      <c r="S36" s="113"/>
      <c r="T36" s="103">
        <f>DJU!O40</f>
        <v>0</v>
      </c>
      <c r="U36" s="112"/>
      <c r="V36" s="103">
        <f>DJU!Q40</f>
        <v>0</v>
      </c>
      <c r="W36" s="110"/>
      <c r="X36" s="103">
        <f>DJU!S40</f>
        <v>0</v>
      </c>
      <c r="Z36" s="103">
        <f>DJU!U40</f>
        <v>0</v>
      </c>
      <c r="AB36" s="103">
        <f>DJU!W40</f>
        <v>0</v>
      </c>
      <c r="AC36" s="112"/>
      <c r="AD36" s="103">
        <f>DJU!Y40</f>
        <v>0</v>
      </c>
      <c r="AE36" s="123"/>
    </row>
    <row r="37" spans="3:31">
      <c r="C37" s="20" t="s">
        <v>35</v>
      </c>
      <c r="D37" s="7" t="s">
        <v>36</v>
      </c>
      <c r="E37" s="15"/>
      <c r="F37" s="55"/>
      <c r="G37" s="62"/>
      <c r="H37" s="102">
        <v>150</v>
      </c>
      <c r="I37" s="112"/>
      <c r="J37" s="102">
        <v>150</v>
      </c>
      <c r="K37" s="112"/>
      <c r="L37" s="102">
        <v>150</v>
      </c>
      <c r="M37" s="113"/>
      <c r="N37" s="102">
        <v>150</v>
      </c>
      <c r="O37" s="112"/>
      <c r="P37" s="102">
        <v>150</v>
      </c>
      <c r="Q37" s="113"/>
      <c r="R37" s="102">
        <v>150</v>
      </c>
      <c r="S37" s="113"/>
      <c r="T37" s="102">
        <v>150</v>
      </c>
      <c r="U37" s="112"/>
      <c r="V37" s="102">
        <v>150</v>
      </c>
      <c r="W37" s="110"/>
      <c r="X37" s="102">
        <v>150</v>
      </c>
      <c r="Z37" s="102">
        <v>150</v>
      </c>
      <c r="AB37" s="102">
        <v>150</v>
      </c>
      <c r="AC37" s="112"/>
      <c r="AD37" s="102">
        <v>150</v>
      </c>
      <c r="AE37" s="123"/>
    </row>
    <row r="38" spans="3:31">
      <c r="I38" s="112"/>
      <c r="O38" s="112"/>
      <c r="W38" s="13"/>
      <c r="AC38" s="112"/>
    </row>
    <row r="39" spans="3:31">
      <c r="I39" s="112"/>
      <c r="W39" s="13"/>
      <c r="AC39" s="112"/>
    </row>
    <row r="40" spans="3:31">
      <c r="W40" s="13"/>
      <c r="AC40" s="112"/>
    </row>
    <row r="41" spans="3:31">
      <c r="H41" s="102">
        <f>SUMPRODUCT((DJU!A7:A37&gt;='Ezy sur Eure'!$D$6)*(DJU!A7:A37&lt;='Ezy sur Eure'!H11)*(DJU!B7:B37))</f>
        <v>5</v>
      </c>
      <c r="J41" s="102">
        <f>SUMPRODUCT((DJU!C7:C37&gt;=DATE(YEAR(J11),MONTH(J11),1))*(DJU!C7:C37&lt;=J11+1)*DJU!D7:D37)+SUMPRODUCT((DJU!A7:A37&gt;=H11)*(DJU!A7:A37&lt;=DATE(YEAR(H11),MONTH(H11)+1,0))*DJU!B7:B37)</f>
        <v>60</v>
      </c>
    </row>
    <row r="44" spans="3:31">
      <c r="J44" s="129"/>
    </row>
    <row r="45" spans="3:31">
      <c r="J45" s="129"/>
    </row>
    <row r="46" spans="3:31">
      <c r="H46" s="2" t="s">
        <v>101</v>
      </c>
      <c r="S46" s="2" t="s">
        <v>101</v>
      </c>
    </row>
    <row r="48" spans="3:31">
      <c r="G48" s="2" t="s">
        <v>100</v>
      </c>
      <c r="L48" s="2" t="s">
        <v>100</v>
      </c>
      <c r="S48" s="2" t="s">
        <v>100</v>
      </c>
    </row>
    <row r="49" spans="7:19">
      <c r="G49" s="2" t="s">
        <v>103</v>
      </c>
      <c r="L49" s="2" t="s">
        <v>103</v>
      </c>
    </row>
    <row r="50" spans="7:19">
      <c r="G50" s="2" t="s">
        <v>104</v>
      </c>
      <c r="L50" s="2" t="s">
        <v>102</v>
      </c>
      <c r="S50" s="2" t="s">
        <v>102</v>
      </c>
    </row>
    <row r="51" spans="7:19">
      <c r="L51" s="2" t="s">
        <v>104</v>
      </c>
      <c r="S51" s="2" t="s">
        <v>104</v>
      </c>
    </row>
    <row r="54" spans="7:19">
      <c r="G54" s="2" t="s">
        <v>105</v>
      </c>
      <c r="L54" s="2" t="s">
        <v>105</v>
      </c>
      <c r="S54" s="2" t="s">
        <v>105</v>
      </c>
    </row>
    <row r="56" spans="7:19">
      <c r="G56" s="2" t="s">
        <v>106</v>
      </c>
      <c r="L56" s="2" t="s">
        <v>106</v>
      </c>
      <c r="S56" s="2" t="s">
        <v>106</v>
      </c>
    </row>
    <row r="57" spans="7:19">
      <c r="G57" s="129" t="s">
        <v>107</v>
      </c>
      <c r="L57" s="129" t="s">
        <v>114</v>
      </c>
      <c r="S57" s="129" t="s">
        <v>108</v>
      </c>
    </row>
    <row r="58" spans="7:19">
      <c r="L58" s="2" t="s">
        <v>113</v>
      </c>
      <c r="S58" s="2" t="s">
        <v>109</v>
      </c>
    </row>
    <row r="60" spans="7:19">
      <c r="L60" s="130" t="s">
        <v>110</v>
      </c>
    </row>
    <row r="61" spans="7:19">
      <c r="L61" s="130" t="s">
        <v>111</v>
      </c>
    </row>
    <row r="66" spans="12:15">
      <c r="L66" s="155" t="s">
        <v>112</v>
      </c>
      <c r="M66" s="155"/>
      <c r="N66" s="155"/>
      <c r="O66" s="155"/>
    </row>
    <row r="67" spans="12:15">
      <c r="L67" s="155"/>
      <c r="M67" s="155"/>
      <c r="N67" s="155"/>
      <c r="O67" s="155"/>
    </row>
    <row r="68" spans="12:15">
      <c r="L68" s="155"/>
      <c r="M68" s="155"/>
      <c r="N68" s="155"/>
      <c r="O68" s="155"/>
    </row>
    <row r="69" spans="12:15">
      <c r="L69" s="155"/>
      <c r="M69" s="155"/>
      <c r="N69" s="155"/>
      <c r="O69" s="155"/>
    </row>
    <row r="70" spans="12:15">
      <c r="L70" s="155"/>
      <c r="M70" s="155"/>
      <c r="N70" s="155"/>
      <c r="O70" s="155"/>
    </row>
    <row r="71" spans="12:15">
      <c r="L71" s="155"/>
      <c r="M71" s="155"/>
      <c r="N71" s="155"/>
      <c r="O71" s="155"/>
    </row>
  </sheetData>
  <mergeCells count="47">
    <mergeCell ref="L66:O71"/>
    <mergeCell ref="H10:I10"/>
    <mergeCell ref="J10:K10"/>
    <mergeCell ref="P10:Q10"/>
    <mergeCell ref="L10:M10"/>
    <mergeCell ref="AD10:AE10"/>
    <mergeCell ref="Z10:AA10"/>
    <mergeCell ref="AB10:AC10"/>
    <mergeCell ref="V10:W10"/>
    <mergeCell ref="R10:S10"/>
    <mergeCell ref="AG15:AG23"/>
    <mergeCell ref="AG25:AG26"/>
    <mergeCell ref="G12:G13"/>
    <mergeCell ref="H12:H13"/>
    <mergeCell ref="J12:J13"/>
    <mergeCell ref="L12:L13"/>
    <mergeCell ref="N12:N13"/>
    <mergeCell ref="P12:P13"/>
    <mergeCell ref="R12:R13"/>
    <mergeCell ref="T12:T13"/>
    <mergeCell ref="V12:V13"/>
    <mergeCell ref="X12:X13"/>
    <mergeCell ref="Z12:Z13"/>
    <mergeCell ref="AB12:AB13"/>
    <mergeCell ref="S12:S13"/>
    <mergeCell ref="U12:U13"/>
    <mergeCell ref="E2:F2"/>
    <mergeCell ref="E3:F3"/>
    <mergeCell ref="AD12:AD13"/>
    <mergeCell ref="AC12:AC13"/>
    <mergeCell ref="AE12:AE13"/>
    <mergeCell ref="W12:W13"/>
    <mergeCell ref="Y12:Y13"/>
    <mergeCell ref="AA12:AA13"/>
    <mergeCell ref="I12:I13"/>
    <mergeCell ref="K12:K13"/>
    <mergeCell ref="M12:M13"/>
    <mergeCell ref="O12:O13"/>
    <mergeCell ref="Q12:Q13"/>
    <mergeCell ref="N10:O10"/>
    <mergeCell ref="X10:Y10"/>
    <mergeCell ref="T10:U10"/>
    <mergeCell ref="C11:C13"/>
    <mergeCell ref="D11:D13"/>
    <mergeCell ref="E11:E13"/>
    <mergeCell ref="AG12:AG13"/>
    <mergeCell ref="AF12:AF13"/>
  </mergeCells>
  <conditionalFormatting sqref="H30:AB30 AD30">
    <cfRule type="cellIs" dxfId="5" priority="1" operator="lessThan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/>
  <dimension ref="A2:I48"/>
  <sheetViews>
    <sheetView topLeftCell="A25" workbookViewId="0">
      <selection activeCell="D31" sqref="D31"/>
    </sheetView>
  </sheetViews>
  <sheetFormatPr defaultColWidth="11.42578125" defaultRowHeight="15"/>
  <cols>
    <col min="1" max="9" width="10.7109375" customWidth="1"/>
  </cols>
  <sheetData>
    <row r="2" spans="1:9" ht="15.75" thickBot="1">
      <c r="A2" s="158" t="s">
        <v>39</v>
      </c>
      <c r="B2" s="158"/>
      <c r="C2" s="158"/>
      <c r="D2" s="158"/>
      <c r="E2" s="158"/>
      <c r="F2" s="158"/>
      <c r="G2" s="158"/>
      <c r="H2" s="158"/>
      <c r="I2" s="158"/>
    </row>
    <row r="3" spans="1:9" ht="15.75" thickBot="1">
      <c r="D3" s="21" t="s">
        <v>40</v>
      </c>
      <c r="E3" t="str">
        <f>DJU!L3&amp;"-"&amp;DJU!N3</f>
        <v>2013-2014</v>
      </c>
      <c r="G3" s="159">
        <f>'Ezy sur Eure'!D4</f>
        <v>0</v>
      </c>
      <c r="H3" s="160"/>
      <c r="I3" s="161"/>
    </row>
    <row r="4" spans="1:9" ht="15.75" thickBot="1">
      <c r="A4" s="35" t="s">
        <v>46</v>
      </c>
      <c r="B4" s="162">
        <f ca="1">TODAY()</f>
        <v>41976</v>
      </c>
      <c r="C4" s="163"/>
      <c r="G4" s="32" t="s">
        <v>47</v>
      </c>
      <c r="H4" s="33">
        <f>'Ezy sur Eure'!G3</f>
        <v>0</v>
      </c>
      <c r="I4" s="34"/>
    </row>
    <row r="5" spans="1:9" ht="9" customHeight="1"/>
    <row r="6" spans="1:9" ht="12" customHeight="1">
      <c r="A6" s="37" t="s">
        <v>43</v>
      </c>
      <c r="B6" s="37"/>
      <c r="C6" s="37">
        <f>'Ezy sur Eure'!G2</f>
        <v>0</v>
      </c>
      <c r="D6" s="37"/>
      <c r="E6" s="37"/>
      <c r="F6" s="164" t="s">
        <v>93</v>
      </c>
      <c r="G6" s="164"/>
      <c r="H6" s="164"/>
      <c r="I6" s="105">
        <f>IF('Ezy sur Eure'!D6="","",'Ezy sur Eure'!D6)</f>
        <v>41527</v>
      </c>
    </row>
    <row r="7" spans="1:9" ht="12" customHeight="1">
      <c r="A7" s="37" t="s">
        <v>51</v>
      </c>
      <c r="B7" s="37"/>
      <c r="C7" s="37" t="s">
        <v>79</v>
      </c>
      <c r="D7" s="37"/>
      <c r="E7" s="37"/>
      <c r="F7" s="164" t="s">
        <v>94</v>
      </c>
      <c r="G7" s="164"/>
      <c r="H7" s="164"/>
      <c r="I7" s="105">
        <f>IF('Ezy sur Eure'!D8="","",'Ezy sur Eure'!D8)</f>
        <v>41557</v>
      </c>
    </row>
    <row r="8" spans="1:9" ht="12" customHeight="1">
      <c r="A8" s="37" t="s">
        <v>86</v>
      </c>
      <c r="B8" s="37"/>
      <c r="C8" s="63">
        <v>2670</v>
      </c>
      <c r="D8" s="37"/>
      <c r="E8" s="37"/>
      <c r="F8" s="37"/>
      <c r="G8" s="37"/>
      <c r="H8" s="37"/>
      <c r="I8" s="105"/>
    </row>
    <row r="9" spans="1:9" ht="12" customHeight="1">
      <c r="A9" s="63" t="s">
        <v>87</v>
      </c>
      <c r="B9" s="37"/>
      <c r="C9" s="63">
        <v>424</v>
      </c>
      <c r="D9" s="37"/>
      <c r="E9" s="37"/>
      <c r="F9" s="164" t="s">
        <v>95</v>
      </c>
      <c r="G9" s="164"/>
      <c r="H9" s="164"/>
      <c r="I9" s="105">
        <f>IF('Ezy sur Eure'!D7="","",'Ezy sur Eure'!D7)</f>
        <v>41764</v>
      </c>
    </row>
    <row r="10" spans="1:9" ht="12" customHeight="1">
      <c r="A10" s="98" t="s">
        <v>88</v>
      </c>
      <c r="B10" s="37"/>
      <c r="C10" s="97">
        <v>0.1069</v>
      </c>
      <c r="D10" s="52"/>
      <c r="E10" s="37"/>
      <c r="F10" s="177" t="s">
        <v>89</v>
      </c>
      <c r="G10" s="177"/>
      <c r="H10" s="177"/>
      <c r="I10" s="105">
        <f>IF('Ezy sur Eure'!D9="","",'Ezy sur Eure'!D9)</f>
        <v>41774</v>
      </c>
    </row>
    <row r="11" spans="1:9" ht="9" customHeight="1">
      <c r="A11" s="37"/>
      <c r="B11" s="37"/>
      <c r="C11" s="37"/>
      <c r="D11" s="37"/>
      <c r="E11" s="37"/>
      <c r="F11" s="37"/>
      <c r="G11" s="37"/>
      <c r="H11" s="37"/>
      <c r="I11" s="37"/>
    </row>
    <row r="12" spans="1:9">
      <c r="A12" s="165" t="s">
        <v>44</v>
      </c>
      <c r="B12" s="165"/>
      <c r="C12" s="168" t="s">
        <v>49</v>
      </c>
      <c r="D12" s="171" t="s">
        <v>48</v>
      </c>
      <c r="E12" s="174" t="s">
        <v>91</v>
      </c>
      <c r="F12" s="168" t="s">
        <v>45</v>
      </c>
      <c r="G12" s="171" t="s">
        <v>52</v>
      </c>
      <c r="H12" s="178" t="s">
        <v>92</v>
      </c>
      <c r="I12" s="171" t="s">
        <v>61</v>
      </c>
    </row>
    <row r="13" spans="1:9">
      <c r="A13" s="166"/>
      <c r="B13" s="166"/>
      <c r="C13" s="169"/>
      <c r="D13" s="172"/>
      <c r="E13" s="175"/>
      <c r="F13" s="169"/>
      <c r="G13" s="172"/>
      <c r="H13" s="179"/>
      <c r="I13" s="172"/>
    </row>
    <row r="14" spans="1:9" ht="12" customHeight="1">
      <c r="A14" s="167"/>
      <c r="B14" s="167"/>
      <c r="C14" s="170"/>
      <c r="D14" s="173"/>
      <c r="E14" s="176"/>
      <c r="F14" s="170"/>
      <c r="G14" s="173"/>
      <c r="H14" s="180"/>
      <c r="I14" s="173"/>
    </row>
    <row r="15" spans="1:9" ht="12" customHeight="1">
      <c r="A15" s="38">
        <f>IF('Ezy sur Eure'!G11="","",'Ezy sur Eure'!G11+1)</f>
        <v>41765</v>
      </c>
      <c r="B15" s="39">
        <f>IF('Ezy sur Eure'!H11="","",'Ezy sur Eure'!H11)</f>
        <v>41545</v>
      </c>
      <c r="C15" s="96">
        <f>IF('Ezy sur Eure'!H28="-","",'Ezy sur Eure'!H28)</f>
        <v>6.8415999999999997</v>
      </c>
      <c r="D15" s="96">
        <f>IF('Ezy sur Eure'!H33="-","",'Ezy sur Eure'!H33)</f>
        <v>23.969560000000001</v>
      </c>
      <c r="E15" s="96">
        <f>IF(D15="","",D15)</f>
        <v>23.969560000000001</v>
      </c>
      <c r="F15" s="95">
        <f>IF(D15="","",'Ezy sur Eure'!H35)</f>
        <v>5</v>
      </c>
      <c r="G15" s="96">
        <f>IF(D15="","",F15*($C$9/$C$8))</f>
        <v>0.79400749063670406</v>
      </c>
      <c r="H15" s="96">
        <f>IF(G15="","",G15)</f>
        <v>0.79400749063670406</v>
      </c>
      <c r="I15" s="96">
        <f>IF(OR(D15="",D15=0),"",IF(G15/D15&gt;1,-1+D15/G15,1-G15/D15))</f>
        <v>0.96687434017826346</v>
      </c>
    </row>
    <row r="16" spans="1:9" ht="12" customHeight="1">
      <c r="A16" s="38">
        <f>IF('Ezy sur Eure'!H11="","",'Ezy sur Eure'!H11+1)</f>
        <v>41546</v>
      </c>
      <c r="B16" s="39">
        <f>IF('Ezy sur Eure'!J11="","",'Ezy sur Eure'!J11)</f>
        <v>41578</v>
      </c>
      <c r="C16" s="96">
        <f>IF('Ezy sur Eure'!J28="-","",'Ezy sur Eure'!J28)</f>
        <v>6.8415999999999997</v>
      </c>
      <c r="D16" s="96">
        <f>IF('Ezy sur Eure'!J33="-","",'Ezy sur Eure'!J33)</f>
        <v>38.050419999999995</v>
      </c>
      <c r="E16" s="96">
        <f>IF(D16="","",D16+E15)</f>
        <v>62.019979999999997</v>
      </c>
      <c r="F16" s="95">
        <f>IF(D16="","",'Ezy sur Eure'!J35)</f>
        <v>50</v>
      </c>
      <c r="G16" s="96">
        <f t="shared" ref="G16:G26" si="0">IF(D16="","",F16*($C$9/$C$8))</f>
        <v>7.9400749063670411</v>
      </c>
      <c r="H16" s="96">
        <f>IF(G16="","",G16+H15)</f>
        <v>8.7340823970037444</v>
      </c>
      <c r="I16" s="96">
        <f t="shared" ref="I16:I25" si="1">IF(OR(D16="",D16=0),"",IF(G16/D16&gt;1,-1+D16/G16,1-G16/D16))</f>
        <v>0.79132753577051074</v>
      </c>
    </row>
    <row r="17" spans="1:9" ht="12" customHeight="1">
      <c r="A17" s="38">
        <f>IF('Ezy sur Eure'!J11="","",'Ezy sur Eure'!J11+1)</f>
        <v>41579</v>
      </c>
      <c r="B17" s="39">
        <f>IF('Ezy sur Eure'!L11="","",'Ezy sur Eure'!L11)</f>
        <v>41608</v>
      </c>
      <c r="C17" s="96">
        <f>IF('Ezy sur Eure'!L28="-","",'Ezy sur Eure'!L28)</f>
        <v>9.6209999999999987</v>
      </c>
      <c r="D17" s="96">
        <f>IF('Ezy sur Eure'!L33="-","",'Ezy sur Eure'!L33)</f>
        <v>61.36572000000001</v>
      </c>
      <c r="E17" s="96">
        <f t="shared" ref="E17:E26" si="2">IF(D17="","",D17+E16)</f>
        <v>123.38570000000001</v>
      </c>
      <c r="F17" s="95">
        <f>IF(D17="","",'Ezy sur Eure'!L35)</f>
        <v>50</v>
      </c>
      <c r="G17" s="96">
        <f t="shared" si="0"/>
        <v>7.9400749063670411</v>
      </c>
      <c r="H17" s="96">
        <f t="shared" ref="H17:H26" si="3">IF(G17="","",G17+H16)</f>
        <v>16.674157303370784</v>
      </c>
      <c r="I17" s="96">
        <f t="shared" si="1"/>
        <v>0.87061058020068793</v>
      </c>
    </row>
    <row r="18" spans="1:9" ht="12" customHeight="1">
      <c r="A18" s="38">
        <f>IF('Ezy sur Eure'!L11="","",'Ezy sur Eure'!L11+1)</f>
        <v>41609</v>
      </c>
      <c r="B18" s="39" t="str">
        <f>IF('Ezy sur Eure'!N11="","",'Ezy sur Eure'!N11)</f>
        <v/>
      </c>
      <c r="C18" s="96">
        <f>IF('Ezy sur Eure'!N28="-","",'Ezy sur Eure'!N28)</f>
        <v>9.7279</v>
      </c>
      <c r="D18" s="96">
        <f>IF('Ezy sur Eure'!N33="-","",'Ezy sur Eure'!N33)</f>
        <v>90.071479999999994</v>
      </c>
      <c r="E18" s="96">
        <f t="shared" si="2"/>
        <v>213.45717999999999</v>
      </c>
      <c r="F18" s="95">
        <f>IF(D18="","",'Ezy sur Eure'!N35)</f>
        <v>40</v>
      </c>
      <c r="G18" s="96">
        <f t="shared" si="0"/>
        <v>6.3520599250936325</v>
      </c>
      <c r="H18" s="96">
        <f t="shared" si="3"/>
        <v>23.026217228464418</v>
      </c>
      <c r="I18" s="96">
        <f t="shared" si="1"/>
        <v>0.92947756687140448</v>
      </c>
    </row>
    <row r="19" spans="1:9" ht="12" customHeight="1">
      <c r="A19" s="38" t="str">
        <f>IF('Ezy sur Eure'!N11="","",'Ezy sur Eure'!N11+1)</f>
        <v/>
      </c>
      <c r="B19" s="39" t="str">
        <f>IF('Ezy sur Eure'!P11="","",'Ezy sur Eure'!P11)</f>
        <v/>
      </c>
      <c r="C19" s="96">
        <f>IF('Ezy sur Eure'!P28="-","",'Ezy sur Eure'!P28)</f>
        <v>5.2380999999999993</v>
      </c>
      <c r="D19" s="96">
        <f>IF('Ezy sur Eure'!P33="-","",'Ezy sur Eure'!P33)</f>
        <v>76.551939999999988</v>
      </c>
      <c r="E19" s="96">
        <f t="shared" si="2"/>
        <v>290.00912</v>
      </c>
      <c r="F19" s="95">
        <f>IF(D19="","",'Ezy sur Eure'!P35)</f>
        <v>50</v>
      </c>
      <c r="G19" s="96">
        <f t="shared" si="0"/>
        <v>7.9400749063670411</v>
      </c>
      <c r="H19" s="96">
        <f t="shared" si="3"/>
        <v>30.966292134831459</v>
      </c>
      <c r="I19" s="96"/>
    </row>
    <row r="20" spans="1:9" ht="12" customHeight="1">
      <c r="A20" s="38" t="str">
        <f>IF('Ezy sur Eure'!P11="","",'Ezy sur Eure'!P11+1)</f>
        <v/>
      </c>
      <c r="B20" s="39" t="str">
        <f>IF('Ezy sur Eure'!R11="","",'Ezy sur Eure'!R11)</f>
        <v/>
      </c>
      <c r="C20" s="96">
        <f>IF('Ezy sur Eure'!R28="-","",'Ezy sur Eure'!R28)</f>
        <v>4.2759999999999998</v>
      </c>
      <c r="D20" s="96">
        <f>IF('Ezy sur Eure'!R33="-","",'Ezy sur Eure'!R33)</f>
        <v>25.724</v>
      </c>
      <c r="E20" s="96">
        <f t="shared" si="2"/>
        <v>315.73311999999999</v>
      </c>
      <c r="F20" s="95">
        <f>IF(D20="","",'Ezy sur Eure'!R35)</f>
        <v>60</v>
      </c>
      <c r="G20" s="96">
        <f t="shared" si="0"/>
        <v>9.5280898876404496</v>
      </c>
      <c r="H20" s="96">
        <f t="shared" si="3"/>
        <v>40.49438202247191</v>
      </c>
      <c r="I20" s="96">
        <f t="shared" si="1"/>
        <v>0.62960309875445308</v>
      </c>
    </row>
    <row r="21" spans="1:9" ht="12" customHeight="1">
      <c r="A21" s="38" t="str">
        <f>IF('Ezy sur Eure'!R11="","",'Ezy sur Eure'!R11+1)</f>
        <v/>
      </c>
      <c r="B21" s="39" t="str">
        <f>IF('Ezy sur Eure'!T11="","",'Ezy sur Eure'!T11)</f>
        <v/>
      </c>
      <c r="C21" s="96">
        <f>IF('Ezy sur Eure'!T28="-","",'Ezy sur Eure'!T28)</f>
        <v>1.1758999999999999</v>
      </c>
      <c r="D21" s="96">
        <f>IF('Ezy sur Eure'!T33="-","",'Ezy sur Eure'!T33)</f>
        <v>18.824100000000001</v>
      </c>
      <c r="E21" s="96">
        <f t="shared" si="2"/>
        <v>334.55721999999997</v>
      </c>
      <c r="F21" s="95">
        <f>IF(D21="","",'Ezy sur Eure'!T35)</f>
        <v>70</v>
      </c>
      <c r="G21" s="96">
        <f t="shared" si="0"/>
        <v>11.116104868913856</v>
      </c>
      <c r="H21" s="96">
        <f t="shared" si="3"/>
        <v>51.610486891385769</v>
      </c>
      <c r="I21" s="96">
        <f t="shared" si="1"/>
        <v>0.40947482913319333</v>
      </c>
    </row>
    <row r="22" spans="1:9" ht="12" customHeight="1">
      <c r="A22" s="38" t="str">
        <f>IF('Ezy sur Eure'!T11="","",'Ezy sur Eure'!T11+1)</f>
        <v/>
      </c>
      <c r="B22" s="39" t="str">
        <f>IF('Ezy sur Eure'!V11="","",'Ezy sur Eure'!V11)</f>
        <v/>
      </c>
      <c r="C22" s="96">
        <f>IF('Ezy sur Eure'!V28="-","",'Ezy sur Eure'!V28)</f>
        <v>2.6724999999999999</v>
      </c>
      <c r="D22" s="96">
        <f>IF('Ezy sur Eure'!V33="-","",'Ezy sur Eure'!V33)</f>
        <v>7.3275000000000006</v>
      </c>
      <c r="E22" s="96">
        <f t="shared" si="2"/>
        <v>341.88471999999996</v>
      </c>
      <c r="F22" s="95">
        <f>IF(D22="","",'Ezy sur Eure'!V35)</f>
        <v>80</v>
      </c>
      <c r="G22" s="96">
        <f t="shared" si="0"/>
        <v>12.704119850187265</v>
      </c>
      <c r="H22" s="96">
        <f t="shared" si="3"/>
        <v>64.31460674157303</v>
      </c>
      <c r="I22" s="96">
        <f t="shared" si="1"/>
        <v>-0.42321860259433952</v>
      </c>
    </row>
    <row r="23" spans="1:9" ht="12" customHeight="1">
      <c r="A23" s="38" t="str">
        <f>IF('Ezy sur Eure'!V11="","",'Ezy sur Eure'!V11+1)</f>
        <v/>
      </c>
      <c r="B23" s="39" t="str">
        <f>IF('Ezy sur Eure'!X11="","",'Ezy sur Eure'!X11)</f>
        <v/>
      </c>
      <c r="C23" s="96">
        <f>IF('Ezy sur Eure'!X28="-","",'Ezy sur Eure'!X28)</f>
        <v>3.3138999999999998</v>
      </c>
      <c r="D23" s="96">
        <f>IF('Ezy sur Eure'!X33="-","",'Ezy sur Eure'!X33)</f>
        <v>0.3747600000000002</v>
      </c>
      <c r="E23" s="96">
        <f t="shared" si="2"/>
        <v>342.25947999999994</v>
      </c>
      <c r="F23" s="95">
        <f>IF(D23="","",'Ezy sur Eure'!X35)</f>
        <v>0</v>
      </c>
      <c r="G23" s="96">
        <f t="shared" si="0"/>
        <v>0</v>
      </c>
      <c r="H23" s="96">
        <f t="shared" si="3"/>
        <v>64.31460674157303</v>
      </c>
      <c r="I23" s="96">
        <f t="shared" si="1"/>
        <v>1</v>
      </c>
    </row>
    <row r="24" spans="1:9" ht="12" customHeight="1">
      <c r="A24" s="38" t="str">
        <f>IF('Ezy sur Eure'!X11="","",'Ezy sur Eure'!X11+1)</f>
        <v/>
      </c>
      <c r="B24" s="39" t="str">
        <f>IF('Ezy sur Eure'!Z11="","",'Ezy sur Eure'!Z11)</f>
        <v/>
      </c>
      <c r="C24" s="96">
        <f>IF('Ezy sur Eure'!Z28="-","",'Ezy sur Eure'!Z28)</f>
        <v>4.5967000000000002</v>
      </c>
      <c r="D24" s="96">
        <f>IF('Ezy sur Eure'!Z33="-","",'Ezy sur Eure'!Z33)</f>
        <v>-2.09572</v>
      </c>
      <c r="E24" s="96">
        <f t="shared" si="2"/>
        <v>340.16375999999991</v>
      </c>
      <c r="F24" s="95">
        <f>IF(D24="","",'Ezy sur Eure'!Z35)</f>
        <v>0</v>
      </c>
      <c r="G24" s="96">
        <f t="shared" si="0"/>
        <v>0</v>
      </c>
      <c r="H24" s="96">
        <f t="shared" si="3"/>
        <v>64.31460674157303</v>
      </c>
      <c r="I24" s="96">
        <f t="shared" si="1"/>
        <v>1</v>
      </c>
    </row>
    <row r="25" spans="1:9" ht="12" customHeight="1">
      <c r="A25" s="38" t="str">
        <f>IF('Ezy sur Eure'!Z11="","",'Ezy sur Eure'!Z11+1)</f>
        <v/>
      </c>
      <c r="B25" s="39" t="str">
        <f>IF('Ezy sur Eure'!AB11="","",'Ezy sur Eure'!AB11)</f>
        <v/>
      </c>
      <c r="C25" s="96">
        <f>IF('Ezy sur Eure'!AB28="-","",'Ezy sur Eure'!AB28)</f>
        <v>0.96209999999999996</v>
      </c>
      <c r="D25" s="96">
        <f>IF('Ezy sur Eure'!AB33="-","",'Ezy sur Eure'!AB33)</f>
        <v>0.20273999999999992</v>
      </c>
      <c r="E25" s="96">
        <f t="shared" si="2"/>
        <v>340.36649999999992</v>
      </c>
      <c r="F25" s="95">
        <f>IF(D25="","",'Ezy sur Eure'!AB35)</f>
        <v>0</v>
      </c>
      <c r="G25" s="96">
        <f t="shared" si="0"/>
        <v>0</v>
      </c>
      <c r="H25" s="96">
        <f t="shared" si="3"/>
        <v>64.31460674157303</v>
      </c>
      <c r="I25" s="96">
        <f t="shared" si="1"/>
        <v>1</v>
      </c>
    </row>
    <row r="26" spans="1:9" ht="12" customHeight="1">
      <c r="A26" s="38" t="str">
        <f>IF('Ezy sur Eure'!AB11="","",'Ezy sur Eure'!AB11+1)</f>
        <v/>
      </c>
      <c r="B26" s="39" t="str">
        <f>IF('Ezy sur Eure'!AD11="","",'Ezy sur Eure'!AD11)</f>
        <v/>
      </c>
      <c r="C26" s="96">
        <f>IF('Ezy sur Eure'!AD28="-","",'Ezy sur Eure'!AD28)</f>
        <v>0.1069</v>
      </c>
      <c r="D26" s="96">
        <f>IF('Ezy sur Eure'!AD33="-","",'Ezy sur Eure'!AD33)</f>
        <v>-0.18684000000000001</v>
      </c>
      <c r="E26" s="96">
        <f t="shared" si="2"/>
        <v>340.1796599999999</v>
      </c>
      <c r="F26" s="95">
        <f>IF(D26="","",'Ezy sur Eure'!AD35)</f>
        <v>0</v>
      </c>
      <c r="G26" s="96">
        <f t="shared" si="0"/>
        <v>0</v>
      </c>
      <c r="H26" s="96">
        <f t="shared" si="3"/>
        <v>64.31460674157303</v>
      </c>
      <c r="I26" s="96">
        <f>IF(OR(D26="",D26=0),"",IF(G26/D26&gt;1,-1+D26/G26,1-G26/D26))</f>
        <v>1</v>
      </c>
    </row>
    <row r="27" spans="1:9" ht="12" customHeight="1">
      <c r="A27" s="40"/>
      <c r="B27" s="41"/>
      <c r="C27" s="42"/>
      <c r="D27" s="42"/>
      <c r="E27" s="42"/>
      <c r="F27" s="104"/>
      <c r="G27" s="42"/>
      <c r="H27" s="42"/>
      <c r="I27" s="43"/>
    </row>
    <row r="28" spans="1:9">
      <c r="A28" s="44" t="s">
        <v>50</v>
      </c>
      <c r="B28" s="45"/>
      <c r="C28" s="46"/>
      <c r="D28" s="47">
        <f>IF(D15="","",SUM(D15:D26))</f>
        <v>340.1796599999999</v>
      </c>
      <c r="E28" s="48" t="s">
        <v>53</v>
      </c>
      <c r="F28" s="48">
        <f>IF(F15="","",SUM(F15:F26))</f>
        <v>405</v>
      </c>
      <c r="G28" s="49">
        <f>IF(G15="","",SUM(G15:G26))</f>
        <v>64.31460674157303</v>
      </c>
      <c r="H28" s="46" t="s">
        <v>53</v>
      </c>
      <c r="I28" s="50">
        <f>IF(OR(D28="",D28=0)," ",IF(G28/D28&gt;1,-1+D28/G28,1-G28/D28))</f>
        <v>0.81093929383792951</v>
      </c>
    </row>
    <row r="29" spans="1:9" ht="9" customHeight="1">
      <c r="A29" s="37"/>
      <c r="B29" s="37"/>
      <c r="C29" s="37"/>
      <c r="D29" s="37"/>
      <c r="E29" s="37"/>
      <c r="F29" s="37"/>
      <c r="G29" s="37"/>
      <c r="H29" s="37"/>
      <c r="I29" s="37"/>
    </row>
    <row r="30" spans="1:9">
      <c r="A30" s="37"/>
      <c r="B30" s="37" t="s">
        <v>63</v>
      </c>
      <c r="C30" s="46" t="s">
        <v>56</v>
      </c>
      <c r="D30" s="46" t="s">
        <v>65</v>
      </c>
      <c r="E30" s="37" t="s">
        <v>64</v>
      </c>
      <c r="F30" s="37"/>
      <c r="G30" s="37"/>
      <c r="H30" s="37"/>
      <c r="I30" s="37"/>
    </row>
    <row r="31" spans="1:9">
      <c r="A31" s="53"/>
      <c r="B31" s="37"/>
      <c r="C31" s="48">
        <v>780</v>
      </c>
      <c r="D31" s="49">
        <v>123.86516853932582</v>
      </c>
      <c r="E31" s="51"/>
      <c r="F31" s="37"/>
      <c r="G31" s="37"/>
      <c r="H31" s="37"/>
      <c r="I31" s="37"/>
    </row>
    <row r="32" spans="1:9" ht="9" customHeight="1">
      <c r="A32" s="37"/>
      <c r="B32" s="37"/>
      <c r="C32" s="37"/>
      <c r="D32" s="37"/>
      <c r="E32" s="37"/>
      <c r="F32" s="37"/>
      <c r="G32" s="37"/>
      <c r="H32" s="37"/>
      <c r="I32" s="37"/>
    </row>
    <row r="33" spans="1:9">
      <c r="A33" s="157" t="s">
        <v>54</v>
      </c>
      <c r="B33" s="157"/>
      <c r="C33" s="157"/>
      <c r="D33" s="157"/>
      <c r="E33" s="157"/>
      <c r="F33" s="157"/>
      <c r="G33" s="157"/>
      <c r="H33" s="157"/>
      <c r="I33" s="37"/>
    </row>
    <row r="34" spans="1:9">
      <c r="A34" s="56" t="s">
        <v>62</v>
      </c>
      <c r="B34" s="56" t="s">
        <v>56</v>
      </c>
      <c r="C34" s="56" t="s">
        <v>57</v>
      </c>
      <c r="D34" s="56" t="s">
        <v>55</v>
      </c>
      <c r="E34" s="56" t="s">
        <v>58</v>
      </c>
      <c r="F34" s="56" t="s">
        <v>59</v>
      </c>
      <c r="G34" s="56" t="s">
        <v>60</v>
      </c>
      <c r="H34" s="56" t="s">
        <v>78</v>
      </c>
      <c r="I34" s="37"/>
    </row>
    <row r="35" spans="1:9">
      <c r="A35" s="46">
        <v>5225.92</v>
      </c>
      <c r="B35" s="48">
        <f>F28</f>
        <v>405</v>
      </c>
      <c r="C35" s="46">
        <f>C8</f>
        <v>2670</v>
      </c>
      <c r="D35" s="46">
        <f>C9</f>
        <v>424</v>
      </c>
      <c r="E35" s="49">
        <f>G28</f>
        <v>64.31460674157303</v>
      </c>
      <c r="F35" s="47">
        <f>D28</f>
        <v>340.1796599999999</v>
      </c>
      <c r="G35" s="49">
        <f>IF(OR(D31="",B35=""),"-",C31/D31*B35)</f>
        <v>2550.3537735849059</v>
      </c>
      <c r="H35" s="49">
        <f>IF(F35="","",IF(F35&gt;E35,(A35+(1/3*(E35-F35)/E35)*A35),(A35-(2/3*(F35-E35)/E35)*A35)))</f>
        <v>-2245.9373388108997</v>
      </c>
      <c r="I35" s="37"/>
    </row>
    <row r="37" spans="1:9">
      <c r="F37" t="s">
        <v>74</v>
      </c>
    </row>
    <row r="38" spans="1:9">
      <c r="F38" t="s">
        <v>66</v>
      </c>
    </row>
    <row r="39" spans="1:9">
      <c r="F39" t="s">
        <v>67</v>
      </c>
    </row>
    <row r="40" spans="1:9">
      <c r="F40" t="s">
        <v>68</v>
      </c>
    </row>
    <row r="41" spans="1:9">
      <c r="F41" t="s">
        <v>69</v>
      </c>
    </row>
    <row r="42" spans="1:9">
      <c r="F42" t="s">
        <v>70</v>
      </c>
    </row>
    <row r="43" spans="1:9">
      <c r="F43" t="s">
        <v>75</v>
      </c>
    </row>
    <row r="44" spans="1:9">
      <c r="F44" t="s">
        <v>71</v>
      </c>
    </row>
    <row r="45" spans="1:9">
      <c r="F45" t="s">
        <v>72</v>
      </c>
    </row>
    <row r="46" spans="1:9">
      <c r="F46" t="s">
        <v>76</v>
      </c>
    </row>
    <row r="47" spans="1:9">
      <c r="F47" t="s">
        <v>73</v>
      </c>
    </row>
    <row r="48" spans="1:9">
      <c r="F48" t="s">
        <v>77</v>
      </c>
    </row>
  </sheetData>
  <mergeCells count="16">
    <mergeCell ref="A33:H33"/>
    <mergeCell ref="A2:I2"/>
    <mergeCell ref="G3:I3"/>
    <mergeCell ref="B4:C4"/>
    <mergeCell ref="F6:H6"/>
    <mergeCell ref="F9:H9"/>
    <mergeCell ref="A12:B14"/>
    <mergeCell ref="C12:C14"/>
    <mergeCell ref="D12:D14"/>
    <mergeCell ref="E12:E14"/>
    <mergeCell ref="F12:F14"/>
    <mergeCell ref="F10:H10"/>
    <mergeCell ref="F7:H7"/>
    <mergeCell ref="G12:G14"/>
    <mergeCell ref="H12:H14"/>
    <mergeCell ref="I12:I14"/>
  </mergeCells>
  <conditionalFormatting sqref="I15:I26">
    <cfRule type="cellIs" dxfId="4" priority="6" operator="lessThan">
      <formula>-0.005</formula>
    </cfRule>
    <cfRule type="cellIs" dxfId="3" priority="7" operator="greaterThan">
      <formula>0.005</formula>
    </cfRule>
  </conditionalFormatting>
  <conditionalFormatting sqref="I28">
    <cfRule type="cellIs" dxfId="2" priority="1" operator="between">
      <formula>-0.003</formula>
      <formula>0.003</formula>
    </cfRule>
    <cfRule type="cellIs" dxfId="1" priority="4" operator="lessThan">
      <formula>-1%</formula>
    </cfRule>
    <cfRule type="cellIs" dxfId="0" priority="5" operator="greaterThan">
      <formula>1%</formula>
    </cfRule>
  </conditionalFormatting>
  <pageMargins left="0.51181102362204722" right="0" top="0" bottom="0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5">
    <pageSetUpPr fitToPage="1"/>
  </sheetPr>
  <dimension ref="A1:Y40"/>
  <sheetViews>
    <sheetView workbookViewId="0">
      <selection activeCell="A8" sqref="A8"/>
    </sheetView>
  </sheetViews>
  <sheetFormatPr defaultColWidth="11.42578125" defaultRowHeight="15"/>
  <cols>
    <col min="1" max="12" width="10" customWidth="1"/>
    <col min="13" max="13" width="2" customWidth="1"/>
    <col min="14" max="25" width="10" customWidth="1"/>
  </cols>
  <sheetData>
    <row r="1" spans="1:25">
      <c r="A1" s="181"/>
      <c r="B1" s="181"/>
      <c r="C1" s="64"/>
      <c r="D1" s="64"/>
      <c r="E1" s="64"/>
      <c r="F1" s="64"/>
      <c r="G1" s="64"/>
      <c r="H1" s="64"/>
    </row>
    <row r="2" spans="1:25">
      <c r="A2" s="184" t="s">
        <v>83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</row>
    <row r="3" spans="1:25">
      <c r="A3" s="64"/>
      <c r="B3" s="64"/>
      <c r="C3" s="64"/>
      <c r="D3" s="64"/>
      <c r="E3" s="64"/>
      <c r="F3" s="64"/>
      <c r="G3" s="64"/>
      <c r="H3" s="64"/>
      <c r="K3" s="21" t="s">
        <v>84</v>
      </c>
      <c r="L3" s="21">
        <v>2013</v>
      </c>
      <c r="M3" s="21" t="s">
        <v>27</v>
      </c>
      <c r="N3" s="89">
        <v>2014</v>
      </c>
    </row>
    <row r="4" spans="1:25">
      <c r="A4" s="64"/>
      <c r="B4" s="64"/>
      <c r="C4" s="64"/>
      <c r="D4" s="64"/>
      <c r="E4" s="64"/>
      <c r="F4" s="64"/>
      <c r="G4" s="64"/>
      <c r="H4" s="64"/>
    </row>
    <row r="5" spans="1:25">
      <c r="A5" s="182" t="str">
        <f>"Septembre "&amp;$L$3</f>
        <v>Septembre 2013</v>
      </c>
      <c r="B5" s="183"/>
      <c r="C5" s="182" t="str">
        <f>"Octobre "&amp;$L$3</f>
        <v>Octobre 2013</v>
      </c>
      <c r="D5" s="183"/>
      <c r="E5" s="182" t="str">
        <f>"Novembre "&amp;$L$3</f>
        <v>Novembre 2013</v>
      </c>
      <c r="F5" s="183"/>
      <c r="G5" s="182" t="str">
        <f>"Décembre "&amp;$L$3</f>
        <v>Décembre 2013</v>
      </c>
      <c r="H5" s="183"/>
      <c r="I5" s="182" t="str">
        <f>"Janvier "&amp;$N$3</f>
        <v>Janvier 2014</v>
      </c>
      <c r="J5" s="183"/>
      <c r="K5" s="182" t="str">
        <f>"Février "&amp;$N$3</f>
        <v>Février 2014</v>
      </c>
      <c r="L5" s="183"/>
      <c r="M5" s="94"/>
      <c r="N5" s="182" t="str">
        <f>"Mars "&amp;$N$3</f>
        <v>Mars 2014</v>
      </c>
      <c r="O5" s="183"/>
      <c r="P5" s="182" t="str">
        <f>"Avril "&amp;$N$3</f>
        <v>Avril 2014</v>
      </c>
      <c r="Q5" s="183"/>
      <c r="R5" s="182" t="str">
        <f>"Mai "&amp;$N$3</f>
        <v>Mai 2014</v>
      </c>
      <c r="S5" s="183"/>
      <c r="T5" s="182" t="str">
        <f>"Juin "&amp;$N$3</f>
        <v>Juin 2014</v>
      </c>
      <c r="U5" s="183"/>
      <c r="V5" s="182" t="str">
        <f>"Juillet "&amp;$N$3</f>
        <v>Juillet 2014</v>
      </c>
      <c r="W5" s="183"/>
      <c r="X5" s="182" t="str">
        <f>"Aout "&amp;$N$3</f>
        <v>Aout 2014</v>
      </c>
      <c r="Y5" s="183"/>
    </row>
    <row r="6" spans="1:25">
      <c r="A6" s="68" t="s">
        <v>81</v>
      </c>
      <c r="B6" s="66" t="s">
        <v>82</v>
      </c>
      <c r="C6" s="68" t="s">
        <v>81</v>
      </c>
      <c r="D6" s="66" t="s">
        <v>82</v>
      </c>
      <c r="E6" s="68" t="s">
        <v>81</v>
      </c>
      <c r="F6" s="66" t="s">
        <v>82</v>
      </c>
      <c r="G6" s="67" t="s">
        <v>81</v>
      </c>
      <c r="H6" s="66" t="s">
        <v>82</v>
      </c>
      <c r="I6" s="65" t="s">
        <v>81</v>
      </c>
      <c r="J6" s="66" t="s">
        <v>82</v>
      </c>
      <c r="K6" s="67" t="s">
        <v>81</v>
      </c>
      <c r="L6" s="66" t="s">
        <v>82</v>
      </c>
      <c r="M6" s="90"/>
      <c r="N6" s="68" t="s">
        <v>81</v>
      </c>
      <c r="O6" s="66" t="s">
        <v>82</v>
      </c>
      <c r="P6" s="68" t="s">
        <v>81</v>
      </c>
      <c r="Q6" s="66" t="s">
        <v>82</v>
      </c>
      <c r="R6" s="68" t="s">
        <v>81</v>
      </c>
      <c r="S6" s="66" t="s">
        <v>82</v>
      </c>
      <c r="T6" s="68" t="s">
        <v>81</v>
      </c>
      <c r="U6" s="66" t="s">
        <v>82</v>
      </c>
      <c r="V6" s="68" t="s">
        <v>81</v>
      </c>
      <c r="W6" s="66" t="s">
        <v>82</v>
      </c>
      <c r="X6" s="68" t="s">
        <v>81</v>
      </c>
      <c r="Y6" s="66" t="s">
        <v>82</v>
      </c>
    </row>
    <row r="7" spans="1:25">
      <c r="A7" s="72">
        <v>41518</v>
      </c>
      <c r="B7" s="73"/>
      <c r="C7" s="72">
        <v>41548</v>
      </c>
      <c r="D7" s="73"/>
      <c r="E7" s="72">
        <v>41579</v>
      </c>
      <c r="F7" s="73"/>
      <c r="G7" s="71">
        <v>41609</v>
      </c>
      <c r="H7" s="73"/>
      <c r="I7" s="69">
        <v>41640</v>
      </c>
      <c r="J7" s="70"/>
      <c r="K7" s="71">
        <v>41671</v>
      </c>
      <c r="L7" s="70"/>
      <c r="M7" s="91"/>
      <c r="N7" s="72">
        <v>41699</v>
      </c>
      <c r="O7" s="70"/>
      <c r="P7" s="72">
        <v>41365</v>
      </c>
      <c r="Q7" s="70"/>
      <c r="R7" s="72">
        <v>41760</v>
      </c>
      <c r="S7" s="70"/>
      <c r="T7" s="72">
        <v>41791</v>
      </c>
      <c r="U7" s="70"/>
      <c r="V7" s="72">
        <v>41821</v>
      </c>
      <c r="W7" s="70"/>
      <c r="X7" s="72">
        <v>41852</v>
      </c>
      <c r="Y7" s="70"/>
    </row>
    <row r="8" spans="1:25">
      <c r="A8" s="72">
        <v>41519</v>
      </c>
      <c r="B8" s="73"/>
      <c r="C8" s="72">
        <v>41549</v>
      </c>
      <c r="D8" s="73"/>
      <c r="E8" s="72">
        <v>41580</v>
      </c>
      <c r="F8" s="73"/>
      <c r="G8" s="71">
        <v>41610</v>
      </c>
      <c r="H8" s="73"/>
      <c r="I8" s="69">
        <v>41641</v>
      </c>
      <c r="J8" s="70"/>
      <c r="K8" s="71">
        <v>41672</v>
      </c>
      <c r="L8" s="70"/>
      <c r="M8" s="91"/>
      <c r="N8" s="72">
        <v>41700</v>
      </c>
      <c r="O8" s="70"/>
      <c r="P8" s="72">
        <v>41366</v>
      </c>
      <c r="Q8" s="70"/>
      <c r="R8" s="72">
        <v>41761</v>
      </c>
      <c r="S8" s="70"/>
      <c r="T8" s="72">
        <v>41792</v>
      </c>
      <c r="U8" s="70"/>
      <c r="V8" s="72">
        <v>41822</v>
      </c>
      <c r="W8" s="70"/>
      <c r="X8" s="72">
        <v>41853</v>
      </c>
      <c r="Y8" s="70"/>
    </row>
    <row r="9" spans="1:25">
      <c r="A9" s="72">
        <v>41520</v>
      </c>
      <c r="B9" s="73"/>
      <c r="C9" s="72">
        <v>41550</v>
      </c>
      <c r="D9" s="73"/>
      <c r="E9" s="72">
        <v>41581</v>
      </c>
      <c r="F9" s="73"/>
      <c r="G9" s="71">
        <v>41611</v>
      </c>
      <c r="H9" s="73"/>
      <c r="I9" s="69">
        <v>41642</v>
      </c>
      <c r="J9" s="70"/>
      <c r="K9" s="71">
        <v>41673</v>
      </c>
      <c r="L9" s="70"/>
      <c r="M9" s="91"/>
      <c r="N9" s="72">
        <v>41701</v>
      </c>
      <c r="O9" s="70"/>
      <c r="P9" s="72">
        <v>41367</v>
      </c>
      <c r="Q9" s="70"/>
      <c r="R9" s="72">
        <v>41762</v>
      </c>
      <c r="S9" s="70"/>
      <c r="T9" s="72">
        <v>41793</v>
      </c>
      <c r="U9" s="70"/>
      <c r="V9" s="72">
        <v>41823</v>
      </c>
      <c r="W9" s="70"/>
      <c r="X9" s="72">
        <v>41854</v>
      </c>
      <c r="Y9" s="70"/>
    </row>
    <row r="10" spans="1:25">
      <c r="A10" s="72">
        <v>41521</v>
      </c>
      <c r="B10" s="73"/>
      <c r="C10" s="72">
        <v>41551</v>
      </c>
      <c r="D10" s="73"/>
      <c r="E10" s="72">
        <v>41582</v>
      </c>
      <c r="F10" s="73"/>
      <c r="G10" s="71">
        <v>41612</v>
      </c>
      <c r="H10" s="73"/>
      <c r="I10" s="69">
        <v>41643</v>
      </c>
      <c r="J10" s="70"/>
      <c r="K10" s="71">
        <v>41674</v>
      </c>
      <c r="L10" s="70"/>
      <c r="M10" s="91"/>
      <c r="N10" s="72">
        <v>41702</v>
      </c>
      <c r="O10" s="70"/>
      <c r="P10" s="72">
        <v>41368</v>
      </c>
      <c r="Q10" s="70"/>
      <c r="R10" s="72">
        <v>41763</v>
      </c>
      <c r="S10" s="70"/>
      <c r="T10" s="72">
        <v>41794</v>
      </c>
      <c r="U10" s="70"/>
      <c r="V10" s="72">
        <v>41824</v>
      </c>
      <c r="W10" s="70"/>
      <c r="X10" s="72">
        <v>41855</v>
      </c>
      <c r="Y10" s="70"/>
    </row>
    <row r="11" spans="1:25">
      <c r="A11" s="72">
        <v>41522</v>
      </c>
      <c r="B11" s="73"/>
      <c r="C11" s="72">
        <v>41552</v>
      </c>
      <c r="D11" s="73"/>
      <c r="E11" s="72">
        <v>41583</v>
      </c>
      <c r="F11" s="73"/>
      <c r="G11" s="71">
        <v>41613</v>
      </c>
      <c r="H11" s="73"/>
      <c r="I11" s="69">
        <v>41644</v>
      </c>
      <c r="J11" s="70"/>
      <c r="K11" s="71">
        <v>41675</v>
      </c>
      <c r="L11" s="70"/>
      <c r="M11" s="91"/>
      <c r="N11" s="72">
        <v>41703</v>
      </c>
      <c r="O11" s="70"/>
      <c r="P11" s="72">
        <v>41369</v>
      </c>
      <c r="Q11" s="70"/>
      <c r="R11" s="72">
        <v>41764</v>
      </c>
      <c r="S11" s="70"/>
      <c r="T11" s="72">
        <v>41795</v>
      </c>
      <c r="U11" s="70"/>
      <c r="V11" s="72">
        <v>41825</v>
      </c>
      <c r="W11" s="70"/>
      <c r="X11" s="72">
        <v>41856</v>
      </c>
      <c r="Y11" s="70"/>
    </row>
    <row r="12" spans="1:25">
      <c r="A12" s="72">
        <v>41523</v>
      </c>
      <c r="B12" s="73"/>
      <c r="C12" s="72">
        <v>41553</v>
      </c>
      <c r="D12" s="73"/>
      <c r="E12" s="72">
        <v>41584</v>
      </c>
      <c r="F12" s="73"/>
      <c r="G12" s="71">
        <v>41614</v>
      </c>
      <c r="H12" s="70"/>
      <c r="I12" s="69">
        <v>41645</v>
      </c>
      <c r="J12" s="70"/>
      <c r="K12" s="71">
        <v>41676</v>
      </c>
      <c r="L12" s="70"/>
      <c r="M12" s="91"/>
      <c r="N12" s="72">
        <v>41704</v>
      </c>
      <c r="O12" s="70"/>
      <c r="P12" s="72">
        <v>41370</v>
      </c>
      <c r="Q12" s="70"/>
      <c r="R12" s="72">
        <v>41765</v>
      </c>
      <c r="S12" s="70"/>
      <c r="T12" s="72">
        <v>41796</v>
      </c>
      <c r="U12" s="70"/>
      <c r="V12" s="72">
        <v>41826</v>
      </c>
      <c r="W12" s="70"/>
      <c r="X12" s="72">
        <v>41857</v>
      </c>
      <c r="Y12" s="70"/>
    </row>
    <row r="13" spans="1:25">
      <c r="A13" s="72">
        <v>41524</v>
      </c>
      <c r="B13" s="73"/>
      <c r="C13" s="72">
        <v>41554</v>
      </c>
      <c r="D13" s="73"/>
      <c r="E13" s="72">
        <v>41585</v>
      </c>
      <c r="F13" s="73"/>
      <c r="G13" s="71">
        <v>41615</v>
      </c>
      <c r="H13" s="70"/>
      <c r="I13" s="69">
        <v>41646</v>
      </c>
      <c r="J13" s="70"/>
      <c r="K13" s="71">
        <v>41677</v>
      </c>
      <c r="L13" s="70"/>
      <c r="M13" s="91"/>
      <c r="N13" s="72">
        <v>41705</v>
      </c>
      <c r="O13" s="70"/>
      <c r="P13" s="72">
        <v>41371</v>
      </c>
      <c r="Q13" s="70"/>
      <c r="R13" s="72">
        <v>41766</v>
      </c>
      <c r="S13" s="70"/>
      <c r="T13" s="72">
        <v>41797</v>
      </c>
      <c r="U13" s="70"/>
      <c r="V13" s="72">
        <v>41827</v>
      </c>
      <c r="W13" s="70"/>
      <c r="X13" s="72">
        <v>41858</v>
      </c>
      <c r="Y13" s="70"/>
    </row>
    <row r="14" spans="1:25">
      <c r="A14" s="72">
        <v>41525</v>
      </c>
      <c r="B14" s="73"/>
      <c r="C14" s="72">
        <v>41555</v>
      </c>
      <c r="D14" s="73"/>
      <c r="E14" s="72">
        <v>41586</v>
      </c>
      <c r="F14" s="73"/>
      <c r="G14" s="71">
        <v>41616</v>
      </c>
      <c r="H14" s="70"/>
      <c r="I14" s="69">
        <v>41647</v>
      </c>
      <c r="J14" s="70"/>
      <c r="K14" s="71">
        <v>41678</v>
      </c>
      <c r="L14" s="70"/>
      <c r="M14" s="91"/>
      <c r="N14" s="72">
        <v>41706</v>
      </c>
      <c r="O14" s="70"/>
      <c r="P14" s="72">
        <v>41372</v>
      </c>
      <c r="Q14" s="70"/>
      <c r="R14" s="72">
        <v>41767</v>
      </c>
      <c r="S14" s="70"/>
      <c r="T14" s="72">
        <v>41798</v>
      </c>
      <c r="U14" s="70"/>
      <c r="V14" s="72">
        <v>41828</v>
      </c>
      <c r="W14" s="70"/>
      <c r="X14" s="72">
        <v>41859</v>
      </c>
      <c r="Y14" s="70"/>
    </row>
    <row r="15" spans="1:25">
      <c r="A15" s="72">
        <v>41526</v>
      </c>
      <c r="B15" s="73"/>
      <c r="C15" s="72">
        <v>41556</v>
      </c>
      <c r="D15" s="73"/>
      <c r="E15" s="72">
        <v>41587</v>
      </c>
      <c r="F15" s="73"/>
      <c r="G15" s="71">
        <v>41617</v>
      </c>
      <c r="H15" s="70"/>
      <c r="I15" s="69">
        <v>41648</v>
      </c>
      <c r="J15" s="70"/>
      <c r="K15" s="71">
        <v>41679</v>
      </c>
      <c r="L15" s="70"/>
      <c r="M15" s="91"/>
      <c r="N15" s="72">
        <v>41707</v>
      </c>
      <c r="O15" s="70"/>
      <c r="P15" s="72">
        <v>41373</v>
      </c>
      <c r="Q15" s="70"/>
      <c r="R15" s="72">
        <v>41768</v>
      </c>
      <c r="S15" s="70"/>
      <c r="T15" s="72">
        <v>41799</v>
      </c>
      <c r="U15" s="70"/>
      <c r="V15" s="72">
        <v>41829</v>
      </c>
      <c r="W15" s="70"/>
      <c r="X15" s="72">
        <v>41860</v>
      </c>
      <c r="Y15" s="70"/>
    </row>
    <row r="16" spans="1:25">
      <c r="A16" s="72">
        <v>41527</v>
      </c>
      <c r="B16" s="73"/>
      <c r="C16" s="72">
        <v>41557</v>
      </c>
      <c r="D16" s="73"/>
      <c r="E16" s="72">
        <v>41588</v>
      </c>
      <c r="F16" s="73"/>
      <c r="G16" s="71">
        <v>41618</v>
      </c>
      <c r="H16" s="70"/>
      <c r="I16" s="69">
        <v>41649</v>
      </c>
      <c r="J16" s="70"/>
      <c r="K16" s="71">
        <v>41680</v>
      </c>
      <c r="L16" s="70"/>
      <c r="M16" s="91"/>
      <c r="N16" s="72">
        <v>41708</v>
      </c>
      <c r="O16" s="70"/>
      <c r="P16" s="72">
        <v>41374</v>
      </c>
      <c r="Q16" s="70"/>
      <c r="R16" s="72">
        <v>41769</v>
      </c>
      <c r="S16" s="70"/>
      <c r="T16" s="72">
        <v>41800</v>
      </c>
      <c r="U16" s="70"/>
      <c r="V16" s="72">
        <v>41830</v>
      </c>
      <c r="W16" s="70"/>
      <c r="X16" s="72">
        <v>41861</v>
      </c>
      <c r="Y16" s="70"/>
    </row>
    <row r="17" spans="1:25">
      <c r="A17" s="72">
        <v>41528</v>
      </c>
      <c r="B17" s="73"/>
      <c r="C17" s="72">
        <v>41558</v>
      </c>
      <c r="D17" s="73"/>
      <c r="E17" s="72">
        <v>41589</v>
      </c>
      <c r="F17" s="73"/>
      <c r="G17" s="71">
        <v>41619</v>
      </c>
      <c r="H17" s="70"/>
      <c r="I17" s="69">
        <v>41650</v>
      </c>
      <c r="J17" s="70"/>
      <c r="K17" s="71">
        <v>41681</v>
      </c>
      <c r="L17" s="70"/>
      <c r="M17" s="91"/>
      <c r="N17" s="72">
        <v>41709</v>
      </c>
      <c r="O17" s="70"/>
      <c r="P17" s="72">
        <v>41375</v>
      </c>
      <c r="Q17" s="70"/>
      <c r="R17" s="72">
        <v>41770</v>
      </c>
      <c r="S17" s="70"/>
      <c r="T17" s="72">
        <v>41801</v>
      </c>
      <c r="U17" s="70"/>
      <c r="V17" s="72">
        <v>41831</v>
      </c>
      <c r="W17" s="70"/>
      <c r="X17" s="72">
        <v>41862</v>
      </c>
      <c r="Y17" s="70"/>
    </row>
    <row r="18" spans="1:25">
      <c r="A18" s="72">
        <v>41529</v>
      </c>
      <c r="B18" s="73"/>
      <c r="C18" s="72">
        <v>41559</v>
      </c>
      <c r="D18" s="73"/>
      <c r="E18" s="72">
        <v>41590</v>
      </c>
      <c r="F18" s="73"/>
      <c r="G18" s="71">
        <v>41620</v>
      </c>
      <c r="H18" s="70"/>
      <c r="I18" s="69">
        <v>41651</v>
      </c>
      <c r="J18" s="70"/>
      <c r="K18" s="71">
        <v>41682</v>
      </c>
      <c r="L18" s="70"/>
      <c r="M18" s="91"/>
      <c r="N18" s="72">
        <v>41710</v>
      </c>
      <c r="O18" s="70"/>
      <c r="P18" s="72">
        <v>41376</v>
      </c>
      <c r="Q18" s="70"/>
      <c r="R18" s="72">
        <v>41771</v>
      </c>
      <c r="S18" s="70"/>
      <c r="T18" s="72">
        <v>41802</v>
      </c>
      <c r="U18" s="70"/>
      <c r="V18" s="72">
        <v>41832</v>
      </c>
      <c r="W18" s="70"/>
      <c r="X18" s="72">
        <v>41863</v>
      </c>
      <c r="Y18" s="70"/>
    </row>
    <row r="19" spans="1:25">
      <c r="A19" s="72">
        <v>41530</v>
      </c>
      <c r="B19" s="73"/>
      <c r="C19" s="72">
        <v>41560</v>
      </c>
      <c r="D19" s="73"/>
      <c r="E19" s="72">
        <v>41591</v>
      </c>
      <c r="F19" s="73"/>
      <c r="G19" s="71">
        <v>41621</v>
      </c>
      <c r="H19" s="70"/>
      <c r="I19" s="69">
        <v>41652</v>
      </c>
      <c r="J19" s="70"/>
      <c r="K19" s="71">
        <v>41683</v>
      </c>
      <c r="L19" s="70"/>
      <c r="M19" s="91"/>
      <c r="N19" s="72">
        <v>41711</v>
      </c>
      <c r="O19" s="70"/>
      <c r="P19" s="72">
        <v>41377</v>
      </c>
      <c r="Q19" s="70"/>
      <c r="R19" s="72">
        <v>41772</v>
      </c>
      <c r="S19" s="70"/>
      <c r="T19" s="72">
        <v>41803</v>
      </c>
      <c r="U19" s="70"/>
      <c r="V19" s="72">
        <v>41833</v>
      </c>
      <c r="W19" s="70"/>
      <c r="X19" s="72">
        <v>41864</v>
      </c>
      <c r="Y19" s="70"/>
    </row>
    <row r="20" spans="1:25">
      <c r="A20" s="72">
        <v>41531</v>
      </c>
      <c r="B20" s="73"/>
      <c r="C20" s="72">
        <v>41561</v>
      </c>
      <c r="D20" s="73"/>
      <c r="E20" s="72">
        <v>41592</v>
      </c>
      <c r="F20" s="73"/>
      <c r="G20" s="71">
        <v>41622</v>
      </c>
      <c r="H20" s="70"/>
      <c r="I20" s="69">
        <v>41653</v>
      </c>
      <c r="J20" s="70"/>
      <c r="K20" s="71">
        <v>41684</v>
      </c>
      <c r="L20" s="70"/>
      <c r="M20" s="91"/>
      <c r="N20" s="72">
        <v>41712</v>
      </c>
      <c r="O20" s="70"/>
      <c r="P20" s="72">
        <v>41378</v>
      </c>
      <c r="Q20" s="70"/>
      <c r="R20" s="72">
        <v>41773</v>
      </c>
      <c r="S20" s="70"/>
      <c r="T20" s="72">
        <v>41804</v>
      </c>
      <c r="U20" s="70"/>
      <c r="V20" s="72">
        <v>41834</v>
      </c>
      <c r="W20" s="70"/>
      <c r="X20" s="72">
        <v>41865</v>
      </c>
      <c r="Y20" s="70"/>
    </row>
    <row r="21" spans="1:25">
      <c r="A21" s="72">
        <v>41532</v>
      </c>
      <c r="B21" s="73"/>
      <c r="C21" s="72">
        <v>41562</v>
      </c>
      <c r="D21" s="73"/>
      <c r="E21" s="72">
        <v>41593</v>
      </c>
      <c r="F21" s="73"/>
      <c r="G21" s="71">
        <v>41623</v>
      </c>
      <c r="H21" s="70"/>
      <c r="I21" s="69">
        <v>41654</v>
      </c>
      <c r="J21" s="70"/>
      <c r="K21" s="71">
        <v>41685</v>
      </c>
      <c r="L21" s="70"/>
      <c r="M21" s="91"/>
      <c r="N21" s="72">
        <v>41713</v>
      </c>
      <c r="O21" s="70"/>
      <c r="P21" s="72">
        <v>41379</v>
      </c>
      <c r="Q21" s="70"/>
      <c r="R21" s="72">
        <v>41774</v>
      </c>
      <c r="S21" s="70"/>
      <c r="T21" s="72">
        <v>41805</v>
      </c>
      <c r="U21" s="70"/>
      <c r="V21" s="72">
        <v>41835</v>
      </c>
      <c r="W21" s="74"/>
      <c r="X21" s="72">
        <v>41866</v>
      </c>
      <c r="Y21" s="70"/>
    </row>
    <row r="22" spans="1:25">
      <c r="A22" s="72">
        <v>41533</v>
      </c>
      <c r="B22" s="73"/>
      <c r="C22" s="72">
        <v>41563</v>
      </c>
      <c r="D22" s="73"/>
      <c r="E22" s="72">
        <v>41594</v>
      </c>
      <c r="F22" s="73"/>
      <c r="G22" s="71">
        <v>41624</v>
      </c>
      <c r="H22" s="70"/>
      <c r="I22" s="69">
        <v>41655</v>
      </c>
      <c r="J22" s="70"/>
      <c r="K22" s="71">
        <v>41686</v>
      </c>
      <c r="L22" s="70"/>
      <c r="M22" s="91"/>
      <c r="N22" s="72">
        <v>41714</v>
      </c>
      <c r="O22" s="70"/>
      <c r="P22" s="72">
        <v>41380</v>
      </c>
      <c r="Q22" s="70"/>
      <c r="R22" s="72">
        <v>41775</v>
      </c>
      <c r="S22" s="70"/>
      <c r="T22" s="72">
        <v>41806</v>
      </c>
      <c r="U22" s="70"/>
      <c r="V22" s="72">
        <v>41836</v>
      </c>
      <c r="W22" s="75"/>
      <c r="X22" s="72">
        <v>41867</v>
      </c>
      <c r="Y22" s="70"/>
    </row>
    <row r="23" spans="1:25">
      <c r="A23" s="72">
        <v>41534</v>
      </c>
      <c r="B23" s="73"/>
      <c r="C23" s="72">
        <v>41564</v>
      </c>
      <c r="D23" s="73"/>
      <c r="E23" s="72">
        <v>41595</v>
      </c>
      <c r="F23" s="73"/>
      <c r="G23" s="71">
        <v>41625</v>
      </c>
      <c r="H23" s="70"/>
      <c r="I23" s="69">
        <v>41656</v>
      </c>
      <c r="J23" s="70"/>
      <c r="K23" s="71">
        <v>41687</v>
      </c>
      <c r="L23" s="70"/>
      <c r="M23" s="91"/>
      <c r="N23" s="72">
        <v>41715</v>
      </c>
      <c r="O23" s="70"/>
      <c r="P23" s="72">
        <v>41381</v>
      </c>
      <c r="Q23" s="70"/>
      <c r="R23" s="72">
        <v>41776</v>
      </c>
      <c r="S23" s="70"/>
      <c r="T23" s="72">
        <v>41807</v>
      </c>
      <c r="U23" s="70"/>
      <c r="V23" s="72">
        <v>41837</v>
      </c>
      <c r="W23" s="75"/>
      <c r="X23" s="72">
        <v>41868</v>
      </c>
      <c r="Y23" s="70"/>
    </row>
    <row r="24" spans="1:25">
      <c r="A24" s="72">
        <v>41535</v>
      </c>
      <c r="B24" s="73"/>
      <c r="C24" s="72">
        <v>41565</v>
      </c>
      <c r="D24" s="73"/>
      <c r="E24" s="72">
        <v>41596</v>
      </c>
      <c r="F24" s="73"/>
      <c r="G24" s="71">
        <v>41626</v>
      </c>
      <c r="H24" s="70"/>
      <c r="I24" s="69">
        <v>41657</v>
      </c>
      <c r="J24" s="70"/>
      <c r="K24" s="71">
        <v>41688</v>
      </c>
      <c r="L24" s="70"/>
      <c r="M24" s="91"/>
      <c r="N24" s="72">
        <v>41716</v>
      </c>
      <c r="O24" s="70"/>
      <c r="P24" s="72">
        <v>41382</v>
      </c>
      <c r="Q24" s="70"/>
      <c r="R24" s="72">
        <v>41777</v>
      </c>
      <c r="S24" s="70"/>
      <c r="T24" s="72">
        <v>41808</v>
      </c>
      <c r="U24" s="70"/>
      <c r="V24" s="72">
        <v>41838</v>
      </c>
      <c r="W24" s="76"/>
      <c r="X24" s="72">
        <v>41869</v>
      </c>
      <c r="Y24" s="70"/>
    </row>
    <row r="25" spans="1:25">
      <c r="A25" s="72">
        <v>41536</v>
      </c>
      <c r="B25" s="73"/>
      <c r="C25" s="72">
        <v>41566</v>
      </c>
      <c r="D25" s="73"/>
      <c r="E25" s="72">
        <v>41597</v>
      </c>
      <c r="F25" s="73"/>
      <c r="G25" s="71">
        <v>41627</v>
      </c>
      <c r="H25" s="70"/>
      <c r="I25" s="69">
        <v>41658</v>
      </c>
      <c r="J25" s="70"/>
      <c r="K25" s="71">
        <v>41689</v>
      </c>
      <c r="L25" s="70"/>
      <c r="M25" s="91"/>
      <c r="N25" s="72">
        <v>41717</v>
      </c>
      <c r="O25" s="70"/>
      <c r="P25" s="72">
        <v>41383</v>
      </c>
      <c r="Q25" s="70"/>
      <c r="R25" s="72">
        <v>41778</v>
      </c>
      <c r="S25" s="70"/>
      <c r="T25" s="72">
        <v>41809</v>
      </c>
      <c r="U25" s="70"/>
      <c r="V25" s="72">
        <v>41839</v>
      </c>
      <c r="W25" s="70"/>
      <c r="X25" s="72">
        <v>41870</v>
      </c>
      <c r="Y25" s="70"/>
    </row>
    <row r="26" spans="1:25">
      <c r="A26" s="72">
        <v>41537</v>
      </c>
      <c r="B26" s="73">
        <v>5</v>
      </c>
      <c r="C26" s="72">
        <v>41567</v>
      </c>
      <c r="D26" s="73"/>
      <c r="E26" s="72">
        <v>41598</v>
      </c>
      <c r="F26" s="73"/>
      <c r="G26" s="71">
        <v>41628</v>
      </c>
      <c r="H26" s="70"/>
      <c r="I26" s="69">
        <v>41659</v>
      </c>
      <c r="J26" s="70"/>
      <c r="K26" s="71">
        <v>41690</v>
      </c>
      <c r="L26" s="70"/>
      <c r="M26" s="91"/>
      <c r="N26" s="72">
        <v>41718</v>
      </c>
      <c r="O26" s="70"/>
      <c r="P26" s="72">
        <v>41384</v>
      </c>
      <c r="Q26" s="70"/>
      <c r="R26" s="72">
        <v>41779</v>
      </c>
      <c r="S26" s="70"/>
      <c r="T26" s="72">
        <v>41810</v>
      </c>
      <c r="U26" s="70"/>
      <c r="V26" s="72">
        <v>41840</v>
      </c>
      <c r="W26" s="70"/>
      <c r="X26" s="72">
        <v>41871</v>
      </c>
      <c r="Y26" s="70"/>
    </row>
    <row r="27" spans="1:25">
      <c r="A27" s="72">
        <v>41538</v>
      </c>
      <c r="B27" s="73"/>
      <c r="C27" s="72">
        <v>41568</v>
      </c>
      <c r="D27" s="73"/>
      <c r="E27" s="72">
        <v>41599</v>
      </c>
      <c r="F27" s="73"/>
      <c r="G27" s="71">
        <v>41629</v>
      </c>
      <c r="H27" s="70"/>
      <c r="I27" s="69">
        <v>41660</v>
      </c>
      <c r="J27" s="70"/>
      <c r="K27" s="71">
        <v>41691</v>
      </c>
      <c r="L27" s="70"/>
      <c r="M27" s="91"/>
      <c r="N27" s="72">
        <v>41719</v>
      </c>
      <c r="O27" s="70"/>
      <c r="P27" s="72">
        <v>41385</v>
      </c>
      <c r="Q27" s="70"/>
      <c r="R27" s="72">
        <v>41780</v>
      </c>
      <c r="S27" s="70"/>
      <c r="T27" s="72">
        <v>41811</v>
      </c>
      <c r="U27" s="70"/>
      <c r="V27" s="72">
        <v>41841</v>
      </c>
      <c r="W27" s="70"/>
      <c r="X27" s="72">
        <v>41872</v>
      </c>
      <c r="Y27" s="70"/>
    </row>
    <row r="28" spans="1:25">
      <c r="A28" s="72">
        <v>41539</v>
      </c>
      <c r="B28" s="73"/>
      <c r="C28" s="72">
        <v>41569</v>
      </c>
      <c r="D28" s="73"/>
      <c r="E28" s="72">
        <v>41600</v>
      </c>
      <c r="F28" s="73"/>
      <c r="G28" s="71">
        <v>41630</v>
      </c>
      <c r="H28" s="70"/>
      <c r="I28" s="69">
        <v>41661</v>
      </c>
      <c r="J28" s="70"/>
      <c r="K28" s="71">
        <v>41692</v>
      </c>
      <c r="L28" s="70"/>
      <c r="M28" s="91"/>
      <c r="N28" s="72">
        <v>41720</v>
      </c>
      <c r="O28" s="70"/>
      <c r="P28" s="72">
        <v>41386</v>
      </c>
      <c r="Q28" s="70"/>
      <c r="R28" s="72">
        <v>41781</v>
      </c>
      <c r="S28" s="70"/>
      <c r="T28" s="72">
        <v>41812</v>
      </c>
      <c r="U28" s="70"/>
      <c r="V28" s="72">
        <v>41842</v>
      </c>
      <c r="W28" s="70"/>
      <c r="X28" s="72">
        <v>41873</v>
      </c>
      <c r="Y28" s="70"/>
    </row>
    <row r="29" spans="1:25">
      <c r="A29" s="72">
        <v>41540</v>
      </c>
      <c r="B29" s="73"/>
      <c r="C29" s="72">
        <v>41570</v>
      </c>
      <c r="D29" s="73"/>
      <c r="E29" s="72">
        <v>41601</v>
      </c>
      <c r="F29" s="73"/>
      <c r="G29" s="71">
        <v>41631</v>
      </c>
      <c r="H29" s="70"/>
      <c r="I29" s="69">
        <v>41662</v>
      </c>
      <c r="J29" s="70"/>
      <c r="K29" s="71">
        <v>41693</v>
      </c>
      <c r="L29" s="70"/>
      <c r="M29" s="91"/>
      <c r="N29" s="72">
        <v>41721</v>
      </c>
      <c r="O29" s="70"/>
      <c r="P29" s="72">
        <v>41387</v>
      </c>
      <c r="Q29" s="70"/>
      <c r="R29" s="72">
        <v>41782</v>
      </c>
      <c r="S29" s="70"/>
      <c r="T29" s="72">
        <v>41813</v>
      </c>
      <c r="U29" s="70"/>
      <c r="V29" s="72">
        <v>41843</v>
      </c>
      <c r="W29" s="70"/>
      <c r="X29" s="72">
        <v>41874</v>
      </c>
      <c r="Y29" s="70"/>
    </row>
    <row r="30" spans="1:25">
      <c r="A30" s="72">
        <v>41541</v>
      </c>
      <c r="B30" s="73"/>
      <c r="C30" s="72">
        <v>41571</v>
      </c>
      <c r="D30" s="73"/>
      <c r="E30" s="72">
        <v>41602</v>
      </c>
      <c r="F30" s="73"/>
      <c r="G30" s="71">
        <v>41632</v>
      </c>
      <c r="H30" s="70"/>
      <c r="I30" s="69">
        <v>41663</v>
      </c>
      <c r="J30" s="70"/>
      <c r="K30" s="71">
        <v>41694</v>
      </c>
      <c r="L30" s="70"/>
      <c r="M30" s="91"/>
      <c r="N30" s="72">
        <v>41722</v>
      </c>
      <c r="O30" s="70"/>
      <c r="P30" s="72">
        <v>41388</v>
      </c>
      <c r="Q30" s="70"/>
      <c r="R30" s="72">
        <v>41783</v>
      </c>
      <c r="S30" s="70"/>
      <c r="T30" s="72">
        <v>41814</v>
      </c>
      <c r="U30" s="70"/>
      <c r="V30" s="72">
        <v>41844</v>
      </c>
      <c r="W30" s="70"/>
      <c r="X30" s="72">
        <v>41875</v>
      </c>
      <c r="Y30" s="70"/>
    </row>
    <row r="31" spans="1:25">
      <c r="A31" s="72">
        <v>41542</v>
      </c>
      <c r="B31" s="73"/>
      <c r="C31" s="72">
        <v>41572</v>
      </c>
      <c r="D31" s="73"/>
      <c r="E31" s="72">
        <v>41603</v>
      </c>
      <c r="F31" s="73"/>
      <c r="G31" s="71">
        <v>41633</v>
      </c>
      <c r="H31" s="70"/>
      <c r="I31" s="69">
        <v>41664</v>
      </c>
      <c r="J31" s="70"/>
      <c r="K31" s="71">
        <v>41695</v>
      </c>
      <c r="L31" s="70"/>
      <c r="M31" s="91"/>
      <c r="N31" s="72">
        <v>41723</v>
      </c>
      <c r="O31" s="70"/>
      <c r="P31" s="72">
        <v>41389</v>
      </c>
      <c r="Q31" s="70"/>
      <c r="R31" s="72">
        <v>41784</v>
      </c>
      <c r="S31" s="70"/>
      <c r="T31" s="72">
        <v>41815</v>
      </c>
      <c r="U31" s="70"/>
      <c r="V31" s="72">
        <v>41845</v>
      </c>
      <c r="W31" s="70"/>
      <c r="X31" s="72">
        <v>41876</v>
      </c>
      <c r="Y31" s="70"/>
    </row>
    <row r="32" spans="1:25">
      <c r="A32" s="72">
        <v>41543</v>
      </c>
      <c r="B32" s="73"/>
      <c r="C32" s="72">
        <v>41573</v>
      </c>
      <c r="D32" s="73"/>
      <c r="E32" s="72">
        <v>41604</v>
      </c>
      <c r="F32" s="73"/>
      <c r="G32" s="71">
        <v>41634</v>
      </c>
      <c r="H32" s="70"/>
      <c r="I32" s="69">
        <v>41665</v>
      </c>
      <c r="J32" s="70"/>
      <c r="K32" s="71">
        <v>41696</v>
      </c>
      <c r="L32" s="70"/>
      <c r="M32" s="91"/>
      <c r="N32" s="72">
        <v>41724</v>
      </c>
      <c r="O32" s="70"/>
      <c r="P32" s="72">
        <v>41390</v>
      </c>
      <c r="Q32" s="70"/>
      <c r="R32" s="72">
        <v>41785</v>
      </c>
      <c r="S32" s="70"/>
      <c r="T32" s="72">
        <v>41816</v>
      </c>
      <c r="U32" s="70"/>
      <c r="V32" s="72">
        <v>41846</v>
      </c>
      <c r="W32" s="70"/>
      <c r="X32" s="72">
        <v>41877</v>
      </c>
      <c r="Y32" s="70"/>
    </row>
    <row r="33" spans="1:25">
      <c r="A33" s="72">
        <v>41544</v>
      </c>
      <c r="B33" s="73"/>
      <c r="C33" s="72">
        <v>41574</v>
      </c>
      <c r="D33" s="73"/>
      <c r="E33" s="72">
        <v>41605</v>
      </c>
      <c r="F33" s="73"/>
      <c r="G33" s="71">
        <v>41635</v>
      </c>
      <c r="H33" s="70"/>
      <c r="I33" s="69">
        <v>41666</v>
      </c>
      <c r="J33" s="70"/>
      <c r="K33" s="71">
        <v>41697</v>
      </c>
      <c r="L33" s="70"/>
      <c r="M33" s="91"/>
      <c r="N33" s="72">
        <v>41725</v>
      </c>
      <c r="O33" s="70"/>
      <c r="P33" s="72">
        <v>41391</v>
      </c>
      <c r="Q33" s="70"/>
      <c r="R33" s="72">
        <v>41786</v>
      </c>
      <c r="S33" s="70"/>
      <c r="T33" s="72">
        <v>41817</v>
      </c>
      <c r="U33" s="70"/>
      <c r="V33" s="72">
        <v>41847</v>
      </c>
      <c r="W33" s="70"/>
      <c r="X33" s="72">
        <v>41878</v>
      </c>
      <c r="Y33" s="70"/>
    </row>
    <row r="34" spans="1:25">
      <c r="A34" s="72">
        <v>41545</v>
      </c>
      <c r="B34" s="73"/>
      <c r="C34" s="72">
        <v>41575</v>
      </c>
      <c r="D34" s="73"/>
      <c r="E34" s="72">
        <v>41606</v>
      </c>
      <c r="F34" s="73"/>
      <c r="G34" s="71">
        <v>41636</v>
      </c>
      <c r="H34" s="70"/>
      <c r="I34" s="69">
        <v>41667</v>
      </c>
      <c r="J34" s="70"/>
      <c r="K34" s="71">
        <v>41698</v>
      </c>
      <c r="L34" s="70">
        <v>60</v>
      </c>
      <c r="M34" s="91"/>
      <c r="N34" s="72">
        <v>41726</v>
      </c>
      <c r="O34" s="70"/>
      <c r="P34" s="72">
        <v>41392</v>
      </c>
      <c r="Q34" s="70"/>
      <c r="R34" s="72">
        <v>41787</v>
      </c>
      <c r="S34" s="70"/>
      <c r="T34" s="72">
        <v>41818</v>
      </c>
      <c r="U34" s="70"/>
      <c r="V34" s="72">
        <v>41848</v>
      </c>
      <c r="W34" s="70"/>
      <c r="X34" s="72">
        <v>41879</v>
      </c>
      <c r="Y34" s="70"/>
    </row>
    <row r="35" spans="1:25">
      <c r="A35" s="72">
        <v>41546</v>
      </c>
      <c r="B35" s="73"/>
      <c r="C35" s="72">
        <v>41576</v>
      </c>
      <c r="D35" s="73">
        <v>10</v>
      </c>
      <c r="E35" s="72">
        <v>41607</v>
      </c>
      <c r="F35" s="73">
        <v>20</v>
      </c>
      <c r="G35" s="71">
        <v>41637</v>
      </c>
      <c r="H35" s="70"/>
      <c r="I35" s="69">
        <v>41668</v>
      </c>
      <c r="J35" s="70"/>
      <c r="K35" s="71"/>
      <c r="L35" s="70"/>
      <c r="M35" s="91"/>
      <c r="N35" s="72">
        <v>41727</v>
      </c>
      <c r="O35" s="70"/>
      <c r="P35" s="72">
        <v>41393</v>
      </c>
      <c r="Q35" s="70"/>
      <c r="R35" s="72">
        <v>41788</v>
      </c>
      <c r="S35" s="70"/>
      <c r="T35" s="72">
        <v>41819</v>
      </c>
      <c r="U35" s="70"/>
      <c r="V35" s="72">
        <v>41849</v>
      </c>
      <c r="W35" s="70"/>
      <c r="X35" s="72">
        <v>41880</v>
      </c>
      <c r="Y35" s="70"/>
    </row>
    <row r="36" spans="1:25">
      <c r="A36" s="72">
        <v>41547</v>
      </c>
      <c r="B36" s="73">
        <v>10</v>
      </c>
      <c r="C36" s="72">
        <v>41577</v>
      </c>
      <c r="D36" s="73">
        <v>20</v>
      </c>
      <c r="E36" s="72">
        <v>41608</v>
      </c>
      <c r="F36" s="73">
        <v>30</v>
      </c>
      <c r="G36" s="71">
        <v>41638</v>
      </c>
      <c r="H36" s="70">
        <v>40</v>
      </c>
      <c r="I36" s="69">
        <v>41669</v>
      </c>
      <c r="J36" s="70">
        <v>50</v>
      </c>
      <c r="K36" s="77"/>
      <c r="L36" s="70"/>
      <c r="M36" s="91"/>
      <c r="N36" s="72">
        <v>41728</v>
      </c>
      <c r="O36" s="70">
        <v>70</v>
      </c>
      <c r="P36" s="72">
        <v>41394</v>
      </c>
      <c r="Q36" s="70">
        <v>80</v>
      </c>
      <c r="R36" s="72">
        <v>41789</v>
      </c>
      <c r="S36" s="70">
        <v>90</v>
      </c>
      <c r="T36" s="72">
        <v>41820</v>
      </c>
      <c r="U36" s="70">
        <v>100</v>
      </c>
      <c r="V36" s="72">
        <v>41850</v>
      </c>
      <c r="W36" s="70">
        <v>110</v>
      </c>
      <c r="X36" s="72">
        <v>41881</v>
      </c>
      <c r="Y36" s="70">
        <v>120</v>
      </c>
    </row>
    <row r="37" spans="1:25">
      <c r="A37" s="72"/>
      <c r="B37" s="70"/>
      <c r="C37" s="72">
        <v>41578</v>
      </c>
      <c r="D37" s="73">
        <v>20</v>
      </c>
      <c r="E37" s="72"/>
      <c r="F37" s="70"/>
      <c r="G37" s="71">
        <v>41639</v>
      </c>
      <c r="H37" s="70"/>
      <c r="I37" s="69">
        <v>41670</v>
      </c>
      <c r="J37" s="70"/>
      <c r="K37" s="77"/>
      <c r="L37" s="70"/>
      <c r="M37" s="91"/>
      <c r="N37" s="72">
        <v>41729</v>
      </c>
      <c r="O37" s="70"/>
      <c r="P37" s="72"/>
      <c r="Q37" s="70"/>
      <c r="R37" s="72">
        <v>41790</v>
      </c>
      <c r="S37" s="70"/>
      <c r="T37" s="72"/>
      <c r="U37" s="70"/>
      <c r="V37" s="72">
        <v>41851</v>
      </c>
      <c r="W37" s="70"/>
      <c r="X37" s="72">
        <v>41882</v>
      </c>
      <c r="Y37" s="70"/>
    </row>
    <row r="38" spans="1:25">
      <c r="A38" s="84"/>
      <c r="B38" s="79"/>
      <c r="C38" s="80"/>
      <c r="D38" s="79"/>
      <c r="E38" s="80"/>
      <c r="F38" s="79"/>
      <c r="G38" s="80"/>
      <c r="H38" s="82"/>
      <c r="I38" s="78"/>
      <c r="J38" s="79"/>
      <c r="K38" s="80"/>
      <c r="L38" s="79"/>
      <c r="M38" s="92"/>
      <c r="N38" s="81"/>
      <c r="O38" s="79"/>
      <c r="P38" s="80"/>
      <c r="Q38" s="82"/>
      <c r="R38" s="83"/>
      <c r="S38" s="79"/>
      <c r="T38" s="80"/>
      <c r="U38" s="79"/>
      <c r="V38" s="81"/>
      <c r="W38" s="79"/>
      <c r="X38" s="81"/>
      <c r="Y38" s="82"/>
    </row>
    <row r="39" spans="1:25">
      <c r="A39" s="85" t="s">
        <v>50</v>
      </c>
      <c r="B39" s="86">
        <f>SUM(B7:B37)</f>
        <v>15</v>
      </c>
      <c r="C39" s="88"/>
      <c r="D39" s="86">
        <f>SUM(D7:D37)</f>
        <v>50</v>
      </c>
      <c r="E39" s="88"/>
      <c r="F39" s="86">
        <f>SUM(F7:F37)</f>
        <v>50</v>
      </c>
      <c r="G39" s="87"/>
      <c r="H39" s="86">
        <f>SUM(H7:H37)</f>
        <v>40</v>
      </c>
      <c r="I39" s="85"/>
      <c r="J39" s="86">
        <f>SUM(J7:J37)</f>
        <v>50</v>
      </c>
      <c r="K39" s="87"/>
      <c r="L39" s="86">
        <f>SUM(L7:L35)</f>
        <v>60</v>
      </c>
      <c r="M39" s="93"/>
      <c r="N39" s="88"/>
      <c r="O39" s="86">
        <f>SUM(O7:O37)</f>
        <v>70</v>
      </c>
      <c r="P39" s="88"/>
      <c r="Q39" s="86">
        <f>SUM(Q7:Q36)</f>
        <v>80</v>
      </c>
      <c r="R39" s="88"/>
      <c r="S39" s="86">
        <f>SUM(S7:S37)</f>
        <v>90</v>
      </c>
      <c r="T39" s="88"/>
      <c r="U39" s="86">
        <f>SUM(U7:U37)</f>
        <v>100</v>
      </c>
      <c r="V39" s="88"/>
      <c r="W39" s="86">
        <f>SUM(W7:W37)</f>
        <v>110</v>
      </c>
      <c r="X39" s="88"/>
      <c r="Y39" s="86">
        <f>SUM(Y7:Y37)</f>
        <v>120</v>
      </c>
    </row>
    <row r="40" spans="1:25">
      <c r="A40" s="64"/>
      <c r="B40" s="64"/>
      <c r="C40" s="64"/>
      <c r="D40" s="64"/>
      <c r="E40" s="64"/>
      <c r="F40" s="64"/>
      <c r="G40" s="64"/>
      <c r="H40" s="64"/>
    </row>
  </sheetData>
  <mergeCells count="14">
    <mergeCell ref="A1:B1"/>
    <mergeCell ref="I5:J5"/>
    <mergeCell ref="K5:L5"/>
    <mergeCell ref="N5:O5"/>
    <mergeCell ref="P5:Q5"/>
    <mergeCell ref="A2:Y2"/>
    <mergeCell ref="G5:H5"/>
    <mergeCell ref="T5:U5"/>
    <mergeCell ref="V5:W5"/>
    <mergeCell ref="X5:Y5"/>
    <mergeCell ref="A5:B5"/>
    <mergeCell ref="C5:D5"/>
    <mergeCell ref="E5:F5"/>
    <mergeCell ref="R5:S5"/>
  </mergeCells>
  <pageMargins left="0.70866141732283472" right="0.70866141732283472" top="0.74803149606299213" bottom="0.74803149606299213" header="0.31496062992125984" footer="0.31496062992125984"/>
  <pageSetup paperSize="9" scale="6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Ezy sur Eure</vt:lpstr>
      <vt:lpstr>P1 Eure</vt:lpstr>
      <vt:lpstr>DJU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exploit.maev</dc:creator>
  <cp:lastModifiedBy>mduquesn</cp:lastModifiedBy>
  <cp:lastPrinted>2014-11-25T13:33:47Z</cp:lastPrinted>
  <dcterms:created xsi:type="dcterms:W3CDTF">2014-09-22T08:45:17Z</dcterms:created>
  <dcterms:modified xsi:type="dcterms:W3CDTF">2014-12-03T07:25:07Z</dcterms:modified>
</cp:coreProperties>
</file>