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75" windowWidth="18915" windowHeight="11820" firstSheet="1" activeTab="1"/>
  </bookViews>
  <sheets>
    <sheet name="Information" sheetId="4" r:id="rId1"/>
    <sheet name="Questionnaire" sheetId="3" r:id="rId2"/>
    <sheet name="Synthèse Pondération" sheetId="2" r:id="rId3"/>
    <sheet name="Pondération des critères" sheetId="1" r:id="rId4"/>
    <sheet name="Données " sheetId="5" r:id="rId5"/>
  </sheets>
  <calcPr calcId="145621"/>
</workbook>
</file>

<file path=xl/calcChain.xml><?xml version="1.0" encoding="utf-8"?>
<calcChain xmlns="http://schemas.openxmlformats.org/spreadsheetml/2006/main">
  <c r="Q18" i="3" l="1"/>
  <c r="R18" i="3" s="1"/>
  <c r="D42" i="2" l="1"/>
  <c r="D43" i="2"/>
  <c r="D41" i="2"/>
  <c r="D35" i="2"/>
  <c r="D36" i="2"/>
  <c r="D37" i="2"/>
  <c r="D38" i="2"/>
  <c r="D34" i="2"/>
  <c r="D29" i="2"/>
  <c r="D30" i="2"/>
  <c r="D31" i="2"/>
  <c r="D28" i="2"/>
  <c r="D22" i="2"/>
  <c r="D23" i="2"/>
  <c r="D24" i="2"/>
  <c r="D25" i="2"/>
  <c r="D21" i="2"/>
  <c r="D16" i="2"/>
  <c r="D17" i="2"/>
  <c r="D18" i="2"/>
  <c r="D15" i="2"/>
  <c r="L143" i="1" l="1"/>
  <c r="F137" i="1"/>
  <c r="I134" i="1" s="1"/>
  <c r="E136" i="1"/>
  <c r="E137" i="1" s="1"/>
  <c r="H135" i="1" s="1"/>
  <c r="D136" i="1"/>
  <c r="D135" i="1"/>
  <c r="H113" i="1"/>
  <c r="H112" i="1"/>
  <c r="F114" i="1" s="1"/>
  <c r="G112" i="1"/>
  <c r="D114" i="1"/>
  <c r="G114" i="1"/>
  <c r="F113" i="1"/>
  <c r="E113" i="1"/>
  <c r="D113" i="1"/>
  <c r="D112" i="1"/>
  <c r="H115" i="1"/>
  <c r="M111" i="1" s="1"/>
  <c r="D111" i="1"/>
  <c r="G91" i="1"/>
  <c r="F92" i="1" s="1"/>
  <c r="E92" i="1"/>
  <c r="D91" i="1"/>
  <c r="H68" i="1"/>
  <c r="E68" i="1"/>
  <c r="H66" i="1"/>
  <c r="E69" i="1" s="1"/>
  <c r="F66" i="1"/>
  <c r="F69" i="1"/>
  <c r="D69" i="1"/>
  <c r="F68" i="1"/>
  <c r="D68" i="1"/>
  <c r="D67" i="1"/>
  <c r="D66" i="1"/>
  <c r="F45" i="1"/>
  <c r="G44" i="1"/>
  <c r="F44" i="1"/>
  <c r="E44" i="1"/>
  <c r="D45" i="1" s="1"/>
  <c r="F47" i="1"/>
  <c r="D47" i="1"/>
  <c r="D46" i="1"/>
  <c r="G48" i="1"/>
  <c r="K45" i="1" s="1"/>
  <c r="I21" i="1"/>
  <c r="E25" i="1" s="1"/>
  <c r="H21" i="1"/>
  <c r="G21" i="1"/>
  <c r="F21" i="1"/>
  <c r="J27" i="1"/>
  <c r="Q21" i="1" s="1"/>
  <c r="I26" i="1"/>
  <c r="H26" i="1"/>
  <c r="G26" i="1"/>
  <c r="F26" i="1"/>
  <c r="E26" i="1"/>
  <c r="D26" i="1"/>
  <c r="H25" i="1"/>
  <c r="G25" i="1"/>
  <c r="F25" i="1"/>
  <c r="D25" i="1"/>
  <c r="G24" i="1"/>
  <c r="F24" i="1"/>
  <c r="D24" i="1"/>
  <c r="D23" i="1"/>
  <c r="F23" i="1"/>
  <c r="D22" i="1"/>
  <c r="D21" i="1"/>
  <c r="G93" i="1" l="1"/>
  <c r="K90" i="1" s="1"/>
  <c r="H134" i="1"/>
  <c r="I135" i="1"/>
  <c r="H136" i="1"/>
  <c r="I136" i="1"/>
  <c r="D137" i="1"/>
  <c r="G134" i="1" s="1"/>
  <c r="F115" i="1"/>
  <c r="K111" i="1" s="1"/>
  <c r="M114" i="1"/>
  <c r="M112" i="1"/>
  <c r="M110" i="1"/>
  <c r="M113" i="1"/>
  <c r="G115" i="1"/>
  <c r="E112" i="1"/>
  <c r="E114" i="1"/>
  <c r="D115" i="1"/>
  <c r="I110" i="1" s="1"/>
  <c r="K91" i="1"/>
  <c r="K92" i="1"/>
  <c r="E91" i="1"/>
  <c r="F93" i="1"/>
  <c r="D90" i="1"/>
  <c r="D92" i="1"/>
  <c r="G69" i="1"/>
  <c r="F70" i="1"/>
  <c r="K66" i="1" s="1"/>
  <c r="D70" i="1"/>
  <c r="I65" i="1" s="1"/>
  <c r="E67" i="1"/>
  <c r="H70" i="1"/>
  <c r="M66" i="1" s="1"/>
  <c r="K44" i="1"/>
  <c r="K46" i="1"/>
  <c r="K47" i="1"/>
  <c r="F48" i="1"/>
  <c r="D48" i="1"/>
  <c r="E46" i="1"/>
  <c r="E47" i="1"/>
  <c r="Q26" i="1"/>
  <c r="Q22" i="1"/>
  <c r="Q20" i="1"/>
  <c r="Q24" i="1"/>
  <c r="Q25" i="1"/>
  <c r="Q23" i="1"/>
  <c r="H27" i="1"/>
  <c r="D27" i="1"/>
  <c r="F27" i="1"/>
  <c r="G27" i="1"/>
  <c r="E23" i="1"/>
  <c r="I27" i="1"/>
  <c r="E22" i="1"/>
  <c r="E24" i="1"/>
  <c r="J134" i="1" l="1"/>
  <c r="K134" i="1" s="1"/>
  <c r="G136" i="1"/>
  <c r="K89" i="1"/>
  <c r="K112" i="1"/>
  <c r="G135" i="1"/>
  <c r="G137" i="1" s="1"/>
  <c r="J91" i="1"/>
  <c r="J89" i="1"/>
  <c r="J90" i="1"/>
  <c r="J92" i="1"/>
  <c r="I137" i="1"/>
  <c r="K113" i="1"/>
  <c r="K110" i="1"/>
  <c r="K114" i="1"/>
  <c r="I111" i="1"/>
  <c r="I115" i="1" s="1"/>
  <c r="M115" i="1"/>
  <c r="L111" i="1"/>
  <c r="L113" i="1"/>
  <c r="L112" i="1"/>
  <c r="L114" i="1"/>
  <c r="L110" i="1"/>
  <c r="I114" i="1"/>
  <c r="I113" i="1"/>
  <c r="I112" i="1"/>
  <c r="E115" i="1"/>
  <c r="K93" i="1"/>
  <c r="E93" i="1"/>
  <c r="D93" i="1"/>
  <c r="I67" i="1"/>
  <c r="I68" i="1"/>
  <c r="I66" i="1"/>
  <c r="M67" i="1"/>
  <c r="M69" i="1"/>
  <c r="M65" i="1"/>
  <c r="G70" i="1"/>
  <c r="K67" i="1"/>
  <c r="K69" i="1"/>
  <c r="K65" i="1"/>
  <c r="M68" i="1"/>
  <c r="K68" i="1"/>
  <c r="I69" i="1"/>
  <c r="K48" i="1"/>
  <c r="E70" i="1"/>
  <c r="J46" i="1"/>
  <c r="H44" i="1"/>
  <c r="H47" i="1"/>
  <c r="H46" i="1"/>
  <c r="J44" i="1"/>
  <c r="H45" i="1"/>
  <c r="J47" i="1"/>
  <c r="J45" i="1"/>
  <c r="Q27" i="1"/>
  <c r="N25" i="1"/>
  <c r="O21" i="1"/>
  <c r="M25" i="1"/>
  <c r="E48" i="1"/>
  <c r="M24" i="1"/>
  <c r="P22" i="1"/>
  <c r="P24" i="1"/>
  <c r="P23" i="1"/>
  <c r="P25" i="1"/>
  <c r="P20" i="1"/>
  <c r="K22" i="1"/>
  <c r="K26" i="1"/>
  <c r="K20" i="1"/>
  <c r="K21" i="1"/>
  <c r="N21" i="1"/>
  <c r="P26" i="1"/>
  <c r="K24" i="1"/>
  <c r="N22" i="1"/>
  <c r="N23" i="1"/>
  <c r="N20" i="1"/>
  <c r="M22" i="1"/>
  <c r="M20" i="1"/>
  <c r="O22" i="1"/>
  <c r="O24" i="1"/>
  <c r="O26" i="1"/>
  <c r="O20" i="1"/>
  <c r="O23" i="1"/>
  <c r="P21" i="1"/>
  <c r="M26" i="1"/>
  <c r="K25" i="1"/>
  <c r="K23" i="1"/>
  <c r="M21" i="1"/>
  <c r="N26" i="1"/>
  <c r="O25" i="1"/>
  <c r="N24" i="1"/>
  <c r="M23" i="1"/>
  <c r="E27" i="1"/>
  <c r="L115" i="1" l="1"/>
  <c r="K115" i="1"/>
  <c r="J93" i="1"/>
  <c r="J111" i="1"/>
  <c r="N111" i="1" s="1"/>
  <c r="O111" i="1" s="1"/>
  <c r="J113" i="1"/>
  <c r="N113" i="1" s="1"/>
  <c r="O113" i="1" s="1"/>
  <c r="J112" i="1"/>
  <c r="N112" i="1" s="1"/>
  <c r="O112" i="1" s="1"/>
  <c r="J114" i="1"/>
  <c r="N114" i="1" s="1"/>
  <c r="O114" i="1" s="1"/>
  <c r="J110" i="1"/>
  <c r="H92" i="1"/>
  <c r="H91" i="1"/>
  <c r="H89" i="1"/>
  <c r="H90" i="1"/>
  <c r="I90" i="1"/>
  <c r="I89" i="1"/>
  <c r="I91" i="1"/>
  <c r="I92" i="1"/>
  <c r="J65" i="1"/>
  <c r="J66" i="1"/>
  <c r="J69" i="1"/>
  <c r="J68" i="1"/>
  <c r="L67" i="1"/>
  <c r="L65" i="1"/>
  <c r="L66" i="1"/>
  <c r="L68" i="1"/>
  <c r="J67" i="1"/>
  <c r="L69" i="1"/>
  <c r="I70" i="1"/>
  <c r="M70" i="1"/>
  <c r="K70" i="1"/>
  <c r="I47" i="1"/>
  <c r="H48" i="1"/>
  <c r="I46" i="1"/>
  <c r="I45" i="1"/>
  <c r="L45" i="1" s="1"/>
  <c r="M45" i="1" s="1"/>
  <c r="I44" i="1"/>
  <c r="J48" i="1"/>
  <c r="L46" i="1"/>
  <c r="M46" i="1" s="1"/>
  <c r="L23" i="1"/>
  <c r="L47" i="1"/>
  <c r="M47" i="1" s="1"/>
  <c r="N27" i="1"/>
  <c r="O27" i="1"/>
  <c r="M27" i="1"/>
  <c r="L21" i="1"/>
  <c r="L20" i="1"/>
  <c r="L25" i="1"/>
  <c r="R25" i="1" s="1"/>
  <c r="S25" i="1" s="1"/>
  <c r="L26" i="1"/>
  <c r="K27" i="1"/>
  <c r="R23" i="1"/>
  <c r="S23" i="1" s="1"/>
  <c r="L22" i="1"/>
  <c r="R22" i="1" s="1"/>
  <c r="S22" i="1" s="1"/>
  <c r="L24" i="1"/>
  <c r="R24" i="1" s="1"/>
  <c r="S24" i="1" s="1"/>
  <c r="R21" i="1"/>
  <c r="S21" i="1" s="1"/>
  <c r="R26" i="1"/>
  <c r="S26" i="1" s="1"/>
  <c r="P27" i="1"/>
  <c r="D12" i="2" l="1"/>
  <c r="I28" i="2" s="1"/>
  <c r="D10" i="2"/>
  <c r="D9" i="2"/>
  <c r="I18" i="2" s="1"/>
  <c r="D7" i="2"/>
  <c r="D8" i="2"/>
  <c r="D11" i="2"/>
  <c r="I23" i="2" s="1"/>
  <c r="L92" i="1"/>
  <c r="M92" i="1" s="1"/>
  <c r="L90" i="1"/>
  <c r="M90" i="1" s="1"/>
  <c r="J135" i="1"/>
  <c r="K135" i="1" s="1"/>
  <c r="J136" i="1"/>
  <c r="K136" i="1" s="1"/>
  <c r="H137" i="1"/>
  <c r="J115" i="1"/>
  <c r="N110" i="1"/>
  <c r="O110" i="1" s="1"/>
  <c r="H93" i="1"/>
  <c r="L91" i="1"/>
  <c r="M91" i="1" s="1"/>
  <c r="I93" i="1"/>
  <c r="L89" i="1"/>
  <c r="M89" i="1" s="1"/>
  <c r="N65" i="1"/>
  <c r="O65" i="1" s="1"/>
  <c r="N66" i="1"/>
  <c r="O66" i="1" s="1"/>
  <c r="L70" i="1"/>
  <c r="N67" i="1"/>
  <c r="O67" i="1" s="1"/>
  <c r="N69" i="1"/>
  <c r="O69" i="1" s="1"/>
  <c r="N68" i="1"/>
  <c r="O68" i="1" s="1"/>
  <c r="J70" i="1"/>
  <c r="I48" i="1"/>
  <c r="L44" i="1"/>
  <c r="M44" i="1" s="1"/>
  <c r="L27" i="1"/>
  <c r="R20" i="1"/>
  <c r="S20" i="1" s="1"/>
  <c r="I9" i="2" l="1"/>
  <c r="J10" i="2"/>
  <c r="Q20" i="3" s="1"/>
  <c r="J22" i="2"/>
  <c r="Q32" i="3" s="1"/>
  <c r="R32" i="3" s="1"/>
  <c r="I22" i="2"/>
  <c r="J15" i="2"/>
  <c r="Q25" i="3" s="1"/>
  <c r="I13" i="2"/>
  <c r="J28" i="2"/>
  <c r="Q38" i="3" s="1"/>
  <c r="J30" i="2"/>
  <c r="Q40" i="3" s="1"/>
  <c r="J29" i="2"/>
  <c r="Q39" i="3" s="1"/>
  <c r="J17" i="2"/>
  <c r="Q27" i="3" s="1"/>
  <c r="J14" i="2"/>
  <c r="Q24" i="3" s="1"/>
  <c r="J16" i="2"/>
  <c r="Q26" i="3" s="1"/>
  <c r="J13" i="2"/>
  <c r="Q23" i="3" s="1"/>
  <c r="J20" i="2"/>
  <c r="Q30" i="3" s="1"/>
  <c r="J18" i="2"/>
  <c r="Q28" i="3" s="1"/>
  <c r="J19" i="2"/>
  <c r="Q29" i="3" s="1"/>
  <c r="J21" i="2"/>
  <c r="Q31" i="3" s="1"/>
  <c r="J25" i="2"/>
  <c r="Q35" i="3" s="1"/>
  <c r="J27" i="2"/>
  <c r="Q37" i="3" s="1"/>
  <c r="J24" i="2"/>
  <c r="Q34" i="3" s="1"/>
  <c r="J26" i="2"/>
  <c r="Q36" i="3" s="1"/>
  <c r="J23" i="2"/>
  <c r="Q33" i="3" s="1"/>
  <c r="J12" i="2"/>
  <c r="Q22" i="3" s="1"/>
  <c r="J11" i="2"/>
  <c r="Q21" i="3" s="1"/>
  <c r="J9" i="2"/>
  <c r="Q19" i="3" s="1"/>
  <c r="D6" i="2"/>
  <c r="F32" i="1"/>
  <c r="G32" i="1" s="1"/>
  <c r="F31" i="1"/>
  <c r="G31" i="1" s="1"/>
  <c r="F143" i="1"/>
  <c r="F144" i="1"/>
  <c r="F142" i="1"/>
  <c r="G142" i="1" s="1"/>
  <c r="K137" i="1"/>
  <c r="M93" i="1"/>
  <c r="G144" i="1"/>
  <c r="G143" i="1"/>
  <c r="O115" i="1"/>
  <c r="F121" i="1"/>
  <c r="G121" i="1" s="1"/>
  <c r="F120" i="1"/>
  <c r="F124" i="1"/>
  <c r="G124" i="1" s="1"/>
  <c r="F122" i="1"/>
  <c r="G122" i="1" s="1"/>
  <c r="G120" i="1"/>
  <c r="F123" i="1"/>
  <c r="G123" i="1" s="1"/>
  <c r="F101" i="1"/>
  <c r="G101" i="1" s="1"/>
  <c r="F99" i="1"/>
  <c r="G99" i="1" s="1"/>
  <c r="F100" i="1"/>
  <c r="G100" i="1" s="1"/>
  <c r="F98" i="1"/>
  <c r="G98" i="1" s="1"/>
  <c r="F76" i="1"/>
  <c r="G76" i="1" s="1"/>
  <c r="F78" i="1"/>
  <c r="G78" i="1" s="1"/>
  <c r="F75" i="1"/>
  <c r="G75" i="1" s="1"/>
  <c r="F77" i="1"/>
  <c r="G77" i="1" s="1"/>
  <c r="F79" i="1"/>
  <c r="G79" i="1" s="1"/>
  <c r="F56" i="1"/>
  <c r="G56" i="1" s="1"/>
  <c r="F54" i="1"/>
  <c r="G54" i="1" s="1"/>
  <c r="F55" i="1"/>
  <c r="G55" i="1" s="1"/>
  <c r="F53" i="1"/>
  <c r="G53" i="1" s="1"/>
  <c r="S27" i="1"/>
  <c r="F33" i="1"/>
  <c r="G33" i="1" s="1"/>
  <c r="F35" i="1"/>
  <c r="G35" i="1" s="1"/>
  <c r="F37" i="1"/>
  <c r="G37" i="1" s="1"/>
  <c r="F34" i="1"/>
  <c r="G34" i="1" s="1"/>
  <c r="F36" i="1"/>
  <c r="G36" i="1" s="1"/>
  <c r="O70" i="1"/>
  <c r="M48" i="1"/>
  <c r="R23" i="3" l="1"/>
  <c r="R19" i="3"/>
  <c r="R33" i="3"/>
  <c r="R28" i="3"/>
  <c r="R38" i="3"/>
  <c r="J8" i="2"/>
  <c r="I8" i="2"/>
  <c r="L31" i="1"/>
  <c r="L32" i="1" s="1"/>
  <c r="L33" i="1" s="1"/>
  <c r="L142" i="1"/>
  <c r="L144" i="1" s="1"/>
  <c r="L75" i="1"/>
  <c r="L120" i="1"/>
  <c r="L121" i="1" s="1"/>
  <c r="L122" i="1" s="1"/>
  <c r="L98" i="1"/>
  <c r="L99" i="1" s="1"/>
  <c r="L100" i="1" s="1"/>
  <c r="L53" i="1"/>
  <c r="L54" i="1" s="1"/>
  <c r="L55" i="1" s="1"/>
  <c r="R43" i="3" l="1"/>
  <c r="L76" i="1"/>
  <c r="L77" i="1" s="1"/>
</calcChain>
</file>

<file path=xl/sharedStrings.xml><?xml version="1.0" encoding="utf-8"?>
<sst xmlns="http://schemas.openxmlformats.org/spreadsheetml/2006/main" count="399" uniqueCount="64">
  <si>
    <t>Tableau d'importance relative des critères</t>
  </si>
  <si>
    <t>Somme</t>
  </si>
  <si>
    <t>Vecteur propre</t>
  </si>
  <si>
    <t xml:space="preserve">Vecteur Propre Normalisé </t>
  </si>
  <si>
    <t>Calcul de la cohérence de la comparaison binaire</t>
  </si>
  <si>
    <t>Tableau de cohérence aléatoire</t>
  </si>
  <si>
    <t>Nombre de critères</t>
  </si>
  <si>
    <t>Cohérence aléatoire</t>
  </si>
  <si>
    <t xml:space="preserve">Ici, la cohérence de la démarche est bien vérifiée. </t>
  </si>
  <si>
    <t>moyenne</t>
  </si>
  <si>
    <t>Tableau de comparaison des critères</t>
  </si>
  <si>
    <t>Tableau de pondération des critères</t>
  </si>
  <si>
    <t>Indice de cohérence</t>
  </si>
  <si>
    <t>Ratio de cohérence</t>
  </si>
  <si>
    <t>Critères d'ordre premier</t>
  </si>
  <si>
    <t>Cohérence 
moyenne</t>
  </si>
  <si>
    <t xml:space="preserve">Cohérence de 
chaque critère </t>
  </si>
  <si>
    <t>&lt;    0,1</t>
  </si>
  <si>
    <t>Sous-critères des caractéristiques produits</t>
  </si>
  <si>
    <t>Sous-critères des caractéristiques physiques de l'entrepôt</t>
  </si>
  <si>
    <t xml:space="preserve">Sous-critères de la robustesse de la CA </t>
  </si>
  <si>
    <t>Sous-critères de la mise en œuvre du projet</t>
  </si>
  <si>
    <t>Sous-critères du climat d'implantation</t>
  </si>
  <si>
    <t xml:space="preserve">Synthèse de la pondération des critères </t>
  </si>
  <si>
    <t>Valeur de pondération</t>
  </si>
  <si>
    <t xml:space="preserve">Classement par pondération </t>
  </si>
  <si>
    <t>Critères et sous-critères</t>
  </si>
  <si>
    <t>Pondération ajustée</t>
  </si>
  <si>
    <t xml:space="preserve">Pondération des critères
 d'ordre 1er </t>
  </si>
  <si>
    <t>1.</t>
  </si>
  <si>
    <t>2.</t>
  </si>
  <si>
    <t>3.</t>
  </si>
  <si>
    <t>4.</t>
  </si>
  <si>
    <t>5.</t>
  </si>
  <si>
    <t>6.</t>
  </si>
  <si>
    <t>7.</t>
  </si>
  <si>
    <t>2.1</t>
  </si>
  <si>
    <t>2.2</t>
  </si>
  <si>
    <t>2.3</t>
  </si>
  <si>
    <t>2.4</t>
  </si>
  <si>
    <t>3.1</t>
  </si>
  <si>
    <t>3.2</t>
  </si>
  <si>
    <t>3.3</t>
  </si>
  <si>
    <t>3.4</t>
  </si>
  <si>
    <t>3.5</t>
  </si>
  <si>
    <t>4.1</t>
  </si>
  <si>
    <t>4.2</t>
  </si>
  <si>
    <t>4.3</t>
  </si>
  <si>
    <t>4.4</t>
  </si>
  <si>
    <t>6.1</t>
  </si>
  <si>
    <t>6.2</t>
  </si>
  <si>
    <t>6.3</t>
  </si>
  <si>
    <t>6.4</t>
  </si>
  <si>
    <t>6.5</t>
  </si>
  <si>
    <t>7.1</t>
  </si>
  <si>
    <t>7.2</t>
  </si>
  <si>
    <t>7.3</t>
  </si>
  <si>
    <t>OUI</t>
  </si>
  <si>
    <t>NON</t>
  </si>
  <si>
    <t>Notes</t>
  </si>
  <si>
    <t>Nombre de points</t>
  </si>
  <si>
    <t>Note finale     =</t>
  </si>
  <si>
    <t>Résultats</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</si>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</sst>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000"/>
    <numFmt numFmtId="165" formatCode="0.0000"/>
    <numFmt numFmtId="166" formatCode="_-* #,##0.000\ _€_-;\-* #,##0.000\ _€_-;_-* &quot;-&quot;??\ _€_-;_-@_-"/>
    <numFmt numFmtId="167" formatCode="0.0"/>
  </numFmts>
  <fonts count="42" x14ac:knownFonts="1">
    <font>
      <sz val="11"/>
      <color theme="1"/>
      <name val="Calibri"/>
      <family val="2"/>
      <scheme val="minor"/>
    </font>
    <font>
      <b/>
      <sz val="12"/>
      <color rgb="FF000000"/>
      <name val="Calibri"/>
    </font>
    <font>
      <b/>
      <sz val="12"/>
      <color theme="1"/>
      <name val="Calibri"/>
      <family val="2"/>
      <scheme val="minor"/>
    </font>
    <font>
      <b/>
      <sz val="11"/>
      <color rgb="FFFF0000"/>
      <name val="Calibri"/>
      <family val="2"/>
      <scheme val="minor"/>
    </font>
    <font>
      <b/>
      <sz val="16"/>
      <color rgb="FF0070C0"/>
      <name val="Calibri"/>
      <family val="2"/>
      <scheme val="minor"/>
    </font>
    <font>
      <sz val="12"/>
      <color theme="1"/>
      <name val="Calibri"/>
      <family val="2"/>
      <scheme val="minor"/>
    </font>
    <font>
      <b/>
      <sz val="12"/>
      <color rgb="FFFF0000"/>
      <name val="Calibri"/>
      <family val="2"/>
      <scheme val="minor"/>
    </font>
    <font>
      <b/>
      <sz val="16"/>
      <color rgb="FFFF0000"/>
      <name val="Calibri"/>
      <family val="2"/>
      <scheme val="minor"/>
    </font>
    <font>
      <sz val="11"/>
      <color rgb="FFE46C0A"/>
      <name val="Calibri"/>
      <family val="2"/>
      <scheme val="minor"/>
    </font>
    <font>
      <b/>
      <sz val="12"/>
      <color rgb="FF000000"/>
      <name val="Calibri"/>
      <family val="2"/>
    </font>
    <font>
      <b/>
      <sz val="12"/>
      <name val="Calibri"/>
      <family val="2"/>
    </font>
    <font>
      <b/>
      <sz val="16"/>
      <color rgb="FFFFFFFF"/>
      <name val="Calibri"/>
      <family val="2"/>
    </font>
    <font>
      <b/>
      <sz val="16"/>
      <color rgb="FF000000"/>
      <name val="Calibri"/>
      <family val="2"/>
    </font>
    <font>
      <b/>
      <sz val="14"/>
      <color theme="3"/>
      <name val="Calibri"/>
      <family val="2"/>
    </font>
    <font>
      <b/>
      <sz val="18"/>
      <color rgb="FFFF0000"/>
      <name val="Calibri"/>
      <family val="2"/>
      <scheme val="minor"/>
    </font>
    <font>
      <b/>
      <sz val="16"/>
      <color theme="1"/>
      <name val="Calibri"/>
      <family val="2"/>
      <scheme val="minor"/>
    </font>
    <font>
      <b/>
      <sz val="16"/>
      <name val="Calibri"/>
      <family val="2"/>
      <scheme val="minor"/>
    </font>
    <font>
      <b/>
      <sz val="12"/>
      <color rgb="FF000000"/>
      <name val="Calibri"/>
      <family val="2"/>
      <scheme val="minor"/>
    </font>
    <font>
      <sz val="12"/>
      <color rgb="FF000000"/>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b/>
      <sz val="14"/>
      <color theme="1"/>
      <name val="Calibri"/>
      <family val="2"/>
      <scheme val="minor"/>
    </font>
    <font>
      <b/>
      <sz val="12"/>
      <color theme="4"/>
      <name val="Calibri"/>
      <family val="2"/>
      <scheme val="minor"/>
    </font>
    <font>
      <sz val="12"/>
      <name val="Calibri"/>
      <family val="2"/>
    </font>
    <font>
      <sz val="11"/>
      <name val="Calibri"/>
      <family val="2"/>
    </font>
    <font>
      <sz val="11"/>
      <color rgb="FF000000"/>
      <name val="Calibri"/>
      <family val="2"/>
    </font>
    <font>
      <b/>
      <sz val="14"/>
      <color theme="4"/>
      <name val="Calibri"/>
      <family val="2"/>
      <scheme val="minor"/>
    </font>
    <font>
      <b/>
      <sz val="16"/>
      <color rgb="FFC00000"/>
      <name val="Calibri"/>
      <family val="2"/>
      <scheme val="minor"/>
    </font>
    <font>
      <sz val="11"/>
      <color rgb="FF00B050"/>
      <name val="Calibri"/>
      <family val="2"/>
      <scheme val="minor"/>
    </font>
    <font>
      <sz val="14"/>
      <color theme="1"/>
      <name val="Calibri"/>
      <family val="2"/>
      <scheme val="minor"/>
    </font>
    <font>
      <sz val="14"/>
      <color rgb="FF00B050"/>
      <name val="Calibri"/>
      <family val="2"/>
      <scheme val="minor"/>
    </font>
    <font>
      <sz val="12"/>
      <name val="Calibri"/>
      <family val="2"/>
      <scheme val="minor"/>
    </font>
    <font>
      <b/>
      <sz val="12"/>
      <name val="Calibri"/>
      <family val="2"/>
      <scheme val="minor"/>
    </font>
    <font>
      <b/>
      <sz val="20"/>
      <color theme="3"/>
      <name val="Calibri"/>
      <family val="2"/>
      <scheme val="minor"/>
    </font>
    <font>
      <b/>
      <sz val="16"/>
      <color rgb="FF000000"/>
      <name val="Calibri"/>
      <family val="2"/>
      <scheme val="minor"/>
    </font>
    <font>
      <sz val="16"/>
      <name val="Calibri"/>
      <family val="2"/>
      <scheme val="minor"/>
    </font>
    <font>
      <b/>
      <sz val="18"/>
      <name val="Calibri"/>
      <family val="2"/>
      <scheme val="minor"/>
    </font>
    <font>
      <sz val="16"/>
      <color theme="1"/>
      <name val="Calibri"/>
      <family val="2"/>
      <scheme val="minor"/>
    </font>
    <font>
      <b/>
      <u/>
      <sz val="28"/>
      <color rgb="FFC00000"/>
      <name val="Calibri"/>
      <family val="2"/>
      <scheme val="minor"/>
    </font>
    <font>
      <b/>
      <sz val="28"/>
      <color theme="3"/>
      <name val="Calibri"/>
      <family val="2"/>
      <scheme val="minor"/>
    </font>
    <font>
      <b/>
      <sz val="18"/>
      <color theme="8" tint="-0.249977111117893"/>
      <name val="Calibri"/>
      <family val="2"/>
      <scheme val="minor"/>
    </font>
  </fonts>
  <fills count="15">
    <fill>
      <patternFill patternType="none"/>
    </fill>
    <fill>
      <patternFill patternType="gray125"/>
    </fill>
    <fill>
      <patternFill patternType="solid">
        <fgColor rgb="FF4F81BD"/>
        <bgColor indexed="64"/>
      </patternFill>
    </fill>
    <fill>
      <patternFill patternType="solid">
        <fgColor rgb="FFDCE6F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F9F9F9"/>
        <bgColor indexed="64"/>
      </patternFill>
    </fill>
    <fill>
      <patternFill patternType="solid">
        <fgColor rgb="FFF2F2F2"/>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rgb="FF00CC66"/>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4" tint="0.59999389629810485"/>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AAAAAA"/>
      </left>
      <right style="medium">
        <color rgb="FFAAAAAA"/>
      </right>
      <top style="medium">
        <color rgb="FFAAAAAA"/>
      </top>
      <bottom style="medium">
        <color rgb="FFAAAAAA"/>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ck">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AAAAAA"/>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ck">
        <color rgb="FF00B050"/>
      </left>
      <right style="thick">
        <color rgb="FF00B050"/>
      </right>
      <top style="thick">
        <color rgb="FF00B050"/>
      </top>
      <bottom style="thick">
        <color rgb="FF00B050"/>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diagonal/>
    </border>
    <border>
      <left/>
      <right style="thick">
        <color theme="3"/>
      </right>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medium">
        <color theme="3"/>
      </left>
      <right style="medium">
        <color theme="3"/>
      </right>
      <top style="medium">
        <color theme="3"/>
      </top>
      <bottom style="medium">
        <color theme="3"/>
      </bottom>
      <diagonal/>
    </border>
  </borders>
  <cellStyleXfs count="2">
    <xf numFmtId="0" fontId="0" fillId="0" borderId="0"/>
    <xf numFmtId="9" fontId="19" fillId="0" borderId="0" applyFont="0" applyFill="0" applyBorder="0" applyAlignment="0" applyProtection="0"/>
  </cellStyleXfs>
  <cellXfs count="269">
    <xf numFmtId="0" fontId="0" fillId="0" borderId="0" xfId="0"/>
    <xf numFmtId="0" fontId="0" fillId="0" borderId="0" xfId="0"/>
    <xf numFmtId="0" fontId="9" fillId="3" borderId="1" xfId="0" applyFont="1" applyFill="1" applyBorder="1" applyAlignment="1">
      <alignment horizontal="center" vertical="center" wrapText="1" readingOrder="1"/>
    </xf>
    <xf numFmtId="0" fontId="10" fillId="4" borderId="1" xfId="0" applyNumberFormat="1" applyFont="1" applyFill="1" applyBorder="1" applyAlignment="1">
      <alignment horizontal="center" vertical="center" wrapText="1" readingOrder="1"/>
    </xf>
    <xf numFmtId="0" fontId="10" fillId="9" borderId="1" xfId="0" applyNumberFormat="1" applyFont="1" applyFill="1" applyBorder="1" applyAlignment="1">
      <alignment horizontal="center" vertical="center" wrapText="1" readingOrder="1"/>
    </xf>
    <xf numFmtId="0" fontId="10" fillId="4" borderId="15" xfId="0" applyNumberFormat="1" applyFont="1" applyFill="1" applyBorder="1" applyAlignment="1">
      <alignment horizontal="center" vertical="center" wrapText="1" readingOrder="1"/>
    </xf>
    <xf numFmtId="0" fontId="10" fillId="9" borderId="18" xfId="0" applyNumberFormat="1" applyFont="1" applyFill="1" applyBorder="1" applyAlignment="1">
      <alignment horizontal="center" vertical="center" wrapText="1" readingOrder="1"/>
    </xf>
    <xf numFmtId="2" fontId="10" fillId="4" borderId="14" xfId="0" applyNumberFormat="1" applyFont="1" applyFill="1" applyBorder="1" applyAlignment="1">
      <alignment horizontal="center" vertical="center" wrapText="1" readingOrder="1"/>
    </xf>
    <xf numFmtId="1" fontId="10" fillId="4" borderId="1" xfId="0" applyNumberFormat="1" applyFont="1" applyFill="1" applyBorder="1" applyAlignment="1">
      <alignment horizontal="center" vertical="center" wrapText="1" readingOrder="1"/>
    </xf>
    <xf numFmtId="2" fontId="10" fillId="4" borderId="1" xfId="0" applyNumberFormat="1" applyFont="1" applyFill="1" applyBorder="1" applyAlignment="1">
      <alignment horizontal="center" vertical="center" wrapText="1" readingOrder="1"/>
    </xf>
    <xf numFmtId="2" fontId="10" fillId="4" borderId="15" xfId="0" applyNumberFormat="1" applyFont="1" applyFill="1" applyBorder="1" applyAlignment="1">
      <alignment horizontal="center" vertical="center" wrapText="1" readingOrder="1"/>
    </xf>
    <xf numFmtId="0" fontId="10" fillId="9" borderId="19" xfId="0" applyNumberFormat="1" applyFont="1" applyFill="1" applyBorder="1" applyAlignment="1">
      <alignment horizontal="center" vertical="center" wrapText="1" readingOrder="1"/>
    </xf>
    <xf numFmtId="2" fontId="1" fillId="4" borderId="20" xfId="0" applyNumberFormat="1" applyFont="1" applyFill="1" applyBorder="1" applyAlignment="1">
      <alignment horizontal="center" vertical="center" wrapText="1" readingOrder="1"/>
    </xf>
    <xf numFmtId="2" fontId="1" fillId="4" borderId="21" xfId="0" applyNumberFormat="1" applyFont="1" applyFill="1" applyBorder="1" applyAlignment="1">
      <alignment horizontal="center" vertical="center" wrapText="1" readingOrder="1"/>
    </xf>
    <xf numFmtId="2" fontId="1" fillId="4" borderId="22" xfId="0" applyNumberFormat="1" applyFont="1" applyFill="1" applyBorder="1" applyAlignment="1">
      <alignment horizontal="center" vertical="center" wrapText="1" readingOrder="1"/>
    </xf>
    <xf numFmtId="2" fontId="10" fillId="4" borderId="2" xfId="0" applyNumberFormat="1" applyFont="1" applyFill="1" applyBorder="1" applyAlignment="1">
      <alignment horizontal="center" vertical="center" wrapText="1" readingOrder="1"/>
    </xf>
    <xf numFmtId="2" fontId="10" fillId="6" borderId="10" xfId="0" applyNumberFormat="1" applyFont="1" applyFill="1" applyBorder="1" applyAlignment="1">
      <alignment horizontal="center" vertical="center" wrapText="1" readingOrder="1"/>
    </xf>
    <xf numFmtId="2" fontId="10" fillId="6" borderId="8" xfId="0" applyNumberFormat="1" applyFont="1" applyFill="1" applyBorder="1" applyAlignment="1">
      <alignment horizontal="center" vertical="center" wrapText="1" readingOrder="1"/>
    </xf>
    <xf numFmtId="2" fontId="1" fillId="4" borderId="23" xfId="0" applyNumberFormat="1" applyFont="1" applyFill="1" applyBorder="1" applyAlignment="1">
      <alignment horizontal="center" vertical="center" wrapText="1" readingOrder="1"/>
    </xf>
    <xf numFmtId="0" fontId="10" fillId="4" borderId="25" xfId="0" applyNumberFormat="1" applyFont="1" applyFill="1" applyBorder="1" applyAlignment="1">
      <alignment horizontal="center" vertical="center" wrapText="1" readingOrder="1"/>
    </xf>
    <xf numFmtId="0" fontId="10" fillId="9" borderId="24" xfId="0" applyNumberFormat="1" applyFont="1" applyFill="1" applyBorder="1" applyAlignment="1">
      <alignment horizontal="center" vertical="center" wrapText="1" readingOrder="1"/>
    </xf>
    <xf numFmtId="2" fontId="1" fillId="4" borderId="26" xfId="0" applyNumberFormat="1" applyFont="1" applyFill="1" applyBorder="1" applyAlignment="1">
      <alignment horizontal="center" vertical="center" wrapText="1" readingOrder="1"/>
    </xf>
    <xf numFmtId="2" fontId="10" fillId="6" borderId="9" xfId="0" applyNumberFormat="1" applyFont="1" applyFill="1" applyBorder="1" applyAlignment="1">
      <alignment horizontal="center" vertical="center" wrapText="1" readingOrder="1"/>
    </xf>
    <xf numFmtId="0" fontId="9" fillId="3" borderId="29" xfId="0" applyFont="1" applyFill="1" applyBorder="1" applyAlignment="1">
      <alignment horizontal="center" vertical="center" wrapText="1" readingOrder="1"/>
    </xf>
    <xf numFmtId="2" fontId="1" fillId="4" borderId="30" xfId="0" applyNumberFormat="1" applyFont="1" applyFill="1" applyBorder="1" applyAlignment="1">
      <alignment horizontal="center" vertical="center" wrapText="1" readingOrder="1"/>
    </xf>
    <xf numFmtId="0" fontId="0" fillId="0" borderId="0" xfId="0"/>
    <xf numFmtId="0" fontId="0" fillId="0" borderId="0" xfId="0"/>
    <xf numFmtId="0" fontId="3" fillId="0" borderId="0" xfId="0" applyFont="1"/>
    <xf numFmtId="2" fontId="10" fillId="4" borderId="16" xfId="0" applyNumberFormat="1" applyFont="1" applyFill="1" applyBorder="1" applyAlignment="1">
      <alignment horizontal="center" vertical="center" wrapText="1" readingOrder="1"/>
    </xf>
    <xf numFmtId="1" fontId="10" fillId="4" borderId="17" xfId="0" applyNumberFormat="1" applyFont="1" applyFill="1" applyBorder="1" applyAlignment="1">
      <alignment horizontal="center" vertical="center" wrapText="1" readingOrder="1"/>
    </xf>
    <xf numFmtId="0" fontId="0" fillId="0" borderId="0" xfId="0"/>
    <xf numFmtId="0" fontId="0" fillId="0" borderId="0" xfId="0" applyBorder="1"/>
    <xf numFmtId="0" fontId="0" fillId="0" borderId="37" xfId="0" applyBorder="1"/>
    <xf numFmtId="0" fontId="0" fillId="0" borderId="32" xfId="0" applyBorder="1"/>
    <xf numFmtId="0" fontId="0" fillId="0" borderId="38" xfId="0" applyBorder="1"/>
    <xf numFmtId="0" fontId="0" fillId="0" borderId="39" xfId="0" applyBorder="1"/>
    <xf numFmtId="0" fontId="0" fillId="0" borderId="40" xfId="0" applyBorder="1"/>
    <xf numFmtId="0" fontId="4" fillId="0" borderId="0" xfId="0" applyFont="1" applyAlignment="1"/>
    <xf numFmtId="0" fontId="0" fillId="0" borderId="0" xfId="0"/>
    <xf numFmtId="0" fontId="0" fillId="0" borderId="0" xfId="0" applyBorder="1"/>
    <xf numFmtId="0" fontId="3" fillId="0" borderId="0" xfId="0" applyFont="1"/>
    <xf numFmtId="0" fontId="13" fillId="3" borderId="29" xfId="0" applyFont="1" applyFill="1" applyBorder="1" applyAlignment="1">
      <alignment horizontal="center" vertical="center" wrapText="1" readingOrder="1"/>
    </xf>
    <xf numFmtId="0" fontId="13" fillId="3" borderId="27" xfId="0" applyFont="1" applyFill="1" applyBorder="1" applyAlignment="1">
      <alignment horizontal="center" vertical="center" wrapText="1" readingOrder="1"/>
    </xf>
    <xf numFmtId="0" fontId="9" fillId="4" borderId="7" xfId="0" applyFont="1" applyFill="1" applyBorder="1" applyAlignment="1">
      <alignment horizontal="center" vertical="center" wrapText="1" readingOrder="1"/>
    </xf>
    <xf numFmtId="2" fontId="1" fillId="4" borderId="31" xfId="0" applyNumberFormat="1" applyFont="1" applyFill="1" applyBorder="1" applyAlignment="1">
      <alignment horizontal="center" vertical="center" wrapText="1" readingOrder="1"/>
    </xf>
    <xf numFmtId="0" fontId="10" fillId="4" borderId="3" xfId="0" applyNumberFormat="1" applyFont="1" applyFill="1" applyBorder="1" applyAlignment="1">
      <alignment horizontal="center" vertical="center" wrapText="1" readingOrder="1"/>
    </xf>
    <xf numFmtId="0" fontId="10" fillId="4" borderId="42" xfId="0" applyNumberFormat="1" applyFont="1" applyFill="1" applyBorder="1" applyAlignment="1">
      <alignment horizontal="center" vertical="center" wrapText="1" readingOrder="1"/>
    </xf>
    <xf numFmtId="2" fontId="10" fillId="6" borderId="5" xfId="0" applyNumberFormat="1" applyFont="1" applyFill="1" applyBorder="1" applyAlignment="1">
      <alignment horizontal="center" vertical="center" wrapText="1" readingOrder="1"/>
    </xf>
    <xf numFmtId="2" fontId="10" fillId="6" borderId="6" xfId="0" applyNumberFormat="1" applyFont="1" applyFill="1" applyBorder="1" applyAlignment="1">
      <alignment horizontal="center" vertical="center" wrapText="1" readingOrder="1"/>
    </xf>
    <xf numFmtId="0" fontId="9" fillId="3" borderId="20" xfId="0" applyFont="1" applyFill="1" applyBorder="1" applyAlignment="1">
      <alignment horizontal="center" vertical="center" wrapText="1" readingOrder="1"/>
    </xf>
    <xf numFmtId="0" fontId="11" fillId="2" borderId="7" xfId="0" applyFont="1" applyFill="1" applyBorder="1" applyAlignment="1">
      <alignment horizontal="center" vertical="center" wrapText="1" readingOrder="1"/>
    </xf>
    <xf numFmtId="0" fontId="10" fillId="9" borderId="5" xfId="0" applyNumberFormat="1" applyFont="1" applyFill="1" applyBorder="1" applyAlignment="1">
      <alignment horizontal="center" vertical="center" wrapText="1" readingOrder="1"/>
    </xf>
    <xf numFmtId="2" fontId="10" fillId="4" borderId="10" xfId="0" applyNumberFormat="1" applyFont="1" applyFill="1" applyBorder="1" applyAlignment="1">
      <alignment horizontal="center" vertical="center" wrapText="1" readingOrder="1"/>
    </xf>
    <xf numFmtId="2" fontId="10" fillId="4" borderId="8" xfId="0" applyNumberFormat="1" applyFont="1" applyFill="1" applyBorder="1" applyAlignment="1">
      <alignment horizontal="center" vertical="center" wrapText="1" readingOrder="1"/>
    </xf>
    <xf numFmtId="0" fontId="9" fillId="3" borderId="43" xfId="0" applyFont="1" applyFill="1" applyBorder="1" applyAlignment="1">
      <alignment horizontal="center" vertical="center" wrapText="1" readingOrder="1"/>
    </xf>
    <xf numFmtId="0" fontId="12" fillId="3" borderId="7" xfId="0" applyFont="1" applyFill="1" applyBorder="1" applyAlignment="1">
      <alignment horizontal="center" vertical="center" wrapText="1" readingOrder="1"/>
    </xf>
    <xf numFmtId="0" fontId="0" fillId="0" borderId="35" xfId="0" applyBorder="1"/>
    <xf numFmtId="0" fontId="0" fillId="0" borderId="36" xfId="0" applyBorder="1"/>
    <xf numFmtId="0" fontId="0" fillId="0" borderId="27" xfId="0" applyBorder="1"/>
    <xf numFmtId="0" fontId="6" fillId="0" borderId="36" xfId="0" applyFont="1" applyBorder="1" applyAlignment="1">
      <alignment horizontal="center"/>
    </xf>
    <xf numFmtId="0" fontId="8" fillId="0" borderId="0" xfId="0" applyFont="1" applyBorder="1" applyAlignment="1">
      <alignment horizontal="justify" vertical="center"/>
    </xf>
    <xf numFmtId="0" fontId="6" fillId="0" borderId="36" xfId="0" applyFont="1" applyBorder="1" applyAlignment="1"/>
    <xf numFmtId="43" fontId="2" fillId="0" borderId="1" xfId="0" applyNumberFormat="1" applyFont="1" applyBorder="1" applyAlignment="1">
      <alignment horizontal="center" vertical="center"/>
    </xf>
    <xf numFmtId="166" fontId="2" fillId="0" borderId="1" xfId="0" applyNumberFormat="1" applyFont="1" applyBorder="1" applyAlignment="1">
      <alignment horizontal="center" vertical="center"/>
    </xf>
    <xf numFmtId="0" fontId="7" fillId="0" borderId="37" xfId="0" applyFont="1" applyBorder="1"/>
    <xf numFmtId="0" fontId="7" fillId="0" borderId="0" xfId="0" applyFont="1" applyBorder="1"/>
    <xf numFmtId="0" fontId="5" fillId="0" borderId="0" xfId="0" applyFont="1" applyBorder="1"/>
    <xf numFmtId="0" fontId="3" fillId="0" borderId="0" xfId="0" applyFont="1" applyBorder="1"/>
    <xf numFmtId="43" fontId="2" fillId="0" borderId="13" xfId="0" applyNumberFormat="1" applyFont="1" applyBorder="1" applyAlignment="1">
      <alignment horizontal="center" vertical="center"/>
    </xf>
    <xf numFmtId="166" fontId="2" fillId="0" borderId="15" xfId="0" applyNumberFormat="1" applyFont="1" applyBorder="1" applyAlignment="1">
      <alignment horizontal="center" vertical="center"/>
    </xf>
    <xf numFmtId="166" fontId="2" fillId="5" borderId="18" xfId="0" applyNumberFormat="1" applyFont="1" applyFill="1" applyBorder="1" applyAlignment="1">
      <alignment horizontal="center" vertical="center"/>
    </xf>
    <xf numFmtId="43" fontId="2" fillId="0" borderId="12" xfId="0" applyNumberFormat="1" applyFont="1" applyBorder="1" applyAlignment="1">
      <alignment horizontal="center" vertical="center"/>
    </xf>
    <xf numFmtId="43" fontId="2" fillId="0" borderId="15" xfId="0" applyNumberFormat="1" applyFont="1" applyBorder="1" applyAlignment="1">
      <alignment horizontal="center" vertical="center"/>
    </xf>
    <xf numFmtId="43" fontId="2" fillId="0" borderId="17" xfId="0" applyNumberFormat="1" applyFont="1" applyBorder="1" applyAlignment="1">
      <alignment horizontal="center" vertical="center"/>
    </xf>
    <xf numFmtId="43" fontId="2" fillId="0" borderId="18" xfId="0" applyNumberFormat="1" applyFont="1" applyBorder="1" applyAlignment="1">
      <alignment horizontal="center" vertical="center"/>
    </xf>
    <xf numFmtId="0" fontId="2" fillId="10" borderId="20" xfId="0" applyFont="1" applyFill="1" applyBorder="1" applyAlignment="1">
      <alignment horizontal="center" vertical="center" wrapText="1"/>
    </xf>
    <xf numFmtId="0" fontId="2" fillId="10" borderId="22" xfId="0" applyFont="1" applyFill="1" applyBorder="1" applyAlignment="1">
      <alignment horizontal="center" vertical="center" wrapText="1"/>
    </xf>
    <xf numFmtId="43" fontId="2" fillId="0" borderId="49" xfId="0" applyNumberFormat="1" applyFont="1" applyBorder="1" applyAlignment="1">
      <alignment horizontal="center" vertical="center"/>
    </xf>
    <xf numFmtId="43" fontId="2" fillId="0" borderId="10" xfId="0" applyNumberFormat="1" applyFont="1" applyBorder="1" applyAlignment="1">
      <alignment horizontal="center" vertical="center"/>
    </xf>
    <xf numFmtId="43" fontId="2" fillId="0" borderId="50" xfId="0" applyNumberFormat="1" applyFont="1" applyBorder="1" applyAlignment="1">
      <alignment horizontal="center" vertical="center"/>
    </xf>
    <xf numFmtId="0" fontId="15" fillId="0" borderId="0" xfId="0" applyFont="1" applyBorder="1" applyAlignment="1">
      <alignment horizontal="center" vertical="center"/>
    </xf>
    <xf numFmtId="164" fontId="12" fillId="11" borderId="28" xfId="0" applyNumberFormat="1" applyFont="1" applyFill="1" applyBorder="1" applyAlignment="1">
      <alignment horizontal="center" vertical="center" wrapText="1" readingOrder="1"/>
    </xf>
    <xf numFmtId="164" fontId="12" fillId="11" borderId="41" xfId="0" applyNumberFormat="1" applyFont="1" applyFill="1" applyBorder="1" applyAlignment="1">
      <alignment horizontal="center" vertical="center" wrapText="1" readingOrder="1"/>
    </xf>
    <xf numFmtId="2" fontId="10" fillId="6" borderId="14" xfId="0" applyNumberFormat="1" applyFont="1" applyFill="1" applyBorder="1" applyAlignment="1">
      <alignment horizontal="center" vertical="center" wrapText="1" readingOrder="1"/>
    </xf>
    <xf numFmtId="2" fontId="10" fillId="6" borderId="28" xfId="0" applyNumberFormat="1" applyFont="1" applyFill="1" applyBorder="1" applyAlignment="1">
      <alignment horizontal="center" vertical="center" wrapText="1" readingOrder="1"/>
    </xf>
    <xf numFmtId="0" fontId="10" fillId="9" borderId="51" xfId="0" applyNumberFormat="1" applyFont="1" applyFill="1" applyBorder="1" applyAlignment="1">
      <alignment horizontal="center" vertical="center" wrapText="1" readingOrder="1"/>
    </xf>
    <xf numFmtId="0" fontId="10" fillId="4" borderId="52" xfId="0" applyNumberFormat="1" applyFont="1" applyFill="1" applyBorder="1" applyAlignment="1">
      <alignment horizontal="center" vertical="center" wrapText="1" readingOrder="1"/>
    </xf>
    <xf numFmtId="2" fontId="10" fillId="6" borderId="51" xfId="0" applyNumberFormat="1" applyFont="1" applyFill="1" applyBorder="1" applyAlignment="1">
      <alignment horizontal="center" vertical="center" wrapText="1" readingOrder="1"/>
    </xf>
    <xf numFmtId="2" fontId="10" fillId="6" borderId="48" xfId="0" applyNumberFormat="1" applyFont="1" applyFill="1" applyBorder="1" applyAlignment="1">
      <alignment horizontal="center" vertical="center" wrapText="1" readingOrder="1"/>
    </xf>
    <xf numFmtId="2" fontId="1" fillId="4" borderId="53" xfId="0" applyNumberFormat="1" applyFont="1" applyFill="1" applyBorder="1" applyAlignment="1">
      <alignment horizontal="center" vertical="center" wrapText="1" readingOrder="1"/>
    </xf>
    <xf numFmtId="0" fontId="11" fillId="2" borderId="44" xfId="0" applyFont="1" applyFill="1" applyBorder="1" applyAlignment="1">
      <alignment horizontal="center" vertical="center" wrapText="1" readingOrder="1"/>
    </xf>
    <xf numFmtId="0" fontId="13" fillId="3" borderId="7" xfId="0" applyFont="1" applyFill="1" applyBorder="1" applyAlignment="1">
      <alignment horizontal="center" vertical="center" wrapText="1" readingOrder="1"/>
    </xf>
    <xf numFmtId="0" fontId="16" fillId="3" borderId="31" xfId="0" applyFont="1" applyFill="1" applyBorder="1" applyAlignment="1">
      <alignment horizontal="center" vertical="center" wrapText="1"/>
    </xf>
    <xf numFmtId="43" fontId="2" fillId="0" borderId="11" xfId="0" applyNumberFormat="1" applyFont="1" applyBorder="1" applyAlignment="1">
      <alignment horizontal="center" vertical="center"/>
    </xf>
    <xf numFmtId="0" fontId="9" fillId="3" borderId="35" xfId="0" applyFont="1" applyFill="1" applyBorder="1" applyAlignment="1">
      <alignment horizontal="center" vertical="center" wrapText="1" readingOrder="1"/>
    </xf>
    <xf numFmtId="0" fontId="2" fillId="10" borderId="33" xfId="0" applyFont="1" applyFill="1" applyBorder="1" applyAlignment="1">
      <alignment horizontal="center" vertical="center" wrapText="1"/>
    </xf>
    <xf numFmtId="0" fontId="2" fillId="10" borderId="34" xfId="0" applyFont="1" applyFill="1" applyBorder="1" applyAlignment="1">
      <alignment horizontal="center" vertical="center" wrapText="1"/>
    </xf>
    <xf numFmtId="43" fontId="2" fillId="0" borderId="14" xfId="0" applyNumberFormat="1" applyFont="1" applyBorder="1" applyAlignment="1">
      <alignment horizontal="center" vertical="center"/>
    </xf>
    <xf numFmtId="43" fontId="2" fillId="0" borderId="16" xfId="0" applyNumberFormat="1" applyFont="1" applyBorder="1" applyAlignment="1">
      <alignment horizontal="center" vertical="center"/>
    </xf>
    <xf numFmtId="0" fontId="14" fillId="0" borderId="36" xfId="0" applyFont="1" applyBorder="1" applyAlignment="1">
      <alignment vertical="center"/>
    </xf>
    <xf numFmtId="0" fontId="14" fillId="0" borderId="27" xfId="0" applyFont="1" applyBorder="1" applyAlignment="1">
      <alignment vertical="center"/>
    </xf>
    <xf numFmtId="0" fontId="5" fillId="0" borderId="32" xfId="0" applyFont="1" applyBorder="1"/>
    <xf numFmtId="0" fontId="15" fillId="0" borderId="32" xfId="0" applyFont="1" applyBorder="1" applyAlignment="1">
      <alignment horizontal="center" vertical="center"/>
    </xf>
    <xf numFmtId="2" fontId="10" fillId="4" borderId="30" xfId="0" applyNumberFormat="1" applyFont="1" applyFill="1" applyBorder="1" applyAlignment="1">
      <alignment horizontal="center" vertical="center" wrapText="1" readingOrder="1"/>
    </xf>
    <xf numFmtId="2" fontId="10" fillId="4" borderId="31" xfId="0" applyNumberFormat="1" applyFont="1" applyFill="1" applyBorder="1" applyAlignment="1">
      <alignment horizontal="center" vertical="center" wrapText="1" readingOrder="1"/>
    </xf>
    <xf numFmtId="2" fontId="10" fillId="4" borderId="53" xfId="0" applyNumberFormat="1" applyFont="1" applyFill="1" applyBorder="1" applyAlignment="1">
      <alignment horizontal="center" vertical="center" wrapText="1" readingOrder="1"/>
    </xf>
    <xf numFmtId="164" fontId="12" fillId="11" borderId="48" xfId="0" applyNumberFormat="1" applyFont="1" applyFill="1" applyBorder="1" applyAlignment="1">
      <alignment horizontal="center" vertical="center" wrapText="1" readingOrder="1"/>
    </xf>
    <xf numFmtId="1" fontId="10" fillId="4" borderId="2" xfId="0" applyNumberFormat="1" applyFont="1" applyFill="1" applyBorder="1" applyAlignment="1">
      <alignment horizontal="center" vertical="center" wrapText="1" readingOrder="1"/>
    </xf>
    <xf numFmtId="0" fontId="16" fillId="3" borderId="7" xfId="0" applyFont="1" applyFill="1" applyBorder="1" applyAlignment="1">
      <alignment horizontal="center" vertical="center" wrapText="1"/>
    </xf>
    <xf numFmtId="0" fontId="11" fillId="2" borderId="35" xfId="0" applyFont="1" applyFill="1" applyBorder="1" applyAlignment="1">
      <alignment horizontal="center" vertical="center" wrapText="1" readingOrder="1"/>
    </xf>
    <xf numFmtId="0" fontId="9" fillId="3" borderId="11" xfId="0" applyFont="1" applyFill="1" applyBorder="1" applyAlignment="1">
      <alignment horizontal="center" vertical="center" wrapText="1" readingOrder="1"/>
    </xf>
    <xf numFmtId="0" fontId="17" fillId="8" borderId="4"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2" fillId="0" borderId="13" xfId="0" applyNumberFormat="1" applyFont="1" applyBorder="1" applyAlignment="1">
      <alignment horizontal="center" vertical="center"/>
    </xf>
    <xf numFmtId="2" fontId="10" fillId="4" borderId="52" xfId="0" applyNumberFormat="1" applyFont="1" applyFill="1" applyBorder="1" applyAlignment="1">
      <alignment horizontal="center" vertical="center" wrapText="1" readingOrder="1"/>
    </xf>
    <xf numFmtId="1" fontId="10" fillId="4" borderId="25" xfId="0" applyNumberFormat="1" applyFont="1" applyFill="1" applyBorder="1" applyAlignment="1">
      <alignment horizontal="center" vertical="center" wrapText="1" readingOrder="1"/>
    </xf>
    <xf numFmtId="0" fontId="2" fillId="0" borderId="15" xfId="0" applyNumberFormat="1" applyFont="1" applyBorder="1" applyAlignment="1">
      <alignment horizontal="center" vertical="center"/>
    </xf>
    <xf numFmtId="0" fontId="2" fillId="0" borderId="18" xfId="0" applyNumberFormat="1" applyFont="1" applyBorder="1" applyAlignment="1">
      <alignment horizontal="center" vertical="center"/>
    </xf>
    <xf numFmtId="164" fontId="2" fillId="5" borderId="18" xfId="0" applyNumberFormat="1" applyFont="1" applyFill="1" applyBorder="1" applyAlignment="1">
      <alignment horizontal="center" vertical="center"/>
    </xf>
    <xf numFmtId="165" fontId="2" fillId="5" borderId="18"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2" fillId="0" borderId="18" xfId="0" applyNumberFormat="1" applyFont="1" applyBorder="1" applyAlignment="1">
      <alignment horizontal="center" vertical="center"/>
    </xf>
    <xf numFmtId="2" fontId="10" fillId="9" borderId="5" xfId="0" applyNumberFormat="1" applyFont="1" applyFill="1" applyBorder="1" applyAlignment="1">
      <alignment horizontal="center" vertical="center" wrapText="1" readingOrder="1"/>
    </xf>
    <xf numFmtId="2" fontId="10" fillId="4" borderId="3" xfId="0" applyNumberFormat="1" applyFont="1" applyFill="1" applyBorder="1" applyAlignment="1">
      <alignment horizontal="center" vertical="center" wrapText="1" readingOrder="1"/>
    </xf>
    <xf numFmtId="2" fontId="10" fillId="9" borderId="1" xfId="0" applyNumberFormat="1" applyFont="1" applyFill="1" applyBorder="1" applyAlignment="1">
      <alignment horizontal="center" vertical="center" wrapText="1" readingOrder="1"/>
    </xf>
    <xf numFmtId="2" fontId="10" fillId="9" borderId="19" xfId="0" applyNumberFormat="1" applyFont="1" applyFill="1" applyBorder="1" applyAlignment="1">
      <alignment horizontal="center" vertical="center" wrapText="1" readingOrder="1"/>
    </xf>
    <xf numFmtId="0" fontId="4" fillId="0" borderId="0" xfId="0" applyFont="1" applyBorder="1" applyAlignment="1"/>
    <xf numFmtId="164" fontId="12" fillId="11" borderId="30" xfId="0" applyNumberFormat="1" applyFont="1" applyFill="1" applyBorder="1" applyAlignment="1">
      <alignment horizontal="center" vertical="center" wrapText="1" readingOrder="1"/>
    </xf>
    <xf numFmtId="166" fontId="2" fillId="0" borderId="12" xfId="0" applyNumberFormat="1" applyFont="1" applyBorder="1" applyAlignment="1">
      <alignment horizontal="center" vertical="center"/>
    </xf>
    <xf numFmtId="166" fontId="2" fillId="0" borderId="13" xfId="0" applyNumberFormat="1" applyFont="1" applyBorder="1" applyAlignment="1">
      <alignment horizontal="center" vertical="center"/>
    </xf>
    <xf numFmtId="166" fontId="2" fillId="0" borderId="17" xfId="0" applyNumberFormat="1" applyFont="1" applyBorder="1" applyAlignment="1">
      <alignment horizontal="center" vertical="center"/>
    </xf>
    <xf numFmtId="166" fontId="2" fillId="0" borderId="18" xfId="0" applyNumberFormat="1" applyFont="1" applyBorder="1" applyAlignment="1">
      <alignment horizontal="center" vertical="center"/>
    </xf>
    <xf numFmtId="0" fontId="14" fillId="0" borderId="0" xfId="0" applyFont="1" applyBorder="1" applyAlignment="1"/>
    <xf numFmtId="0" fontId="9" fillId="3" borderId="54" xfId="0" applyFont="1" applyFill="1" applyBorder="1" applyAlignment="1">
      <alignment horizontal="center" vertical="center" wrapText="1" readingOrder="1"/>
    </xf>
    <xf numFmtId="164" fontId="21" fillId="11" borderId="43" xfId="0" applyNumberFormat="1" applyFont="1" applyFill="1" applyBorder="1" applyAlignment="1">
      <alignment horizontal="center" vertical="center"/>
    </xf>
    <xf numFmtId="164" fontId="21" fillId="11" borderId="30" xfId="0" applyNumberFormat="1" applyFont="1" applyFill="1" applyBorder="1" applyAlignment="1">
      <alignment horizontal="center" vertical="center"/>
    </xf>
    <xf numFmtId="164" fontId="21" fillId="11" borderId="31" xfId="0" applyNumberFormat="1" applyFont="1" applyFill="1" applyBorder="1" applyAlignment="1">
      <alignment horizontal="center" vertical="center"/>
    </xf>
    <xf numFmtId="164" fontId="0" fillId="0" borderId="13"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18" xfId="0" applyNumberFormat="1" applyBorder="1" applyAlignment="1">
      <alignment horizontal="center" vertical="center"/>
    </xf>
    <xf numFmtId="0" fontId="23" fillId="0" borderId="7" xfId="0" applyFont="1" applyBorder="1" applyAlignment="1">
      <alignment horizontal="center" vertical="center"/>
    </xf>
    <xf numFmtId="0" fontId="23" fillId="0" borderId="46" xfId="0" applyFont="1" applyBorder="1" applyAlignment="1">
      <alignment horizontal="center" vertical="center"/>
    </xf>
    <xf numFmtId="164" fontId="0" fillId="6" borderId="13" xfId="0" applyNumberFormat="1" applyFill="1" applyBorder="1" applyAlignment="1">
      <alignment horizontal="center"/>
    </xf>
    <xf numFmtId="164" fontId="0" fillId="6" borderId="15" xfId="0" applyNumberFormat="1" applyFill="1" applyBorder="1" applyAlignment="1">
      <alignment horizontal="center"/>
    </xf>
    <xf numFmtId="164" fontId="0" fillId="6" borderId="18" xfId="0" applyNumberFormat="1" applyFill="1" applyBorder="1" applyAlignment="1">
      <alignment horizontal="center"/>
    </xf>
    <xf numFmtId="0" fontId="0" fillId="6" borderId="38" xfId="0" applyFill="1" applyBorder="1"/>
    <xf numFmtId="0" fontId="0" fillId="6" borderId="40" xfId="0" applyFill="1" applyBorder="1" applyAlignment="1">
      <alignment horizontal="center"/>
    </xf>
    <xf numFmtId="0" fontId="24" fillId="6" borderId="11" xfId="0" applyFont="1" applyFill="1" applyBorder="1" applyAlignment="1">
      <alignment horizontal="center" vertical="center" wrapText="1" readingOrder="1"/>
    </xf>
    <xf numFmtId="0" fontId="9" fillId="12" borderId="7" xfId="0" applyFont="1" applyFill="1" applyBorder="1" applyAlignment="1">
      <alignment horizontal="center" vertical="center" wrapText="1" readingOrder="1"/>
    </xf>
    <xf numFmtId="0" fontId="23" fillId="0" borderId="23" xfId="0" applyFont="1" applyBorder="1" applyAlignment="1">
      <alignment horizontal="center" vertical="center" wrapText="1"/>
    </xf>
    <xf numFmtId="0" fontId="23" fillId="0" borderId="22" xfId="0" applyFont="1" applyBorder="1" applyAlignment="1">
      <alignment horizontal="center" vertical="center"/>
    </xf>
    <xf numFmtId="164" fontId="0" fillId="0" borderId="0" xfId="0" applyNumberFormat="1" applyBorder="1"/>
    <xf numFmtId="0" fontId="0" fillId="0" borderId="0" xfId="0" applyBorder="1" applyAlignment="1">
      <alignment horizontal="center"/>
    </xf>
    <xf numFmtId="0" fontId="0" fillId="0" borderId="39" xfId="0" applyBorder="1" applyAlignment="1">
      <alignment horizontal="center"/>
    </xf>
    <xf numFmtId="165" fontId="26" fillId="6" borderId="45" xfId="0" applyNumberFormat="1" applyFont="1" applyFill="1" applyBorder="1" applyAlignment="1">
      <alignment horizontal="center" vertical="center" wrapText="1" readingOrder="1"/>
    </xf>
    <xf numFmtId="165" fontId="25" fillId="6" borderId="45" xfId="0" applyNumberFormat="1" applyFont="1" applyFill="1" applyBorder="1" applyAlignment="1">
      <alignment horizontal="center" vertical="center" wrapText="1" readingOrder="1"/>
    </xf>
    <xf numFmtId="165" fontId="19" fillId="6" borderId="7" xfId="1" applyNumberFormat="1" applyFont="1" applyFill="1" applyBorder="1" applyAlignment="1">
      <alignment horizontal="center" vertical="center"/>
    </xf>
    <xf numFmtId="165" fontId="19" fillId="6" borderId="43" xfId="1" applyNumberFormat="1" applyFont="1" applyFill="1" applyBorder="1" applyAlignment="1">
      <alignment horizontal="center" vertical="center"/>
    </xf>
    <xf numFmtId="165" fontId="19" fillId="6" borderId="30" xfId="1" applyNumberFormat="1" applyFont="1" applyFill="1" applyBorder="1" applyAlignment="1">
      <alignment horizontal="center" vertical="center"/>
    </xf>
    <xf numFmtId="165" fontId="19" fillId="6" borderId="31" xfId="1" applyNumberFormat="1" applyFont="1" applyFill="1" applyBorder="1" applyAlignment="1">
      <alignment horizontal="center" vertical="center"/>
    </xf>
    <xf numFmtId="0" fontId="21" fillId="0" borderId="0" xfId="0" applyFont="1"/>
    <xf numFmtId="0" fontId="0" fillId="0" borderId="0" xfId="0" applyFont="1"/>
    <xf numFmtId="0" fontId="29" fillId="0" borderId="0" xfId="0" applyFont="1" applyAlignment="1">
      <alignment vertical="center"/>
    </xf>
    <xf numFmtId="0" fontId="30" fillId="0" borderId="0" xfId="0" applyFont="1"/>
    <xf numFmtId="0" fontId="21" fillId="0" borderId="0" xfId="0" applyFont="1" applyBorder="1"/>
    <xf numFmtId="0" fontId="0" fillId="0" borderId="0" xfId="0" applyFont="1" applyBorder="1"/>
    <xf numFmtId="0" fontId="27" fillId="0" borderId="0" xfId="0" applyFont="1"/>
    <xf numFmtId="0" fontId="21" fillId="0" borderId="0" xfId="0" applyFont="1" applyBorder="1" applyAlignment="1">
      <alignment horizontal="center" vertical="center"/>
    </xf>
    <xf numFmtId="0" fontId="33" fillId="0" borderId="0" xfId="0" applyFont="1" applyBorder="1" applyAlignment="1">
      <alignment vertical="center"/>
    </xf>
    <xf numFmtId="0" fontId="29" fillId="0" borderId="0" xfId="0" applyFont="1" applyBorder="1" applyAlignment="1">
      <alignment vertical="center"/>
    </xf>
    <xf numFmtId="0" fontId="29" fillId="0" borderId="0" xfId="0" applyFont="1" applyBorder="1" applyAlignment="1">
      <alignment horizontal="justify" vertical="center"/>
    </xf>
    <xf numFmtId="0" fontId="27" fillId="0" borderId="0" xfId="0" applyFont="1" applyBorder="1"/>
    <xf numFmtId="0" fontId="27" fillId="0" borderId="0" xfId="0" applyFont="1" applyBorder="1" applyAlignment="1">
      <alignment horizontal="left" vertical="center"/>
    </xf>
    <xf numFmtId="0" fontId="22" fillId="0" borderId="0" xfId="0" applyFont="1" applyBorder="1"/>
    <xf numFmtId="0" fontId="31" fillId="0" borderId="0" xfId="0" applyFont="1" applyBorder="1" applyAlignment="1">
      <alignment vertical="center"/>
    </xf>
    <xf numFmtId="0" fontId="30" fillId="0" borderId="0" xfId="0" applyFont="1" applyBorder="1"/>
    <xf numFmtId="0" fontId="29" fillId="0" borderId="0" xfId="0" applyFont="1" applyBorder="1" applyAlignment="1">
      <alignment horizontal="left" vertical="top"/>
    </xf>
    <xf numFmtId="0" fontId="29" fillId="0" borderId="0" xfId="0" applyFont="1" applyBorder="1" applyAlignment="1">
      <alignment horizontal="center" vertical="center"/>
    </xf>
    <xf numFmtId="0" fontId="33" fillId="0" borderId="0" xfId="0" applyFont="1" applyBorder="1" applyAlignment="1">
      <alignment horizontal="left" vertical="center"/>
    </xf>
    <xf numFmtId="0" fontId="29" fillId="0" borderId="0" xfId="0" applyFont="1" applyBorder="1" applyAlignment="1">
      <alignment horizontal="left" vertical="center"/>
    </xf>
    <xf numFmtId="0" fontId="33" fillId="0" borderId="0" xfId="0" applyFont="1" applyBorder="1"/>
    <xf numFmtId="0" fontId="0" fillId="0" borderId="0" xfId="0" applyFont="1" applyBorder="1" applyAlignment="1">
      <alignment horizontal="left"/>
    </xf>
    <xf numFmtId="0" fontId="29" fillId="0" borderId="0" xfId="0" applyFont="1" applyBorder="1" applyAlignment="1">
      <alignment horizontal="left"/>
    </xf>
    <xf numFmtId="0" fontId="21" fillId="0" borderId="29" xfId="0" applyFont="1" applyBorder="1"/>
    <xf numFmtId="0" fontId="21" fillId="0" borderId="55" xfId="0" applyFont="1" applyBorder="1"/>
    <xf numFmtId="164" fontId="0" fillId="0" borderId="0" xfId="0" applyNumberFormat="1"/>
    <xf numFmtId="0" fontId="34" fillId="0" borderId="0" xfId="0" applyFont="1" applyAlignment="1"/>
    <xf numFmtId="164" fontId="38" fillId="6" borderId="7" xfId="0" applyNumberFormat="1" applyFont="1" applyFill="1" applyBorder="1" applyAlignment="1">
      <alignment horizontal="center" vertical="center"/>
    </xf>
    <xf numFmtId="164" fontId="38" fillId="6" borderId="43" xfId="0" applyNumberFormat="1" applyFont="1" applyFill="1" applyBorder="1" applyAlignment="1">
      <alignment horizontal="center" vertical="center"/>
    </xf>
    <xf numFmtId="164" fontId="38" fillId="6" borderId="30" xfId="0" applyNumberFormat="1" applyFont="1" applyFill="1" applyBorder="1" applyAlignment="1">
      <alignment horizontal="center" vertical="center"/>
    </xf>
    <xf numFmtId="164" fontId="38" fillId="6" borderId="31" xfId="0" applyNumberFormat="1" applyFont="1" applyFill="1" applyBorder="1" applyAlignment="1">
      <alignment horizontal="center" vertical="center"/>
    </xf>
    <xf numFmtId="0" fontId="37" fillId="13" borderId="7" xfId="0" applyFont="1" applyFill="1" applyBorder="1" applyAlignment="1">
      <alignment horizontal="center" vertical="center"/>
    </xf>
    <xf numFmtId="0" fontId="37" fillId="13" borderId="46" xfId="0" applyFont="1" applyFill="1" applyBorder="1" applyAlignment="1">
      <alignment horizontal="center" vertical="center"/>
    </xf>
    <xf numFmtId="0" fontId="36" fillId="12" borderId="56" xfId="0" applyFont="1" applyFill="1" applyBorder="1" applyAlignment="1">
      <alignment horizontal="center" vertical="center" wrapText="1" readingOrder="1"/>
    </xf>
    <xf numFmtId="167" fontId="34" fillId="0" borderId="58" xfId="0" applyNumberFormat="1" applyFont="1" applyBorder="1" applyAlignment="1">
      <alignment horizontal="center" vertical="center"/>
    </xf>
    <xf numFmtId="0" fontId="34" fillId="0" borderId="59" xfId="0" applyFont="1" applyBorder="1"/>
    <xf numFmtId="0" fontId="20" fillId="0" borderId="60" xfId="0" applyFont="1" applyBorder="1"/>
    <xf numFmtId="0" fontId="0" fillId="0" borderId="62" xfId="0" applyFont="1" applyBorder="1"/>
    <xf numFmtId="0" fontId="0" fillId="0" borderId="63" xfId="0" applyFont="1" applyBorder="1"/>
    <xf numFmtId="0" fontId="0" fillId="0" borderId="64" xfId="0" applyFont="1" applyBorder="1"/>
    <xf numFmtId="0" fontId="21" fillId="0" borderId="65" xfId="0" applyFont="1" applyBorder="1"/>
    <xf numFmtId="0" fontId="29" fillId="0" borderId="65" xfId="0" applyFont="1" applyBorder="1" applyAlignment="1">
      <alignment horizontal="justify" vertical="center"/>
    </xf>
    <xf numFmtId="0" fontId="0" fillId="0" borderId="65" xfId="0" applyFont="1" applyBorder="1"/>
    <xf numFmtId="0" fontId="0" fillId="0" borderId="66" xfId="0" applyFont="1" applyBorder="1"/>
    <xf numFmtId="0" fontId="34" fillId="0" borderId="60" xfId="0" applyFont="1" applyBorder="1"/>
    <xf numFmtId="0" fontId="30" fillId="0" borderId="62" xfId="0" applyFont="1" applyBorder="1"/>
    <xf numFmtId="0" fontId="30" fillId="0" borderId="63" xfId="0" applyFont="1" applyBorder="1"/>
    <xf numFmtId="0" fontId="29" fillId="0" borderId="63" xfId="0" applyFont="1" applyBorder="1" applyAlignment="1">
      <alignment vertical="center"/>
    </xf>
    <xf numFmtId="0" fontId="29" fillId="0" borderId="63" xfId="0" applyFont="1" applyBorder="1" applyAlignment="1">
      <alignment horizontal="center" vertical="center"/>
    </xf>
    <xf numFmtId="0" fontId="22" fillId="0" borderId="65" xfId="0" applyFont="1" applyBorder="1"/>
    <xf numFmtId="0" fontId="27" fillId="0" borderId="62" xfId="0" applyFont="1" applyBorder="1"/>
    <xf numFmtId="0" fontId="27" fillId="0" borderId="63" xfId="0" applyFont="1" applyBorder="1"/>
    <xf numFmtId="167" fontId="15" fillId="0" borderId="46" xfId="0" applyNumberFormat="1" applyFont="1" applyBorder="1" applyAlignment="1">
      <alignment horizontal="center" vertical="center"/>
    </xf>
    <xf numFmtId="0" fontId="41" fillId="0" borderId="67" xfId="0" applyFont="1" applyBorder="1" applyAlignment="1">
      <alignment horizontal="center" vertical="center"/>
    </xf>
    <xf numFmtId="167" fontId="15" fillId="0" borderId="29" xfId="0" applyNumberFormat="1" applyFont="1" applyBorder="1" applyAlignment="1">
      <alignment horizontal="center" vertical="center"/>
    </xf>
    <xf numFmtId="167" fontId="15" fillId="0" borderId="57" xfId="0" applyNumberFormat="1" applyFont="1" applyBorder="1" applyAlignment="1">
      <alignment horizontal="center" vertical="center"/>
    </xf>
    <xf numFmtId="167" fontId="15" fillId="0" borderId="55" xfId="0" applyNumberFormat="1" applyFont="1" applyBorder="1" applyAlignment="1">
      <alignment horizontal="center" vertical="center"/>
    </xf>
    <xf numFmtId="167" fontId="15" fillId="0" borderId="27" xfId="0" applyNumberFormat="1" applyFont="1" applyBorder="1" applyAlignment="1">
      <alignment horizontal="center" vertical="center"/>
    </xf>
    <xf numFmtId="167" fontId="15" fillId="0" borderId="32" xfId="0" applyNumberFormat="1" applyFont="1" applyBorder="1" applyAlignment="1">
      <alignment horizontal="center" vertical="center"/>
    </xf>
    <xf numFmtId="167" fontId="15" fillId="0" borderId="40" xfId="0" applyNumberFormat="1" applyFont="1" applyBorder="1" applyAlignment="1">
      <alignment horizontal="center" vertical="center"/>
    </xf>
    <xf numFmtId="0" fontId="40" fillId="0" borderId="0" xfId="0" applyFont="1" applyBorder="1" applyAlignment="1">
      <alignment horizontal="center" vertical="center"/>
    </xf>
    <xf numFmtId="0" fontId="39" fillId="0" borderId="0" xfId="0" applyFont="1" applyBorder="1" applyAlignment="1">
      <alignment horizontal="center" vertical="center"/>
    </xf>
    <xf numFmtId="0" fontId="39" fillId="0" borderId="39" xfId="0" applyFont="1" applyBorder="1" applyAlignment="1">
      <alignment horizontal="center" vertical="center"/>
    </xf>
    <xf numFmtId="0" fontId="35" fillId="14" borderId="44" xfId="0" applyFont="1" applyFill="1" applyBorder="1" applyAlignment="1">
      <alignment horizontal="center" vertical="center" wrapText="1" readingOrder="1"/>
    </xf>
    <xf numFmtId="0" fontId="35" fillId="14" borderId="46" xfId="0" applyFont="1" applyFill="1" applyBorder="1" applyAlignment="1">
      <alignment horizontal="center" vertical="center" wrapText="1" readingOrder="1"/>
    </xf>
    <xf numFmtId="0" fontId="16" fillId="14" borderId="44" xfId="0" applyFont="1" applyFill="1" applyBorder="1" applyAlignment="1">
      <alignment horizontal="center" vertical="center" wrapText="1" readingOrder="1"/>
    </xf>
    <xf numFmtId="0" fontId="16" fillId="14" borderId="46" xfId="0" applyFont="1" applyFill="1" applyBorder="1" applyAlignment="1">
      <alignment horizontal="center" vertical="center" wrapText="1" readingOrder="1"/>
    </xf>
    <xf numFmtId="0" fontId="37" fillId="13" borderId="44" xfId="0" applyFont="1" applyFill="1" applyBorder="1" applyAlignment="1">
      <alignment horizontal="center" vertical="center"/>
    </xf>
    <xf numFmtId="0" fontId="37" fillId="13" borderId="46" xfId="0" applyFont="1" applyFill="1" applyBorder="1" applyAlignment="1">
      <alignment horizontal="center" vertical="center"/>
    </xf>
    <xf numFmtId="0" fontId="15" fillId="14" borderId="29" xfId="0" applyFont="1" applyFill="1" applyBorder="1" applyAlignment="1">
      <alignment horizontal="center" vertical="center" wrapText="1"/>
    </xf>
    <xf numFmtId="0" fontId="15" fillId="14" borderId="57" xfId="0" applyFont="1" applyFill="1" applyBorder="1" applyAlignment="1">
      <alignment horizontal="center" vertical="center" wrapText="1"/>
    </xf>
    <xf numFmtId="0" fontId="15" fillId="14" borderId="55" xfId="0" applyFont="1" applyFill="1" applyBorder="1" applyAlignment="1">
      <alignment horizontal="center" vertical="center" wrapText="1"/>
    </xf>
    <xf numFmtId="0" fontId="15" fillId="14" borderId="43" xfId="0" applyFont="1" applyFill="1" applyBorder="1" applyAlignment="1">
      <alignment horizontal="center" vertical="center" wrapText="1"/>
    </xf>
    <xf numFmtId="0" fontId="15" fillId="14" borderId="30" xfId="0" applyFont="1" applyFill="1" applyBorder="1" applyAlignment="1">
      <alignment horizontal="center" vertical="center"/>
    </xf>
    <xf numFmtId="0" fontId="15" fillId="14" borderId="31" xfId="0" applyFont="1" applyFill="1" applyBorder="1" applyAlignment="1">
      <alignment horizontal="center" vertical="center"/>
    </xf>
    <xf numFmtId="0" fontId="34" fillId="0" borderId="60" xfId="0" applyFont="1" applyBorder="1" applyAlignment="1">
      <alignment horizontal="center"/>
    </xf>
    <xf numFmtId="0" fontId="34" fillId="0" borderId="61" xfId="0" applyFont="1" applyBorder="1" applyAlignment="1">
      <alignment horizont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4" fillId="0" borderId="27" xfId="0" applyFont="1" applyBorder="1" applyAlignment="1">
      <alignment horizontal="center" vertical="center"/>
    </xf>
    <xf numFmtId="165" fontId="25" fillId="6" borderId="35" xfId="0" applyNumberFormat="1" applyFont="1" applyFill="1" applyBorder="1" applyAlignment="1">
      <alignment horizontal="center" vertical="center" wrapText="1" readingOrder="1"/>
    </xf>
    <xf numFmtId="165" fontId="25" fillId="6" borderId="37" xfId="0" applyNumberFormat="1" applyFont="1" applyFill="1" applyBorder="1" applyAlignment="1">
      <alignment horizontal="center" vertical="center" wrapText="1" readingOrder="1"/>
    </xf>
    <xf numFmtId="165" fontId="25" fillId="6" borderId="38" xfId="0" applyNumberFormat="1" applyFont="1" applyFill="1" applyBorder="1" applyAlignment="1">
      <alignment horizontal="center" vertical="center" wrapText="1" readingOrder="1"/>
    </xf>
    <xf numFmtId="0" fontId="10" fillId="12" borderId="44" xfId="0" applyFont="1" applyFill="1" applyBorder="1" applyAlignment="1">
      <alignment horizontal="center" vertical="center" wrapText="1" readingOrder="1"/>
    </xf>
    <xf numFmtId="0" fontId="10" fillId="12" borderId="46" xfId="0" applyFont="1" applyFill="1" applyBorder="1" applyAlignment="1">
      <alignment horizontal="center" vertical="center" wrapText="1" readingOrder="1"/>
    </xf>
    <xf numFmtId="0" fontId="28" fillId="0" borderId="44" xfId="0" applyFont="1" applyBorder="1" applyAlignment="1">
      <alignment horizontal="center"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2" fillId="10" borderId="11" xfId="0" applyFont="1" applyFill="1" applyBorder="1" applyAlignment="1">
      <alignment horizontal="center" vertical="center"/>
    </xf>
    <xf numFmtId="0" fontId="2" fillId="10" borderId="12" xfId="0" applyFont="1" applyFill="1" applyBorder="1" applyAlignment="1">
      <alignment horizontal="center" vertical="center"/>
    </xf>
    <xf numFmtId="0" fontId="2" fillId="10" borderId="14" xfId="0" applyFont="1" applyFill="1" applyBorder="1" applyAlignment="1">
      <alignment horizontal="center" vertical="center"/>
    </xf>
    <xf numFmtId="0" fontId="2" fillId="10" borderId="1" xfId="0" applyFont="1" applyFill="1" applyBorder="1" applyAlignment="1">
      <alignment horizontal="center" vertical="center"/>
    </xf>
    <xf numFmtId="0" fontId="2" fillId="10" borderId="16" xfId="0" applyFont="1" applyFill="1" applyBorder="1" applyAlignment="1">
      <alignment horizontal="center" vertical="center"/>
    </xf>
    <xf numFmtId="0" fontId="2" fillId="10" borderId="17" xfId="0" applyFont="1" applyFill="1" applyBorder="1" applyAlignment="1">
      <alignment horizontal="center" vertical="center"/>
    </xf>
    <xf numFmtId="0" fontId="4" fillId="0" borderId="44" xfId="0" applyFont="1" applyBorder="1" applyAlignment="1">
      <alignment horizontal="center"/>
    </xf>
    <xf numFmtId="0" fontId="4" fillId="0" borderId="45" xfId="0" applyFont="1" applyBorder="1" applyAlignment="1">
      <alignment horizontal="center"/>
    </xf>
    <xf numFmtId="0" fontId="4" fillId="0" borderId="46" xfId="0" applyFont="1" applyBorder="1" applyAlignment="1">
      <alignment horizontal="center"/>
    </xf>
    <xf numFmtId="0" fontId="7" fillId="0" borderId="0" xfId="0" applyFont="1" applyBorder="1" applyAlignment="1">
      <alignment horizontal="center"/>
    </xf>
    <xf numFmtId="0" fontId="7" fillId="0" borderId="32" xfId="0" applyFont="1" applyBorder="1" applyAlignment="1">
      <alignment horizontal="center"/>
    </xf>
    <xf numFmtId="0" fontId="4" fillId="0" borderId="35" xfId="0" applyFont="1" applyBorder="1" applyAlignment="1">
      <alignment horizontal="center"/>
    </xf>
    <xf numFmtId="0" fontId="4" fillId="0" borderId="36" xfId="0" applyFont="1" applyBorder="1" applyAlignment="1">
      <alignment horizontal="center"/>
    </xf>
    <xf numFmtId="0" fontId="4" fillId="0" borderId="27" xfId="0" applyFont="1" applyBorder="1" applyAlignment="1">
      <alignment horizontal="center"/>
    </xf>
    <xf numFmtId="0" fontId="14" fillId="0" borderId="35" xfId="0" applyFont="1" applyBorder="1" applyAlignment="1">
      <alignment horizontal="center"/>
    </xf>
    <xf numFmtId="0" fontId="14" fillId="0" borderId="36" xfId="0" applyFont="1" applyBorder="1" applyAlignment="1">
      <alignment horizontal="center"/>
    </xf>
    <xf numFmtId="0" fontId="7" fillId="0" borderId="47" xfId="0" applyFont="1" applyBorder="1" applyAlignment="1">
      <alignment horizontal="center"/>
    </xf>
    <xf numFmtId="0" fontId="2" fillId="10" borderId="11" xfId="0" applyFont="1" applyFill="1" applyBorder="1" applyAlignment="1">
      <alignment horizontal="center"/>
    </xf>
    <xf numFmtId="0" fontId="2" fillId="10" borderId="12" xfId="0" applyFont="1" applyFill="1" applyBorder="1" applyAlignment="1">
      <alignment horizontal="center"/>
    </xf>
    <xf numFmtId="0" fontId="32" fillId="0" borderId="0" xfId="0" applyFont="1" applyBorder="1" applyAlignment="1">
      <alignment vertical="center"/>
    </xf>
  </cellXfs>
  <cellStyles count="2">
    <cellStyle name="Normal" xfId="0" builtinId="0"/>
    <cellStyle name="Pourcentage" xfId="1" builtinId="5"/>
  </cellStyles>
  <dxfs count="0"/>
  <tableStyles count="0" defaultTableStyle="TableStyleMedium2" defaultPivotStyle="PivotStyleLight16"/>
  <colors>
    <mruColors>
      <color rgb="FF66FF99"/>
      <color rgb="FF00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97631</xdr:colOff>
      <xdr:row>18</xdr:row>
      <xdr:rowOff>161925</xdr:rowOff>
    </xdr:from>
    <xdr:to>
      <xdr:col>6</xdr:col>
      <xdr:colOff>154781</xdr:colOff>
      <xdr:row>20</xdr:row>
      <xdr:rowOff>123825</xdr:rowOff>
    </xdr:to>
    <xdr:sp macro="" textlink="">
      <xdr:nvSpPr>
        <xdr:cNvPr id="2" name="Flèche droite 1"/>
        <xdr:cNvSpPr/>
      </xdr:nvSpPr>
      <xdr:spPr>
        <a:xfrm>
          <a:off x="4741069" y="4341019"/>
          <a:ext cx="747712" cy="390525"/>
        </a:xfrm>
        <a:prstGeom prst="rightArrow">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438150</xdr:colOff>
      <xdr:row>6</xdr:row>
      <xdr:rowOff>0</xdr:rowOff>
    </xdr:from>
    <xdr:to>
      <xdr:col>7</xdr:col>
      <xdr:colOff>666750</xdr:colOff>
      <xdr:row>20</xdr:row>
      <xdr:rowOff>171450</xdr:rowOff>
    </xdr:to>
    <xdr:sp macro="" textlink="">
      <xdr:nvSpPr>
        <xdr:cNvPr id="2" name="ZoneTexte 1"/>
        <xdr:cNvSpPr txBox="1"/>
      </xdr:nvSpPr>
      <xdr:spPr>
        <a:xfrm>
          <a:off x="438150" y="1162050"/>
          <a:ext cx="55626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AAAA</a:t>
          </a:r>
        </a:p>
      </xdr:txBody>
    </xdr:sp>
    <xdr:clientData/>
  </xdr:twoCellAnchor>
  <xdr:twoCellAnchor>
    <xdr:from>
      <xdr:col>8</xdr:col>
      <xdr:colOff>38100</xdr:colOff>
      <xdr:row>6</xdr:row>
      <xdr:rowOff>0</xdr:rowOff>
    </xdr:from>
    <xdr:to>
      <xdr:col>15</xdr:col>
      <xdr:colOff>266700</xdr:colOff>
      <xdr:row>20</xdr:row>
      <xdr:rowOff>171450</xdr:rowOff>
    </xdr:to>
    <xdr:sp macro="" textlink="">
      <xdr:nvSpPr>
        <xdr:cNvPr id="3" name="ZoneTexte 2"/>
        <xdr:cNvSpPr txBox="1"/>
      </xdr:nvSpPr>
      <xdr:spPr>
        <a:xfrm>
          <a:off x="6134100" y="1162050"/>
          <a:ext cx="55626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BBBBB</a:t>
          </a:r>
        </a:p>
      </xdr:txBody>
    </xdr:sp>
    <xdr:clientData/>
  </xdr:twoCellAnchor>
  <xdr:twoCellAnchor>
    <xdr:from>
      <xdr:col>4</xdr:col>
      <xdr:colOff>438150</xdr:colOff>
      <xdr:row>21</xdr:row>
      <xdr:rowOff>133350</xdr:rowOff>
    </xdr:from>
    <xdr:to>
      <xdr:col>11</xdr:col>
      <xdr:colOff>666750</xdr:colOff>
      <xdr:row>36</xdr:row>
      <xdr:rowOff>114300</xdr:rowOff>
    </xdr:to>
    <xdr:sp macro="" textlink="">
      <xdr:nvSpPr>
        <xdr:cNvPr id="4" name="ZoneTexte 3"/>
        <xdr:cNvSpPr txBox="1"/>
      </xdr:nvSpPr>
      <xdr:spPr>
        <a:xfrm>
          <a:off x="3486150" y="4152900"/>
          <a:ext cx="55626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CCCC</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C38" sqref="C38"/>
    </sheetView>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229"/>
  <sheetViews>
    <sheetView tabSelected="1" topLeftCell="A16" zoomScale="60" zoomScaleNormal="60" workbookViewId="0">
      <selection activeCell="I22" sqref="I22"/>
    </sheetView>
  </sheetViews>
  <sheetFormatPr baseColWidth="10" defaultRowHeight="15" x14ac:dyDescent="0.25"/>
  <cols>
    <col min="1" max="1" width="4.28515625" style="38" customWidth="1"/>
    <col min="2" max="2" width="4.5703125" bestFit="1" customWidth="1"/>
    <col min="3" max="3" width="4.85546875" style="161" bestFit="1" customWidth="1"/>
    <col min="4" max="4" width="8.5703125" customWidth="1"/>
    <col min="9" max="9" width="31.5703125" customWidth="1"/>
    <col min="11" max="11" width="15.28515625" customWidth="1"/>
    <col min="14" max="14" width="2.85546875" customWidth="1"/>
    <col min="15" max="15" width="31.42578125" customWidth="1"/>
    <col min="16" max="16" width="50" customWidth="1"/>
    <col min="17" max="17" width="21.42578125" customWidth="1"/>
    <col min="18" max="18" width="27.5703125" bestFit="1" customWidth="1"/>
    <col min="19" max="19" width="25.42578125" bestFit="1" customWidth="1"/>
  </cols>
  <sheetData>
    <row r="1" spans="2:18" x14ac:dyDescent="0.25">
      <c r="B1" s="166"/>
      <c r="C1" s="165"/>
      <c r="D1" s="166"/>
      <c r="E1" s="166"/>
      <c r="F1" s="166"/>
      <c r="G1" s="166"/>
      <c r="H1" s="166"/>
      <c r="I1" s="166"/>
      <c r="J1" s="166"/>
      <c r="K1" s="166"/>
      <c r="L1" s="166"/>
      <c r="M1" s="166"/>
      <c r="N1" s="162"/>
    </row>
    <row r="2" spans="2:18" ht="23.25" customHeight="1" x14ac:dyDescent="0.25">
      <c r="B2" s="222" t="s">
        <v>63</v>
      </c>
      <c r="C2" s="222"/>
      <c r="D2" s="222"/>
      <c r="E2" s="222"/>
      <c r="F2" s="222"/>
      <c r="G2" s="222"/>
      <c r="H2" s="222"/>
      <c r="I2" s="222"/>
      <c r="J2" s="222"/>
      <c r="K2" s="222"/>
      <c r="L2" s="222"/>
      <c r="M2" s="222"/>
      <c r="N2" s="162"/>
    </row>
    <row r="3" spans="2:18" ht="15" customHeight="1" x14ac:dyDescent="0.25">
      <c r="B3" s="222"/>
      <c r="C3" s="222"/>
      <c r="D3" s="222"/>
      <c r="E3" s="222"/>
      <c r="F3" s="222"/>
      <c r="G3" s="222"/>
      <c r="H3" s="222"/>
      <c r="I3" s="222"/>
      <c r="J3" s="222"/>
      <c r="K3" s="222"/>
      <c r="L3" s="222"/>
      <c r="M3" s="222"/>
      <c r="N3" s="162"/>
    </row>
    <row r="4" spans="2:18" ht="15.75" customHeight="1" thickBot="1" x14ac:dyDescent="0.3">
      <c r="B4" s="222"/>
      <c r="C4" s="222"/>
      <c r="D4" s="222"/>
      <c r="E4" s="222"/>
      <c r="F4" s="222"/>
      <c r="G4" s="222"/>
      <c r="H4" s="222"/>
      <c r="I4" s="222"/>
      <c r="J4" s="222"/>
      <c r="K4" s="222"/>
      <c r="L4" s="222"/>
      <c r="M4" s="222"/>
      <c r="N4" s="162"/>
    </row>
    <row r="5" spans="2:18" ht="27" thickTop="1" x14ac:dyDescent="0.4">
      <c r="B5" s="196" t="s">
        <v>29</v>
      </c>
      <c r="C5" s="197"/>
      <c r="D5" s="236" t="s">
        <v>63</v>
      </c>
      <c r="E5" s="236"/>
      <c r="F5" s="236"/>
      <c r="G5" s="236"/>
      <c r="H5" s="236"/>
      <c r="I5" s="236"/>
      <c r="J5" s="236"/>
      <c r="K5" s="236"/>
      <c r="L5" s="236"/>
      <c r="M5" s="237"/>
      <c r="N5" s="162"/>
    </row>
    <row r="6" spans="2:18" s="38" customFormat="1" x14ac:dyDescent="0.25">
      <c r="B6" s="198"/>
      <c r="C6" s="165"/>
      <c r="D6" s="166"/>
      <c r="E6" s="166"/>
      <c r="F6" s="166"/>
      <c r="G6" s="166"/>
      <c r="H6" s="166"/>
      <c r="I6" s="166"/>
      <c r="J6" s="166"/>
      <c r="K6" s="166"/>
      <c r="L6" s="166"/>
      <c r="M6" s="199"/>
      <c r="N6" s="162"/>
    </row>
    <row r="7" spans="2:18" s="38" customFormat="1" ht="15.75" x14ac:dyDescent="0.25">
      <c r="B7" s="198"/>
      <c r="C7" s="165"/>
      <c r="D7" s="166"/>
      <c r="E7" s="169" t="s">
        <v>63</v>
      </c>
      <c r="F7" s="170"/>
      <c r="G7" s="170"/>
      <c r="H7" s="166"/>
      <c r="I7" s="166"/>
      <c r="J7" s="166"/>
      <c r="K7" s="166"/>
      <c r="L7" s="166"/>
      <c r="M7" s="199"/>
      <c r="N7" s="162"/>
    </row>
    <row r="8" spans="2:18" s="38" customFormat="1" ht="16.5" thickBot="1" x14ac:dyDescent="0.3">
      <c r="B8" s="198"/>
      <c r="C8" s="165"/>
      <c r="D8" s="166"/>
      <c r="E8" s="169" t="s">
        <v>63</v>
      </c>
      <c r="F8" s="170"/>
      <c r="G8" s="170"/>
      <c r="H8" s="166"/>
      <c r="I8" s="166"/>
      <c r="J8" s="166"/>
      <c r="K8" s="166"/>
      <c r="L8" s="166"/>
      <c r="M8" s="199"/>
      <c r="N8" s="162"/>
    </row>
    <row r="9" spans="2:18" s="38" customFormat="1" ht="20.25" customHeight="1" thickBot="1" x14ac:dyDescent="0.3">
      <c r="B9" s="198"/>
      <c r="C9" s="165"/>
      <c r="D9" s="166"/>
      <c r="E9" s="166"/>
      <c r="F9" s="39"/>
      <c r="G9" s="214"/>
      <c r="H9" s="39"/>
      <c r="I9" s="166"/>
      <c r="J9" s="166"/>
      <c r="K9" s="166"/>
      <c r="L9" s="166"/>
      <c r="M9" s="199"/>
      <c r="N9" s="162"/>
    </row>
    <row r="10" spans="2:18" s="38" customFormat="1" x14ac:dyDescent="0.25">
      <c r="B10" s="198"/>
      <c r="C10" s="165"/>
      <c r="D10" s="166"/>
      <c r="E10" s="166"/>
      <c r="F10" s="166"/>
      <c r="G10" s="166"/>
      <c r="H10" s="166"/>
      <c r="I10" s="166"/>
      <c r="J10" s="166"/>
      <c r="K10" s="166"/>
      <c r="L10" s="166"/>
      <c r="M10" s="199"/>
      <c r="N10" s="162"/>
    </row>
    <row r="11" spans="2:18" s="38" customFormat="1" ht="16.5" thickBot="1" x14ac:dyDescent="0.3">
      <c r="B11" s="198"/>
      <c r="C11" s="165"/>
      <c r="D11" s="166"/>
      <c r="E11" s="169" t="s">
        <v>63</v>
      </c>
      <c r="F11" s="170"/>
      <c r="G11" s="170"/>
      <c r="H11" s="166"/>
      <c r="I11" s="166"/>
      <c r="J11" s="166"/>
      <c r="K11" s="166"/>
      <c r="L11" s="166"/>
      <c r="M11" s="199"/>
      <c r="N11" s="162"/>
    </row>
    <row r="12" spans="2:18" s="38" customFormat="1" ht="18" customHeight="1" thickBot="1" x14ac:dyDescent="0.3">
      <c r="B12" s="198"/>
      <c r="C12" s="165"/>
      <c r="D12" s="171"/>
      <c r="E12" s="166"/>
      <c r="F12" s="39"/>
      <c r="G12" s="214"/>
      <c r="H12" s="166"/>
      <c r="I12" s="166"/>
      <c r="J12" s="166"/>
      <c r="K12" s="166"/>
      <c r="L12" s="166"/>
      <c r="M12" s="199"/>
      <c r="N12" s="162"/>
    </row>
    <row r="13" spans="2:18" s="38" customFormat="1" ht="15.75" thickBot="1" x14ac:dyDescent="0.3">
      <c r="B13" s="200"/>
      <c r="C13" s="201"/>
      <c r="D13" s="202"/>
      <c r="E13" s="203"/>
      <c r="F13" s="203"/>
      <c r="G13" s="203"/>
      <c r="H13" s="203"/>
      <c r="I13" s="203"/>
      <c r="J13" s="203"/>
      <c r="K13" s="203"/>
      <c r="L13" s="203"/>
      <c r="M13" s="204"/>
      <c r="N13" s="162"/>
    </row>
    <row r="14" spans="2:18" s="38" customFormat="1" ht="27" customHeight="1" thickTop="1" x14ac:dyDescent="0.4">
      <c r="B14" s="196" t="s">
        <v>30</v>
      </c>
      <c r="C14" s="205"/>
      <c r="D14" s="236" t="s">
        <v>63</v>
      </c>
      <c r="E14" s="236"/>
      <c r="F14" s="236"/>
      <c r="G14" s="236"/>
      <c r="H14" s="236"/>
      <c r="I14" s="236"/>
      <c r="J14" s="236"/>
      <c r="K14" s="236"/>
      <c r="L14" s="236"/>
      <c r="M14" s="237"/>
      <c r="N14" s="162"/>
      <c r="O14" s="222" t="s">
        <v>62</v>
      </c>
      <c r="P14" s="222"/>
      <c r="Q14" s="222"/>
      <c r="R14" s="222"/>
    </row>
    <row r="15" spans="2:18" s="38" customFormat="1" ht="15" customHeight="1" x14ac:dyDescent="0.25">
      <c r="B15" s="198"/>
      <c r="C15" s="165"/>
      <c r="D15" s="166"/>
      <c r="E15" s="166"/>
      <c r="F15" s="166"/>
      <c r="G15" s="166"/>
      <c r="H15" s="166"/>
      <c r="I15" s="166"/>
      <c r="J15" s="166"/>
      <c r="K15" s="166"/>
      <c r="L15" s="166"/>
      <c r="M15" s="199"/>
      <c r="N15" s="162"/>
      <c r="O15" s="222"/>
      <c r="P15" s="222"/>
      <c r="Q15" s="222"/>
      <c r="R15" s="222"/>
    </row>
    <row r="16" spans="2:18" s="38" customFormat="1" ht="19.5" customHeight="1" thickBot="1" x14ac:dyDescent="0.35">
      <c r="B16" s="198"/>
      <c r="C16" s="172" t="s">
        <v>36</v>
      </c>
      <c r="D16" s="173" t="s">
        <v>63</v>
      </c>
      <c r="E16" s="166"/>
      <c r="F16" s="166"/>
      <c r="G16" s="166"/>
      <c r="H16" s="166"/>
      <c r="I16" s="166"/>
      <c r="J16" s="166"/>
      <c r="K16" s="166"/>
      <c r="L16" s="166"/>
      <c r="M16" s="199"/>
      <c r="N16" s="162"/>
      <c r="O16" s="223"/>
      <c r="P16" s="223"/>
      <c r="Q16" s="223"/>
      <c r="R16" s="223"/>
    </row>
    <row r="17" spans="2:18" s="38" customFormat="1" ht="24" thickBot="1" x14ac:dyDescent="0.35">
      <c r="B17" s="198"/>
      <c r="C17" s="172"/>
      <c r="D17" s="173"/>
      <c r="E17" s="166"/>
      <c r="F17" s="166"/>
      <c r="G17" s="166"/>
      <c r="H17" s="166"/>
      <c r="I17" s="166"/>
      <c r="J17" s="166"/>
      <c r="K17" s="166"/>
      <c r="L17" s="166"/>
      <c r="M17" s="199"/>
      <c r="N17" s="162"/>
      <c r="O17" s="228" t="s">
        <v>26</v>
      </c>
      <c r="P17" s="229"/>
      <c r="Q17" s="192" t="s">
        <v>59</v>
      </c>
      <c r="R17" s="193" t="s">
        <v>60</v>
      </c>
    </row>
    <row r="18" spans="2:18" s="38" customFormat="1" ht="24" customHeight="1" thickBot="1" x14ac:dyDescent="0.35">
      <c r="B18" s="198"/>
      <c r="C18" s="165"/>
      <c r="D18" s="174"/>
      <c r="E18" s="169" t="s">
        <v>63</v>
      </c>
      <c r="F18" s="166"/>
      <c r="G18" s="166"/>
      <c r="H18" s="166"/>
      <c r="I18" s="166"/>
      <c r="J18" s="166"/>
      <c r="K18" s="166"/>
      <c r="L18" s="166"/>
      <c r="M18" s="199"/>
      <c r="N18" s="162"/>
      <c r="O18" s="224" t="s">
        <v>63</v>
      </c>
      <c r="P18" s="225"/>
      <c r="Q18" s="188">
        <f>(IF(G9='Données '!$B$3,0.5*'Synthèse Pondération'!J8,0))+IF(G12='Données '!$B$3,0.5*'Synthèse Pondération'!J8,0)</f>
        <v>0</v>
      </c>
      <c r="R18" s="213">
        <f>Q18*100</f>
        <v>0</v>
      </c>
    </row>
    <row r="19" spans="2:18" s="38" customFormat="1" ht="24" customHeight="1" thickBot="1" x14ac:dyDescent="0.35">
      <c r="B19" s="198"/>
      <c r="C19" s="165"/>
      <c r="D19" s="174"/>
      <c r="E19" s="166"/>
      <c r="F19" s="39"/>
      <c r="G19" s="214"/>
      <c r="H19" s="166"/>
      <c r="I19" s="166"/>
      <c r="J19" s="166"/>
      <c r="K19" s="166"/>
      <c r="L19" s="166"/>
      <c r="M19" s="199"/>
      <c r="N19" s="162"/>
      <c r="O19" s="230" t="s">
        <v>63</v>
      </c>
      <c r="P19" s="194" t="s">
        <v>63</v>
      </c>
      <c r="Q19" s="189">
        <f>IF(G19='Données '!$B$3,'Synthèse Pondération'!J9,0)</f>
        <v>0</v>
      </c>
      <c r="R19" s="215">
        <f>SUM(Q19:Q22)*100</f>
        <v>0</v>
      </c>
    </row>
    <row r="20" spans="2:18" s="38" customFormat="1" ht="21.75" thickBot="1" x14ac:dyDescent="0.35">
      <c r="B20" s="198"/>
      <c r="C20" s="165"/>
      <c r="D20" s="174"/>
      <c r="E20" s="166"/>
      <c r="F20" s="166"/>
      <c r="G20" s="166"/>
      <c r="H20" s="166"/>
      <c r="I20" s="166"/>
      <c r="J20" s="166"/>
      <c r="K20" s="166"/>
      <c r="L20" s="166"/>
      <c r="M20" s="199"/>
      <c r="N20" s="162"/>
      <c r="O20" s="231"/>
      <c r="P20" s="194" t="s">
        <v>63</v>
      </c>
      <c r="Q20" s="190">
        <f>IF(G25='Données '!$B$3,'Synthèse Pondération'!J10,0)</f>
        <v>0</v>
      </c>
      <c r="R20" s="216"/>
    </row>
    <row r="21" spans="2:18" s="164" customFormat="1" ht="21.75" thickBot="1" x14ac:dyDescent="0.35">
      <c r="B21" s="206"/>
      <c r="C21" s="172" t="s">
        <v>37</v>
      </c>
      <c r="D21" s="173" t="s">
        <v>63</v>
      </c>
      <c r="E21" s="175"/>
      <c r="F21" s="175"/>
      <c r="G21" s="175"/>
      <c r="H21" s="175"/>
      <c r="I21" s="175"/>
      <c r="J21" s="176"/>
      <c r="K21" s="176"/>
      <c r="L21" s="176"/>
      <c r="M21" s="207"/>
      <c r="O21" s="231"/>
      <c r="P21" s="194" t="s">
        <v>63</v>
      </c>
      <c r="Q21" s="190">
        <f>IF(G30='Données '!$B$3,'Synthèse Pondération'!J11,0)</f>
        <v>0</v>
      </c>
      <c r="R21" s="216"/>
    </row>
    <row r="22" spans="2:18" s="164" customFormat="1" ht="21.75" thickBot="1" x14ac:dyDescent="0.35">
      <c r="B22" s="206"/>
      <c r="C22" s="172"/>
      <c r="D22" s="173"/>
      <c r="E22" s="175"/>
      <c r="F22" s="175"/>
      <c r="G22" s="175"/>
      <c r="H22" s="175"/>
      <c r="I22" s="175"/>
      <c r="J22" s="176"/>
      <c r="K22" s="176"/>
      <c r="L22" s="176"/>
      <c r="M22" s="207"/>
      <c r="O22" s="232"/>
      <c r="P22" s="194" t="s">
        <v>63</v>
      </c>
      <c r="Q22" s="191">
        <f>IF(G35='Données '!$B$3,'Synthèse Pondération'!J12,IF(G38='Données '!B3,0.5*'Synthèse Pondération'!J12,0))</f>
        <v>0</v>
      </c>
      <c r="R22" s="217"/>
    </row>
    <row r="23" spans="2:18" s="38" customFormat="1" ht="21" customHeight="1" thickBot="1" x14ac:dyDescent="0.35">
      <c r="B23" s="198"/>
      <c r="C23" s="165"/>
      <c r="D23" s="174"/>
      <c r="E23" s="169" t="s">
        <v>63</v>
      </c>
      <c r="F23" s="170"/>
      <c r="G23" s="170"/>
      <c r="H23" s="170"/>
      <c r="I23" s="170"/>
      <c r="J23" s="170"/>
      <c r="K23" s="170"/>
      <c r="L23" s="170"/>
      <c r="M23" s="199"/>
      <c r="N23" s="162"/>
      <c r="O23" s="230" t="s">
        <v>63</v>
      </c>
      <c r="P23" s="194" t="s">
        <v>63</v>
      </c>
      <c r="Q23" s="189">
        <f>IF(G45='Données '!$B$3,'Synthèse Pondération'!J13,0)</f>
        <v>0</v>
      </c>
      <c r="R23" s="215">
        <f>SUM(Q23:Q27)*100</f>
        <v>0</v>
      </c>
    </row>
    <row r="24" spans="2:18" s="38" customFormat="1" ht="21.75" thickBot="1" x14ac:dyDescent="0.35">
      <c r="B24" s="198"/>
      <c r="C24" s="165"/>
      <c r="D24" s="174"/>
      <c r="E24" s="169" t="s">
        <v>63</v>
      </c>
      <c r="F24" s="170"/>
      <c r="G24" s="170"/>
      <c r="H24" s="170"/>
      <c r="I24" s="170"/>
      <c r="J24" s="170"/>
      <c r="K24" s="170"/>
      <c r="L24" s="170"/>
      <c r="M24" s="199"/>
      <c r="N24" s="162"/>
      <c r="O24" s="231"/>
      <c r="P24" s="194" t="s">
        <v>63</v>
      </c>
      <c r="Q24" s="190">
        <f>IF(G51='Données '!$B$3,'Synthèse Pondération'!J14,0)</f>
        <v>0</v>
      </c>
      <c r="R24" s="216"/>
    </row>
    <row r="25" spans="2:18" s="38" customFormat="1" ht="24" thickBot="1" x14ac:dyDescent="0.35">
      <c r="B25" s="198"/>
      <c r="C25" s="165"/>
      <c r="D25" s="174"/>
      <c r="E25" s="166"/>
      <c r="F25" s="39"/>
      <c r="G25" s="214"/>
      <c r="H25" s="166"/>
      <c r="I25" s="166"/>
      <c r="J25" s="166"/>
      <c r="K25" s="166"/>
      <c r="L25" s="166"/>
      <c r="M25" s="199"/>
      <c r="N25" s="162"/>
      <c r="O25" s="231"/>
      <c r="P25" s="194" t="s">
        <v>63</v>
      </c>
      <c r="Q25" s="190">
        <f>(IF(G56='Données '!$B$3,0.8*'Synthèse Pondération'!J15,0))+IF(G59='Données '!$B$3,0.2*'Synthèse Pondération'!J15,0)</f>
        <v>0</v>
      </c>
      <c r="R25" s="216"/>
    </row>
    <row r="26" spans="2:18" s="38" customFormat="1" ht="21.75" thickBot="1" x14ac:dyDescent="0.35">
      <c r="B26" s="198"/>
      <c r="C26" s="165"/>
      <c r="D26" s="174"/>
      <c r="E26" s="166"/>
      <c r="F26" s="166"/>
      <c r="G26" s="166"/>
      <c r="H26" s="166"/>
      <c r="I26" s="166"/>
      <c r="J26" s="166"/>
      <c r="K26" s="166"/>
      <c r="L26" s="166"/>
      <c r="M26" s="199"/>
      <c r="N26" s="162"/>
      <c r="O26" s="231"/>
      <c r="P26" s="194" t="s">
        <v>63</v>
      </c>
      <c r="Q26" s="190">
        <f>IF(G65='Données '!$B$3,'Synthèse Pondération'!J16,0)</f>
        <v>0</v>
      </c>
      <c r="R26" s="216"/>
    </row>
    <row r="27" spans="2:18" s="164" customFormat="1" ht="21.75" thickBot="1" x14ac:dyDescent="0.35">
      <c r="B27" s="206"/>
      <c r="C27" s="172" t="s">
        <v>38</v>
      </c>
      <c r="D27" s="173" t="s">
        <v>63</v>
      </c>
      <c r="E27" s="176"/>
      <c r="F27" s="176"/>
      <c r="G27" s="176"/>
      <c r="H27" s="176"/>
      <c r="I27" s="176"/>
      <c r="J27" s="176"/>
      <c r="K27" s="176"/>
      <c r="L27" s="176"/>
      <c r="M27" s="207"/>
      <c r="O27" s="232"/>
      <c r="P27" s="194" t="s">
        <v>63</v>
      </c>
      <c r="Q27" s="191">
        <f>(IF(G70='Données '!$B$3,0.5*'Synthèse Pondération'!J17,0))+IF(G73='Données '!$B$3,0.5*'Synthèse Pondération'!J17,0)</f>
        <v>0</v>
      </c>
      <c r="R27" s="217"/>
    </row>
    <row r="28" spans="2:18" s="164" customFormat="1" ht="21" customHeight="1" thickBot="1" x14ac:dyDescent="0.35">
      <c r="B28" s="206"/>
      <c r="C28" s="172"/>
      <c r="D28" s="173"/>
      <c r="E28" s="176"/>
      <c r="F28" s="176"/>
      <c r="G28" s="176"/>
      <c r="H28" s="176"/>
      <c r="I28" s="176"/>
      <c r="J28" s="176"/>
      <c r="K28" s="176"/>
      <c r="L28" s="176"/>
      <c r="M28" s="207"/>
      <c r="O28" s="230" t="s">
        <v>63</v>
      </c>
      <c r="P28" s="194" t="s">
        <v>63</v>
      </c>
      <c r="Q28" s="189">
        <f>(IF(G81='Données '!$B$3,0.5*'Synthèse Pondération'!J18,0))+IF(G84='Données '!$B$3,0.5*'Synthèse Pondération'!J18,0)</f>
        <v>0</v>
      </c>
      <c r="R28" s="215">
        <f>SUM(Q28:Q31)*100</f>
        <v>0</v>
      </c>
    </row>
    <row r="29" spans="2:18" s="38" customFormat="1" ht="21.75" thickBot="1" x14ac:dyDescent="0.3">
      <c r="B29" s="198"/>
      <c r="C29" s="165"/>
      <c r="D29" s="166"/>
      <c r="E29" s="268" t="s">
        <v>63</v>
      </c>
      <c r="F29" s="166"/>
      <c r="G29" s="166"/>
      <c r="H29" s="166"/>
      <c r="I29" s="166"/>
      <c r="J29" s="166"/>
      <c r="K29" s="166"/>
      <c r="L29" s="166"/>
      <c r="M29" s="199"/>
      <c r="N29" s="162"/>
      <c r="O29" s="231"/>
      <c r="P29" s="194" t="s">
        <v>63</v>
      </c>
      <c r="Q29" s="190">
        <f>(IF(G90='Données '!$B$3,'Synthèse Pondération'!J19,0))</f>
        <v>0</v>
      </c>
      <c r="R29" s="216"/>
    </row>
    <row r="30" spans="2:18" s="38" customFormat="1" ht="24" thickBot="1" x14ac:dyDescent="0.3">
      <c r="B30" s="198"/>
      <c r="C30" s="165"/>
      <c r="D30" s="166"/>
      <c r="E30" s="177"/>
      <c r="F30" s="39"/>
      <c r="G30" s="214"/>
      <c r="H30" s="166"/>
      <c r="I30" s="166"/>
      <c r="J30" s="166"/>
      <c r="K30" s="166"/>
      <c r="L30" s="166"/>
      <c r="M30" s="199"/>
      <c r="N30" s="162"/>
      <c r="O30" s="231"/>
      <c r="P30" s="194" t="s">
        <v>63</v>
      </c>
      <c r="Q30" s="190">
        <f>(IF(G95='Données '!$B$3,0.5*'Synthèse Pondération'!J20,0))+IF(G98='Données '!$B$3,0.5*'Synthèse Pondération'!J20,0)</f>
        <v>0</v>
      </c>
      <c r="R30" s="216"/>
    </row>
    <row r="31" spans="2:18" s="38" customFormat="1" ht="21.75" thickBot="1" x14ac:dyDescent="0.35">
      <c r="B31" s="198"/>
      <c r="C31" s="165"/>
      <c r="D31" s="174"/>
      <c r="E31" s="166"/>
      <c r="F31" s="166"/>
      <c r="G31" s="166"/>
      <c r="H31" s="166"/>
      <c r="I31" s="166"/>
      <c r="J31" s="166"/>
      <c r="K31" s="166"/>
      <c r="L31" s="166"/>
      <c r="M31" s="199"/>
      <c r="N31" s="162"/>
      <c r="O31" s="232"/>
      <c r="P31" s="194" t="s">
        <v>63</v>
      </c>
      <c r="Q31" s="191">
        <f>(IF(G104='Données '!$B$3,'Synthèse Pondération'!J21,0))</f>
        <v>0</v>
      </c>
      <c r="R31" s="217"/>
    </row>
    <row r="32" spans="2:18" s="164" customFormat="1" ht="25.5" customHeight="1" thickBot="1" x14ac:dyDescent="0.35">
      <c r="B32" s="206"/>
      <c r="C32" s="172" t="s">
        <v>39</v>
      </c>
      <c r="D32" s="173" t="s">
        <v>63</v>
      </c>
      <c r="E32" s="176"/>
      <c r="F32" s="176"/>
      <c r="G32" s="176"/>
      <c r="H32" s="176"/>
      <c r="I32" s="176"/>
      <c r="J32" s="176"/>
      <c r="K32" s="176"/>
      <c r="L32" s="176"/>
      <c r="M32" s="207"/>
      <c r="O32" s="226" t="s">
        <v>63</v>
      </c>
      <c r="P32" s="227"/>
      <c r="Q32" s="188">
        <f>IF(G110='Données '!$B$3,'Synthèse Pondération'!J22,IF(G113='Données '!B3,0.5*'Synthèse Pondération'!J22,0))</f>
        <v>0</v>
      </c>
      <c r="R32" s="213">
        <f>Q32*100</f>
        <v>0</v>
      </c>
    </row>
    <row r="33" spans="2:19" s="164" customFormat="1" ht="21" customHeight="1" thickBot="1" x14ac:dyDescent="0.35">
      <c r="B33" s="206"/>
      <c r="C33" s="172"/>
      <c r="D33" s="173"/>
      <c r="E33" s="176"/>
      <c r="F33" s="176"/>
      <c r="G33" s="176"/>
      <c r="H33" s="176"/>
      <c r="I33" s="176"/>
      <c r="J33" s="176"/>
      <c r="K33" s="176"/>
      <c r="L33" s="176"/>
      <c r="M33" s="207"/>
      <c r="O33" s="230" t="s">
        <v>63</v>
      </c>
      <c r="P33" s="194" t="s">
        <v>63</v>
      </c>
      <c r="Q33" s="189">
        <f>(IF(G122='Données '!$B$3,'Synthèse Pondération'!J23,0))</f>
        <v>0</v>
      </c>
      <c r="R33" s="215">
        <f>SUM(Q33:Q37)*100</f>
        <v>0</v>
      </c>
    </row>
    <row r="34" spans="2:19" s="38" customFormat="1" ht="21.75" thickBot="1" x14ac:dyDescent="0.3">
      <c r="B34" s="198"/>
      <c r="C34" s="165"/>
      <c r="D34" s="166"/>
      <c r="E34" s="169" t="s">
        <v>63</v>
      </c>
      <c r="F34" s="170"/>
      <c r="G34" s="170"/>
      <c r="H34" s="170"/>
      <c r="I34" s="170"/>
      <c r="J34" s="170"/>
      <c r="K34" s="170"/>
      <c r="L34" s="170"/>
      <c r="M34" s="208"/>
      <c r="N34" s="162"/>
      <c r="O34" s="231"/>
      <c r="P34" s="194" t="s">
        <v>63</v>
      </c>
      <c r="Q34" s="190">
        <f>(IF(G127='Données '!$B$3,'Synthèse Pondération'!J24,0))</f>
        <v>0</v>
      </c>
      <c r="R34" s="216"/>
    </row>
    <row r="35" spans="2:19" s="38" customFormat="1" ht="24" thickBot="1" x14ac:dyDescent="0.3">
      <c r="B35" s="198"/>
      <c r="C35" s="165"/>
      <c r="D35" s="166"/>
      <c r="E35" s="178"/>
      <c r="F35" s="39"/>
      <c r="G35" s="214"/>
      <c r="H35" s="178"/>
      <c r="I35" s="178"/>
      <c r="J35" s="178"/>
      <c r="K35" s="178"/>
      <c r="L35" s="178"/>
      <c r="M35" s="209"/>
      <c r="N35" s="162"/>
      <c r="O35" s="231"/>
      <c r="P35" s="194" t="s">
        <v>63</v>
      </c>
      <c r="Q35" s="190">
        <f>(IF(G133='Données '!$B$3,'Synthèse Pondération'!J25,0))</f>
        <v>0</v>
      </c>
      <c r="R35" s="216"/>
    </row>
    <row r="36" spans="2:19" s="38" customFormat="1" ht="21.75" thickBot="1" x14ac:dyDescent="0.35">
      <c r="B36" s="198"/>
      <c r="C36" s="165"/>
      <c r="D36" s="174"/>
      <c r="E36" s="166"/>
      <c r="F36" s="166"/>
      <c r="G36" s="166"/>
      <c r="H36" s="166"/>
      <c r="I36" s="166"/>
      <c r="J36" s="166"/>
      <c r="K36" s="166"/>
      <c r="L36" s="166"/>
      <c r="M36" s="199"/>
      <c r="N36" s="162"/>
      <c r="O36" s="231"/>
      <c r="P36" s="194" t="s">
        <v>63</v>
      </c>
      <c r="Q36" s="190">
        <f>(IF(G138='Données '!$B$3,'Synthèse Pondération'!J26,0))</f>
        <v>0</v>
      </c>
      <c r="R36" s="216"/>
    </row>
    <row r="37" spans="2:19" s="38" customFormat="1" ht="21.75" thickBot="1" x14ac:dyDescent="0.3">
      <c r="B37" s="198"/>
      <c r="C37" s="165"/>
      <c r="D37" s="166"/>
      <c r="E37" s="169" t="s">
        <v>63</v>
      </c>
      <c r="F37" s="170"/>
      <c r="G37" s="170"/>
      <c r="H37" s="170"/>
      <c r="I37" s="170"/>
      <c r="J37" s="170"/>
      <c r="K37" s="170"/>
      <c r="L37" s="170"/>
      <c r="M37" s="208"/>
      <c r="N37" s="163"/>
      <c r="O37" s="232"/>
      <c r="P37" s="194" t="s">
        <v>63</v>
      </c>
      <c r="Q37" s="191">
        <f>(IF(G142='Données '!$B$3,'Synthèse Pondération'!J27,0))</f>
        <v>0</v>
      </c>
      <c r="R37" s="217"/>
    </row>
    <row r="38" spans="2:19" s="38" customFormat="1" ht="24" thickBot="1" x14ac:dyDescent="0.3">
      <c r="B38" s="198"/>
      <c r="C38" s="165"/>
      <c r="D38" s="166"/>
      <c r="E38" s="178"/>
      <c r="F38" s="39"/>
      <c r="G38" s="214"/>
      <c r="H38" s="178"/>
      <c r="I38" s="178"/>
      <c r="J38" s="178"/>
      <c r="K38" s="178"/>
      <c r="L38" s="178"/>
      <c r="M38" s="209"/>
      <c r="N38" s="162"/>
      <c r="O38" s="233" t="s">
        <v>63</v>
      </c>
      <c r="P38" s="194" t="s">
        <v>63</v>
      </c>
      <c r="Q38" s="189">
        <f>(IF(G150='Données '!$B$3,'Synthèse Pondération'!J28,0))</f>
        <v>0</v>
      </c>
      <c r="R38" s="218">
        <f>SUM(Q38:Q40)*100</f>
        <v>0</v>
      </c>
    </row>
    <row r="39" spans="2:19" s="38" customFormat="1" ht="21.75" thickBot="1" x14ac:dyDescent="0.35">
      <c r="B39" s="200"/>
      <c r="C39" s="201"/>
      <c r="D39" s="210"/>
      <c r="E39" s="203"/>
      <c r="F39" s="203"/>
      <c r="G39" s="203"/>
      <c r="H39" s="203"/>
      <c r="I39" s="203"/>
      <c r="J39" s="203"/>
      <c r="K39" s="203"/>
      <c r="L39" s="203"/>
      <c r="M39" s="204"/>
      <c r="N39" s="162"/>
      <c r="O39" s="234"/>
      <c r="P39" s="194" t="s">
        <v>63</v>
      </c>
      <c r="Q39" s="190">
        <f>(IF(G155='Données '!$B$3,'Synthèse Pondération'!J29,0))</f>
        <v>0</v>
      </c>
      <c r="R39" s="219"/>
    </row>
    <row r="40" spans="2:19" s="38" customFormat="1" ht="27.75" thickTop="1" thickBot="1" x14ac:dyDescent="0.45">
      <c r="B40" s="196" t="s">
        <v>31</v>
      </c>
      <c r="C40" s="205"/>
      <c r="D40" s="236" t="s">
        <v>63</v>
      </c>
      <c r="E40" s="236"/>
      <c r="F40" s="236"/>
      <c r="G40" s="236"/>
      <c r="H40" s="236"/>
      <c r="I40" s="236"/>
      <c r="J40" s="236"/>
      <c r="K40" s="236"/>
      <c r="L40" s="236"/>
      <c r="M40" s="237"/>
      <c r="N40" s="162"/>
      <c r="O40" s="235"/>
      <c r="P40" s="194" t="s">
        <v>63</v>
      </c>
      <c r="Q40" s="191">
        <f>(IF(G160='Données '!$B$3,'Synthèse Pondération'!J30,0))</f>
        <v>0</v>
      </c>
      <c r="R40" s="220"/>
    </row>
    <row r="41" spans="2:19" s="38" customFormat="1" ht="18.75" x14ac:dyDescent="0.3">
      <c r="B41" s="198"/>
      <c r="C41" s="165"/>
      <c r="D41" s="174"/>
      <c r="E41" s="166"/>
      <c r="F41" s="166"/>
      <c r="G41" s="166"/>
      <c r="H41" s="166"/>
      <c r="I41" s="166"/>
      <c r="J41" s="166"/>
      <c r="K41" s="166"/>
      <c r="L41" s="166"/>
      <c r="M41" s="199"/>
      <c r="N41" s="162"/>
      <c r="Q41" s="186"/>
    </row>
    <row r="42" spans="2:19" s="38" customFormat="1" ht="19.5" thickBot="1" x14ac:dyDescent="0.35">
      <c r="B42" s="198"/>
      <c r="C42" s="172" t="s">
        <v>40</v>
      </c>
      <c r="D42" s="172" t="s">
        <v>63</v>
      </c>
      <c r="E42" s="172"/>
      <c r="F42" s="166"/>
      <c r="G42" s="166"/>
      <c r="H42" s="166"/>
      <c r="I42" s="166"/>
      <c r="J42" s="166"/>
      <c r="K42" s="166"/>
      <c r="L42" s="166"/>
      <c r="M42" s="199"/>
      <c r="N42" s="162"/>
    </row>
    <row r="43" spans="2:19" s="38" customFormat="1" ht="29.25" customHeight="1" thickTop="1" thickBot="1" x14ac:dyDescent="0.45">
      <c r="B43" s="198"/>
      <c r="C43" s="172"/>
      <c r="D43" s="172"/>
      <c r="E43" s="172"/>
      <c r="F43" s="166"/>
      <c r="G43" s="166"/>
      <c r="H43" s="166"/>
      <c r="I43" s="166"/>
      <c r="J43" s="166"/>
      <c r="K43" s="166"/>
      <c r="L43" s="166"/>
      <c r="M43" s="199"/>
      <c r="N43" s="162"/>
      <c r="P43" s="221" t="s">
        <v>61</v>
      </c>
      <c r="Q43" s="221"/>
      <c r="R43" s="195">
        <f>SUM(R18:R40)</f>
        <v>0</v>
      </c>
      <c r="S43" s="187"/>
    </row>
    <row r="44" spans="2:19" s="38" customFormat="1" ht="20.25" thickTop="1" thickBot="1" x14ac:dyDescent="0.35">
      <c r="B44" s="198"/>
      <c r="C44" s="165"/>
      <c r="D44" s="174"/>
      <c r="E44" s="169" t="s">
        <v>63</v>
      </c>
      <c r="F44" s="169"/>
      <c r="G44" s="169"/>
      <c r="H44" s="169"/>
      <c r="I44" s="169"/>
      <c r="J44" s="166"/>
      <c r="K44" s="166"/>
      <c r="L44" s="166"/>
      <c r="M44" s="199"/>
      <c r="N44" s="162"/>
    </row>
    <row r="45" spans="2:19" s="38" customFormat="1" ht="24" thickBot="1" x14ac:dyDescent="0.35">
      <c r="B45" s="198"/>
      <c r="C45" s="165"/>
      <c r="D45" s="174"/>
      <c r="E45" s="166"/>
      <c r="F45" s="39"/>
      <c r="G45" s="214"/>
      <c r="H45" s="166"/>
      <c r="I45" s="166"/>
      <c r="J45" s="166"/>
      <c r="K45" s="166"/>
      <c r="L45" s="166"/>
      <c r="M45" s="199"/>
      <c r="N45" s="162"/>
    </row>
    <row r="46" spans="2:19" s="38" customFormat="1" ht="18.75" x14ac:dyDescent="0.3">
      <c r="B46" s="198"/>
      <c r="C46" s="165"/>
      <c r="D46" s="174"/>
      <c r="E46" s="166"/>
      <c r="F46" s="168"/>
      <c r="G46" s="166"/>
      <c r="H46" s="166"/>
      <c r="I46" s="166"/>
      <c r="J46" s="166"/>
      <c r="K46" s="166"/>
      <c r="L46" s="166"/>
      <c r="M46" s="199"/>
      <c r="N46" s="162"/>
    </row>
    <row r="47" spans="2:19" s="38" customFormat="1" ht="18.75" x14ac:dyDescent="0.3">
      <c r="B47" s="211"/>
      <c r="C47" s="172" t="s">
        <v>41</v>
      </c>
      <c r="D47" s="172" t="s">
        <v>63</v>
      </c>
      <c r="E47" s="172"/>
      <c r="F47" s="172"/>
      <c r="G47" s="166"/>
      <c r="H47" s="166"/>
      <c r="I47" s="166"/>
      <c r="J47" s="166"/>
      <c r="K47" s="166"/>
      <c r="L47" s="166"/>
      <c r="M47" s="199"/>
      <c r="N47" s="162"/>
    </row>
    <row r="48" spans="2:19" s="38" customFormat="1" ht="18.75" x14ac:dyDescent="0.3">
      <c r="B48" s="211"/>
      <c r="C48" s="172"/>
      <c r="D48" s="172"/>
      <c r="E48" s="172"/>
      <c r="F48" s="172"/>
      <c r="G48" s="166"/>
      <c r="H48" s="166"/>
      <c r="I48" s="166"/>
      <c r="J48" s="166"/>
      <c r="K48" s="166"/>
      <c r="L48" s="166"/>
      <c r="M48" s="199"/>
      <c r="N48" s="162"/>
    </row>
    <row r="49" spans="2:14" s="38" customFormat="1" ht="18.75" x14ac:dyDescent="0.3">
      <c r="B49" s="198"/>
      <c r="C49" s="165"/>
      <c r="D49" s="174"/>
      <c r="E49" s="179" t="s">
        <v>63</v>
      </c>
      <c r="F49" s="166"/>
      <c r="G49" s="166"/>
      <c r="H49" s="166"/>
      <c r="I49" s="166"/>
      <c r="J49" s="166"/>
      <c r="K49" s="166"/>
      <c r="L49" s="166"/>
      <c r="M49" s="199"/>
      <c r="N49" s="162"/>
    </row>
    <row r="50" spans="2:14" s="38" customFormat="1" ht="19.5" thickBot="1" x14ac:dyDescent="0.35">
      <c r="B50" s="198"/>
      <c r="C50" s="165"/>
      <c r="D50" s="174"/>
      <c r="E50" s="179" t="s">
        <v>63</v>
      </c>
      <c r="F50" s="166"/>
      <c r="G50" s="166"/>
      <c r="H50" s="166"/>
      <c r="I50" s="166"/>
      <c r="J50" s="166"/>
      <c r="K50" s="166"/>
      <c r="L50" s="166"/>
      <c r="M50" s="199"/>
      <c r="N50" s="162"/>
    </row>
    <row r="51" spans="2:14" s="38" customFormat="1" ht="24" thickBot="1" x14ac:dyDescent="0.35">
      <c r="B51" s="198"/>
      <c r="C51" s="165"/>
      <c r="D51" s="174"/>
      <c r="E51" s="166"/>
      <c r="F51" s="39"/>
      <c r="G51" s="214"/>
      <c r="H51" s="166"/>
      <c r="I51" s="166"/>
      <c r="J51" s="166"/>
      <c r="K51" s="166"/>
      <c r="L51" s="166"/>
      <c r="M51" s="199"/>
      <c r="N51" s="162"/>
    </row>
    <row r="52" spans="2:14" s="38" customFormat="1" ht="18.75" x14ac:dyDescent="0.3">
      <c r="B52" s="198"/>
      <c r="C52" s="165"/>
      <c r="D52" s="174"/>
      <c r="E52" s="166"/>
      <c r="F52" s="168"/>
      <c r="G52" s="166"/>
      <c r="H52" s="166"/>
      <c r="I52" s="166"/>
      <c r="J52" s="166"/>
      <c r="K52" s="166"/>
      <c r="L52" s="166"/>
      <c r="M52" s="199"/>
      <c r="N52" s="162"/>
    </row>
    <row r="53" spans="2:14" s="38" customFormat="1" ht="36" customHeight="1" x14ac:dyDescent="0.3">
      <c r="B53" s="211"/>
      <c r="C53" s="172" t="s">
        <v>42</v>
      </c>
      <c r="D53" s="172" t="s">
        <v>63</v>
      </c>
      <c r="E53" s="172"/>
      <c r="F53" s="172"/>
      <c r="G53" s="166"/>
      <c r="H53" s="166"/>
      <c r="I53" s="166"/>
      <c r="J53" s="166"/>
      <c r="K53" s="166"/>
      <c r="L53" s="166"/>
      <c r="M53" s="199"/>
      <c r="N53" s="162"/>
    </row>
    <row r="54" spans="2:14" s="38" customFormat="1" ht="35.25" customHeight="1" x14ac:dyDescent="0.3">
      <c r="B54" s="211"/>
      <c r="C54" s="172"/>
      <c r="D54" s="172"/>
      <c r="E54" s="172"/>
      <c r="F54" s="172"/>
      <c r="G54" s="166"/>
      <c r="H54" s="166"/>
      <c r="I54" s="166"/>
      <c r="J54" s="166"/>
      <c r="K54" s="166"/>
      <c r="L54" s="166"/>
      <c r="M54" s="199"/>
      <c r="N54" s="162"/>
    </row>
    <row r="55" spans="2:14" s="38" customFormat="1" ht="19.5" thickBot="1" x14ac:dyDescent="0.35">
      <c r="B55" s="198"/>
      <c r="C55" s="165"/>
      <c r="D55" s="174"/>
      <c r="E55" s="179" t="s">
        <v>63</v>
      </c>
      <c r="F55" s="166"/>
      <c r="G55" s="166"/>
      <c r="H55" s="166"/>
      <c r="I55" s="166"/>
      <c r="J55" s="166"/>
      <c r="K55" s="166"/>
      <c r="L55" s="166"/>
      <c r="M55" s="199"/>
      <c r="N55" s="162"/>
    </row>
    <row r="56" spans="2:14" s="38" customFormat="1" ht="24" thickBot="1" x14ac:dyDescent="0.35">
      <c r="B56" s="198"/>
      <c r="C56" s="165"/>
      <c r="D56" s="174"/>
      <c r="E56" s="180"/>
      <c r="F56" s="39"/>
      <c r="G56" s="214"/>
      <c r="H56" s="166"/>
      <c r="I56" s="166"/>
      <c r="J56" s="166"/>
      <c r="K56" s="166"/>
      <c r="L56" s="166"/>
      <c r="M56" s="199"/>
      <c r="N56" s="162"/>
    </row>
    <row r="57" spans="2:14" s="38" customFormat="1" ht="18.75" x14ac:dyDescent="0.3">
      <c r="B57" s="198"/>
      <c r="C57" s="165"/>
      <c r="D57" s="174"/>
      <c r="E57" s="180"/>
      <c r="F57" s="168"/>
      <c r="G57" s="166"/>
      <c r="H57" s="166"/>
      <c r="I57" s="166"/>
      <c r="J57" s="166"/>
      <c r="K57" s="166"/>
      <c r="L57" s="166"/>
      <c r="M57" s="199"/>
      <c r="N57" s="162"/>
    </row>
    <row r="58" spans="2:14" s="38" customFormat="1" ht="19.5" thickBot="1" x14ac:dyDescent="0.35">
      <c r="B58" s="198"/>
      <c r="C58" s="165"/>
      <c r="D58" s="174"/>
      <c r="E58" s="179" t="s">
        <v>63</v>
      </c>
      <c r="F58" s="166"/>
      <c r="G58" s="166"/>
      <c r="H58" s="166"/>
      <c r="I58" s="166"/>
      <c r="J58" s="166"/>
      <c r="K58" s="166"/>
      <c r="L58" s="166"/>
      <c r="M58" s="199"/>
      <c r="N58" s="162"/>
    </row>
    <row r="59" spans="2:14" s="38" customFormat="1" ht="24" thickBot="1" x14ac:dyDescent="0.35">
      <c r="B59" s="198"/>
      <c r="C59" s="165"/>
      <c r="D59" s="174"/>
      <c r="E59" s="166"/>
      <c r="F59" s="39"/>
      <c r="G59" s="214"/>
      <c r="H59" s="166"/>
      <c r="I59" s="166"/>
      <c r="J59" s="166"/>
      <c r="K59" s="166"/>
      <c r="L59" s="166"/>
      <c r="M59" s="199"/>
      <c r="N59" s="162"/>
    </row>
    <row r="60" spans="2:14" s="38" customFormat="1" ht="18.75" x14ac:dyDescent="0.3">
      <c r="B60" s="198"/>
      <c r="C60" s="165"/>
      <c r="D60" s="174"/>
      <c r="E60" s="166"/>
      <c r="F60" s="168"/>
      <c r="G60" s="166"/>
      <c r="H60" s="166"/>
      <c r="I60" s="166"/>
      <c r="J60" s="166"/>
      <c r="K60" s="166"/>
      <c r="L60" s="166"/>
      <c r="M60" s="199"/>
      <c r="N60" s="162"/>
    </row>
    <row r="61" spans="2:14" s="38" customFormat="1" ht="18.75" x14ac:dyDescent="0.3">
      <c r="B61" s="211"/>
      <c r="C61" s="172" t="s">
        <v>43</v>
      </c>
      <c r="D61" s="172" t="s">
        <v>63</v>
      </c>
      <c r="E61" s="172"/>
      <c r="F61" s="172"/>
      <c r="G61" s="166"/>
      <c r="H61" s="166"/>
      <c r="I61" s="166"/>
      <c r="J61" s="166"/>
      <c r="K61" s="166"/>
      <c r="L61" s="166"/>
      <c r="M61" s="199"/>
      <c r="N61" s="162"/>
    </row>
    <row r="62" spans="2:14" s="38" customFormat="1" ht="18.75" x14ac:dyDescent="0.3">
      <c r="B62" s="211"/>
      <c r="C62" s="172"/>
      <c r="D62" s="172"/>
      <c r="E62" s="172"/>
      <c r="F62" s="172"/>
      <c r="G62" s="166"/>
      <c r="H62" s="166"/>
      <c r="I62" s="166"/>
      <c r="J62" s="166"/>
      <c r="K62" s="166"/>
      <c r="L62" s="166"/>
      <c r="M62" s="199"/>
      <c r="N62" s="162"/>
    </row>
    <row r="63" spans="2:14" s="38" customFormat="1" ht="18.75" x14ac:dyDescent="0.3">
      <c r="B63" s="198"/>
      <c r="C63" s="165"/>
      <c r="D63" s="174"/>
      <c r="E63" s="179" t="s">
        <v>63</v>
      </c>
      <c r="F63" s="166"/>
      <c r="G63" s="166"/>
      <c r="H63" s="166"/>
      <c r="I63" s="166"/>
      <c r="J63" s="166"/>
      <c r="K63" s="166"/>
      <c r="L63" s="166"/>
      <c r="M63" s="199"/>
      <c r="N63" s="162"/>
    </row>
    <row r="64" spans="2:14" s="38" customFormat="1" ht="19.5" thickBot="1" x14ac:dyDescent="0.35">
      <c r="B64" s="198"/>
      <c r="C64" s="165"/>
      <c r="D64" s="174"/>
      <c r="E64" s="179" t="s">
        <v>63</v>
      </c>
      <c r="F64" s="166"/>
      <c r="G64" s="166"/>
      <c r="H64" s="166"/>
      <c r="I64" s="166"/>
      <c r="J64" s="166"/>
      <c r="K64" s="166"/>
      <c r="L64" s="166"/>
      <c r="M64" s="199"/>
      <c r="N64" s="162"/>
    </row>
    <row r="65" spans="2:14" s="38" customFormat="1" ht="24" thickBot="1" x14ac:dyDescent="0.35">
      <c r="B65" s="198"/>
      <c r="C65" s="165"/>
      <c r="D65" s="174"/>
      <c r="E65" s="166"/>
      <c r="F65" s="39"/>
      <c r="G65" s="214"/>
      <c r="H65" s="166"/>
      <c r="I65" s="166"/>
      <c r="J65" s="166"/>
      <c r="K65" s="166"/>
      <c r="L65" s="166"/>
      <c r="M65" s="199"/>
      <c r="N65" s="162"/>
    </row>
    <row r="66" spans="2:14" s="38" customFormat="1" ht="18.75" x14ac:dyDescent="0.3">
      <c r="B66" s="198"/>
      <c r="C66" s="165"/>
      <c r="D66" s="174"/>
      <c r="E66" s="166"/>
      <c r="F66" s="168"/>
      <c r="G66" s="166"/>
      <c r="H66" s="166"/>
      <c r="I66" s="166"/>
      <c r="J66" s="166"/>
      <c r="K66" s="166"/>
      <c r="L66" s="166"/>
      <c r="M66" s="199"/>
      <c r="N66" s="162"/>
    </row>
    <row r="67" spans="2:14" s="38" customFormat="1" ht="18.75" x14ac:dyDescent="0.3">
      <c r="B67" s="211"/>
      <c r="C67" s="172" t="s">
        <v>44</v>
      </c>
      <c r="D67" s="172" t="s">
        <v>63</v>
      </c>
      <c r="E67" s="172"/>
      <c r="F67" s="172"/>
      <c r="G67" s="166"/>
      <c r="H67" s="166"/>
      <c r="I67" s="166"/>
      <c r="J67" s="166"/>
      <c r="K67" s="166"/>
      <c r="L67" s="166"/>
      <c r="M67" s="199"/>
      <c r="N67" s="162"/>
    </row>
    <row r="68" spans="2:14" s="38" customFormat="1" ht="18.75" x14ac:dyDescent="0.3">
      <c r="B68" s="211"/>
      <c r="C68" s="172"/>
      <c r="D68" s="172"/>
      <c r="E68" s="172"/>
      <c r="F68" s="172"/>
      <c r="G68" s="166"/>
      <c r="H68" s="166"/>
      <c r="I68" s="166"/>
      <c r="J68" s="166"/>
      <c r="K68" s="166"/>
      <c r="L68" s="166"/>
      <c r="M68" s="199"/>
      <c r="N68" s="162"/>
    </row>
    <row r="69" spans="2:14" s="38" customFormat="1" ht="19.5" thickBot="1" x14ac:dyDescent="0.35">
      <c r="B69" s="198"/>
      <c r="C69" s="165"/>
      <c r="D69" s="174"/>
      <c r="E69" s="179" t="s">
        <v>63</v>
      </c>
      <c r="F69" s="166"/>
      <c r="G69" s="166"/>
      <c r="H69" s="166"/>
      <c r="I69" s="166"/>
      <c r="J69" s="166"/>
      <c r="K69" s="166"/>
      <c r="L69" s="166"/>
      <c r="M69" s="199"/>
      <c r="N69" s="162"/>
    </row>
    <row r="70" spans="2:14" s="38" customFormat="1" ht="24" thickBot="1" x14ac:dyDescent="0.35">
      <c r="B70" s="198"/>
      <c r="C70" s="165"/>
      <c r="D70" s="174"/>
      <c r="E70" s="180"/>
      <c r="F70" s="39"/>
      <c r="G70" s="214"/>
      <c r="H70" s="166"/>
      <c r="I70" s="166"/>
      <c r="J70" s="166"/>
      <c r="K70" s="166"/>
      <c r="L70" s="166"/>
      <c r="M70" s="199"/>
      <c r="N70" s="162"/>
    </row>
    <row r="71" spans="2:14" s="38" customFormat="1" ht="18.75" x14ac:dyDescent="0.3">
      <c r="B71" s="198"/>
      <c r="C71" s="165"/>
      <c r="D71" s="174"/>
      <c r="E71" s="180"/>
      <c r="F71" s="168"/>
      <c r="G71" s="166"/>
      <c r="H71" s="166"/>
      <c r="I71" s="166"/>
      <c r="J71" s="166"/>
      <c r="K71" s="166"/>
      <c r="L71" s="166"/>
      <c r="M71" s="199"/>
      <c r="N71" s="162"/>
    </row>
    <row r="72" spans="2:14" s="38" customFormat="1" ht="19.5" thickBot="1" x14ac:dyDescent="0.35">
      <c r="B72" s="198"/>
      <c r="C72" s="165"/>
      <c r="D72" s="174"/>
      <c r="E72" s="179" t="s">
        <v>63</v>
      </c>
      <c r="F72" s="166"/>
      <c r="G72" s="166"/>
      <c r="H72" s="166"/>
      <c r="I72" s="166"/>
      <c r="J72" s="166"/>
      <c r="K72" s="166"/>
      <c r="L72" s="166"/>
      <c r="M72" s="199"/>
      <c r="N72" s="162"/>
    </row>
    <row r="73" spans="2:14" s="38" customFormat="1" ht="24" thickBot="1" x14ac:dyDescent="0.35">
      <c r="B73" s="198"/>
      <c r="C73" s="165"/>
      <c r="D73" s="174"/>
      <c r="E73" s="166"/>
      <c r="F73" s="39"/>
      <c r="G73" s="214"/>
      <c r="H73" s="166"/>
      <c r="I73" s="166"/>
      <c r="J73" s="166"/>
      <c r="K73" s="166"/>
      <c r="L73" s="166"/>
      <c r="M73" s="199"/>
      <c r="N73" s="162"/>
    </row>
    <row r="74" spans="2:14" s="38" customFormat="1" ht="18.75" x14ac:dyDescent="0.3">
      <c r="B74" s="198"/>
      <c r="C74" s="165"/>
      <c r="D74" s="174"/>
      <c r="E74" s="166"/>
      <c r="F74" s="168"/>
      <c r="G74" s="166"/>
      <c r="H74" s="166"/>
      <c r="I74" s="166"/>
      <c r="J74" s="166"/>
      <c r="K74" s="166"/>
      <c r="L74" s="166"/>
      <c r="M74" s="199"/>
      <c r="N74" s="162"/>
    </row>
    <row r="75" spans="2:14" s="38" customFormat="1" ht="19.5" thickBot="1" x14ac:dyDescent="0.35">
      <c r="B75" s="200"/>
      <c r="C75" s="201"/>
      <c r="D75" s="210"/>
      <c r="E75" s="203"/>
      <c r="F75" s="203"/>
      <c r="G75" s="203"/>
      <c r="H75" s="203"/>
      <c r="I75" s="203"/>
      <c r="J75" s="203"/>
      <c r="K75" s="203"/>
      <c r="L75" s="203"/>
      <c r="M75" s="204"/>
      <c r="N75" s="162"/>
    </row>
    <row r="76" spans="2:14" s="38" customFormat="1" ht="27" thickTop="1" x14ac:dyDescent="0.4">
      <c r="B76" s="196" t="s">
        <v>32</v>
      </c>
      <c r="C76" s="205"/>
      <c r="D76" s="236" t="s">
        <v>63</v>
      </c>
      <c r="E76" s="236"/>
      <c r="F76" s="236"/>
      <c r="G76" s="236"/>
      <c r="H76" s="236"/>
      <c r="I76" s="236"/>
      <c r="J76" s="236"/>
      <c r="K76" s="236"/>
      <c r="L76" s="236"/>
      <c r="M76" s="237"/>
      <c r="N76" s="162"/>
    </row>
    <row r="77" spans="2:14" s="38" customFormat="1" ht="18.75" x14ac:dyDescent="0.3">
      <c r="B77" s="198"/>
      <c r="C77" s="165"/>
      <c r="D77" s="174"/>
      <c r="E77" s="166"/>
      <c r="F77" s="166"/>
      <c r="G77" s="166"/>
      <c r="H77" s="166"/>
      <c r="I77" s="166"/>
      <c r="J77" s="166"/>
      <c r="K77" s="166"/>
      <c r="L77" s="166"/>
      <c r="M77" s="199"/>
      <c r="N77" s="162"/>
    </row>
    <row r="78" spans="2:14" s="167" customFormat="1" ht="18.75" x14ac:dyDescent="0.3">
      <c r="B78" s="211"/>
      <c r="C78" s="172" t="s">
        <v>45</v>
      </c>
      <c r="D78" s="172" t="s">
        <v>63</v>
      </c>
      <c r="E78" s="172"/>
      <c r="F78" s="172"/>
      <c r="G78" s="172"/>
      <c r="H78" s="172"/>
      <c r="I78" s="172"/>
      <c r="J78" s="172"/>
      <c r="K78" s="172"/>
      <c r="L78" s="172"/>
      <c r="M78" s="212"/>
    </row>
    <row r="79" spans="2:14" s="38" customFormat="1" x14ac:dyDescent="0.25">
      <c r="B79" s="198"/>
      <c r="C79" s="165"/>
      <c r="D79" s="180"/>
      <c r="E79" s="166"/>
      <c r="F79" s="166"/>
      <c r="G79" s="166"/>
      <c r="H79" s="166"/>
      <c r="I79" s="166"/>
      <c r="J79" s="166"/>
      <c r="K79" s="166"/>
      <c r="L79" s="166"/>
      <c r="M79" s="199"/>
      <c r="N79" s="162"/>
    </row>
    <row r="80" spans="2:14" s="38" customFormat="1" ht="19.5" thickBot="1" x14ac:dyDescent="0.35">
      <c r="B80" s="198"/>
      <c r="C80" s="165"/>
      <c r="D80" s="174"/>
      <c r="E80" s="179" t="s">
        <v>63</v>
      </c>
      <c r="F80" s="166"/>
      <c r="G80" s="166"/>
      <c r="H80" s="166"/>
      <c r="I80" s="166"/>
      <c r="J80" s="166"/>
      <c r="K80" s="166"/>
      <c r="L80" s="166"/>
      <c r="M80" s="199"/>
      <c r="N80" s="162"/>
    </row>
    <row r="81" spans="2:16" s="38" customFormat="1" ht="24" thickBot="1" x14ac:dyDescent="0.35">
      <c r="B81" s="198"/>
      <c r="C81" s="165"/>
      <c r="D81" s="174"/>
      <c r="E81" s="180"/>
      <c r="F81" s="39"/>
      <c r="G81" s="214"/>
      <c r="H81" s="166"/>
      <c r="I81" s="166"/>
      <c r="J81" s="166"/>
      <c r="K81" s="166"/>
      <c r="L81" s="166"/>
      <c r="M81" s="199"/>
      <c r="N81" s="162"/>
    </row>
    <row r="82" spans="2:16" s="38" customFormat="1" ht="18.75" x14ac:dyDescent="0.3">
      <c r="B82" s="198"/>
      <c r="C82" s="165"/>
      <c r="D82" s="174"/>
      <c r="E82" s="180"/>
      <c r="F82" s="168"/>
      <c r="G82" s="166"/>
      <c r="H82" s="166"/>
      <c r="I82" s="166"/>
      <c r="J82" s="166"/>
      <c r="K82" s="166"/>
      <c r="L82" s="166"/>
      <c r="M82" s="199"/>
      <c r="N82" s="162"/>
    </row>
    <row r="83" spans="2:16" s="38" customFormat="1" ht="19.5" thickBot="1" x14ac:dyDescent="0.35">
      <c r="B83" s="198"/>
      <c r="C83" s="165"/>
      <c r="D83" s="174"/>
      <c r="E83" s="179" t="s">
        <v>63</v>
      </c>
      <c r="F83" s="166"/>
      <c r="G83" s="166"/>
      <c r="H83" s="166"/>
      <c r="I83" s="166"/>
      <c r="J83" s="166"/>
      <c r="K83" s="166"/>
      <c r="L83" s="166"/>
      <c r="M83" s="199"/>
      <c r="N83" s="162"/>
    </row>
    <row r="84" spans="2:16" s="38" customFormat="1" ht="24" thickBot="1" x14ac:dyDescent="0.35">
      <c r="B84" s="198"/>
      <c r="C84" s="165"/>
      <c r="D84" s="174"/>
      <c r="E84" s="166"/>
      <c r="F84" s="39"/>
      <c r="G84" s="214"/>
      <c r="H84" s="166"/>
      <c r="I84" s="166"/>
      <c r="J84" s="166"/>
      <c r="K84" s="166"/>
      <c r="L84" s="166"/>
      <c r="M84" s="199"/>
      <c r="N84" s="162"/>
    </row>
    <row r="85" spans="2:16" s="38" customFormat="1" ht="18.75" x14ac:dyDescent="0.3">
      <c r="B85" s="198"/>
      <c r="C85" s="165"/>
      <c r="D85" s="174"/>
      <c r="E85" s="166"/>
      <c r="F85" s="168"/>
      <c r="G85" s="166"/>
      <c r="H85" s="166"/>
      <c r="I85" s="166"/>
      <c r="J85" s="166"/>
      <c r="K85" s="166"/>
      <c r="L85" s="166"/>
      <c r="M85" s="199"/>
      <c r="N85" s="162"/>
    </row>
    <row r="86" spans="2:16" s="167" customFormat="1" ht="18.75" x14ac:dyDescent="0.3">
      <c r="B86" s="211"/>
      <c r="C86" s="172" t="s">
        <v>46</v>
      </c>
      <c r="D86" s="172" t="s">
        <v>63</v>
      </c>
      <c r="E86" s="172"/>
      <c r="F86" s="172"/>
      <c r="G86" s="172"/>
      <c r="H86" s="172"/>
      <c r="I86" s="172"/>
      <c r="J86" s="172"/>
      <c r="K86" s="172"/>
      <c r="L86" s="172"/>
      <c r="M86" s="212"/>
    </row>
    <row r="87" spans="2:16" s="38" customFormat="1" x14ac:dyDescent="0.25">
      <c r="B87" s="198"/>
      <c r="C87" s="165"/>
      <c r="D87" s="180"/>
      <c r="E87" s="166"/>
      <c r="F87" s="166"/>
      <c r="G87" s="166"/>
      <c r="H87" s="166"/>
      <c r="I87" s="166"/>
      <c r="J87" s="166"/>
      <c r="K87" s="166"/>
      <c r="L87" s="166"/>
      <c r="M87" s="199"/>
      <c r="N87" s="162"/>
    </row>
    <row r="88" spans="2:16" s="38" customFormat="1" ht="18.75" x14ac:dyDescent="0.3">
      <c r="B88" s="198"/>
      <c r="C88" s="165"/>
      <c r="D88" s="174"/>
      <c r="E88" s="179" t="s">
        <v>63</v>
      </c>
      <c r="F88" s="166"/>
      <c r="G88" s="166"/>
      <c r="H88" s="166"/>
      <c r="I88" s="166"/>
      <c r="J88" s="166"/>
      <c r="K88" s="166"/>
      <c r="L88" s="166"/>
      <c r="M88" s="199"/>
      <c r="N88" s="162"/>
    </row>
    <row r="89" spans="2:16" s="38" customFormat="1" ht="19.5" thickBot="1" x14ac:dyDescent="0.35">
      <c r="B89" s="198"/>
      <c r="C89" s="165"/>
      <c r="D89" s="174"/>
      <c r="E89" s="179" t="s">
        <v>63</v>
      </c>
      <c r="F89" s="166"/>
      <c r="G89" s="166"/>
      <c r="H89" s="166"/>
      <c r="I89" s="166"/>
      <c r="J89" s="166"/>
      <c r="K89" s="166"/>
      <c r="L89" s="166"/>
      <c r="M89" s="199"/>
      <c r="N89" s="162"/>
    </row>
    <row r="90" spans="2:16" s="38" customFormat="1" ht="24" thickBot="1" x14ac:dyDescent="0.35">
      <c r="B90" s="198"/>
      <c r="C90" s="165"/>
      <c r="D90" s="174"/>
      <c r="E90" s="166"/>
      <c r="F90" s="39"/>
      <c r="G90" s="214"/>
      <c r="H90" s="166"/>
      <c r="I90" s="166"/>
      <c r="J90" s="166"/>
      <c r="K90" s="166"/>
      <c r="L90" s="166"/>
      <c r="M90" s="199"/>
      <c r="N90" s="162"/>
    </row>
    <row r="91" spans="2:16" s="38" customFormat="1" ht="18.75" x14ac:dyDescent="0.3">
      <c r="B91" s="198"/>
      <c r="C91" s="165"/>
      <c r="D91" s="174"/>
      <c r="E91" s="166"/>
      <c r="F91" s="168"/>
      <c r="G91" s="166"/>
      <c r="H91" s="166"/>
      <c r="I91" s="166"/>
      <c r="J91" s="166"/>
      <c r="K91" s="166"/>
      <c r="L91" s="166"/>
      <c r="M91" s="199"/>
      <c r="N91" s="162"/>
      <c r="P91" s="167"/>
    </row>
    <row r="92" spans="2:16" s="167" customFormat="1" ht="18.75" x14ac:dyDescent="0.3">
      <c r="B92" s="211"/>
      <c r="C92" s="172" t="s">
        <v>47</v>
      </c>
      <c r="D92" s="172" t="s">
        <v>63</v>
      </c>
      <c r="E92" s="172"/>
      <c r="F92" s="172"/>
      <c r="G92" s="172"/>
      <c r="H92" s="172"/>
      <c r="I92" s="172"/>
      <c r="J92" s="172"/>
      <c r="K92" s="172"/>
      <c r="L92" s="172"/>
      <c r="M92" s="212"/>
      <c r="P92" s="38"/>
    </row>
    <row r="93" spans="2:16" s="38" customFormat="1" x14ac:dyDescent="0.25">
      <c r="B93" s="198"/>
      <c r="C93" s="165"/>
      <c r="D93" s="180"/>
      <c r="E93" s="166"/>
      <c r="F93" s="166"/>
      <c r="G93" s="166"/>
      <c r="H93" s="166"/>
      <c r="I93" s="166"/>
      <c r="J93" s="166"/>
      <c r="K93" s="166"/>
      <c r="L93" s="166"/>
      <c r="M93" s="199"/>
      <c r="N93" s="162"/>
    </row>
    <row r="94" spans="2:16" s="38" customFormat="1" ht="19.5" thickBot="1" x14ac:dyDescent="0.35">
      <c r="B94" s="198"/>
      <c r="C94" s="165"/>
      <c r="D94" s="174"/>
      <c r="E94" s="179" t="s">
        <v>63</v>
      </c>
      <c r="F94" s="166"/>
      <c r="G94" s="166"/>
      <c r="H94" s="166"/>
      <c r="I94" s="166"/>
      <c r="J94" s="166"/>
      <c r="K94" s="166"/>
      <c r="L94" s="166"/>
      <c r="M94" s="199"/>
      <c r="N94" s="162"/>
    </row>
    <row r="95" spans="2:16" s="38" customFormat="1" ht="24" thickBot="1" x14ac:dyDescent="0.35">
      <c r="B95" s="198"/>
      <c r="C95" s="165"/>
      <c r="D95" s="174"/>
      <c r="E95" s="180"/>
      <c r="F95" s="39"/>
      <c r="G95" s="214"/>
      <c r="H95" s="166"/>
      <c r="I95" s="166"/>
      <c r="J95" s="166"/>
      <c r="K95" s="166"/>
      <c r="L95" s="166"/>
      <c r="M95" s="199"/>
      <c r="N95" s="162"/>
    </row>
    <row r="96" spans="2:16" s="38" customFormat="1" ht="18.75" x14ac:dyDescent="0.3">
      <c r="B96" s="198"/>
      <c r="C96" s="165"/>
      <c r="D96" s="174"/>
      <c r="E96" s="180"/>
      <c r="F96" s="168"/>
      <c r="G96" s="166"/>
      <c r="H96" s="166"/>
      <c r="I96" s="166"/>
      <c r="J96" s="166"/>
      <c r="K96" s="166"/>
      <c r="L96" s="166"/>
      <c r="M96" s="199"/>
      <c r="N96" s="162"/>
    </row>
    <row r="97" spans="2:16" s="38" customFormat="1" ht="19.5" thickBot="1" x14ac:dyDescent="0.35">
      <c r="B97" s="198"/>
      <c r="C97" s="165"/>
      <c r="D97" s="174"/>
      <c r="E97" s="179" t="s">
        <v>63</v>
      </c>
      <c r="F97" s="166"/>
      <c r="G97" s="166"/>
      <c r="H97" s="166"/>
      <c r="I97" s="166"/>
      <c r="J97" s="166"/>
      <c r="K97" s="166"/>
      <c r="L97" s="166"/>
      <c r="M97" s="199"/>
      <c r="N97" s="162"/>
    </row>
    <row r="98" spans="2:16" s="38" customFormat="1" ht="24" thickBot="1" x14ac:dyDescent="0.35">
      <c r="B98" s="198"/>
      <c r="C98" s="165"/>
      <c r="D98" s="174"/>
      <c r="E98" s="166"/>
      <c r="F98" s="39"/>
      <c r="G98" s="214"/>
      <c r="H98" s="166"/>
      <c r="I98" s="166"/>
      <c r="J98" s="166"/>
      <c r="K98" s="166"/>
      <c r="L98" s="166"/>
      <c r="M98" s="199"/>
      <c r="N98" s="162"/>
    </row>
    <row r="99" spans="2:16" s="38" customFormat="1" ht="18.75" x14ac:dyDescent="0.3">
      <c r="B99" s="198"/>
      <c r="C99" s="165"/>
      <c r="D99" s="174"/>
      <c r="E99" s="166"/>
      <c r="F99" s="168"/>
      <c r="G99" s="166"/>
      <c r="H99" s="166"/>
      <c r="I99" s="166"/>
      <c r="J99" s="166"/>
      <c r="K99" s="166"/>
      <c r="L99" s="166"/>
      <c r="M99" s="199"/>
      <c r="N99" s="162"/>
      <c r="P99" s="167"/>
    </row>
    <row r="100" spans="2:16" s="167" customFormat="1" ht="18.75" x14ac:dyDescent="0.3">
      <c r="B100" s="211"/>
      <c r="C100" s="172" t="s">
        <v>48</v>
      </c>
      <c r="D100" s="172" t="s">
        <v>63</v>
      </c>
      <c r="E100" s="172"/>
      <c r="F100" s="172"/>
      <c r="G100" s="172"/>
      <c r="H100" s="172"/>
      <c r="I100" s="172"/>
      <c r="J100" s="172"/>
      <c r="K100" s="172"/>
      <c r="L100" s="172"/>
      <c r="M100" s="212"/>
      <c r="P100" s="38"/>
    </row>
    <row r="101" spans="2:16" s="38" customFormat="1" x14ac:dyDescent="0.25">
      <c r="B101" s="198"/>
      <c r="C101" s="165"/>
      <c r="D101" s="180"/>
      <c r="E101" s="166"/>
      <c r="F101" s="166"/>
      <c r="G101" s="166"/>
      <c r="H101" s="166"/>
      <c r="I101" s="166"/>
      <c r="J101" s="166"/>
      <c r="K101" s="166"/>
      <c r="L101" s="166"/>
      <c r="M101" s="199"/>
      <c r="N101" s="162"/>
    </row>
    <row r="102" spans="2:16" s="38" customFormat="1" ht="18.75" x14ac:dyDescent="0.3">
      <c r="B102" s="198"/>
      <c r="C102" s="165"/>
      <c r="D102" s="174"/>
      <c r="E102" s="179" t="s">
        <v>63</v>
      </c>
      <c r="F102" s="166"/>
      <c r="G102" s="166"/>
      <c r="H102" s="166"/>
      <c r="I102" s="166"/>
      <c r="J102" s="166"/>
      <c r="K102" s="166"/>
      <c r="L102" s="166"/>
      <c r="M102" s="199"/>
      <c r="N102" s="162"/>
    </row>
    <row r="103" spans="2:16" s="38" customFormat="1" ht="19.5" thickBot="1" x14ac:dyDescent="0.35">
      <c r="B103" s="198"/>
      <c r="C103" s="165"/>
      <c r="D103" s="174"/>
      <c r="E103" s="179" t="s">
        <v>63</v>
      </c>
      <c r="F103" s="166"/>
      <c r="G103" s="166"/>
      <c r="H103" s="166"/>
      <c r="I103" s="166"/>
      <c r="J103" s="166"/>
      <c r="K103" s="166"/>
      <c r="L103" s="166"/>
      <c r="M103" s="199"/>
      <c r="N103" s="162"/>
    </row>
    <row r="104" spans="2:16" s="38" customFormat="1" ht="24" thickBot="1" x14ac:dyDescent="0.35">
      <c r="B104" s="198"/>
      <c r="C104" s="165"/>
      <c r="D104" s="174"/>
      <c r="E104" s="166"/>
      <c r="F104" s="39"/>
      <c r="G104" s="214"/>
      <c r="H104" s="166"/>
      <c r="I104" s="166"/>
      <c r="J104" s="166"/>
      <c r="K104" s="166"/>
      <c r="L104" s="166"/>
      <c r="M104" s="199"/>
      <c r="N104" s="162"/>
    </row>
    <row r="105" spans="2:16" s="38" customFormat="1" ht="18.75" x14ac:dyDescent="0.3">
      <c r="B105" s="198"/>
      <c r="C105" s="165"/>
      <c r="D105" s="174"/>
      <c r="E105" s="166"/>
      <c r="F105" s="166"/>
      <c r="G105" s="166"/>
      <c r="H105" s="166"/>
      <c r="I105" s="166"/>
      <c r="J105" s="166"/>
      <c r="K105" s="166"/>
      <c r="L105" s="166"/>
      <c r="M105" s="199"/>
      <c r="N105" s="162"/>
    </row>
    <row r="106" spans="2:16" s="38" customFormat="1" ht="19.5" thickBot="1" x14ac:dyDescent="0.35">
      <c r="B106" s="200"/>
      <c r="C106" s="201"/>
      <c r="D106" s="210"/>
      <c r="E106" s="203"/>
      <c r="F106" s="203"/>
      <c r="G106" s="203"/>
      <c r="H106" s="203"/>
      <c r="I106" s="203"/>
      <c r="J106" s="203"/>
      <c r="K106" s="203"/>
      <c r="L106" s="203"/>
      <c r="M106" s="204"/>
      <c r="N106" s="162"/>
    </row>
    <row r="107" spans="2:16" s="38" customFormat="1" ht="27" thickTop="1" x14ac:dyDescent="0.4">
      <c r="B107" s="196" t="s">
        <v>33</v>
      </c>
      <c r="C107" s="205"/>
      <c r="D107" s="236" t="s">
        <v>63</v>
      </c>
      <c r="E107" s="236"/>
      <c r="F107" s="236"/>
      <c r="G107" s="236"/>
      <c r="H107" s="236"/>
      <c r="I107" s="236"/>
      <c r="J107" s="236"/>
      <c r="K107" s="236"/>
      <c r="L107" s="236"/>
      <c r="M107" s="237"/>
      <c r="N107" s="162"/>
    </row>
    <row r="108" spans="2:16" s="38" customFormat="1" ht="18.75" x14ac:dyDescent="0.3">
      <c r="B108" s="198"/>
      <c r="C108" s="165"/>
      <c r="D108" s="174"/>
      <c r="E108" s="166"/>
      <c r="F108" s="166"/>
      <c r="G108" s="166"/>
      <c r="H108" s="166"/>
      <c r="I108" s="166"/>
      <c r="J108" s="166"/>
      <c r="K108" s="166"/>
      <c r="L108" s="166"/>
      <c r="M108" s="199"/>
      <c r="N108" s="162"/>
    </row>
    <row r="109" spans="2:16" s="38" customFormat="1" ht="19.5" thickBot="1" x14ac:dyDescent="0.35">
      <c r="B109" s="198"/>
      <c r="C109" s="165"/>
      <c r="D109" s="174"/>
      <c r="E109" s="179" t="s">
        <v>63</v>
      </c>
      <c r="F109" s="166"/>
      <c r="G109" s="166"/>
      <c r="H109" s="166"/>
      <c r="I109" s="166"/>
      <c r="J109" s="166"/>
      <c r="K109" s="166"/>
      <c r="L109" s="166"/>
      <c r="M109" s="199"/>
      <c r="N109" s="162"/>
    </row>
    <row r="110" spans="2:16" s="38" customFormat="1" ht="24" thickBot="1" x14ac:dyDescent="0.35">
      <c r="B110" s="198"/>
      <c r="C110" s="165"/>
      <c r="D110" s="174"/>
      <c r="E110" s="166"/>
      <c r="F110" s="39"/>
      <c r="G110" s="214"/>
      <c r="H110" s="166"/>
      <c r="I110" s="166"/>
      <c r="J110" s="166"/>
      <c r="K110" s="166"/>
      <c r="L110" s="166"/>
      <c r="M110" s="199"/>
      <c r="N110" s="162"/>
    </row>
    <row r="111" spans="2:16" s="38" customFormat="1" ht="18.75" x14ac:dyDescent="0.3">
      <c r="B111" s="198"/>
      <c r="C111" s="165"/>
      <c r="D111" s="174"/>
      <c r="E111" s="166"/>
      <c r="F111" s="168"/>
      <c r="G111" s="166"/>
      <c r="H111" s="166"/>
      <c r="I111" s="166"/>
      <c r="J111" s="166"/>
      <c r="K111" s="166"/>
      <c r="L111" s="166"/>
      <c r="M111" s="199"/>
      <c r="N111" s="162"/>
    </row>
    <row r="112" spans="2:16" s="38" customFormat="1" ht="19.5" thickBot="1" x14ac:dyDescent="0.35">
      <c r="B112" s="198"/>
      <c r="C112" s="165"/>
      <c r="D112" s="174"/>
      <c r="E112" s="181" t="s">
        <v>63</v>
      </c>
      <c r="F112" s="166"/>
      <c r="G112" s="166"/>
      <c r="H112" s="166"/>
      <c r="I112" s="166"/>
      <c r="J112" s="166"/>
      <c r="K112" s="166"/>
      <c r="L112" s="166"/>
      <c r="M112" s="199"/>
      <c r="N112" s="162"/>
    </row>
    <row r="113" spans="2:16" s="38" customFormat="1" ht="24" thickBot="1" x14ac:dyDescent="0.35">
      <c r="B113" s="198"/>
      <c r="C113" s="165"/>
      <c r="D113" s="174"/>
      <c r="E113" s="166"/>
      <c r="F113" s="39"/>
      <c r="G113" s="214"/>
      <c r="H113" s="166"/>
      <c r="I113" s="166"/>
      <c r="J113" s="166"/>
      <c r="K113" s="166"/>
      <c r="L113" s="166"/>
      <c r="M113" s="199"/>
      <c r="N113" s="162"/>
    </row>
    <row r="114" spans="2:16" s="38" customFormat="1" ht="18.75" x14ac:dyDescent="0.3">
      <c r="B114" s="198"/>
      <c r="C114" s="165"/>
      <c r="D114" s="174"/>
      <c r="E114" s="166"/>
      <c r="F114" s="168"/>
      <c r="G114" s="166"/>
      <c r="H114" s="166"/>
      <c r="I114" s="166"/>
      <c r="J114" s="166"/>
      <c r="K114" s="166"/>
      <c r="L114" s="166"/>
      <c r="M114" s="199"/>
      <c r="N114" s="162"/>
    </row>
    <row r="115" spans="2:16" s="38" customFormat="1" ht="19.5" thickBot="1" x14ac:dyDescent="0.35">
      <c r="B115" s="200"/>
      <c r="C115" s="201"/>
      <c r="D115" s="210"/>
      <c r="E115" s="203"/>
      <c r="F115" s="203"/>
      <c r="G115" s="203"/>
      <c r="H115" s="203"/>
      <c r="I115" s="203"/>
      <c r="J115" s="203"/>
      <c r="K115" s="203"/>
      <c r="L115" s="203"/>
      <c r="M115" s="204"/>
      <c r="N115" s="162"/>
    </row>
    <row r="116" spans="2:16" s="38" customFormat="1" ht="27" thickTop="1" x14ac:dyDescent="0.4">
      <c r="B116" s="196" t="s">
        <v>34</v>
      </c>
      <c r="C116" s="205"/>
      <c r="D116" s="236" t="s">
        <v>63</v>
      </c>
      <c r="E116" s="236"/>
      <c r="F116" s="236"/>
      <c r="G116" s="236"/>
      <c r="H116" s="236"/>
      <c r="I116" s="236"/>
      <c r="J116" s="236"/>
      <c r="K116" s="236"/>
      <c r="L116" s="236"/>
      <c r="M116" s="237"/>
      <c r="N116" s="162"/>
    </row>
    <row r="117" spans="2:16" s="38" customFormat="1" ht="18.75" x14ac:dyDescent="0.3">
      <c r="B117" s="198"/>
      <c r="C117" s="165"/>
      <c r="D117" s="174"/>
      <c r="E117" s="166"/>
      <c r="F117" s="166"/>
      <c r="G117" s="166"/>
      <c r="H117" s="168"/>
      <c r="I117" s="166"/>
      <c r="J117" s="166"/>
      <c r="K117" s="166"/>
      <c r="L117" s="166"/>
      <c r="M117" s="199"/>
      <c r="N117" s="162"/>
      <c r="P117" s="167"/>
    </row>
    <row r="118" spans="2:16" s="167" customFormat="1" ht="18.75" x14ac:dyDescent="0.3">
      <c r="B118" s="211"/>
      <c r="C118" s="172" t="s">
        <v>49</v>
      </c>
      <c r="D118" s="172" t="s">
        <v>63</v>
      </c>
      <c r="E118" s="172"/>
      <c r="F118" s="172"/>
      <c r="G118" s="172"/>
      <c r="H118" s="172"/>
      <c r="I118" s="172"/>
      <c r="J118" s="172"/>
      <c r="K118" s="172"/>
      <c r="L118" s="172"/>
      <c r="M118" s="212"/>
      <c r="P118" s="38"/>
    </row>
    <row r="119" spans="2:16" s="38" customFormat="1" x14ac:dyDescent="0.25">
      <c r="B119" s="198"/>
      <c r="C119" s="165"/>
      <c r="D119" s="180"/>
      <c r="E119" s="166"/>
      <c r="F119" s="166"/>
      <c r="G119" s="166"/>
      <c r="H119" s="168"/>
      <c r="I119" s="166"/>
      <c r="J119" s="166"/>
      <c r="K119" s="166"/>
      <c r="L119" s="166"/>
      <c r="M119" s="199"/>
      <c r="N119" s="162"/>
    </row>
    <row r="120" spans="2:16" s="38" customFormat="1" ht="18.75" x14ac:dyDescent="0.3">
      <c r="B120" s="198"/>
      <c r="C120" s="165"/>
      <c r="D120" s="174"/>
      <c r="E120" s="179" t="s">
        <v>63</v>
      </c>
      <c r="F120" s="166"/>
      <c r="G120" s="166"/>
      <c r="H120" s="168"/>
      <c r="I120" s="166"/>
      <c r="J120" s="166"/>
      <c r="K120" s="166"/>
      <c r="L120" s="166"/>
      <c r="M120" s="199"/>
      <c r="N120" s="162"/>
    </row>
    <row r="121" spans="2:16" s="38" customFormat="1" ht="19.5" thickBot="1" x14ac:dyDescent="0.35">
      <c r="B121" s="198"/>
      <c r="C121" s="165"/>
      <c r="D121" s="174"/>
      <c r="E121" s="179" t="s">
        <v>63</v>
      </c>
      <c r="F121" s="166"/>
      <c r="G121" s="166"/>
      <c r="H121" s="168"/>
      <c r="I121" s="166"/>
      <c r="J121" s="166"/>
      <c r="K121" s="166"/>
      <c r="L121" s="166"/>
      <c r="M121" s="199"/>
      <c r="N121" s="162"/>
    </row>
    <row r="122" spans="2:16" s="38" customFormat="1" ht="24" thickBot="1" x14ac:dyDescent="0.35">
      <c r="B122" s="198"/>
      <c r="C122" s="165"/>
      <c r="D122" s="174"/>
      <c r="E122" s="180"/>
      <c r="F122" s="39"/>
      <c r="G122" s="214"/>
      <c r="H122" s="168"/>
      <c r="I122" s="166"/>
      <c r="J122" s="166"/>
      <c r="K122" s="166"/>
      <c r="L122" s="166"/>
      <c r="M122" s="199"/>
      <c r="N122" s="162"/>
    </row>
    <row r="123" spans="2:16" s="38" customFormat="1" ht="18.75" x14ac:dyDescent="0.3">
      <c r="B123" s="198"/>
      <c r="C123" s="165"/>
      <c r="D123" s="174"/>
      <c r="E123" s="180"/>
      <c r="F123" s="168"/>
      <c r="G123" s="166"/>
      <c r="H123" s="168"/>
      <c r="I123" s="166"/>
      <c r="J123" s="166"/>
      <c r="K123" s="166"/>
      <c r="L123" s="166"/>
      <c r="M123" s="199"/>
      <c r="N123" s="162"/>
      <c r="P123" s="167"/>
    </row>
    <row r="124" spans="2:16" s="167" customFormat="1" ht="18.75" x14ac:dyDescent="0.3">
      <c r="B124" s="211"/>
      <c r="C124" s="172" t="s">
        <v>50</v>
      </c>
      <c r="D124" s="172" t="s">
        <v>63</v>
      </c>
      <c r="E124" s="172"/>
      <c r="F124" s="172"/>
      <c r="G124" s="172"/>
      <c r="H124" s="172"/>
      <c r="I124" s="172"/>
      <c r="J124" s="172"/>
      <c r="K124" s="172"/>
      <c r="L124" s="172"/>
      <c r="M124" s="212"/>
      <c r="P124" s="38"/>
    </row>
    <row r="125" spans="2:16" s="38" customFormat="1" x14ac:dyDescent="0.25">
      <c r="B125" s="198"/>
      <c r="C125" s="165"/>
      <c r="D125" s="180"/>
      <c r="E125" s="182"/>
      <c r="F125" s="166"/>
      <c r="G125" s="166"/>
      <c r="H125" s="168"/>
      <c r="I125" s="166"/>
      <c r="J125" s="166"/>
      <c r="K125" s="166"/>
      <c r="L125" s="166"/>
      <c r="M125" s="199"/>
      <c r="N125" s="162"/>
    </row>
    <row r="126" spans="2:16" s="38" customFormat="1" ht="19.5" thickBot="1" x14ac:dyDescent="0.35">
      <c r="B126" s="198"/>
      <c r="C126" s="165"/>
      <c r="D126" s="174"/>
      <c r="E126" s="179" t="s">
        <v>63</v>
      </c>
      <c r="F126" s="166"/>
      <c r="G126" s="166"/>
      <c r="H126" s="168"/>
      <c r="I126" s="166"/>
      <c r="J126" s="166"/>
      <c r="K126" s="166"/>
      <c r="L126" s="166"/>
      <c r="M126" s="199"/>
      <c r="N126" s="162"/>
    </row>
    <row r="127" spans="2:16" s="38" customFormat="1" ht="24" thickBot="1" x14ac:dyDescent="0.35">
      <c r="B127" s="198"/>
      <c r="C127" s="165"/>
      <c r="D127" s="174"/>
      <c r="E127" s="166"/>
      <c r="F127" s="39"/>
      <c r="G127" s="214"/>
      <c r="H127" s="168"/>
      <c r="I127" s="166"/>
      <c r="J127" s="166"/>
      <c r="K127" s="166"/>
      <c r="L127" s="166"/>
      <c r="M127" s="199"/>
      <c r="N127" s="162"/>
    </row>
    <row r="128" spans="2:16" s="38" customFormat="1" ht="18.75" x14ac:dyDescent="0.3">
      <c r="B128" s="198"/>
      <c r="C128" s="165"/>
      <c r="D128" s="174"/>
      <c r="E128" s="166"/>
      <c r="F128" s="168"/>
      <c r="G128" s="166"/>
      <c r="H128" s="168"/>
      <c r="I128" s="166"/>
      <c r="J128" s="166"/>
      <c r="K128" s="166"/>
      <c r="L128" s="166"/>
      <c r="M128" s="199"/>
      <c r="N128" s="162"/>
      <c r="P128" s="167"/>
    </row>
    <row r="129" spans="2:16" s="167" customFormat="1" ht="18.75" x14ac:dyDescent="0.3">
      <c r="B129" s="211"/>
      <c r="C129" s="172" t="s">
        <v>51</v>
      </c>
      <c r="D129" s="172" t="s">
        <v>63</v>
      </c>
      <c r="E129" s="172"/>
      <c r="F129" s="172"/>
      <c r="G129" s="172"/>
      <c r="H129" s="172"/>
      <c r="I129" s="172"/>
      <c r="J129" s="172"/>
      <c r="K129" s="172"/>
      <c r="L129" s="172"/>
      <c r="M129" s="212"/>
      <c r="P129" s="38"/>
    </row>
    <row r="130" spans="2:16" s="38" customFormat="1" x14ac:dyDescent="0.25">
      <c r="B130" s="198"/>
      <c r="C130" s="165"/>
      <c r="D130" s="180"/>
      <c r="E130" s="166"/>
      <c r="F130" s="166"/>
      <c r="G130" s="166"/>
      <c r="H130" s="168"/>
      <c r="I130" s="166"/>
      <c r="J130" s="166"/>
      <c r="K130" s="166"/>
      <c r="L130" s="166"/>
      <c r="M130" s="199"/>
      <c r="N130" s="162"/>
    </row>
    <row r="131" spans="2:16" s="38" customFormat="1" ht="18.75" x14ac:dyDescent="0.3">
      <c r="B131" s="198"/>
      <c r="C131" s="165"/>
      <c r="D131" s="174"/>
      <c r="E131" s="179" t="s">
        <v>63</v>
      </c>
      <c r="F131" s="166"/>
      <c r="G131" s="166"/>
      <c r="H131" s="168"/>
      <c r="I131" s="166"/>
      <c r="J131" s="166"/>
      <c r="K131" s="166"/>
      <c r="L131" s="166"/>
      <c r="M131" s="199"/>
      <c r="N131" s="162"/>
    </row>
    <row r="132" spans="2:16" s="38" customFormat="1" ht="19.5" thickBot="1" x14ac:dyDescent="0.35">
      <c r="B132" s="198"/>
      <c r="C132" s="165"/>
      <c r="D132" s="174"/>
      <c r="E132" s="179" t="s">
        <v>63</v>
      </c>
      <c r="F132" s="166"/>
      <c r="G132" s="166"/>
      <c r="H132" s="168"/>
      <c r="I132" s="166"/>
      <c r="J132" s="166"/>
      <c r="K132" s="166"/>
      <c r="L132" s="166"/>
      <c r="M132" s="199"/>
      <c r="N132" s="162"/>
    </row>
    <row r="133" spans="2:16" s="38" customFormat="1" ht="24" thickBot="1" x14ac:dyDescent="0.35">
      <c r="B133" s="198"/>
      <c r="C133" s="165"/>
      <c r="D133" s="174"/>
      <c r="E133" s="166"/>
      <c r="F133" s="39"/>
      <c r="G133" s="214"/>
      <c r="H133" s="168"/>
      <c r="I133" s="166"/>
      <c r="J133" s="166"/>
      <c r="K133" s="166"/>
      <c r="L133" s="166"/>
      <c r="M133" s="199"/>
      <c r="N133" s="162"/>
    </row>
    <row r="134" spans="2:16" s="38" customFormat="1" ht="18.75" x14ac:dyDescent="0.3">
      <c r="B134" s="198"/>
      <c r="C134" s="165"/>
      <c r="D134" s="174"/>
      <c r="E134" s="166"/>
      <c r="F134" s="168"/>
      <c r="G134" s="166"/>
      <c r="H134" s="168"/>
      <c r="I134" s="166"/>
      <c r="J134" s="166"/>
      <c r="K134" s="166"/>
      <c r="L134" s="166"/>
      <c r="M134" s="199"/>
      <c r="N134" s="162"/>
      <c r="P134" s="167"/>
    </row>
    <row r="135" spans="2:16" s="167" customFormat="1" ht="18.75" x14ac:dyDescent="0.3">
      <c r="B135" s="211"/>
      <c r="C135" s="172" t="s">
        <v>52</v>
      </c>
      <c r="D135" s="172" t="s">
        <v>63</v>
      </c>
      <c r="E135" s="172"/>
      <c r="F135" s="172"/>
      <c r="G135" s="172"/>
      <c r="H135" s="172"/>
      <c r="I135" s="172"/>
      <c r="J135" s="172"/>
      <c r="K135" s="172"/>
      <c r="L135" s="172"/>
      <c r="M135" s="212"/>
      <c r="P135" s="38"/>
    </row>
    <row r="136" spans="2:16" s="38" customFormat="1" x14ac:dyDescent="0.25">
      <c r="B136" s="198"/>
      <c r="C136" s="165"/>
      <c r="D136" s="180"/>
      <c r="E136" s="166"/>
      <c r="F136" s="166"/>
      <c r="G136" s="166"/>
      <c r="H136" s="168"/>
      <c r="I136" s="166"/>
      <c r="J136" s="166"/>
      <c r="K136" s="166"/>
      <c r="L136" s="166"/>
      <c r="M136" s="199"/>
      <c r="N136" s="162"/>
    </row>
    <row r="137" spans="2:16" s="38" customFormat="1" ht="19.5" thickBot="1" x14ac:dyDescent="0.35">
      <c r="B137" s="198"/>
      <c r="C137" s="165"/>
      <c r="D137" s="174"/>
      <c r="E137" s="179" t="s">
        <v>63</v>
      </c>
      <c r="F137" s="166"/>
      <c r="G137" s="166"/>
      <c r="H137" s="168"/>
      <c r="I137" s="166"/>
      <c r="J137" s="166"/>
      <c r="K137" s="166"/>
      <c r="L137" s="166"/>
      <c r="M137" s="199"/>
      <c r="N137" s="162"/>
    </row>
    <row r="138" spans="2:16" s="38" customFormat="1" ht="24" thickBot="1" x14ac:dyDescent="0.35">
      <c r="B138" s="198"/>
      <c r="C138" s="165"/>
      <c r="D138" s="174"/>
      <c r="E138" s="166"/>
      <c r="F138" s="39"/>
      <c r="G138" s="214"/>
      <c r="H138" s="168"/>
      <c r="I138" s="166"/>
      <c r="J138" s="166"/>
      <c r="K138" s="166"/>
      <c r="L138" s="166"/>
      <c r="M138" s="199"/>
      <c r="N138" s="162"/>
      <c r="P138" s="167"/>
    </row>
    <row r="139" spans="2:16" s="167" customFormat="1" ht="18.75" x14ac:dyDescent="0.3">
      <c r="B139" s="211"/>
      <c r="C139" s="172" t="s">
        <v>53</v>
      </c>
      <c r="D139" s="172" t="s">
        <v>63</v>
      </c>
      <c r="E139" s="172"/>
      <c r="F139" s="172"/>
      <c r="G139" s="172"/>
      <c r="H139" s="172"/>
      <c r="I139" s="172"/>
      <c r="J139" s="172"/>
      <c r="K139" s="172"/>
      <c r="L139" s="172"/>
      <c r="M139" s="212"/>
      <c r="P139" s="38"/>
    </row>
    <row r="140" spans="2:16" s="38" customFormat="1" x14ac:dyDescent="0.25">
      <c r="B140" s="198"/>
      <c r="C140" s="165"/>
      <c r="D140" s="183"/>
      <c r="E140" s="166"/>
      <c r="F140" s="166"/>
      <c r="G140" s="166"/>
      <c r="H140" s="168"/>
      <c r="I140" s="166"/>
      <c r="J140" s="166"/>
      <c r="K140" s="166"/>
      <c r="L140" s="166"/>
      <c r="M140" s="199"/>
      <c r="N140" s="162"/>
    </row>
    <row r="141" spans="2:16" s="38" customFormat="1" ht="19.5" thickBot="1" x14ac:dyDescent="0.35">
      <c r="B141" s="198"/>
      <c r="C141" s="165"/>
      <c r="D141" s="174"/>
      <c r="E141" s="179" t="s">
        <v>63</v>
      </c>
      <c r="F141" s="166"/>
      <c r="G141" s="166"/>
      <c r="H141" s="168"/>
      <c r="I141" s="166"/>
      <c r="J141" s="166"/>
      <c r="K141" s="166"/>
      <c r="L141" s="166"/>
      <c r="M141" s="199"/>
      <c r="N141" s="162"/>
    </row>
    <row r="142" spans="2:16" s="38" customFormat="1" ht="24" thickBot="1" x14ac:dyDescent="0.3">
      <c r="B142" s="198"/>
      <c r="C142" s="165"/>
      <c r="D142" s="166"/>
      <c r="E142" s="166"/>
      <c r="F142" s="39"/>
      <c r="G142" s="214"/>
      <c r="H142" s="166"/>
      <c r="I142" s="166"/>
      <c r="J142" s="166"/>
      <c r="K142" s="166"/>
      <c r="L142" s="166"/>
      <c r="M142" s="199"/>
      <c r="N142" s="162"/>
    </row>
    <row r="143" spans="2:16" s="38" customFormat="1" x14ac:dyDescent="0.25">
      <c r="B143" s="198"/>
      <c r="C143" s="165"/>
      <c r="D143" s="166"/>
      <c r="E143" s="166"/>
      <c r="F143" s="168"/>
      <c r="G143" s="166"/>
      <c r="H143" s="166"/>
      <c r="I143" s="166"/>
      <c r="J143" s="166"/>
      <c r="K143" s="166"/>
      <c r="L143" s="166"/>
      <c r="M143" s="199"/>
      <c r="N143" s="162"/>
    </row>
    <row r="144" spans="2:16" s="38" customFormat="1" ht="15.75" thickBot="1" x14ac:dyDescent="0.3">
      <c r="B144" s="200"/>
      <c r="C144" s="201"/>
      <c r="D144" s="203"/>
      <c r="E144" s="203"/>
      <c r="F144" s="203"/>
      <c r="G144" s="203"/>
      <c r="H144" s="203"/>
      <c r="I144" s="203"/>
      <c r="J144" s="203"/>
      <c r="K144" s="203"/>
      <c r="L144" s="203"/>
      <c r="M144" s="204"/>
      <c r="N144" s="162"/>
    </row>
    <row r="145" spans="2:16" s="38" customFormat="1" ht="27" thickTop="1" x14ac:dyDescent="0.4">
      <c r="B145" s="196" t="s">
        <v>35</v>
      </c>
      <c r="C145" s="205"/>
      <c r="D145" s="236" t="s">
        <v>63</v>
      </c>
      <c r="E145" s="236"/>
      <c r="F145" s="236"/>
      <c r="G145" s="236"/>
      <c r="H145" s="236"/>
      <c r="I145" s="236"/>
      <c r="J145" s="236"/>
      <c r="K145" s="236"/>
      <c r="L145" s="236"/>
      <c r="M145" s="237"/>
      <c r="N145" s="162"/>
    </row>
    <row r="146" spans="2:16" s="38" customFormat="1" ht="18.75" x14ac:dyDescent="0.3">
      <c r="B146" s="198"/>
      <c r="C146" s="165"/>
      <c r="D146" s="174"/>
      <c r="E146" s="166"/>
      <c r="F146" s="166"/>
      <c r="G146" s="166"/>
      <c r="H146" s="166"/>
      <c r="I146" s="166"/>
      <c r="J146" s="166"/>
      <c r="K146" s="166"/>
      <c r="L146" s="166"/>
      <c r="M146" s="199"/>
      <c r="N146" s="162"/>
      <c r="P146" s="167"/>
    </row>
    <row r="147" spans="2:16" s="167" customFormat="1" ht="18.75" x14ac:dyDescent="0.3">
      <c r="B147" s="211"/>
      <c r="C147" s="172" t="s">
        <v>54</v>
      </c>
      <c r="D147" s="172" t="s">
        <v>63</v>
      </c>
      <c r="E147" s="172"/>
      <c r="F147" s="172"/>
      <c r="G147" s="172"/>
      <c r="H147" s="172"/>
      <c r="I147" s="172"/>
      <c r="J147" s="172"/>
      <c r="K147" s="172"/>
      <c r="L147" s="172"/>
      <c r="M147" s="212"/>
      <c r="P147" s="38"/>
    </row>
    <row r="148" spans="2:16" s="38" customFormat="1" x14ac:dyDescent="0.25">
      <c r="B148" s="198"/>
      <c r="C148" s="165"/>
      <c r="D148" s="180"/>
      <c r="E148" s="166"/>
      <c r="F148" s="166"/>
      <c r="G148" s="166"/>
      <c r="H148" s="166"/>
      <c r="I148" s="166"/>
      <c r="J148" s="166"/>
      <c r="K148" s="166"/>
      <c r="L148" s="166"/>
      <c r="M148" s="199"/>
      <c r="N148" s="162"/>
    </row>
    <row r="149" spans="2:16" s="38" customFormat="1" ht="19.5" thickBot="1" x14ac:dyDescent="0.35">
      <c r="B149" s="198"/>
      <c r="C149" s="165"/>
      <c r="D149" s="174"/>
      <c r="E149" s="179" t="s">
        <v>63</v>
      </c>
      <c r="F149" s="166"/>
      <c r="G149" s="166"/>
      <c r="H149" s="166"/>
      <c r="I149" s="166"/>
      <c r="J149" s="166"/>
      <c r="K149" s="166"/>
      <c r="L149" s="166"/>
      <c r="M149" s="199"/>
      <c r="N149" s="162"/>
    </row>
    <row r="150" spans="2:16" s="38" customFormat="1" ht="24" thickBot="1" x14ac:dyDescent="0.35">
      <c r="B150" s="198"/>
      <c r="C150" s="165"/>
      <c r="D150" s="174"/>
      <c r="E150" s="166"/>
      <c r="F150" s="39"/>
      <c r="G150" s="214"/>
      <c r="H150" s="166"/>
      <c r="I150" s="166"/>
      <c r="J150" s="166"/>
      <c r="K150" s="166"/>
      <c r="L150" s="166"/>
      <c r="M150" s="199"/>
      <c r="N150" s="162"/>
    </row>
    <row r="151" spans="2:16" s="38" customFormat="1" ht="18.75" x14ac:dyDescent="0.3">
      <c r="B151" s="198"/>
      <c r="C151" s="165"/>
      <c r="D151" s="174"/>
      <c r="E151" s="166"/>
      <c r="F151" s="168"/>
      <c r="G151" s="166"/>
      <c r="H151" s="166"/>
      <c r="I151" s="166"/>
      <c r="J151" s="166"/>
      <c r="K151" s="166"/>
      <c r="L151" s="166"/>
      <c r="M151" s="199"/>
      <c r="N151" s="162"/>
      <c r="P151" s="167"/>
    </row>
    <row r="152" spans="2:16" s="167" customFormat="1" ht="18.75" x14ac:dyDescent="0.3">
      <c r="B152" s="211"/>
      <c r="C152" s="172" t="s">
        <v>55</v>
      </c>
      <c r="D152" s="172" t="s">
        <v>63</v>
      </c>
      <c r="E152" s="172"/>
      <c r="F152" s="172"/>
      <c r="G152" s="172"/>
      <c r="H152" s="172"/>
      <c r="I152" s="172"/>
      <c r="J152" s="172"/>
      <c r="K152" s="172"/>
      <c r="L152" s="172"/>
      <c r="M152" s="212"/>
      <c r="P152" s="38"/>
    </row>
    <row r="153" spans="2:16" s="38" customFormat="1" x14ac:dyDescent="0.25">
      <c r="B153" s="198"/>
      <c r="C153" s="165"/>
      <c r="D153" s="180"/>
      <c r="E153" s="166"/>
      <c r="F153" s="166"/>
      <c r="G153" s="166"/>
      <c r="H153" s="166"/>
      <c r="I153" s="166"/>
      <c r="J153" s="166"/>
      <c r="K153" s="166"/>
      <c r="L153" s="166"/>
      <c r="M153" s="199"/>
      <c r="N153" s="162"/>
    </row>
    <row r="154" spans="2:16" s="38" customFormat="1" ht="19.5" thickBot="1" x14ac:dyDescent="0.35">
      <c r="B154" s="198"/>
      <c r="C154" s="165"/>
      <c r="D154" s="174"/>
      <c r="E154" s="179" t="s">
        <v>63</v>
      </c>
      <c r="F154" s="166"/>
      <c r="G154" s="166"/>
      <c r="H154" s="166"/>
      <c r="I154" s="166"/>
      <c r="J154" s="166"/>
      <c r="K154" s="166"/>
      <c r="L154" s="166"/>
      <c r="M154" s="199"/>
      <c r="N154" s="162"/>
    </row>
    <row r="155" spans="2:16" s="38" customFormat="1" ht="24" thickBot="1" x14ac:dyDescent="0.35">
      <c r="B155" s="198"/>
      <c r="C155" s="165"/>
      <c r="D155" s="174"/>
      <c r="E155" s="166"/>
      <c r="F155" s="39"/>
      <c r="G155" s="214"/>
      <c r="H155" s="166"/>
      <c r="I155" s="166"/>
      <c r="J155" s="166"/>
      <c r="K155" s="166"/>
      <c r="L155" s="166"/>
      <c r="M155" s="199"/>
      <c r="N155" s="162"/>
    </row>
    <row r="156" spans="2:16" s="38" customFormat="1" ht="18.75" x14ac:dyDescent="0.3">
      <c r="B156" s="198"/>
      <c r="C156" s="165"/>
      <c r="D156" s="174"/>
      <c r="E156" s="166"/>
      <c r="F156" s="168"/>
      <c r="G156" s="166"/>
      <c r="H156" s="166"/>
      <c r="I156" s="166"/>
      <c r="J156" s="166"/>
      <c r="K156" s="166"/>
      <c r="L156" s="166"/>
      <c r="M156" s="199"/>
      <c r="N156" s="162"/>
      <c r="P156" s="167"/>
    </row>
    <row r="157" spans="2:16" s="167" customFormat="1" ht="18.75" x14ac:dyDescent="0.3">
      <c r="B157" s="211"/>
      <c r="C157" s="172" t="s">
        <v>56</v>
      </c>
      <c r="D157" s="172" t="s">
        <v>63</v>
      </c>
      <c r="E157" s="172"/>
      <c r="F157" s="172"/>
      <c r="G157" s="172"/>
      <c r="H157" s="172"/>
      <c r="I157" s="172"/>
      <c r="J157" s="172"/>
      <c r="K157" s="172"/>
      <c r="L157" s="172"/>
      <c r="M157" s="212"/>
      <c r="P157" s="38"/>
    </row>
    <row r="158" spans="2:16" s="38" customFormat="1" x14ac:dyDescent="0.25">
      <c r="B158" s="198"/>
      <c r="C158" s="165"/>
      <c r="D158" s="180"/>
      <c r="E158" s="166"/>
      <c r="F158" s="166"/>
      <c r="G158" s="166"/>
      <c r="H158" s="166"/>
      <c r="I158" s="166"/>
      <c r="J158" s="166"/>
      <c r="K158" s="166"/>
      <c r="L158" s="166"/>
      <c r="M158" s="199"/>
      <c r="N158" s="162"/>
    </row>
    <row r="159" spans="2:16" s="38" customFormat="1" ht="19.5" thickBot="1" x14ac:dyDescent="0.35">
      <c r="B159" s="198"/>
      <c r="C159" s="165"/>
      <c r="D159" s="174"/>
      <c r="E159" s="179" t="s">
        <v>63</v>
      </c>
      <c r="F159" s="166"/>
      <c r="G159" s="166"/>
      <c r="H159" s="166"/>
      <c r="I159" s="166"/>
      <c r="J159" s="166"/>
      <c r="K159" s="166"/>
      <c r="L159" s="166"/>
      <c r="M159" s="199"/>
      <c r="N159" s="162"/>
    </row>
    <row r="160" spans="2:16" s="38" customFormat="1" ht="24" thickBot="1" x14ac:dyDescent="0.3">
      <c r="B160" s="198"/>
      <c r="C160" s="165"/>
      <c r="D160" s="166"/>
      <c r="E160" s="166"/>
      <c r="F160" s="39"/>
      <c r="G160" s="214"/>
      <c r="H160" s="166"/>
      <c r="I160" s="166"/>
      <c r="J160" s="166"/>
      <c r="K160" s="166"/>
      <c r="L160" s="166"/>
      <c r="M160" s="199"/>
      <c r="N160" s="162"/>
    </row>
    <row r="161" spans="2:16" s="38" customFormat="1" ht="15.75" thickBot="1" x14ac:dyDescent="0.3">
      <c r="B161" s="200"/>
      <c r="C161" s="201"/>
      <c r="D161" s="203"/>
      <c r="E161" s="203"/>
      <c r="F161" s="203"/>
      <c r="G161" s="203"/>
      <c r="H161" s="203"/>
      <c r="I161" s="203"/>
      <c r="J161" s="203"/>
      <c r="K161" s="203"/>
      <c r="L161" s="203"/>
      <c r="M161" s="204"/>
      <c r="N161" s="162"/>
    </row>
    <row r="162" spans="2:16" s="38" customFormat="1" ht="15.75" thickTop="1" x14ac:dyDescent="0.25">
      <c r="B162" s="162"/>
      <c r="C162" s="161"/>
      <c r="D162" s="162"/>
      <c r="E162" s="162"/>
      <c r="F162" s="162"/>
      <c r="G162" s="162"/>
      <c r="H162" s="162"/>
      <c r="I162" s="162"/>
      <c r="J162" s="162"/>
      <c r="K162" s="162"/>
      <c r="L162" s="162"/>
      <c r="M162" s="162"/>
      <c r="N162" s="162"/>
    </row>
    <row r="163" spans="2:16" s="38" customFormat="1" x14ac:dyDescent="0.25">
      <c r="B163" s="162"/>
      <c r="C163" s="161"/>
      <c r="D163" s="162"/>
      <c r="E163" s="162"/>
      <c r="F163" s="162"/>
      <c r="G163" s="162"/>
      <c r="H163" s="162"/>
      <c r="I163" s="162"/>
      <c r="J163" s="162"/>
      <c r="K163" s="162"/>
      <c r="L163" s="162"/>
      <c r="M163" s="162"/>
      <c r="N163" s="162"/>
    </row>
    <row r="164" spans="2:16" s="38" customFormat="1" x14ac:dyDescent="0.25">
      <c r="B164" s="162"/>
      <c r="C164" s="161"/>
      <c r="D164" s="162"/>
      <c r="E164" s="162"/>
      <c r="F164" s="162"/>
      <c r="G164" s="162"/>
      <c r="H164" s="162"/>
      <c r="I164" s="162"/>
      <c r="J164" s="162"/>
      <c r="K164" s="162"/>
      <c r="L164" s="162"/>
      <c r="M164" s="162"/>
      <c r="N164" s="162"/>
      <c r="P164"/>
    </row>
    <row r="165" spans="2:16" x14ac:dyDescent="0.25">
      <c r="B165" s="162"/>
      <c r="D165" s="162"/>
      <c r="E165" s="162"/>
      <c r="F165" s="162"/>
      <c r="G165" s="162"/>
      <c r="H165" s="162"/>
      <c r="I165" s="162"/>
      <c r="J165" s="162"/>
      <c r="K165" s="162"/>
      <c r="L165" s="162"/>
      <c r="M165" s="162"/>
      <c r="N165" s="162"/>
    </row>
    <row r="166" spans="2:16" x14ac:dyDescent="0.25">
      <c r="B166" s="162"/>
      <c r="D166" s="162"/>
      <c r="E166" s="162"/>
      <c r="F166" s="162"/>
      <c r="G166" s="162"/>
      <c r="H166" s="162"/>
      <c r="I166" s="162"/>
      <c r="J166" s="162"/>
      <c r="K166" s="162"/>
      <c r="L166" s="162"/>
      <c r="M166" s="162"/>
      <c r="N166" s="162"/>
    </row>
    <row r="167" spans="2:16" x14ac:dyDescent="0.25">
      <c r="B167" s="162"/>
      <c r="D167" s="162"/>
      <c r="E167" s="162"/>
      <c r="F167" s="162"/>
      <c r="G167" s="162"/>
      <c r="H167" s="162"/>
      <c r="I167" s="162"/>
      <c r="J167" s="162"/>
      <c r="K167" s="162"/>
      <c r="L167" s="162"/>
      <c r="M167" s="162"/>
      <c r="N167" s="162"/>
    </row>
    <row r="168" spans="2:16" x14ac:dyDescent="0.25">
      <c r="B168" s="162"/>
      <c r="D168" s="162"/>
      <c r="E168" s="162"/>
      <c r="F168" s="162"/>
      <c r="G168" s="162"/>
      <c r="H168" s="162"/>
      <c r="I168" s="162"/>
      <c r="J168" s="162"/>
      <c r="K168" s="162"/>
      <c r="L168" s="162"/>
      <c r="M168" s="162"/>
      <c r="N168" s="162"/>
    </row>
    <row r="169" spans="2:16" x14ac:dyDescent="0.25">
      <c r="B169" s="162"/>
      <c r="D169" s="162"/>
      <c r="E169" s="162"/>
      <c r="F169" s="162"/>
      <c r="G169" s="162"/>
      <c r="H169" s="162"/>
      <c r="J169" s="162"/>
      <c r="K169" s="162"/>
      <c r="L169" s="162"/>
      <c r="M169" s="162"/>
      <c r="N169" s="162"/>
    </row>
    <row r="170" spans="2:16" x14ac:dyDescent="0.25">
      <c r="B170" s="162"/>
      <c r="D170" s="162"/>
      <c r="E170" s="162"/>
      <c r="F170" s="162"/>
      <c r="G170" s="162"/>
      <c r="H170" s="162"/>
      <c r="J170" s="162"/>
      <c r="K170" s="162"/>
      <c r="L170" s="162"/>
      <c r="M170" s="162"/>
      <c r="N170" s="162"/>
    </row>
    <row r="171" spans="2:16" x14ac:dyDescent="0.25">
      <c r="B171" s="162"/>
      <c r="D171" s="162"/>
      <c r="E171" s="162"/>
      <c r="F171" s="162"/>
      <c r="G171" s="162"/>
      <c r="H171" s="162"/>
      <c r="J171" s="162"/>
      <c r="K171" s="162"/>
      <c r="L171" s="162"/>
      <c r="M171" s="162"/>
      <c r="N171" s="162"/>
    </row>
    <row r="172" spans="2:16" x14ac:dyDescent="0.25">
      <c r="B172" s="162"/>
      <c r="D172" s="162"/>
      <c r="E172" s="162"/>
      <c r="F172" s="162"/>
      <c r="G172" s="162"/>
      <c r="H172" s="162"/>
      <c r="J172" s="162"/>
      <c r="K172" s="162"/>
      <c r="L172" s="162"/>
      <c r="M172" s="162"/>
      <c r="N172" s="162"/>
    </row>
    <row r="173" spans="2:16" x14ac:dyDescent="0.25">
      <c r="B173" s="162"/>
      <c r="D173" s="162"/>
      <c r="E173" s="162"/>
      <c r="F173" s="162"/>
      <c r="G173" s="162"/>
      <c r="H173" s="162"/>
      <c r="J173" s="162"/>
      <c r="K173" s="162"/>
      <c r="L173" s="162"/>
      <c r="M173" s="162"/>
      <c r="N173" s="162"/>
    </row>
    <row r="174" spans="2:16" x14ac:dyDescent="0.25">
      <c r="B174" s="162"/>
      <c r="D174" s="162"/>
      <c r="E174" s="162"/>
      <c r="F174" s="162"/>
      <c r="G174" s="162"/>
      <c r="H174" s="162"/>
      <c r="J174" s="162"/>
      <c r="K174" s="162"/>
      <c r="L174" s="162"/>
      <c r="M174" s="162"/>
      <c r="N174" s="162"/>
    </row>
    <row r="175" spans="2:16" x14ac:dyDescent="0.25">
      <c r="B175" s="162"/>
      <c r="D175" s="162"/>
      <c r="E175" s="162"/>
      <c r="F175" s="162"/>
      <c r="G175" s="162"/>
      <c r="H175" s="162"/>
      <c r="J175" s="162"/>
      <c r="K175" s="162"/>
      <c r="L175" s="162"/>
      <c r="M175" s="162"/>
      <c r="N175" s="162"/>
    </row>
    <row r="176" spans="2:16" x14ac:dyDescent="0.25">
      <c r="B176" s="162"/>
      <c r="D176" s="162"/>
      <c r="E176" s="162"/>
      <c r="F176" s="162"/>
      <c r="G176" s="162"/>
      <c r="H176" s="162"/>
      <c r="J176" s="162"/>
      <c r="K176" s="162"/>
      <c r="L176" s="162"/>
      <c r="M176" s="162"/>
      <c r="N176" s="162"/>
    </row>
    <row r="177" spans="2:14" x14ac:dyDescent="0.25">
      <c r="B177" s="162"/>
      <c r="D177" s="162"/>
      <c r="E177" s="162"/>
      <c r="F177" s="162"/>
      <c r="G177" s="162"/>
      <c r="H177" s="162"/>
      <c r="J177" s="162"/>
      <c r="K177" s="162"/>
      <c r="L177" s="162"/>
      <c r="M177" s="162"/>
      <c r="N177" s="162"/>
    </row>
    <row r="178" spans="2:14" x14ac:dyDescent="0.25">
      <c r="B178" s="162"/>
      <c r="D178" s="162"/>
      <c r="E178" s="162"/>
      <c r="F178" s="162"/>
      <c r="G178" s="162"/>
      <c r="H178" s="162"/>
      <c r="J178" s="162"/>
      <c r="K178" s="162"/>
      <c r="L178" s="162"/>
      <c r="M178" s="162"/>
      <c r="N178" s="162"/>
    </row>
    <row r="179" spans="2:14" x14ac:dyDescent="0.25">
      <c r="B179" s="162"/>
      <c r="D179" s="162"/>
      <c r="E179" s="162"/>
      <c r="F179" s="162"/>
      <c r="G179" s="162"/>
      <c r="H179" s="162"/>
      <c r="J179" s="162"/>
      <c r="K179" s="162"/>
      <c r="L179" s="162"/>
      <c r="M179" s="162"/>
      <c r="N179" s="162"/>
    </row>
    <row r="180" spans="2:14" x14ac:dyDescent="0.25">
      <c r="B180" s="162"/>
      <c r="D180" s="162"/>
      <c r="E180" s="162"/>
      <c r="F180" s="162"/>
      <c r="G180" s="162"/>
      <c r="H180" s="162"/>
      <c r="J180" s="162"/>
      <c r="K180" s="162"/>
      <c r="L180" s="162"/>
      <c r="M180" s="162"/>
      <c r="N180" s="162"/>
    </row>
    <row r="181" spans="2:14" x14ac:dyDescent="0.25">
      <c r="B181" s="162"/>
      <c r="D181" s="162"/>
      <c r="E181" s="162"/>
      <c r="F181" s="162"/>
      <c r="G181" s="162"/>
      <c r="H181" s="162"/>
      <c r="J181" s="162"/>
      <c r="K181" s="162"/>
      <c r="L181" s="162"/>
      <c r="M181" s="162"/>
      <c r="N181" s="162"/>
    </row>
    <row r="182" spans="2:14" x14ac:dyDescent="0.25">
      <c r="B182" s="162"/>
      <c r="D182" s="162"/>
      <c r="E182" s="162"/>
      <c r="F182" s="162"/>
      <c r="G182" s="162"/>
      <c r="H182" s="162"/>
      <c r="J182" s="162"/>
      <c r="K182" s="162"/>
      <c r="L182" s="162"/>
      <c r="M182" s="162"/>
      <c r="N182" s="162"/>
    </row>
    <row r="183" spans="2:14" x14ac:dyDescent="0.25">
      <c r="B183" s="162"/>
      <c r="D183" s="162"/>
      <c r="E183" s="162"/>
      <c r="F183" s="162"/>
      <c r="G183" s="162"/>
      <c r="H183" s="162"/>
      <c r="J183" s="162"/>
      <c r="K183" s="162"/>
      <c r="L183" s="162"/>
      <c r="M183" s="162"/>
      <c r="N183" s="162"/>
    </row>
    <row r="184" spans="2:14" x14ac:dyDescent="0.25">
      <c r="B184" s="162"/>
      <c r="D184" s="162"/>
      <c r="E184" s="162"/>
      <c r="F184" s="162"/>
      <c r="G184" s="162"/>
      <c r="H184" s="162"/>
      <c r="J184" s="162"/>
      <c r="K184" s="162"/>
      <c r="L184" s="162"/>
      <c r="M184" s="162"/>
      <c r="N184" s="162"/>
    </row>
    <row r="185" spans="2:14" x14ac:dyDescent="0.25">
      <c r="B185" s="162"/>
      <c r="D185" s="162"/>
      <c r="E185" s="162"/>
      <c r="F185" s="162"/>
      <c r="G185" s="162"/>
      <c r="H185" s="162"/>
      <c r="J185" s="162"/>
      <c r="K185" s="162"/>
      <c r="L185" s="162"/>
      <c r="M185" s="162"/>
      <c r="N185" s="162"/>
    </row>
    <row r="186" spans="2:14" x14ac:dyDescent="0.25">
      <c r="B186" s="162"/>
      <c r="D186" s="162"/>
      <c r="E186" s="162"/>
      <c r="F186" s="162"/>
      <c r="G186" s="162"/>
      <c r="H186" s="162"/>
      <c r="J186" s="162"/>
      <c r="K186" s="162"/>
      <c r="L186" s="162"/>
      <c r="M186" s="162"/>
      <c r="N186" s="162"/>
    </row>
    <row r="187" spans="2:14" x14ac:dyDescent="0.25">
      <c r="B187" s="162"/>
      <c r="D187" s="162"/>
      <c r="E187" s="162"/>
      <c r="F187" s="162"/>
      <c r="G187" s="162"/>
      <c r="H187" s="162"/>
      <c r="J187" s="162"/>
      <c r="K187" s="162"/>
      <c r="L187" s="162"/>
      <c r="M187" s="162"/>
      <c r="N187" s="162"/>
    </row>
    <row r="188" spans="2:14" x14ac:dyDescent="0.25">
      <c r="B188" s="162"/>
      <c r="D188" s="162"/>
      <c r="E188" s="162"/>
      <c r="F188" s="162"/>
      <c r="G188" s="162"/>
      <c r="H188" s="162"/>
      <c r="J188" s="162"/>
      <c r="K188" s="162"/>
      <c r="L188" s="162"/>
      <c r="M188" s="162"/>
      <c r="N188" s="162"/>
    </row>
    <row r="189" spans="2:14" x14ac:dyDescent="0.25">
      <c r="B189" s="162"/>
      <c r="D189" s="162"/>
      <c r="E189" s="162"/>
      <c r="F189" s="162"/>
      <c r="G189" s="162"/>
      <c r="H189" s="162"/>
      <c r="J189" s="162"/>
      <c r="K189" s="162"/>
      <c r="L189" s="162"/>
      <c r="M189" s="162"/>
      <c r="N189" s="162"/>
    </row>
    <row r="190" spans="2:14" x14ac:dyDescent="0.25">
      <c r="B190" s="162"/>
      <c r="D190" s="162"/>
      <c r="E190" s="162"/>
      <c r="F190" s="162"/>
      <c r="G190" s="162"/>
      <c r="H190" s="162"/>
      <c r="J190" s="162"/>
      <c r="K190" s="162"/>
      <c r="L190" s="162"/>
      <c r="M190" s="162"/>
      <c r="N190" s="162"/>
    </row>
    <row r="191" spans="2:14" x14ac:dyDescent="0.25">
      <c r="B191" s="162"/>
      <c r="D191" s="162"/>
      <c r="E191" s="162"/>
      <c r="F191" s="162"/>
      <c r="G191" s="162"/>
      <c r="H191" s="162"/>
      <c r="J191" s="162"/>
      <c r="K191" s="162"/>
      <c r="L191" s="162"/>
      <c r="M191" s="162"/>
      <c r="N191" s="162"/>
    </row>
    <row r="192" spans="2:14" x14ac:dyDescent="0.25">
      <c r="B192" s="162"/>
      <c r="D192" s="162"/>
      <c r="E192" s="162"/>
      <c r="F192" s="162"/>
      <c r="G192" s="162"/>
      <c r="H192" s="162"/>
      <c r="I192" s="162"/>
      <c r="J192" s="162"/>
      <c r="K192" s="162"/>
      <c r="L192" s="162"/>
      <c r="M192" s="162"/>
      <c r="N192" s="162"/>
    </row>
    <row r="193" spans="2:14" x14ac:dyDescent="0.25">
      <c r="B193" s="162"/>
      <c r="D193" s="162"/>
      <c r="E193" s="162"/>
      <c r="F193" s="162"/>
      <c r="G193" s="162"/>
      <c r="H193" s="162"/>
      <c r="I193" s="162"/>
      <c r="J193" s="162"/>
      <c r="K193" s="162"/>
      <c r="L193" s="162"/>
      <c r="M193" s="162"/>
      <c r="N193" s="162"/>
    </row>
    <row r="194" spans="2:14" x14ac:dyDescent="0.25">
      <c r="B194" s="162"/>
      <c r="D194" s="162"/>
      <c r="E194" s="162"/>
      <c r="F194" s="162"/>
      <c r="G194" s="162"/>
      <c r="H194" s="162"/>
      <c r="I194" s="162"/>
      <c r="J194" s="162"/>
      <c r="K194" s="162"/>
      <c r="L194" s="162"/>
      <c r="M194" s="162"/>
      <c r="N194" s="162"/>
    </row>
    <row r="195" spans="2:14" x14ac:dyDescent="0.25">
      <c r="B195" s="162"/>
      <c r="D195" s="162"/>
      <c r="E195" s="162"/>
      <c r="F195" s="162"/>
      <c r="G195" s="162"/>
      <c r="H195" s="162"/>
      <c r="I195" s="162"/>
      <c r="J195" s="162"/>
      <c r="K195" s="162"/>
      <c r="L195" s="162"/>
      <c r="M195" s="162"/>
      <c r="N195" s="162"/>
    </row>
    <row r="196" spans="2:14" x14ac:dyDescent="0.25">
      <c r="B196" s="162"/>
      <c r="D196" s="162"/>
      <c r="E196" s="162"/>
      <c r="F196" s="162"/>
      <c r="G196" s="162"/>
      <c r="H196" s="162"/>
      <c r="I196" s="162"/>
      <c r="J196" s="162"/>
      <c r="K196" s="162"/>
      <c r="L196" s="162"/>
      <c r="M196" s="162"/>
      <c r="N196" s="162"/>
    </row>
    <row r="197" spans="2:14" x14ac:dyDescent="0.25">
      <c r="B197" s="162"/>
      <c r="D197" s="162"/>
      <c r="E197" s="162"/>
      <c r="F197" s="162"/>
      <c r="G197" s="162"/>
      <c r="H197" s="162"/>
      <c r="I197" s="162"/>
      <c r="J197" s="162"/>
      <c r="K197" s="162"/>
      <c r="L197" s="162"/>
      <c r="M197" s="162"/>
      <c r="N197" s="162"/>
    </row>
    <row r="198" spans="2:14" x14ac:dyDescent="0.25">
      <c r="B198" s="162"/>
      <c r="D198" s="162"/>
      <c r="E198" s="162"/>
      <c r="F198" s="162"/>
      <c r="G198" s="162"/>
      <c r="H198" s="162"/>
      <c r="I198" s="162"/>
      <c r="J198" s="162"/>
      <c r="K198" s="162"/>
      <c r="L198" s="162"/>
      <c r="M198" s="162"/>
      <c r="N198" s="162"/>
    </row>
    <row r="199" spans="2:14" x14ac:dyDescent="0.25">
      <c r="B199" s="162"/>
      <c r="D199" s="162"/>
      <c r="E199" s="162"/>
      <c r="F199" s="162"/>
      <c r="G199" s="162"/>
      <c r="H199" s="162"/>
      <c r="I199" s="162"/>
      <c r="J199" s="162"/>
      <c r="K199" s="162"/>
      <c r="L199" s="162"/>
      <c r="M199" s="162"/>
      <c r="N199" s="162"/>
    </row>
    <row r="200" spans="2:14" x14ac:dyDescent="0.25">
      <c r="B200" s="162"/>
      <c r="D200" s="162"/>
      <c r="E200" s="162"/>
      <c r="F200" s="162"/>
      <c r="G200" s="162"/>
      <c r="H200" s="162"/>
      <c r="I200" s="162"/>
      <c r="J200" s="162"/>
      <c r="K200" s="162"/>
      <c r="L200" s="162"/>
      <c r="M200" s="162"/>
      <c r="N200" s="162"/>
    </row>
    <row r="201" spans="2:14" x14ac:dyDescent="0.25">
      <c r="B201" s="162"/>
      <c r="D201" s="162"/>
      <c r="E201" s="162"/>
      <c r="F201" s="162"/>
      <c r="G201" s="162"/>
      <c r="H201" s="162"/>
      <c r="I201" s="162"/>
      <c r="J201" s="162"/>
      <c r="K201" s="162"/>
      <c r="L201" s="162"/>
      <c r="M201" s="162"/>
      <c r="N201" s="162"/>
    </row>
    <row r="202" spans="2:14" x14ac:dyDescent="0.25">
      <c r="B202" s="162"/>
      <c r="D202" s="162"/>
      <c r="E202" s="162"/>
      <c r="F202" s="162"/>
      <c r="G202" s="162"/>
      <c r="H202" s="162"/>
      <c r="I202" s="162"/>
      <c r="J202" s="162"/>
      <c r="K202" s="162"/>
      <c r="L202" s="162"/>
      <c r="M202" s="162"/>
      <c r="N202" s="162"/>
    </row>
    <row r="203" spans="2:14" x14ac:dyDescent="0.25">
      <c r="B203" s="162"/>
      <c r="D203" s="162"/>
      <c r="E203" s="162"/>
      <c r="F203" s="162"/>
      <c r="G203" s="162"/>
      <c r="H203" s="162"/>
      <c r="I203" s="162"/>
      <c r="J203" s="162"/>
      <c r="K203" s="162"/>
      <c r="L203" s="162"/>
      <c r="M203" s="162"/>
      <c r="N203" s="162"/>
    </row>
    <row r="204" spans="2:14" x14ac:dyDescent="0.25">
      <c r="B204" s="162"/>
      <c r="D204" s="162"/>
      <c r="E204" s="162"/>
      <c r="F204" s="162"/>
      <c r="G204" s="162"/>
      <c r="H204" s="162"/>
      <c r="I204" s="162"/>
      <c r="J204" s="162"/>
      <c r="K204" s="162"/>
      <c r="L204" s="162"/>
      <c r="M204" s="162"/>
      <c r="N204" s="162"/>
    </row>
    <row r="205" spans="2:14" x14ac:dyDescent="0.25">
      <c r="B205" s="162"/>
      <c r="D205" s="162"/>
      <c r="E205" s="162"/>
      <c r="F205" s="162"/>
      <c r="G205" s="162"/>
      <c r="H205" s="162"/>
      <c r="I205" s="162"/>
      <c r="J205" s="162"/>
      <c r="K205" s="162"/>
      <c r="L205" s="162"/>
      <c r="M205" s="162"/>
      <c r="N205" s="162"/>
    </row>
    <row r="206" spans="2:14" x14ac:dyDescent="0.25">
      <c r="B206" s="162"/>
      <c r="D206" s="162"/>
      <c r="E206" s="162"/>
      <c r="F206" s="162"/>
      <c r="G206" s="162"/>
      <c r="H206" s="162"/>
      <c r="I206" s="162"/>
      <c r="J206" s="162"/>
      <c r="K206" s="162"/>
      <c r="L206" s="162"/>
      <c r="M206" s="162"/>
      <c r="N206" s="162"/>
    </row>
    <row r="207" spans="2:14" x14ac:dyDescent="0.25">
      <c r="B207" s="162"/>
      <c r="D207" s="162"/>
      <c r="E207" s="162"/>
      <c r="F207" s="162"/>
      <c r="G207" s="162"/>
      <c r="H207" s="162"/>
      <c r="I207" s="162"/>
      <c r="J207" s="162"/>
      <c r="K207" s="162"/>
      <c r="L207" s="162"/>
      <c r="M207" s="162"/>
      <c r="N207" s="162"/>
    </row>
    <row r="208" spans="2:14" x14ac:dyDescent="0.25">
      <c r="B208" s="162"/>
      <c r="D208" s="162"/>
      <c r="E208" s="162"/>
      <c r="F208" s="162"/>
      <c r="G208" s="162"/>
      <c r="H208" s="162"/>
      <c r="I208" s="162"/>
      <c r="J208" s="162"/>
      <c r="K208" s="162"/>
      <c r="L208" s="162"/>
      <c r="M208" s="162"/>
      <c r="N208" s="162"/>
    </row>
    <row r="209" spans="2:14" x14ac:dyDescent="0.25">
      <c r="B209" s="162"/>
      <c r="D209" s="162"/>
      <c r="E209" s="162"/>
      <c r="F209" s="162"/>
      <c r="G209" s="162"/>
      <c r="H209" s="162"/>
      <c r="I209" s="162"/>
      <c r="J209" s="162"/>
      <c r="K209" s="162"/>
      <c r="L209" s="162"/>
      <c r="M209" s="162"/>
      <c r="N209" s="162"/>
    </row>
    <row r="210" spans="2:14" x14ac:dyDescent="0.25">
      <c r="B210" s="162"/>
      <c r="D210" s="162"/>
      <c r="E210" s="162"/>
      <c r="F210" s="162"/>
      <c r="G210" s="162"/>
      <c r="H210" s="162"/>
      <c r="I210" s="162"/>
      <c r="J210" s="162"/>
      <c r="K210" s="162"/>
      <c r="L210" s="162"/>
      <c r="M210" s="162"/>
      <c r="N210" s="162"/>
    </row>
    <row r="211" spans="2:14" x14ac:dyDescent="0.25">
      <c r="B211" s="162"/>
      <c r="D211" s="162"/>
      <c r="E211" s="162"/>
      <c r="F211" s="162"/>
      <c r="G211" s="162"/>
      <c r="H211" s="162"/>
      <c r="I211" s="162"/>
      <c r="J211" s="162"/>
      <c r="K211" s="162"/>
      <c r="L211" s="162"/>
      <c r="M211" s="162"/>
      <c r="N211" s="162"/>
    </row>
    <row r="212" spans="2:14" x14ac:dyDescent="0.25">
      <c r="B212" s="162"/>
      <c r="D212" s="162"/>
      <c r="E212" s="162"/>
      <c r="F212" s="162"/>
      <c r="G212" s="162"/>
      <c r="H212" s="162"/>
      <c r="I212" s="162"/>
      <c r="J212" s="162"/>
      <c r="K212" s="162"/>
      <c r="L212" s="162"/>
      <c r="M212" s="162"/>
      <c r="N212" s="162"/>
    </row>
    <row r="213" spans="2:14" x14ac:dyDescent="0.25">
      <c r="B213" s="162"/>
      <c r="D213" s="162"/>
      <c r="E213" s="162"/>
      <c r="F213" s="162"/>
      <c r="G213" s="162"/>
      <c r="H213" s="162"/>
      <c r="I213" s="162"/>
      <c r="J213" s="162"/>
      <c r="K213" s="162"/>
      <c r="L213" s="162"/>
      <c r="M213" s="162"/>
      <c r="N213" s="162"/>
    </row>
    <row r="214" spans="2:14" x14ac:dyDescent="0.25">
      <c r="B214" s="162"/>
      <c r="D214" s="162"/>
      <c r="E214" s="162"/>
      <c r="F214" s="162"/>
      <c r="G214" s="162"/>
      <c r="H214" s="162"/>
      <c r="I214" s="162"/>
      <c r="J214" s="162"/>
      <c r="K214" s="162"/>
      <c r="L214" s="162"/>
      <c r="M214" s="162"/>
      <c r="N214" s="162"/>
    </row>
    <row r="215" spans="2:14" x14ac:dyDescent="0.25">
      <c r="B215" s="162"/>
      <c r="D215" s="162"/>
      <c r="E215" s="162"/>
      <c r="F215" s="162"/>
      <c r="G215" s="162"/>
      <c r="H215" s="162"/>
      <c r="I215" s="162"/>
      <c r="J215" s="162"/>
      <c r="K215" s="162"/>
      <c r="L215" s="162"/>
      <c r="M215" s="162"/>
      <c r="N215" s="162"/>
    </row>
    <row r="216" spans="2:14" x14ac:dyDescent="0.25">
      <c r="B216" s="162"/>
      <c r="D216" s="162"/>
      <c r="E216" s="162"/>
      <c r="F216" s="162"/>
      <c r="G216" s="162"/>
      <c r="H216" s="162"/>
      <c r="I216" s="162"/>
      <c r="J216" s="162"/>
      <c r="K216" s="162"/>
      <c r="L216" s="162"/>
      <c r="M216" s="162"/>
      <c r="N216" s="162"/>
    </row>
    <row r="217" spans="2:14" x14ac:dyDescent="0.25">
      <c r="B217" s="162"/>
      <c r="D217" s="162"/>
      <c r="E217" s="162"/>
      <c r="F217" s="162"/>
      <c r="G217" s="162"/>
      <c r="H217" s="162"/>
      <c r="I217" s="162"/>
      <c r="J217" s="162"/>
      <c r="K217" s="162"/>
      <c r="L217" s="162"/>
      <c r="M217" s="162"/>
      <c r="N217" s="162"/>
    </row>
    <row r="218" spans="2:14" x14ac:dyDescent="0.25">
      <c r="B218" s="162"/>
      <c r="D218" s="162"/>
      <c r="E218" s="162"/>
      <c r="F218" s="162"/>
      <c r="G218" s="162"/>
      <c r="H218" s="162"/>
      <c r="I218" s="162"/>
      <c r="J218" s="162"/>
      <c r="K218" s="162"/>
      <c r="L218" s="162"/>
      <c r="M218" s="162"/>
      <c r="N218" s="162"/>
    </row>
    <row r="219" spans="2:14" x14ac:dyDescent="0.25">
      <c r="B219" s="162"/>
      <c r="D219" s="162"/>
      <c r="E219" s="162"/>
      <c r="F219" s="162"/>
      <c r="G219" s="162"/>
      <c r="H219" s="162"/>
      <c r="I219" s="162"/>
      <c r="J219" s="162"/>
      <c r="K219" s="162"/>
      <c r="L219" s="162"/>
      <c r="M219" s="162"/>
      <c r="N219" s="162"/>
    </row>
    <row r="220" spans="2:14" x14ac:dyDescent="0.25">
      <c r="B220" s="162"/>
      <c r="D220" s="162"/>
      <c r="E220" s="162"/>
      <c r="F220" s="162"/>
      <c r="G220" s="162"/>
      <c r="H220" s="162"/>
      <c r="I220" s="162"/>
      <c r="J220" s="162"/>
      <c r="K220" s="162"/>
      <c r="L220" s="162"/>
      <c r="M220" s="162"/>
      <c r="N220" s="162"/>
    </row>
    <row r="221" spans="2:14" x14ac:dyDescent="0.25">
      <c r="B221" s="162"/>
      <c r="D221" s="162"/>
      <c r="E221" s="162"/>
      <c r="F221" s="162"/>
      <c r="G221" s="162"/>
      <c r="H221" s="162"/>
      <c r="I221" s="162"/>
      <c r="J221" s="162"/>
      <c r="K221" s="162"/>
      <c r="L221" s="162"/>
      <c r="M221" s="162"/>
      <c r="N221" s="162"/>
    </row>
    <row r="222" spans="2:14" x14ac:dyDescent="0.25">
      <c r="B222" s="162"/>
      <c r="D222" s="162"/>
      <c r="E222" s="162"/>
      <c r="F222" s="162"/>
      <c r="G222" s="162"/>
      <c r="H222" s="162"/>
      <c r="I222" s="162"/>
      <c r="J222" s="162"/>
      <c r="K222" s="162"/>
      <c r="L222" s="162"/>
      <c r="M222" s="162"/>
      <c r="N222" s="162"/>
    </row>
    <row r="223" spans="2:14" x14ac:dyDescent="0.25">
      <c r="B223" s="162"/>
      <c r="D223" s="162"/>
      <c r="E223" s="162"/>
      <c r="F223" s="162"/>
      <c r="G223" s="162"/>
      <c r="H223" s="162"/>
      <c r="I223" s="162"/>
      <c r="J223" s="162"/>
      <c r="K223" s="162"/>
      <c r="L223" s="162"/>
      <c r="M223" s="162"/>
      <c r="N223" s="162"/>
    </row>
    <row r="224" spans="2:14" x14ac:dyDescent="0.25">
      <c r="B224" s="162"/>
      <c r="D224" s="162"/>
      <c r="E224" s="162"/>
      <c r="F224" s="162"/>
      <c r="G224" s="162"/>
      <c r="H224" s="162"/>
      <c r="I224" s="162"/>
      <c r="J224" s="162"/>
      <c r="K224" s="162"/>
      <c r="L224" s="162"/>
      <c r="M224" s="162"/>
      <c r="N224" s="162"/>
    </row>
    <row r="225" spans="2:14" x14ac:dyDescent="0.25">
      <c r="B225" s="162"/>
      <c r="D225" s="162"/>
      <c r="E225" s="162"/>
      <c r="F225" s="162"/>
      <c r="G225" s="162"/>
      <c r="H225" s="162"/>
      <c r="I225" s="162"/>
      <c r="J225" s="162"/>
      <c r="K225" s="162"/>
      <c r="L225" s="162"/>
      <c r="M225" s="162"/>
      <c r="N225" s="162"/>
    </row>
    <row r="226" spans="2:14" x14ac:dyDescent="0.25">
      <c r="B226" s="162"/>
      <c r="D226" s="162"/>
      <c r="E226" s="162"/>
      <c r="F226" s="162"/>
      <c r="G226" s="162"/>
      <c r="H226" s="162"/>
      <c r="I226" s="162"/>
      <c r="J226" s="162"/>
      <c r="K226" s="162"/>
      <c r="L226" s="162"/>
      <c r="M226" s="162"/>
      <c r="N226" s="162"/>
    </row>
    <row r="227" spans="2:14" x14ac:dyDescent="0.25">
      <c r="B227" s="162"/>
      <c r="D227" s="162"/>
      <c r="E227" s="162"/>
      <c r="F227" s="162"/>
      <c r="G227" s="162"/>
      <c r="H227" s="162"/>
      <c r="I227" s="162"/>
      <c r="J227" s="162"/>
      <c r="K227" s="162"/>
      <c r="L227" s="162"/>
      <c r="M227" s="162"/>
      <c r="N227" s="162"/>
    </row>
    <row r="228" spans="2:14" x14ac:dyDescent="0.25">
      <c r="B228" s="162"/>
      <c r="D228" s="162"/>
      <c r="E228" s="162"/>
      <c r="F228" s="162"/>
      <c r="G228" s="162"/>
      <c r="H228" s="162"/>
      <c r="I228" s="162"/>
      <c r="J228" s="162"/>
      <c r="K228" s="162"/>
      <c r="L228" s="162"/>
      <c r="M228" s="162"/>
      <c r="N228" s="162"/>
    </row>
    <row r="229" spans="2:14" x14ac:dyDescent="0.25">
      <c r="B229" s="162"/>
      <c r="D229" s="162"/>
      <c r="E229" s="162"/>
      <c r="F229" s="162"/>
      <c r="G229" s="162"/>
      <c r="H229" s="162"/>
      <c r="I229" s="162"/>
      <c r="J229" s="162"/>
      <c r="K229" s="162"/>
      <c r="L229" s="162"/>
      <c r="M229" s="162"/>
      <c r="N229" s="162"/>
    </row>
  </sheetData>
  <mergeCells count="23">
    <mergeCell ref="D76:M76"/>
    <mergeCell ref="D107:M107"/>
    <mergeCell ref="D116:M116"/>
    <mergeCell ref="D145:M145"/>
    <mergeCell ref="D5:M5"/>
    <mergeCell ref="D14:M14"/>
    <mergeCell ref="D40:M40"/>
    <mergeCell ref="R33:R37"/>
    <mergeCell ref="R38:R40"/>
    <mergeCell ref="P43:Q43"/>
    <mergeCell ref="B2:M4"/>
    <mergeCell ref="O14:R16"/>
    <mergeCell ref="O18:P18"/>
    <mergeCell ref="O32:P32"/>
    <mergeCell ref="O17:P17"/>
    <mergeCell ref="R19:R22"/>
    <mergeCell ref="R23:R27"/>
    <mergeCell ref="R28:R31"/>
    <mergeCell ref="O19:O22"/>
    <mergeCell ref="O23:O27"/>
    <mergeCell ref="O28:O31"/>
    <mergeCell ref="O33:O37"/>
    <mergeCell ref="O38:O40"/>
  </mergeCells>
  <dataValidations count="2">
    <dataValidation type="list" allowBlank="1" showInputMessage="1" showErrorMessage="1" sqref="H116:H141 G12 G19 G25 G38 G104 G138 G160 G30 F31 G35 F36 G45 F46 G51 F52 G56 F57 G59 F60 G65 F66 G70 F71 G73 F74 G81 F82 G84 F85 G90 F91 G95 F96 G98 F99 G110 F111 G113 F114 G122 F123 G127 F128 G133 F134 G142 F143 G150 F151 G155 F156">
      <formula1>"OUI,NON"</formula1>
    </dataValidation>
    <dataValidation type="list" allowBlank="1" showInputMessage="1" showErrorMessage="1" sqref="G9">
      <formula1>"OUI,NON,     "</formula1>
    </dataValidation>
  </dataValidations>
  <pageMargins left="0.7" right="0.7" top="0.75" bottom="0.75" header="0.3" footer="0.3"/>
  <pageSetup paperSize="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44"/>
  <sheetViews>
    <sheetView showGridLines="0" topLeftCell="B1" zoomScale="70" zoomScaleNormal="70" workbookViewId="0">
      <selection activeCell="C41" sqref="C41:C43"/>
    </sheetView>
  </sheetViews>
  <sheetFormatPr baseColWidth="10" defaultRowHeight="15" x14ac:dyDescent="0.25"/>
  <cols>
    <col min="1" max="1" width="1.5703125" style="38" customWidth="1"/>
    <col min="2" max="2" width="2.42578125" customWidth="1"/>
    <col min="3" max="3" width="40.7109375" customWidth="1"/>
    <col min="4" max="4" width="24.85546875" customWidth="1"/>
    <col min="5" max="5" width="4.85546875" customWidth="1"/>
    <col min="6" max="6" width="5.5703125" customWidth="1"/>
    <col min="7" max="7" width="3.85546875" customWidth="1"/>
    <col min="8" max="8" width="28.140625" customWidth="1"/>
    <col min="9" max="9" width="33.85546875" style="38" bestFit="1" customWidth="1"/>
    <col min="10" max="10" width="25.42578125" customWidth="1"/>
    <col min="11" max="11" width="3.5703125" customWidth="1"/>
    <col min="15" max="15" width="31.140625" bestFit="1" customWidth="1"/>
    <col min="16" max="16" width="12" bestFit="1" customWidth="1"/>
  </cols>
  <sheetData>
    <row r="1" spans="2:11" s="38" customFormat="1" ht="11.25" customHeight="1" thickBot="1" x14ac:dyDescent="0.3"/>
    <row r="2" spans="2:11" ht="27" customHeight="1" x14ac:dyDescent="0.25">
      <c r="B2" s="238" t="s">
        <v>23</v>
      </c>
      <c r="C2" s="239"/>
      <c r="D2" s="239"/>
      <c r="E2" s="239"/>
      <c r="F2" s="239"/>
      <c r="G2" s="239"/>
      <c r="H2" s="239"/>
      <c r="I2" s="239"/>
      <c r="J2" s="239"/>
      <c r="K2" s="240"/>
    </row>
    <row r="3" spans="2:11" x14ac:dyDescent="0.25">
      <c r="B3" s="32"/>
      <c r="E3" s="39"/>
      <c r="F3" s="39"/>
      <c r="G3" s="39"/>
      <c r="H3" s="39"/>
      <c r="I3" s="39"/>
      <c r="J3" s="39"/>
      <c r="K3" s="33"/>
    </row>
    <row r="4" spans="2:11" s="38" customFormat="1" ht="7.5" customHeight="1" thickBot="1" x14ac:dyDescent="0.3">
      <c r="B4" s="32"/>
      <c r="C4" s="39"/>
      <c r="D4" s="39"/>
      <c r="E4" s="39"/>
      <c r="F4" s="39"/>
      <c r="G4" s="39"/>
      <c r="H4" s="39"/>
      <c r="I4" s="39"/>
      <c r="J4" s="39"/>
      <c r="K4" s="33"/>
    </row>
    <row r="5" spans="2:11" ht="24" thickBot="1" x14ac:dyDescent="0.4">
      <c r="B5" s="32"/>
      <c r="C5" s="141" t="s">
        <v>14</v>
      </c>
      <c r="D5" s="142" t="s">
        <v>24</v>
      </c>
      <c r="E5" s="133"/>
      <c r="F5" s="133"/>
      <c r="G5" s="133"/>
      <c r="H5" s="39"/>
      <c r="I5" s="39"/>
      <c r="J5" s="39"/>
      <c r="K5" s="33"/>
    </row>
    <row r="6" spans="2:11" ht="21.75" thickBot="1" x14ac:dyDescent="0.3">
      <c r="B6" s="32"/>
      <c r="C6" s="134" t="s">
        <v>63</v>
      </c>
      <c r="D6" s="135">
        <f>'Pondération des critères'!S20</f>
        <v>0.37456784690484751</v>
      </c>
      <c r="E6" s="39"/>
      <c r="F6" s="39"/>
      <c r="G6" s="39"/>
      <c r="H6" s="246" t="s">
        <v>25</v>
      </c>
      <c r="I6" s="247"/>
      <c r="J6" s="248"/>
      <c r="K6" s="33"/>
    </row>
    <row r="7" spans="2:11" ht="40.5" customHeight="1" thickBot="1" x14ac:dyDescent="0.3">
      <c r="B7" s="32"/>
      <c r="C7" s="134" t="s">
        <v>63</v>
      </c>
      <c r="D7" s="136">
        <f>'Pondération des critères'!S21</f>
        <v>3.9297028248745244E-2</v>
      </c>
      <c r="E7" s="39"/>
      <c r="F7" s="39"/>
      <c r="G7" s="39"/>
      <c r="H7" s="141" t="s">
        <v>26</v>
      </c>
      <c r="I7" s="150" t="s">
        <v>28</v>
      </c>
      <c r="J7" s="151" t="s">
        <v>27</v>
      </c>
      <c r="K7" s="33"/>
    </row>
    <row r="8" spans="2:11" ht="16.5" thickBot="1" x14ac:dyDescent="0.3">
      <c r="B8" s="32"/>
      <c r="C8" s="134" t="s">
        <v>63</v>
      </c>
      <c r="D8" s="136">
        <f>'Pondération des critères'!S22</f>
        <v>0.24934386288022173</v>
      </c>
      <c r="E8" s="39"/>
      <c r="F8" s="39"/>
      <c r="G8" s="39"/>
      <c r="H8" s="149" t="s">
        <v>63</v>
      </c>
      <c r="I8" s="155">
        <f>D6</f>
        <v>0.37456784690484751</v>
      </c>
      <c r="J8" s="157">
        <f>D6</f>
        <v>0.37456784690484751</v>
      </c>
      <c r="K8" s="33"/>
    </row>
    <row r="9" spans="2:11" ht="16.5" thickBot="1" x14ac:dyDescent="0.3">
      <c r="B9" s="32"/>
      <c r="C9" s="134" t="s">
        <v>63</v>
      </c>
      <c r="D9" s="136">
        <f>'Pondération des critères'!S23</f>
        <v>0.19152216780098738</v>
      </c>
      <c r="E9" s="39"/>
      <c r="F9" s="39"/>
      <c r="G9" s="39"/>
      <c r="H9" s="149" t="s">
        <v>63</v>
      </c>
      <c r="I9" s="241">
        <f>D7</f>
        <v>3.9297028248745244E-2</v>
      </c>
      <c r="J9" s="158">
        <f>$D$7*D15</f>
        <v>2.0693961338854421E-3</v>
      </c>
      <c r="K9" s="33"/>
    </row>
    <row r="10" spans="2:11" ht="16.5" thickBot="1" x14ac:dyDescent="0.3">
      <c r="B10" s="32"/>
      <c r="C10" s="134" t="s">
        <v>63</v>
      </c>
      <c r="D10" s="136">
        <f>'Pondération des critères'!S24</f>
        <v>6.3891298984037045E-2</v>
      </c>
      <c r="E10" s="39"/>
      <c r="F10" s="39"/>
      <c r="G10" s="39"/>
      <c r="H10" s="149" t="s">
        <v>63</v>
      </c>
      <c r="I10" s="242"/>
      <c r="J10" s="159">
        <f>$D$7*D16</f>
        <v>8.0020432460594596E-3</v>
      </c>
      <c r="K10" s="33"/>
    </row>
    <row r="11" spans="2:11" ht="16.5" thickBot="1" x14ac:dyDescent="0.3">
      <c r="B11" s="32"/>
      <c r="C11" s="134" t="s">
        <v>63</v>
      </c>
      <c r="D11" s="136">
        <f>'Pondération des critères'!S25</f>
        <v>5.9890121626167143E-2</v>
      </c>
      <c r="E11" s="39"/>
      <c r="F11" s="39"/>
      <c r="G11" s="39"/>
      <c r="H11" s="149" t="s">
        <v>63</v>
      </c>
      <c r="I11" s="242"/>
      <c r="J11" s="159">
        <f>$D$7*D17</f>
        <v>2.4291404930799204E-2</v>
      </c>
      <c r="K11" s="33"/>
    </row>
    <row r="12" spans="2:11" ht="16.5" thickBot="1" x14ac:dyDescent="0.3">
      <c r="B12" s="32"/>
      <c r="C12" s="134" t="s">
        <v>63</v>
      </c>
      <c r="D12" s="137">
        <f>'Pondération des critères'!S26</f>
        <v>2.1487673554994053E-2</v>
      </c>
      <c r="E12" s="39"/>
      <c r="F12" s="39"/>
      <c r="G12" s="39"/>
      <c r="H12" s="149" t="s">
        <v>63</v>
      </c>
      <c r="I12" s="243"/>
      <c r="J12" s="160">
        <f>$D$7*D18</f>
        <v>4.9341839380011403E-3</v>
      </c>
      <c r="K12" s="33"/>
    </row>
    <row r="13" spans="2:11" ht="16.5" thickBot="1" x14ac:dyDescent="0.3">
      <c r="B13" s="32"/>
      <c r="C13" s="39"/>
      <c r="D13" s="39"/>
      <c r="E13" s="39"/>
      <c r="F13" s="39"/>
      <c r="G13" s="39"/>
      <c r="H13" s="149" t="s">
        <v>63</v>
      </c>
      <c r="I13" s="241">
        <f>D8</f>
        <v>0.24934386288022173</v>
      </c>
      <c r="J13" s="158">
        <f>$D$8*D21</f>
        <v>7.257730096389689E-2</v>
      </c>
      <c r="K13" s="33"/>
    </row>
    <row r="14" spans="2:11" ht="16.5" thickBot="1" x14ac:dyDescent="0.3">
      <c r="B14" s="32"/>
      <c r="C14" s="244" t="s">
        <v>63</v>
      </c>
      <c r="D14" s="245"/>
      <c r="E14" s="152"/>
      <c r="F14" s="39"/>
      <c r="G14" s="39"/>
      <c r="H14" s="149" t="s">
        <v>63</v>
      </c>
      <c r="I14" s="242"/>
      <c r="J14" s="159">
        <f>$D$8*D22</f>
        <v>1.6839778636323705E-2</v>
      </c>
      <c r="K14" s="33"/>
    </row>
    <row r="15" spans="2:11" ht="16.5" thickBot="1" x14ac:dyDescent="0.3">
      <c r="B15" s="32"/>
      <c r="C15" s="148" t="s">
        <v>63</v>
      </c>
      <c r="D15" s="138">
        <f>'Pondération des critères'!M44</f>
        <v>5.2660372198793881E-2</v>
      </c>
      <c r="E15" s="152"/>
      <c r="F15" s="39"/>
      <c r="G15" s="39"/>
      <c r="H15" s="149" t="s">
        <v>63</v>
      </c>
      <c r="I15" s="242"/>
      <c r="J15" s="159">
        <f>$D$8*D23</f>
        <v>7.257730096389689E-2</v>
      </c>
      <c r="K15" s="33"/>
    </row>
    <row r="16" spans="2:11" ht="16.5" thickBot="1" x14ac:dyDescent="0.3">
      <c r="B16" s="32"/>
      <c r="C16" s="148" t="s">
        <v>63</v>
      </c>
      <c r="D16" s="139">
        <f>'Pondération des critères'!M45</f>
        <v>0.20362972984642841</v>
      </c>
      <c r="E16" s="152"/>
      <c r="F16" s="39"/>
      <c r="G16" s="39"/>
      <c r="H16" s="149" t="s">
        <v>63</v>
      </c>
      <c r="I16" s="242"/>
      <c r="J16" s="159">
        <f>$D$8*D24</f>
        <v>9.3319516166388925E-3</v>
      </c>
      <c r="K16" s="33"/>
    </row>
    <row r="17" spans="2:11" ht="16.5" thickBot="1" x14ac:dyDescent="0.3">
      <c r="B17" s="32"/>
      <c r="C17" s="148" t="s">
        <v>63</v>
      </c>
      <c r="D17" s="139">
        <f>'Pondération des critères'!M46</f>
        <v>0.61814864923214208</v>
      </c>
      <c r="E17" s="152"/>
      <c r="F17" s="39"/>
      <c r="G17" s="39"/>
      <c r="H17" s="149" t="s">
        <v>63</v>
      </c>
      <c r="I17" s="243"/>
      <c r="J17" s="160">
        <f>$D$8*D25</f>
        <v>7.8017530699465362E-2</v>
      </c>
      <c r="K17" s="33"/>
    </row>
    <row r="18" spans="2:11" ht="16.5" thickBot="1" x14ac:dyDescent="0.3">
      <c r="B18" s="32"/>
      <c r="C18" s="148" t="s">
        <v>63</v>
      </c>
      <c r="D18" s="140">
        <f>'Pondération des critères'!M47</f>
        <v>0.12556124872263563</v>
      </c>
      <c r="E18" s="152"/>
      <c r="F18" s="39"/>
      <c r="G18" s="39"/>
      <c r="H18" s="149" t="s">
        <v>63</v>
      </c>
      <c r="I18" s="241">
        <f>D9</f>
        <v>0.19152216780098738</v>
      </c>
      <c r="J18" s="158">
        <f>$D$9*D28</f>
        <v>5.3960610769325811E-2</v>
      </c>
      <c r="K18" s="33"/>
    </row>
    <row r="19" spans="2:11" s="38" customFormat="1" ht="16.5" thickBot="1" x14ac:dyDescent="0.3">
      <c r="B19" s="32"/>
      <c r="C19" s="39"/>
      <c r="D19" s="39"/>
      <c r="E19" s="39"/>
      <c r="F19" s="39"/>
      <c r="G19" s="39"/>
      <c r="H19" s="149" t="s">
        <v>63</v>
      </c>
      <c r="I19" s="242"/>
      <c r="J19" s="159">
        <f>$D$9*D29</f>
        <v>6.4600731202714007E-2</v>
      </c>
      <c r="K19" s="33"/>
    </row>
    <row r="20" spans="2:11" ht="16.5" thickBot="1" x14ac:dyDescent="0.3">
      <c r="B20" s="32"/>
      <c r="C20" s="244" t="s">
        <v>63</v>
      </c>
      <c r="D20" s="245"/>
      <c r="E20" s="39"/>
      <c r="F20" s="39"/>
      <c r="G20" s="39"/>
      <c r="H20" s="149" t="s">
        <v>63</v>
      </c>
      <c r="I20" s="242"/>
      <c r="J20" s="159">
        <f>$D$9*D30</f>
        <v>2.6980305384662905E-2</v>
      </c>
      <c r="K20" s="33"/>
    </row>
    <row r="21" spans="2:11" ht="16.5" thickBot="1" x14ac:dyDescent="0.3">
      <c r="B21" s="32"/>
      <c r="C21" s="148" t="s">
        <v>63</v>
      </c>
      <c r="D21" s="143">
        <f>'Pondération des critères'!O65</f>
        <v>0.29107313942096552</v>
      </c>
      <c r="E21" s="152"/>
      <c r="F21" s="39"/>
      <c r="G21" s="39"/>
      <c r="H21" s="149" t="s">
        <v>63</v>
      </c>
      <c r="I21" s="243"/>
      <c r="J21" s="160">
        <f>$D$9*D31</f>
        <v>4.5980520444284662E-2</v>
      </c>
      <c r="K21" s="33"/>
    </row>
    <row r="22" spans="2:11" ht="16.5" thickBot="1" x14ac:dyDescent="0.3">
      <c r="B22" s="32"/>
      <c r="C22" s="148" t="s">
        <v>63</v>
      </c>
      <c r="D22" s="144">
        <f>'Pondération des critères'!O66</f>
        <v>6.7536367014627882E-2</v>
      </c>
      <c r="E22" s="152"/>
      <c r="F22" s="39"/>
      <c r="G22" s="39"/>
      <c r="H22" s="149" t="s">
        <v>63</v>
      </c>
      <c r="I22" s="156">
        <f>D10</f>
        <v>6.3891298984037045E-2</v>
      </c>
      <c r="J22" s="157">
        <f>$D$10</f>
        <v>6.3891298984037045E-2</v>
      </c>
      <c r="K22" s="33"/>
    </row>
    <row r="23" spans="2:11" ht="16.5" thickBot="1" x14ac:dyDescent="0.3">
      <c r="B23" s="32"/>
      <c r="C23" s="148" t="s">
        <v>63</v>
      </c>
      <c r="D23" s="144">
        <f>'Pondération des critères'!O67</f>
        <v>0.29107313942096552</v>
      </c>
      <c r="E23" s="152"/>
      <c r="F23" s="39"/>
      <c r="G23" s="39"/>
      <c r="H23" s="149" t="s">
        <v>63</v>
      </c>
      <c r="I23" s="241">
        <f>D11</f>
        <v>5.9890121626167143E-2</v>
      </c>
      <c r="J23" s="158">
        <f>$D$11*D34</f>
        <v>3.0957776027364988E-2</v>
      </c>
      <c r="K23" s="33"/>
    </row>
    <row r="24" spans="2:11" ht="16.5" thickBot="1" x14ac:dyDescent="0.3">
      <c r="B24" s="32"/>
      <c r="C24" s="148" t="s">
        <v>63</v>
      </c>
      <c r="D24" s="144">
        <f>'Pondération des critères'!O68</f>
        <v>3.742603290429377E-2</v>
      </c>
      <c r="E24" s="152"/>
      <c r="F24" s="39"/>
      <c r="G24" s="39"/>
      <c r="H24" s="149" t="s">
        <v>63</v>
      </c>
      <c r="I24" s="242"/>
      <c r="J24" s="159">
        <f>$D$11*D35</f>
        <v>8.0072670022788336E-3</v>
      </c>
      <c r="K24" s="33"/>
    </row>
    <row r="25" spans="2:11" ht="16.5" thickBot="1" x14ac:dyDescent="0.3">
      <c r="B25" s="32"/>
      <c r="C25" s="148" t="s">
        <v>63</v>
      </c>
      <c r="D25" s="145">
        <f>'Pondération des critères'!O69</f>
        <v>0.31289132123914731</v>
      </c>
      <c r="E25" s="152"/>
      <c r="F25" s="39"/>
      <c r="G25" s="39"/>
      <c r="H25" s="149" t="s">
        <v>63</v>
      </c>
      <c r="I25" s="242"/>
      <c r="J25" s="159">
        <f>$D$11*D36</f>
        <v>4.5769578451669872E-3</v>
      </c>
      <c r="K25" s="33"/>
    </row>
    <row r="26" spans="2:11" s="38" customFormat="1" ht="16.5" thickBot="1" x14ac:dyDescent="0.3">
      <c r="B26" s="32"/>
      <c r="C26" s="39"/>
      <c r="D26" s="153"/>
      <c r="E26" s="39"/>
      <c r="F26" s="39"/>
      <c r="G26" s="39"/>
      <c r="H26" s="149" t="s">
        <v>63</v>
      </c>
      <c r="I26" s="242"/>
      <c r="J26" s="159">
        <f>$D$11*D37</f>
        <v>5.648119598443635E-3</v>
      </c>
      <c r="K26" s="33"/>
    </row>
    <row r="27" spans="2:11" ht="32.25" customHeight="1" thickBot="1" x14ac:dyDescent="0.3">
      <c r="B27" s="32"/>
      <c r="C27" s="244" t="s">
        <v>63</v>
      </c>
      <c r="D27" s="245"/>
      <c r="E27" s="39"/>
      <c r="F27" s="39"/>
      <c r="G27" s="39"/>
      <c r="H27" s="149" t="s">
        <v>63</v>
      </c>
      <c r="I27" s="243"/>
      <c r="J27" s="160">
        <f>$D$11*D38</f>
        <v>1.0700001152912704E-2</v>
      </c>
      <c r="K27" s="33"/>
    </row>
    <row r="28" spans="2:11" ht="16.5" thickBot="1" x14ac:dyDescent="0.3">
      <c r="B28" s="32"/>
      <c r="C28" s="148" t="s">
        <v>63</v>
      </c>
      <c r="D28" s="143">
        <f>'Pondération des critères'!M89</f>
        <v>0.28174603174603174</v>
      </c>
      <c r="E28" s="152"/>
      <c r="F28" s="39"/>
      <c r="G28" s="39"/>
      <c r="H28" s="149" t="s">
        <v>63</v>
      </c>
      <c r="I28" s="241">
        <f>D12</f>
        <v>2.1487673554994053E-2</v>
      </c>
      <c r="J28" s="158">
        <f>$D$12*D41</f>
        <v>1.5365272706030322E-2</v>
      </c>
      <c r="K28" s="33"/>
    </row>
    <row r="29" spans="2:11" ht="16.5" thickBot="1" x14ac:dyDescent="0.3">
      <c r="B29" s="32"/>
      <c r="C29" s="148" t="s">
        <v>63</v>
      </c>
      <c r="D29" s="144">
        <f>'Pondération des critères'!M90</f>
        <v>0.33730158730158732</v>
      </c>
      <c r="E29" s="152"/>
      <c r="F29" s="39"/>
      <c r="G29" s="39"/>
      <c r="H29" s="149" t="s">
        <v>63</v>
      </c>
      <c r="I29" s="242"/>
      <c r="J29" s="159">
        <f>$D$12*D42</f>
        <v>4.0203821227991982E-3</v>
      </c>
      <c r="K29" s="33"/>
    </row>
    <row r="30" spans="2:11" ht="16.5" thickBot="1" x14ac:dyDescent="0.3">
      <c r="B30" s="32"/>
      <c r="C30" s="148" t="s">
        <v>63</v>
      </c>
      <c r="D30" s="144">
        <f>'Pondération des critères'!M91</f>
        <v>0.14087301587301587</v>
      </c>
      <c r="E30" s="152"/>
      <c r="F30" s="39"/>
      <c r="G30" s="39"/>
      <c r="H30" s="149" t="s">
        <v>63</v>
      </c>
      <c r="I30" s="243"/>
      <c r="J30" s="160">
        <f>$D$12*D43</f>
        <v>2.1020187261645306E-3</v>
      </c>
      <c r="K30" s="33"/>
    </row>
    <row r="31" spans="2:11" ht="16.5" thickBot="1" x14ac:dyDescent="0.3">
      <c r="B31" s="32"/>
      <c r="C31" s="148" t="s">
        <v>63</v>
      </c>
      <c r="D31" s="145">
        <f>'Pondération des critères'!M92</f>
        <v>0.24007936507936506</v>
      </c>
      <c r="E31" s="152"/>
      <c r="F31" s="39"/>
      <c r="G31" s="39"/>
      <c r="H31" s="39"/>
      <c r="I31" s="39"/>
      <c r="J31" s="39"/>
      <c r="K31" s="33"/>
    </row>
    <row r="32" spans="2:11" s="38" customFormat="1" ht="15.75" thickBot="1" x14ac:dyDescent="0.3">
      <c r="B32" s="32"/>
      <c r="C32" s="39"/>
      <c r="D32" s="153"/>
      <c r="E32" s="39"/>
      <c r="F32" s="39"/>
      <c r="G32" s="39"/>
      <c r="H32" s="39"/>
      <c r="I32" s="39"/>
      <c r="J32" s="39"/>
      <c r="K32" s="33"/>
    </row>
    <row r="33" spans="2:11" ht="16.5" thickBot="1" x14ac:dyDescent="0.3">
      <c r="B33" s="32"/>
      <c r="C33" s="244" t="s">
        <v>63</v>
      </c>
      <c r="D33" s="245"/>
      <c r="E33" s="39"/>
      <c r="F33" s="39"/>
      <c r="G33" s="39"/>
      <c r="H33" s="39"/>
      <c r="I33" s="39"/>
      <c r="J33" s="39"/>
      <c r="K33" s="33"/>
    </row>
    <row r="34" spans="2:11" ht="16.5" thickBot="1" x14ac:dyDescent="0.3">
      <c r="B34" s="32"/>
      <c r="C34" s="148" t="s">
        <v>63</v>
      </c>
      <c r="D34" s="143">
        <f>'Pondération des critères'!O110</f>
        <v>0.51690955347532541</v>
      </c>
      <c r="E34" s="152"/>
      <c r="F34" s="39"/>
      <c r="G34" s="39"/>
      <c r="H34" s="39"/>
      <c r="I34" s="39"/>
      <c r="J34" s="39"/>
      <c r="K34" s="33"/>
    </row>
    <row r="35" spans="2:11" ht="16.5" thickBot="1" x14ac:dyDescent="0.3">
      <c r="B35" s="32"/>
      <c r="C35" s="148" t="s">
        <v>63</v>
      </c>
      <c r="D35" s="144">
        <f>'Pondération des critères'!O111</f>
        <v>0.13369929438881462</v>
      </c>
      <c r="E35" s="152"/>
      <c r="F35" s="39"/>
      <c r="G35" s="39"/>
      <c r="H35" s="39"/>
      <c r="I35" s="39"/>
      <c r="J35" s="39"/>
      <c r="K35" s="33"/>
    </row>
    <row r="36" spans="2:11" ht="16.5" thickBot="1" x14ac:dyDescent="0.3">
      <c r="B36" s="32"/>
      <c r="C36" s="148" t="s">
        <v>63</v>
      </c>
      <c r="D36" s="144">
        <f>'Pondération des critères'!O112</f>
        <v>7.6422583906846281E-2</v>
      </c>
      <c r="E36" s="152"/>
      <c r="F36" s="39"/>
      <c r="G36" s="39"/>
      <c r="H36" s="39"/>
      <c r="I36" s="39"/>
      <c r="J36" s="39"/>
      <c r="K36" s="33"/>
    </row>
    <row r="37" spans="2:11" ht="16.5" thickBot="1" x14ac:dyDescent="0.3">
      <c r="B37" s="32"/>
      <c r="C37" s="148" t="s">
        <v>63</v>
      </c>
      <c r="D37" s="144">
        <f>'Pondération des critères'!O113</f>
        <v>9.4308033530121654E-2</v>
      </c>
      <c r="E37" s="152"/>
      <c r="F37" s="39"/>
      <c r="G37" s="39"/>
      <c r="H37" s="39"/>
      <c r="I37" s="39"/>
      <c r="J37" s="39"/>
      <c r="K37" s="33"/>
    </row>
    <row r="38" spans="2:11" ht="15.75" x14ac:dyDescent="0.25">
      <c r="B38" s="32"/>
      <c r="C38" s="148" t="s">
        <v>63</v>
      </c>
      <c r="D38" s="144">
        <f>'Pondération des critères'!O114</f>
        <v>0.17866053469889212</v>
      </c>
      <c r="E38" s="152"/>
      <c r="F38" s="39"/>
      <c r="G38" s="39"/>
      <c r="H38" s="39"/>
      <c r="I38" s="39"/>
      <c r="J38" s="39"/>
      <c r="K38" s="33"/>
    </row>
    <row r="39" spans="2:11" s="38" customFormat="1" ht="15.75" thickBot="1" x14ac:dyDescent="0.3">
      <c r="B39" s="32"/>
      <c r="C39" s="146"/>
      <c r="D39" s="147"/>
      <c r="E39" s="39"/>
      <c r="F39" s="39"/>
      <c r="G39" s="39"/>
      <c r="H39" s="39"/>
      <c r="I39" s="39"/>
      <c r="J39" s="39"/>
      <c r="K39" s="33"/>
    </row>
    <row r="40" spans="2:11" ht="16.5" thickBot="1" x14ac:dyDescent="0.3">
      <c r="B40" s="32"/>
      <c r="C40" s="244" t="s">
        <v>63</v>
      </c>
      <c r="D40" s="245"/>
      <c r="E40" s="39"/>
      <c r="F40" s="39"/>
      <c r="G40" s="39"/>
      <c r="H40" s="39"/>
      <c r="I40" s="39"/>
      <c r="J40" s="39"/>
      <c r="K40" s="33"/>
    </row>
    <row r="41" spans="2:11" ht="16.5" thickBot="1" x14ac:dyDescent="0.3">
      <c r="B41" s="32"/>
      <c r="C41" s="148" t="s">
        <v>63</v>
      </c>
      <c r="D41" s="143">
        <f>'Pondération des critères'!K134</f>
        <v>0.71507381507381496</v>
      </c>
      <c r="E41" s="152"/>
      <c r="F41" s="39"/>
      <c r="G41" s="39"/>
      <c r="H41" s="39"/>
      <c r="I41" s="39"/>
      <c r="J41" s="39"/>
      <c r="K41" s="33"/>
    </row>
    <row r="42" spans="2:11" ht="16.5" thickBot="1" x14ac:dyDescent="0.3">
      <c r="B42" s="32"/>
      <c r="C42" s="148" t="s">
        <v>63</v>
      </c>
      <c r="D42" s="144">
        <f>'Pondération des critères'!K135</f>
        <v>0.18710178710178713</v>
      </c>
      <c r="E42" s="152"/>
      <c r="F42" s="39"/>
      <c r="G42" s="39"/>
      <c r="H42" s="39"/>
      <c r="I42" s="39"/>
      <c r="J42" s="39"/>
      <c r="K42" s="33"/>
    </row>
    <row r="43" spans="2:11" ht="16.5" thickBot="1" x14ac:dyDescent="0.3">
      <c r="B43" s="32"/>
      <c r="C43" s="148" t="s">
        <v>63</v>
      </c>
      <c r="D43" s="145">
        <f>'Pondération des critères'!K136</f>
        <v>9.7824397824397821E-2</v>
      </c>
      <c r="E43" s="152"/>
      <c r="F43" s="39"/>
      <c r="G43" s="39"/>
      <c r="H43" s="39"/>
      <c r="I43" s="39"/>
      <c r="J43" s="39"/>
      <c r="K43" s="33"/>
    </row>
    <row r="44" spans="2:11" ht="15.75" thickBot="1" x14ac:dyDescent="0.3">
      <c r="B44" s="34"/>
      <c r="C44" s="35"/>
      <c r="D44" s="154"/>
      <c r="E44" s="35"/>
      <c r="F44" s="35"/>
      <c r="G44" s="35"/>
      <c r="H44" s="35"/>
      <c r="I44" s="35"/>
      <c r="J44" s="35"/>
      <c r="K44" s="36"/>
    </row>
  </sheetData>
  <sortState ref="O5:P27">
    <sortCondition descending="1" ref="P5"/>
  </sortState>
  <mergeCells count="12">
    <mergeCell ref="B2:K2"/>
    <mergeCell ref="I28:I30"/>
    <mergeCell ref="C40:D40"/>
    <mergeCell ref="C14:D14"/>
    <mergeCell ref="C20:D20"/>
    <mergeCell ref="C27:D27"/>
    <mergeCell ref="C33:D33"/>
    <mergeCell ref="H6:J6"/>
    <mergeCell ref="I9:I12"/>
    <mergeCell ref="I13:I17"/>
    <mergeCell ref="I18:I21"/>
    <mergeCell ref="I23:I27"/>
  </mergeCells>
  <pageMargins left="0.7" right="0.7" top="0.75" bottom="0.75" header="0.3" footer="0.3"/>
  <pageSetup paperSize="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146"/>
  <sheetViews>
    <sheetView showGridLines="0" topLeftCell="A115" zoomScale="50" zoomScaleNormal="50" workbookViewId="0">
      <selection activeCell="E142" sqref="E142:E144"/>
    </sheetView>
  </sheetViews>
  <sheetFormatPr baseColWidth="10" defaultRowHeight="15" x14ac:dyDescent="0.25"/>
  <cols>
    <col min="1" max="1" width="11" style="38" customWidth="1"/>
    <col min="2" max="2" width="1.42578125" style="38" customWidth="1"/>
    <col min="3" max="3" width="30" customWidth="1"/>
    <col min="4" max="4" width="18" customWidth="1"/>
    <col min="5" max="5" width="25.28515625" customWidth="1"/>
    <col min="6" max="6" width="23.85546875" customWidth="1"/>
    <col min="7" max="7" width="22" style="1" customWidth="1"/>
    <col min="8" max="8" width="20.140625" style="1" customWidth="1"/>
    <col min="9" max="9" width="22.28515625" style="1" customWidth="1"/>
    <col min="10" max="10" width="20.7109375" style="1" customWidth="1"/>
    <col min="11" max="11" width="14.85546875" customWidth="1"/>
    <col min="12" max="12" width="27.85546875" customWidth="1"/>
    <col min="13" max="13" width="24" customWidth="1"/>
    <col min="14" max="14" width="18.140625" customWidth="1"/>
    <col min="15" max="15" width="20.5703125" customWidth="1"/>
    <col min="16" max="16" width="14.140625" customWidth="1"/>
    <col min="17" max="17" width="20.42578125" customWidth="1"/>
    <col min="18" max="18" width="14.28515625" customWidth="1"/>
    <col min="19" max="19" width="16.5703125" customWidth="1"/>
    <col min="20" max="20" width="3.5703125" customWidth="1"/>
  </cols>
  <sheetData>
    <row r="1" spans="1:19" ht="15.75" thickBot="1" x14ac:dyDescent="0.3">
      <c r="C1" s="39"/>
      <c r="D1" s="39"/>
      <c r="E1" s="39"/>
      <c r="F1" s="39"/>
      <c r="G1" s="39"/>
      <c r="H1" s="39"/>
      <c r="J1" s="39"/>
      <c r="K1" s="39"/>
      <c r="L1" s="39"/>
      <c r="M1" s="39"/>
      <c r="N1" s="39"/>
      <c r="O1" s="39"/>
      <c r="P1" s="39"/>
      <c r="Q1" s="39"/>
      <c r="R1" s="39"/>
    </row>
    <row r="2" spans="1:19" ht="23.25" x14ac:dyDescent="0.35">
      <c r="C2" s="39"/>
      <c r="D2" s="263" t="s">
        <v>0</v>
      </c>
      <c r="E2" s="264"/>
      <c r="F2" s="264"/>
      <c r="G2" s="264"/>
      <c r="H2" s="264"/>
      <c r="I2" s="61"/>
      <c r="J2" s="59"/>
      <c r="K2" s="59"/>
      <c r="L2" s="59"/>
      <c r="M2" s="57"/>
      <c r="N2" s="57"/>
      <c r="O2" s="57"/>
      <c r="P2" s="57"/>
      <c r="Q2" s="57"/>
      <c r="R2" s="58"/>
    </row>
    <row r="3" spans="1:19" x14ac:dyDescent="0.25">
      <c r="C3" s="39"/>
      <c r="D3" s="32"/>
      <c r="E3" s="39"/>
      <c r="F3" s="39"/>
      <c r="G3" s="39"/>
      <c r="H3" s="39"/>
      <c r="I3" s="39"/>
      <c r="J3" s="39"/>
      <c r="K3" s="39"/>
      <c r="L3" s="39"/>
      <c r="M3" s="39"/>
      <c r="N3" s="39"/>
      <c r="O3" s="39"/>
      <c r="P3" s="39"/>
      <c r="Q3" s="39"/>
      <c r="R3" s="33"/>
    </row>
    <row r="4" spans="1:19" x14ac:dyDescent="0.25">
      <c r="C4" s="39"/>
      <c r="D4" s="32"/>
      <c r="E4" s="39"/>
      <c r="F4" s="39"/>
      <c r="G4" s="39"/>
      <c r="H4" s="39"/>
      <c r="I4" s="39"/>
      <c r="J4" s="39"/>
      <c r="K4" s="39"/>
      <c r="L4" s="39"/>
      <c r="M4" s="39"/>
      <c r="N4" s="39"/>
      <c r="O4" s="39"/>
      <c r="P4" s="39"/>
      <c r="Q4" s="39"/>
      <c r="R4" s="33"/>
    </row>
    <row r="5" spans="1:19" ht="21.75" thickBot="1" x14ac:dyDescent="0.4">
      <c r="C5" s="39"/>
      <c r="D5" s="32"/>
      <c r="E5" s="39"/>
      <c r="F5" s="39"/>
      <c r="G5" s="39"/>
      <c r="H5" s="39"/>
      <c r="I5" s="265" t="s">
        <v>5</v>
      </c>
      <c r="J5" s="265"/>
      <c r="K5" s="265"/>
      <c r="L5" s="265"/>
      <c r="M5" s="265"/>
      <c r="N5" s="265"/>
      <c r="O5" s="265"/>
      <c r="P5" s="265"/>
      <c r="Q5" s="265"/>
      <c r="R5" s="33"/>
    </row>
    <row r="6" spans="1:19" ht="37.5" customHeight="1" thickBot="1" x14ac:dyDescent="0.3">
      <c r="C6" s="39"/>
      <c r="D6" s="32"/>
      <c r="E6" s="39"/>
      <c r="F6" s="39"/>
      <c r="G6" s="39"/>
      <c r="H6" s="39"/>
      <c r="I6" s="111" t="s">
        <v>6</v>
      </c>
      <c r="J6" s="111">
        <v>2</v>
      </c>
      <c r="K6" s="111">
        <v>3</v>
      </c>
      <c r="L6" s="111">
        <v>4</v>
      </c>
      <c r="M6" s="111">
        <v>5</v>
      </c>
      <c r="N6" s="111">
        <v>6</v>
      </c>
      <c r="O6" s="111">
        <v>7</v>
      </c>
      <c r="P6" s="111">
        <v>8</v>
      </c>
      <c r="Q6" s="111">
        <v>9</v>
      </c>
      <c r="R6" s="33"/>
    </row>
    <row r="7" spans="1:19" ht="40.5" customHeight="1" thickBot="1" x14ac:dyDescent="0.3">
      <c r="C7" s="39"/>
      <c r="D7" s="32"/>
      <c r="E7" s="39"/>
      <c r="F7" s="39"/>
      <c r="G7" s="39"/>
      <c r="H7" s="39"/>
      <c r="I7" s="112" t="s">
        <v>7</v>
      </c>
      <c r="J7" s="112">
        <v>0</v>
      </c>
      <c r="K7" s="112">
        <v>0.57999999999999996</v>
      </c>
      <c r="L7" s="112">
        <v>0.9</v>
      </c>
      <c r="M7" s="112">
        <v>1.1200000000000001</v>
      </c>
      <c r="N7" s="112">
        <v>1.24</v>
      </c>
      <c r="O7" s="112">
        <v>1.32</v>
      </c>
      <c r="P7" s="112">
        <v>1.41</v>
      </c>
      <c r="Q7" s="112">
        <v>1.45</v>
      </c>
      <c r="R7" s="33"/>
    </row>
    <row r="8" spans="1:19" x14ac:dyDescent="0.25">
      <c r="C8" s="39"/>
      <c r="D8" s="32"/>
      <c r="E8" s="39"/>
      <c r="F8" s="39"/>
      <c r="G8" s="39"/>
      <c r="H8" s="39"/>
      <c r="I8" s="39"/>
      <c r="J8" s="39"/>
      <c r="K8" s="39"/>
      <c r="L8" s="60"/>
      <c r="M8" s="39"/>
      <c r="N8" s="39"/>
      <c r="O8" s="39"/>
      <c r="P8" s="39"/>
      <c r="Q8" s="39"/>
      <c r="R8" s="33"/>
    </row>
    <row r="9" spans="1:19" x14ac:dyDescent="0.25">
      <c r="C9" s="39"/>
      <c r="D9" s="32"/>
      <c r="E9" s="39"/>
      <c r="F9" s="39"/>
      <c r="G9" s="39"/>
      <c r="H9" s="39"/>
      <c r="I9" s="39"/>
      <c r="J9" s="39"/>
      <c r="K9" s="39"/>
      <c r="L9" s="60"/>
      <c r="M9" s="39"/>
      <c r="N9" s="39"/>
      <c r="O9" s="39"/>
      <c r="P9" s="39"/>
      <c r="Q9" s="39"/>
      <c r="R9" s="33"/>
    </row>
    <row r="10" spans="1:19" x14ac:dyDescent="0.25">
      <c r="C10" s="39"/>
      <c r="D10" s="32"/>
      <c r="E10" s="39"/>
      <c r="F10" s="39"/>
      <c r="G10" s="39"/>
      <c r="H10" s="39"/>
      <c r="I10" s="39"/>
      <c r="J10" s="39"/>
      <c r="K10" s="39"/>
      <c r="L10" s="39"/>
      <c r="M10" s="39"/>
      <c r="N10" s="39"/>
      <c r="O10" s="39"/>
      <c r="P10" s="39"/>
      <c r="Q10" s="39"/>
      <c r="R10" s="33"/>
    </row>
    <row r="11" spans="1:19" x14ac:dyDescent="0.25">
      <c r="C11" s="39"/>
      <c r="D11" s="32"/>
      <c r="E11" s="39"/>
      <c r="F11" s="39"/>
      <c r="G11" s="39"/>
      <c r="H11" s="39"/>
      <c r="I11" s="39"/>
      <c r="J11" s="39"/>
      <c r="K11" s="39"/>
      <c r="L11" s="39"/>
      <c r="M11" s="39"/>
      <c r="N11" s="39"/>
      <c r="O11" s="39"/>
      <c r="P11" s="39"/>
      <c r="Q11" s="39"/>
      <c r="R11" s="33"/>
    </row>
    <row r="12" spans="1:19" ht="15.75" thickBot="1" x14ac:dyDescent="0.3">
      <c r="C12" s="39"/>
      <c r="D12" s="34"/>
      <c r="E12" s="35"/>
      <c r="F12" s="35"/>
      <c r="G12" s="35"/>
      <c r="H12" s="35"/>
      <c r="I12" s="35"/>
      <c r="J12" s="35"/>
      <c r="K12" s="35"/>
      <c r="L12" s="35"/>
      <c r="M12" s="35"/>
      <c r="N12" s="35"/>
      <c r="O12" s="35"/>
      <c r="P12" s="35"/>
      <c r="Q12" s="35"/>
      <c r="R12" s="36"/>
    </row>
    <row r="13" spans="1:19" s="1" customFormat="1" x14ac:dyDescent="0.25">
      <c r="A13" s="38"/>
      <c r="B13" s="38"/>
      <c r="C13" s="38"/>
      <c r="D13" s="38"/>
      <c r="E13" s="38"/>
      <c r="F13" s="38"/>
      <c r="G13" s="38"/>
      <c r="H13" s="38"/>
      <c r="I13" s="38"/>
      <c r="J13" s="38"/>
    </row>
    <row r="14" spans="1:19" s="1" customFormat="1" x14ac:dyDescent="0.25">
      <c r="A14" s="38"/>
      <c r="B14" s="38"/>
      <c r="C14" s="38"/>
      <c r="D14" s="38"/>
      <c r="E14" s="38"/>
      <c r="F14" s="38"/>
      <c r="G14" s="38"/>
      <c r="H14" s="38"/>
      <c r="I14" s="38"/>
      <c r="J14" s="38"/>
    </row>
    <row r="15" spans="1:19" s="30" customFormat="1" x14ac:dyDescent="0.25">
      <c r="A15" s="38"/>
      <c r="B15" s="38"/>
      <c r="C15" s="38"/>
      <c r="D15" s="38"/>
      <c r="E15" s="38"/>
      <c r="F15" s="38"/>
      <c r="G15" s="38"/>
      <c r="H15" s="38"/>
      <c r="I15" s="38"/>
      <c r="J15" s="38"/>
    </row>
    <row r="16" spans="1:19" s="30" customFormat="1" ht="21.75" thickBot="1" x14ac:dyDescent="0.4">
      <c r="A16" s="38"/>
      <c r="B16" s="38"/>
      <c r="D16" s="31"/>
      <c r="F16" s="37"/>
      <c r="G16" s="37"/>
      <c r="H16" s="37"/>
      <c r="I16" s="37"/>
      <c r="J16" s="37"/>
      <c r="K16" s="38"/>
      <c r="L16" s="38"/>
      <c r="M16" s="38"/>
      <c r="O16" s="37"/>
      <c r="P16" s="37"/>
      <c r="Q16" s="37"/>
      <c r="R16" s="37"/>
      <c r="S16" s="37"/>
    </row>
    <row r="17" spans="1:21" s="30" customFormat="1" ht="24" thickBot="1" x14ac:dyDescent="0.3">
      <c r="A17" s="38"/>
      <c r="B17" s="56"/>
      <c r="C17" s="239" t="s">
        <v>14</v>
      </c>
      <c r="D17" s="239"/>
      <c r="E17" s="239"/>
      <c r="F17" s="239"/>
      <c r="G17" s="239"/>
      <c r="H17" s="239"/>
      <c r="I17" s="239"/>
      <c r="J17" s="239"/>
      <c r="K17" s="239"/>
      <c r="L17" s="239"/>
      <c r="M17" s="239"/>
      <c r="N17" s="239"/>
      <c r="O17" s="239"/>
      <c r="P17" s="239"/>
      <c r="Q17" s="239"/>
      <c r="R17" s="239"/>
      <c r="S17" s="239"/>
      <c r="T17" s="240"/>
    </row>
    <row r="18" spans="1:21" s="1" customFormat="1" ht="21.75" thickBot="1" x14ac:dyDescent="0.4">
      <c r="A18" s="38"/>
      <c r="B18" s="32"/>
      <c r="C18" s="39"/>
      <c r="D18" s="255" t="s">
        <v>10</v>
      </c>
      <c r="E18" s="256"/>
      <c r="F18" s="256"/>
      <c r="G18" s="256"/>
      <c r="H18" s="256"/>
      <c r="I18" s="256"/>
      <c r="J18" s="257"/>
      <c r="K18" s="255" t="s">
        <v>11</v>
      </c>
      <c r="L18" s="256"/>
      <c r="M18" s="256"/>
      <c r="N18" s="256"/>
      <c r="O18" s="256"/>
      <c r="P18" s="256"/>
      <c r="Q18" s="257"/>
      <c r="R18" s="39"/>
      <c r="S18" s="39"/>
      <c r="T18" s="33"/>
    </row>
    <row r="19" spans="1:21" s="1" customFormat="1" ht="57" thickBot="1" x14ac:dyDescent="0.3">
      <c r="A19" s="38"/>
      <c r="B19" s="32"/>
      <c r="C19" s="50" t="s">
        <v>63</v>
      </c>
      <c r="D19" s="49" t="s">
        <v>63</v>
      </c>
      <c r="E19" s="49" t="s">
        <v>63</v>
      </c>
      <c r="F19" s="49" t="s">
        <v>63</v>
      </c>
      <c r="G19" s="49" t="s">
        <v>63</v>
      </c>
      <c r="H19" s="49" t="s">
        <v>63</v>
      </c>
      <c r="I19" s="49" t="s">
        <v>63</v>
      </c>
      <c r="J19" s="49" t="s">
        <v>63</v>
      </c>
      <c r="K19" s="49" t="s">
        <v>63</v>
      </c>
      <c r="L19" s="49" t="s">
        <v>63</v>
      </c>
      <c r="M19" s="49" t="s">
        <v>63</v>
      </c>
      <c r="N19" s="49" t="s">
        <v>63</v>
      </c>
      <c r="O19" s="49" t="s">
        <v>63</v>
      </c>
      <c r="P19" s="49" t="s">
        <v>63</v>
      </c>
      <c r="Q19" s="49" t="s">
        <v>63</v>
      </c>
      <c r="R19" s="41" t="s">
        <v>2</v>
      </c>
      <c r="S19" s="42" t="s">
        <v>3</v>
      </c>
      <c r="T19" s="33"/>
    </row>
    <row r="20" spans="1:21" s="1" customFormat="1" ht="21.75" thickBot="1" x14ac:dyDescent="0.3">
      <c r="A20" s="38"/>
      <c r="B20" s="32"/>
      <c r="C20" s="54" t="s">
        <v>63</v>
      </c>
      <c r="D20" s="51">
        <v>1</v>
      </c>
      <c r="E20" s="45">
        <v>7</v>
      </c>
      <c r="F20" s="45">
        <v>3</v>
      </c>
      <c r="G20" s="45">
        <v>3</v>
      </c>
      <c r="H20" s="45">
        <v>7</v>
      </c>
      <c r="I20" s="45">
        <v>7</v>
      </c>
      <c r="J20" s="46">
        <v>9</v>
      </c>
      <c r="K20" s="47">
        <f t="shared" ref="K20:K26" si="0">D20/$D$27</f>
        <v>0.45323741007194251</v>
      </c>
      <c r="L20" s="47">
        <f>E20/$E$27</f>
        <v>0.27631578947368424</v>
      </c>
      <c r="M20" s="47">
        <f t="shared" ref="M20:M26" si="1">F20/$F$27</f>
        <v>0.60388209920920211</v>
      </c>
      <c r="N20" s="47">
        <f>G20/$G$27</f>
        <v>0.3919535462463708</v>
      </c>
      <c r="O20" s="47">
        <f>H20/$H$27</f>
        <v>0.35744680851063831</v>
      </c>
      <c r="P20" s="47">
        <f>I20/$I$27</f>
        <v>0.30837004405286345</v>
      </c>
      <c r="Q20" s="48">
        <f>J20/$J$27</f>
        <v>0.23076923076923078</v>
      </c>
      <c r="R20" s="24">
        <f>SUM(K20:Q20)</f>
        <v>2.6219749283339326</v>
      </c>
      <c r="S20" s="81">
        <f>R20/7</f>
        <v>0.37456784690484751</v>
      </c>
      <c r="T20" s="33"/>
    </row>
    <row r="21" spans="1:21" s="1" customFormat="1" ht="21.75" thickBot="1" x14ac:dyDescent="0.3">
      <c r="A21" s="38"/>
      <c r="B21" s="32"/>
      <c r="C21" s="54" t="s">
        <v>63</v>
      </c>
      <c r="D21" s="52">
        <f>1/E20</f>
        <v>0.14285714285714285</v>
      </c>
      <c r="E21" s="4">
        <v>1</v>
      </c>
      <c r="F21" s="9">
        <f>1/7</f>
        <v>0.14285714285714285</v>
      </c>
      <c r="G21" s="9">
        <f>1/5</f>
        <v>0.2</v>
      </c>
      <c r="H21" s="9">
        <f>1/3</f>
        <v>0.33333333333333331</v>
      </c>
      <c r="I21" s="9">
        <f>1/2</f>
        <v>0.5</v>
      </c>
      <c r="J21" s="115">
        <v>3</v>
      </c>
      <c r="K21" s="16">
        <f t="shared" si="0"/>
        <v>6.4748201438848921E-2</v>
      </c>
      <c r="L21" s="16">
        <f t="shared" ref="L21:L26" si="2">E21/$E$27</f>
        <v>3.9473684210526321E-2</v>
      </c>
      <c r="M21" s="16">
        <f t="shared" si="1"/>
        <v>2.8756290438533429E-2</v>
      </c>
      <c r="N21" s="16">
        <f t="shared" ref="N21:N26" si="3">G21/$G$27</f>
        <v>2.6130236416424719E-2</v>
      </c>
      <c r="O21" s="16">
        <f t="shared" ref="O21:O26" si="4">H21/$H$27</f>
        <v>1.7021276595744681E-2</v>
      </c>
      <c r="P21" s="16">
        <f t="shared" ref="P21:P26" si="5">I21/$I$27</f>
        <v>2.2026431718061675E-2</v>
      </c>
      <c r="Q21" s="22">
        <f t="shared" ref="Q21:Q26" si="6">J21/$J$27</f>
        <v>7.6923076923076927E-2</v>
      </c>
      <c r="R21" s="24">
        <f t="shared" ref="R21:R26" si="7">SUM(K21:Q21)</f>
        <v>0.2750791977412167</v>
      </c>
      <c r="S21" s="81">
        <f t="shared" ref="S21:S26" si="8">R21/7</f>
        <v>3.9297028248745244E-2</v>
      </c>
      <c r="T21" s="33"/>
    </row>
    <row r="22" spans="1:21" s="1" customFormat="1" ht="27.75" customHeight="1" thickBot="1" x14ac:dyDescent="0.3">
      <c r="A22" s="38"/>
      <c r="B22" s="32"/>
      <c r="C22" s="54" t="s">
        <v>63</v>
      </c>
      <c r="D22" s="52">
        <f>1/F20</f>
        <v>0.33333333333333331</v>
      </c>
      <c r="E22" s="8">
        <f>1/F21</f>
        <v>7</v>
      </c>
      <c r="F22" s="4">
        <v>1</v>
      </c>
      <c r="G22" s="3">
        <v>3</v>
      </c>
      <c r="H22" s="3">
        <v>5</v>
      </c>
      <c r="I22" s="3">
        <v>6</v>
      </c>
      <c r="J22" s="19">
        <v>8</v>
      </c>
      <c r="K22" s="16">
        <f t="shared" si="0"/>
        <v>0.15107913669064749</v>
      </c>
      <c r="L22" s="16">
        <f t="shared" si="2"/>
        <v>0.27631578947368424</v>
      </c>
      <c r="M22" s="16">
        <f t="shared" si="1"/>
        <v>0.20129403306973401</v>
      </c>
      <c r="N22" s="16">
        <f t="shared" si="3"/>
        <v>0.3919535462463708</v>
      </c>
      <c r="O22" s="16">
        <f t="shared" si="4"/>
        <v>0.25531914893617025</v>
      </c>
      <c r="P22" s="16">
        <f t="shared" si="5"/>
        <v>0.26431718061674009</v>
      </c>
      <c r="Q22" s="22">
        <f t="shared" si="6"/>
        <v>0.20512820512820512</v>
      </c>
      <c r="R22" s="24">
        <f t="shared" si="7"/>
        <v>1.745407040161552</v>
      </c>
      <c r="S22" s="81">
        <f t="shared" si="8"/>
        <v>0.24934386288022173</v>
      </c>
      <c r="T22" s="33"/>
    </row>
    <row r="23" spans="1:21" s="1" customFormat="1" ht="28.5" customHeight="1" thickBot="1" x14ac:dyDescent="0.3">
      <c r="A23" s="38"/>
      <c r="B23" s="32"/>
      <c r="C23" s="54" t="s">
        <v>63</v>
      </c>
      <c r="D23" s="52">
        <f>1/G20</f>
        <v>0.33333333333333331</v>
      </c>
      <c r="E23" s="8">
        <f>1/G21</f>
        <v>5</v>
      </c>
      <c r="F23" s="8">
        <f>1/G22</f>
        <v>0.33333333333333331</v>
      </c>
      <c r="G23" s="4">
        <v>1</v>
      </c>
      <c r="H23" s="3">
        <v>5</v>
      </c>
      <c r="I23" s="3">
        <v>7</v>
      </c>
      <c r="J23" s="19">
        <v>9</v>
      </c>
      <c r="K23" s="16">
        <f t="shared" si="0"/>
        <v>0.15107913669064749</v>
      </c>
      <c r="L23" s="16">
        <f t="shared" si="2"/>
        <v>0.19736842105263158</v>
      </c>
      <c r="M23" s="16">
        <f t="shared" si="1"/>
        <v>6.7098011023244669E-2</v>
      </c>
      <c r="N23" s="16">
        <f t="shared" si="3"/>
        <v>0.13065118208212359</v>
      </c>
      <c r="O23" s="16">
        <f t="shared" si="4"/>
        <v>0.25531914893617025</v>
      </c>
      <c r="P23" s="16">
        <f t="shared" si="5"/>
        <v>0.30837004405286345</v>
      </c>
      <c r="Q23" s="22">
        <f t="shared" si="6"/>
        <v>0.23076923076923078</v>
      </c>
      <c r="R23" s="24">
        <f t="shared" si="7"/>
        <v>1.3406551746069117</v>
      </c>
      <c r="S23" s="81">
        <f t="shared" si="8"/>
        <v>0.19152216780098738</v>
      </c>
      <c r="T23" s="33"/>
    </row>
    <row r="24" spans="1:21" s="1" customFormat="1" ht="31.5" customHeight="1" thickBot="1" x14ac:dyDescent="0.3">
      <c r="A24" s="38"/>
      <c r="B24" s="32"/>
      <c r="C24" s="54" t="s">
        <v>63</v>
      </c>
      <c r="D24" s="52">
        <f>1/H20</f>
        <v>0.14285714285714285</v>
      </c>
      <c r="E24" s="8">
        <f>1/H21</f>
        <v>3</v>
      </c>
      <c r="F24" s="9">
        <f>1/H22</f>
        <v>0.2</v>
      </c>
      <c r="G24" s="9">
        <f>1/H23</f>
        <v>0.2</v>
      </c>
      <c r="H24" s="4">
        <v>1</v>
      </c>
      <c r="I24" s="3">
        <v>1</v>
      </c>
      <c r="J24" s="19">
        <v>4</v>
      </c>
      <c r="K24" s="16">
        <f t="shared" si="0"/>
        <v>6.4748201438848921E-2</v>
      </c>
      <c r="L24" s="16">
        <f t="shared" si="2"/>
        <v>0.11842105263157895</v>
      </c>
      <c r="M24" s="16">
        <f t="shared" si="1"/>
        <v>4.0258806613946804E-2</v>
      </c>
      <c r="N24" s="16">
        <f t="shared" si="3"/>
        <v>2.6130236416424719E-2</v>
      </c>
      <c r="O24" s="16">
        <f t="shared" si="4"/>
        <v>5.1063829787234047E-2</v>
      </c>
      <c r="P24" s="16">
        <f t="shared" si="5"/>
        <v>4.405286343612335E-2</v>
      </c>
      <c r="Q24" s="22">
        <f t="shared" si="6"/>
        <v>0.10256410256410256</v>
      </c>
      <c r="R24" s="24">
        <f t="shared" si="7"/>
        <v>0.44723909288825936</v>
      </c>
      <c r="S24" s="81">
        <f t="shared" si="8"/>
        <v>6.3891298984037045E-2</v>
      </c>
      <c r="T24" s="33"/>
    </row>
    <row r="25" spans="1:21" s="1" customFormat="1" ht="33" customHeight="1" thickBot="1" x14ac:dyDescent="0.3">
      <c r="A25" s="38"/>
      <c r="B25" s="32"/>
      <c r="C25" s="54" t="s">
        <v>63</v>
      </c>
      <c r="D25" s="52">
        <f>1/I20</f>
        <v>0.14285714285714285</v>
      </c>
      <c r="E25" s="8">
        <f>1/I21</f>
        <v>2</v>
      </c>
      <c r="F25" s="9">
        <f>1/I22</f>
        <v>0.16666666666666666</v>
      </c>
      <c r="G25" s="9">
        <f>1/I23</f>
        <v>0.14285714285714285</v>
      </c>
      <c r="H25" s="9">
        <f>1/I24</f>
        <v>1</v>
      </c>
      <c r="I25" s="4">
        <v>1</v>
      </c>
      <c r="J25" s="19">
        <v>5</v>
      </c>
      <c r="K25" s="16">
        <f t="shared" si="0"/>
        <v>6.4748201438848921E-2</v>
      </c>
      <c r="L25" s="16">
        <f t="shared" si="2"/>
        <v>7.8947368421052641E-2</v>
      </c>
      <c r="M25" s="16">
        <f t="shared" si="1"/>
        <v>3.3549005511622335E-2</v>
      </c>
      <c r="N25" s="16">
        <f t="shared" si="3"/>
        <v>1.8664454583160513E-2</v>
      </c>
      <c r="O25" s="16">
        <f t="shared" si="4"/>
        <v>5.1063829787234047E-2</v>
      </c>
      <c r="P25" s="16">
        <f t="shared" si="5"/>
        <v>4.405286343612335E-2</v>
      </c>
      <c r="Q25" s="22">
        <f t="shared" si="6"/>
        <v>0.12820512820512819</v>
      </c>
      <c r="R25" s="24">
        <f t="shared" si="7"/>
        <v>0.41923085138317001</v>
      </c>
      <c r="S25" s="81">
        <f t="shared" si="8"/>
        <v>5.9890121626167143E-2</v>
      </c>
      <c r="T25" s="33"/>
    </row>
    <row r="26" spans="1:21" s="1" customFormat="1" ht="27.75" customHeight="1" thickBot="1" x14ac:dyDescent="0.3">
      <c r="A26" s="38"/>
      <c r="B26" s="32"/>
      <c r="C26" s="54" t="s">
        <v>63</v>
      </c>
      <c r="D26" s="53">
        <f>1/J20</f>
        <v>0.1111111111111111</v>
      </c>
      <c r="E26" s="15">
        <f>1/J21</f>
        <v>0.33333333333333331</v>
      </c>
      <c r="F26" s="15">
        <f>1/J22</f>
        <v>0.125</v>
      </c>
      <c r="G26" s="15">
        <f>1/J23</f>
        <v>0.1111111111111111</v>
      </c>
      <c r="H26" s="15">
        <f>1/J24</f>
        <v>0.25</v>
      </c>
      <c r="I26" s="15">
        <f>1/J25</f>
        <v>0.2</v>
      </c>
      <c r="J26" s="20">
        <v>1</v>
      </c>
      <c r="K26" s="16">
        <f t="shared" si="0"/>
        <v>5.0359712230215833E-2</v>
      </c>
      <c r="L26" s="16">
        <f t="shared" si="2"/>
        <v>1.3157894736842105E-2</v>
      </c>
      <c r="M26" s="16">
        <f t="shared" si="1"/>
        <v>2.5161754133716751E-2</v>
      </c>
      <c r="N26" s="16">
        <f t="shared" si="3"/>
        <v>1.4516798009124842E-2</v>
      </c>
      <c r="O26" s="16">
        <f t="shared" si="4"/>
        <v>1.2765957446808512E-2</v>
      </c>
      <c r="P26" s="16">
        <f t="shared" si="5"/>
        <v>8.8105726872246704E-3</v>
      </c>
      <c r="Q26" s="22">
        <f t="shared" si="6"/>
        <v>2.564102564102564E-2</v>
      </c>
      <c r="R26" s="44">
        <f t="shared" si="7"/>
        <v>0.15041371488495836</v>
      </c>
      <c r="S26" s="82">
        <f t="shared" si="8"/>
        <v>2.1487673554994053E-2</v>
      </c>
      <c r="T26" s="33"/>
    </row>
    <row r="27" spans="1:21" s="1" customFormat="1" ht="21.75" thickBot="1" x14ac:dyDescent="0.3">
      <c r="A27" s="38"/>
      <c r="B27" s="32"/>
      <c r="C27" s="55" t="s">
        <v>1</v>
      </c>
      <c r="D27" s="12">
        <f>SUM(D20:D26)</f>
        <v>2.2063492063492061</v>
      </c>
      <c r="E27" s="13">
        <f t="shared" ref="E27" si="9">SUM(E20:E26)</f>
        <v>25.333333333333332</v>
      </c>
      <c r="F27" s="13">
        <f t="shared" ref="F27" si="10">SUM(F20:F26)</f>
        <v>4.9678571428571425</v>
      </c>
      <c r="G27" s="13">
        <f t="shared" ref="G27" si="11">SUM(G20:G26)</f>
        <v>7.6539682539682543</v>
      </c>
      <c r="H27" s="13">
        <f t="shared" ref="H27" si="12">SUM(H20:H26)</f>
        <v>19.583333333333332</v>
      </c>
      <c r="I27" s="13">
        <f t="shared" ref="I27" si="13">SUM(I20:I26)</f>
        <v>22.7</v>
      </c>
      <c r="J27" s="21">
        <f>SUM(J20:J26)</f>
        <v>39</v>
      </c>
      <c r="K27" s="18">
        <f>SUM(K20:K26)</f>
        <v>1</v>
      </c>
      <c r="L27" s="13">
        <f t="shared" ref="L27" si="14">SUM(L20:L26)</f>
        <v>1</v>
      </c>
      <c r="M27" s="13">
        <f t="shared" ref="M27" si="15">SUM(M20:M26)</f>
        <v>1</v>
      </c>
      <c r="N27" s="13">
        <f t="shared" ref="N27" si="16">SUM(N20:N26)</f>
        <v>0.99999999999999989</v>
      </c>
      <c r="O27" s="13">
        <f t="shared" ref="O27" si="17">SUM(O20:O26)</f>
        <v>1</v>
      </c>
      <c r="P27" s="13">
        <f t="shared" ref="P27" si="18">SUM(P20:P26)</f>
        <v>0.99999999999999989</v>
      </c>
      <c r="Q27" s="14">
        <f>SUM(Q20:Q26)</f>
        <v>1</v>
      </c>
      <c r="R27" s="39"/>
      <c r="S27" s="43">
        <f>SUM(S20:S26)</f>
        <v>1.0000000000000002</v>
      </c>
      <c r="T27" s="33"/>
    </row>
    <row r="28" spans="1:21" s="1" customFormat="1" ht="15.75" customHeight="1" x14ac:dyDescent="0.35">
      <c r="A28" s="38"/>
      <c r="B28" s="64"/>
      <c r="C28" s="65"/>
      <c r="D28" s="65"/>
      <c r="E28" s="39"/>
      <c r="F28" s="39"/>
      <c r="G28" s="39"/>
      <c r="H28" s="39"/>
      <c r="I28" s="39"/>
      <c r="J28" s="39"/>
      <c r="K28" s="39"/>
      <c r="L28" s="39"/>
      <c r="M28" s="39"/>
      <c r="N28" s="39"/>
      <c r="O28" s="39"/>
      <c r="P28" s="39"/>
      <c r="Q28" s="39"/>
      <c r="R28" s="39"/>
      <c r="S28" s="39"/>
      <c r="T28" s="33"/>
      <c r="U28" s="38"/>
    </row>
    <row r="29" spans="1:21" s="1" customFormat="1" ht="21.75" thickBot="1" x14ac:dyDescent="0.4">
      <c r="A29" s="38"/>
      <c r="B29" s="64"/>
      <c r="C29" s="65"/>
      <c r="D29" s="65"/>
      <c r="E29" s="258" t="s">
        <v>4</v>
      </c>
      <c r="F29" s="258"/>
      <c r="G29" s="258"/>
      <c r="H29" s="258"/>
      <c r="I29" s="258"/>
      <c r="J29" s="258"/>
      <c r="K29" s="258"/>
      <c r="L29" s="258"/>
      <c r="M29" s="258"/>
      <c r="N29" s="258"/>
      <c r="O29" s="39"/>
      <c r="P29" s="39"/>
      <c r="Q29" s="39"/>
      <c r="R29" s="39"/>
      <c r="S29" s="39"/>
      <c r="T29" s="33"/>
      <c r="U29" s="38"/>
    </row>
    <row r="30" spans="1:21" s="1" customFormat="1" ht="37.5" customHeight="1" thickBot="1" x14ac:dyDescent="0.3">
      <c r="A30" s="38"/>
      <c r="B30" s="32"/>
      <c r="C30" s="39"/>
      <c r="D30" s="39"/>
      <c r="E30" s="39"/>
      <c r="F30" s="75" t="s">
        <v>15</v>
      </c>
      <c r="G30" s="76" t="s">
        <v>16</v>
      </c>
      <c r="H30" s="39"/>
      <c r="I30" s="39"/>
      <c r="J30" s="39"/>
      <c r="K30" s="39"/>
      <c r="L30" s="39"/>
      <c r="M30" s="39"/>
      <c r="N30" s="39"/>
      <c r="O30" s="39"/>
      <c r="P30" s="39"/>
      <c r="Q30" s="39"/>
      <c r="R30" s="39"/>
      <c r="S30" s="39"/>
      <c r="T30" s="33"/>
      <c r="U30" s="38"/>
    </row>
    <row r="31" spans="1:21" s="1" customFormat="1" ht="20.25" customHeight="1" thickBot="1" x14ac:dyDescent="0.3">
      <c r="A31" s="38"/>
      <c r="B31" s="32"/>
      <c r="C31" s="39"/>
      <c r="D31" s="39"/>
      <c r="E31" s="54" t="s">
        <v>63</v>
      </c>
      <c r="F31" s="77">
        <f>$S$20*D20+$S$21*E20+$S$22*F20+$S$23*G20+$S$24*H20+$S$25*I20+$S$26*J20</f>
        <v>3.0321041429560673</v>
      </c>
      <c r="G31" s="68">
        <f>F31/S20</f>
        <v>8.0949397232334288</v>
      </c>
      <c r="H31" s="39"/>
      <c r="I31" s="39"/>
      <c r="J31" s="266" t="s">
        <v>9</v>
      </c>
      <c r="K31" s="267"/>
      <c r="L31" s="68">
        <f>AVERAGE(G31:G37)</f>
        <v>7.6330545013154358</v>
      </c>
      <c r="M31" s="66"/>
      <c r="N31" s="66"/>
      <c r="O31" s="39"/>
      <c r="P31" s="39"/>
      <c r="Q31" s="39"/>
      <c r="R31" s="39"/>
      <c r="S31" s="39"/>
      <c r="T31" s="33"/>
    </row>
    <row r="32" spans="1:21" s="1" customFormat="1" ht="34.5" customHeight="1" thickBot="1" x14ac:dyDescent="0.3">
      <c r="A32" s="38"/>
      <c r="B32" s="32"/>
      <c r="C32" s="39"/>
      <c r="D32" s="39"/>
      <c r="E32" s="54" t="s">
        <v>63</v>
      </c>
      <c r="F32" s="78">
        <f>$S$20*D21+$S$21*E21+$S$22*F21+$S$23*G21+$S$24*H21+$S$25*I21+$S$26*J21</f>
        <v>0.28243688720336402</v>
      </c>
      <c r="G32" s="72">
        <f t="shared" ref="G32:G37" si="19">F32/S21</f>
        <v>7.1872327193693648</v>
      </c>
      <c r="H32" s="39"/>
      <c r="I32" s="39"/>
      <c r="J32" s="251" t="s">
        <v>12</v>
      </c>
      <c r="K32" s="252"/>
      <c r="L32" s="69">
        <f>(L31-7)/6</f>
        <v>0.10550908355257264</v>
      </c>
      <c r="M32" s="66"/>
      <c r="N32" s="66"/>
      <c r="O32" s="39"/>
      <c r="P32" s="39"/>
      <c r="Q32" s="39"/>
      <c r="R32" s="39"/>
      <c r="S32" s="39"/>
      <c r="T32" s="33"/>
    </row>
    <row r="33" spans="1:29" s="1" customFormat="1" ht="21.75" thickBot="1" x14ac:dyDescent="0.4">
      <c r="A33" s="38"/>
      <c r="B33" s="32"/>
      <c r="C33" s="39"/>
      <c r="D33" s="65"/>
      <c r="E33" s="54" t="s">
        <v>63</v>
      </c>
      <c r="F33" s="78">
        <f t="shared" ref="F33:F37" si="20">$S$20*D22+$S$21*E22+$S$22*F22+$S$23*G22+$S$24*H22+$S$25*I22+$S$26*J22</f>
        <v>2.0745441261098234</v>
      </c>
      <c r="G33" s="72">
        <f t="shared" si="19"/>
        <v>8.3200127813307372</v>
      </c>
      <c r="H33" s="39"/>
      <c r="I33" s="39"/>
      <c r="J33" s="253" t="s">
        <v>13</v>
      </c>
      <c r="K33" s="254"/>
      <c r="L33" s="70">
        <f>L32/$O$7</f>
        <v>7.9931123903464116E-2</v>
      </c>
      <c r="M33" s="66"/>
      <c r="N33" s="80" t="s">
        <v>17</v>
      </c>
      <c r="O33" s="39"/>
      <c r="P33" s="39"/>
      <c r="Q33" s="39"/>
      <c r="R33" s="39"/>
      <c r="S33" s="39"/>
      <c r="T33" s="33"/>
      <c r="U33" s="25"/>
      <c r="V33" s="25"/>
      <c r="W33" s="25"/>
    </row>
    <row r="34" spans="1:29" s="1" customFormat="1" ht="29.25" customHeight="1" thickBot="1" x14ac:dyDescent="0.4">
      <c r="A34" s="38"/>
      <c r="B34" s="32"/>
      <c r="C34" s="39"/>
      <c r="D34" s="39"/>
      <c r="E34" s="54" t="s">
        <v>63</v>
      </c>
      <c r="F34" s="78">
        <f t="shared" si="20"/>
        <v>1.5280542872713718</v>
      </c>
      <c r="G34" s="72">
        <f t="shared" si="19"/>
        <v>7.9784721780049424</v>
      </c>
      <c r="H34" s="39"/>
      <c r="I34" s="39"/>
      <c r="J34" s="65" t="s">
        <v>8</v>
      </c>
      <c r="K34" s="66"/>
      <c r="M34" s="66"/>
      <c r="N34" s="66"/>
      <c r="O34" s="39"/>
      <c r="P34" s="39"/>
      <c r="Q34" s="39"/>
      <c r="R34" s="39"/>
      <c r="S34" s="39"/>
      <c r="T34" s="33"/>
      <c r="U34" s="25"/>
      <c r="V34" s="25"/>
      <c r="W34" s="25"/>
    </row>
    <row r="35" spans="1:29" s="1" customFormat="1" ht="30.75" customHeight="1" thickBot="1" x14ac:dyDescent="0.3">
      <c r="A35" s="38"/>
      <c r="B35" s="32"/>
      <c r="C35" s="39"/>
      <c r="D35" s="39"/>
      <c r="E35" s="54" t="s">
        <v>63</v>
      </c>
      <c r="F35" s="78">
        <f t="shared" si="20"/>
        <v>0.46930609812763618</v>
      </c>
      <c r="G35" s="72">
        <f t="shared" si="19"/>
        <v>7.3453835747632903</v>
      </c>
      <c r="H35" s="39"/>
      <c r="I35" s="39"/>
      <c r="J35" s="39"/>
      <c r="K35" s="39"/>
      <c r="L35" s="39"/>
      <c r="M35" s="67"/>
      <c r="N35" s="67"/>
      <c r="O35" s="39"/>
      <c r="P35" s="39"/>
      <c r="Q35" s="39"/>
      <c r="R35" s="39"/>
      <c r="S35" s="39"/>
      <c r="T35" s="33"/>
      <c r="U35" s="38"/>
      <c r="V35" s="38"/>
      <c r="W35" s="38"/>
      <c r="X35" s="38"/>
      <c r="Y35" s="38"/>
      <c r="Z35" s="38"/>
      <c r="AA35" s="38"/>
      <c r="AB35" s="38"/>
      <c r="AC35" s="38"/>
    </row>
    <row r="36" spans="1:29" s="1" customFormat="1" ht="33" customHeight="1" thickBot="1" x14ac:dyDescent="0.3">
      <c r="A36" s="38"/>
      <c r="B36" s="32"/>
      <c r="C36" s="39"/>
      <c r="D36" s="39"/>
      <c r="E36" s="54" t="s">
        <v>63</v>
      </c>
      <c r="F36" s="78">
        <f t="shared" si="20"/>
        <v>0.43224115746353542</v>
      </c>
      <c r="G36" s="72">
        <f t="shared" si="19"/>
        <v>7.217236260790644</v>
      </c>
      <c r="H36" s="39"/>
      <c r="I36" s="39"/>
      <c r="J36" s="39"/>
      <c r="K36" s="39"/>
      <c r="L36" s="39"/>
      <c r="M36" s="39"/>
      <c r="N36" s="39"/>
      <c r="O36" s="39"/>
      <c r="P36" s="39"/>
      <c r="Q36" s="39"/>
      <c r="R36" s="39"/>
      <c r="S36" s="39"/>
      <c r="T36" s="33"/>
      <c r="U36" s="38"/>
      <c r="V36" s="38"/>
      <c r="W36" s="38"/>
      <c r="X36" s="38"/>
      <c r="Y36" s="38"/>
      <c r="Z36" s="38"/>
      <c r="AA36" s="38"/>
      <c r="AB36" s="38"/>
      <c r="AC36" s="38"/>
    </row>
    <row r="37" spans="1:29" s="1" customFormat="1" ht="21" customHeight="1" thickBot="1" x14ac:dyDescent="0.3">
      <c r="A37" s="38"/>
      <c r="B37" s="32"/>
      <c r="C37" s="39"/>
      <c r="D37" s="39"/>
      <c r="E37" s="54" t="s">
        <v>63</v>
      </c>
      <c r="F37" s="79">
        <f t="shared" si="20"/>
        <v>0.15660440542538343</v>
      </c>
      <c r="G37" s="74">
        <f t="shared" si="19"/>
        <v>7.2881042717156435</v>
      </c>
      <c r="H37" s="39"/>
      <c r="I37" s="39"/>
      <c r="J37" s="39"/>
      <c r="K37" s="39"/>
      <c r="L37" s="39"/>
      <c r="M37" s="39"/>
      <c r="N37" s="39"/>
      <c r="O37" s="39"/>
      <c r="P37" s="39"/>
      <c r="Q37" s="39"/>
      <c r="R37" s="39"/>
      <c r="S37" s="39"/>
      <c r="T37" s="33"/>
      <c r="U37" s="38"/>
      <c r="V37" s="38"/>
      <c r="W37" s="38"/>
      <c r="X37" s="38"/>
      <c r="Y37" s="38"/>
      <c r="Z37" s="38"/>
      <c r="AA37" s="38"/>
      <c r="AB37" s="38"/>
      <c r="AC37" s="38"/>
    </row>
    <row r="38" spans="1:29" s="1" customFormat="1" ht="20.25" customHeight="1" thickBot="1" x14ac:dyDescent="0.3">
      <c r="A38" s="38"/>
      <c r="B38" s="34"/>
      <c r="C38" s="35"/>
      <c r="D38" s="35"/>
      <c r="E38" s="35"/>
      <c r="F38" s="35"/>
      <c r="G38" s="35"/>
      <c r="H38" s="35"/>
      <c r="I38" s="35"/>
      <c r="J38" s="35"/>
      <c r="K38" s="35"/>
      <c r="L38" s="35"/>
      <c r="M38" s="35"/>
      <c r="N38" s="35"/>
      <c r="O38" s="35"/>
      <c r="P38" s="35"/>
      <c r="Q38" s="35"/>
      <c r="R38" s="35"/>
      <c r="S38" s="35"/>
      <c r="T38" s="36"/>
      <c r="U38" s="38"/>
      <c r="V38" s="38"/>
      <c r="W38" s="38"/>
      <c r="X38" s="38"/>
      <c r="Y38" s="38"/>
      <c r="Z38" s="38"/>
      <c r="AA38" s="38"/>
      <c r="AB38" s="38"/>
      <c r="AC38" s="38"/>
    </row>
    <row r="39" spans="1:29" s="1" customFormat="1" x14ac:dyDescent="0.25">
      <c r="A39" s="38"/>
      <c r="B39" s="38"/>
      <c r="F39" s="38"/>
      <c r="G39" s="38"/>
      <c r="H39" s="38"/>
      <c r="N39" s="27"/>
      <c r="O39" s="38"/>
      <c r="P39" s="38"/>
      <c r="Q39" s="38"/>
      <c r="R39" s="38"/>
      <c r="S39" s="38"/>
      <c r="T39" s="38"/>
      <c r="U39" s="38"/>
      <c r="V39" s="38"/>
      <c r="W39" s="38"/>
      <c r="X39" s="38"/>
      <c r="Y39" s="38"/>
      <c r="Z39" s="38"/>
      <c r="AA39" s="38"/>
      <c r="AB39" s="38"/>
      <c r="AC39" s="38"/>
    </row>
    <row r="40" spans="1:29" s="38" customFormat="1" ht="15.75" thickBot="1" x14ac:dyDescent="0.3">
      <c r="N40" s="40"/>
    </row>
    <row r="41" spans="1:29" s="38" customFormat="1" ht="30" customHeight="1" thickBot="1" x14ac:dyDescent="0.3">
      <c r="B41" s="56"/>
      <c r="C41" s="239" t="s">
        <v>19</v>
      </c>
      <c r="D41" s="239"/>
      <c r="E41" s="239"/>
      <c r="F41" s="239"/>
      <c r="G41" s="239"/>
      <c r="H41" s="239"/>
      <c r="I41" s="239"/>
      <c r="J41" s="239"/>
      <c r="K41" s="239"/>
      <c r="L41" s="239"/>
      <c r="M41" s="239"/>
      <c r="N41" s="100"/>
    </row>
    <row r="42" spans="1:29" ht="21.75" thickBot="1" x14ac:dyDescent="0.4">
      <c r="B42" s="32"/>
      <c r="C42" s="39"/>
      <c r="D42" s="260" t="s">
        <v>10</v>
      </c>
      <c r="E42" s="261"/>
      <c r="F42" s="261"/>
      <c r="G42" s="261"/>
      <c r="H42" s="260" t="s">
        <v>11</v>
      </c>
      <c r="I42" s="261"/>
      <c r="J42" s="261"/>
      <c r="K42" s="262"/>
      <c r="L42" s="39"/>
      <c r="M42" s="39"/>
      <c r="N42" s="33"/>
      <c r="O42" s="38"/>
      <c r="P42" s="38"/>
      <c r="Q42" s="38"/>
      <c r="R42" s="38"/>
      <c r="S42" s="38"/>
      <c r="T42" s="38"/>
      <c r="U42" s="38"/>
      <c r="V42" s="38"/>
      <c r="W42" s="38"/>
      <c r="X42" s="38"/>
      <c r="Y42" s="38"/>
      <c r="Z42" s="38"/>
    </row>
    <row r="43" spans="1:29" s="26" customFormat="1" ht="48" customHeight="1" thickBot="1" x14ac:dyDescent="0.3">
      <c r="A43" s="38"/>
      <c r="B43" s="32"/>
      <c r="C43" s="90" t="s">
        <v>63</v>
      </c>
      <c r="D43" s="49" t="s">
        <v>63</v>
      </c>
      <c r="E43" s="49" t="s">
        <v>63</v>
      </c>
      <c r="F43" s="49" t="s">
        <v>63</v>
      </c>
      <c r="G43" s="49" t="s">
        <v>63</v>
      </c>
      <c r="H43" s="49" t="s">
        <v>63</v>
      </c>
      <c r="I43" s="49" t="s">
        <v>63</v>
      </c>
      <c r="J43" s="49" t="s">
        <v>63</v>
      </c>
      <c r="K43" s="49" t="s">
        <v>63</v>
      </c>
      <c r="L43" s="91" t="s">
        <v>2</v>
      </c>
      <c r="M43" s="91" t="s">
        <v>3</v>
      </c>
      <c r="N43" s="33"/>
    </row>
    <row r="44" spans="1:29" s="26" customFormat="1" ht="28.5" customHeight="1" thickBot="1" x14ac:dyDescent="0.3">
      <c r="A44" s="38"/>
      <c r="B44" s="32"/>
      <c r="C44" s="23" t="s">
        <v>63</v>
      </c>
      <c r="D44" s="85">
        <v>1</v>
      </c>
      <c r="E44" s="45">
        <f>1/5</f>
        <v>0.2</v>
      </c>
      <c r="F44" s="45">
        <f>1/8</f>
        <v>0.125</v>
      </c>
      <c r="G44" s="114">
        <f>1/3</f>
        <v>0.33333333333333331</v>
      </c>
      <c r="H44" s="87">
        <f>D44/$D$48</f>
        <v>5.8823529411764705E-2</v>
      </c>
      <c r="I44" s="47">
        <f>E44/$E$48</f>
        <v>2.9850746268656716E-2</v>
      </c>
      <c r="J44" s="47">
        <f>F44/$F$48</f>
        <v>8.1967213114754106E-2</v>
      </c>
      <c r="K44" s="88">
        <f>G44/$G$48</f>
        <v>3.9999999999999994E-2</v>
      </c>
      <c r="L44" s="89">
        <f>SUM(H44:K44)</f>
        <v>0.21064148879517552</v>
      </c>
      <c r="M44" s="81">
        <f>L44/4</f>
        <v>5.2660372198793881E-2</v>
      </c>
      <c r="N44" s="33"/>
    </row>
    <row r="45" spans="1:29" s="26" customFormat="1" ht="27" customHeight="1" thickBot="1" x14ac:dyDescent="0.3">
      <c r="A45" s="38"/>
      <c r="B45" s="32"/>
      <c r="C45" s="23" t="s">
        <v>63</v>
      </c>
      <c r="D45" s="7">
        <f>1/E44</f>
        <v>5</v>
      </c>
      <c r="E45" s="4">
        <v>1</v>
      </c>
      <c r="F45" s="9">
        <f>1/5</f>
        <v>0.2</v>
      </c>
      <c r="G45" s="10">
        <v>2</v>
      </c>
      <c r="H45" s="83">
        <f t="shared" ref="H45:H47" si="21">D45/$D$48</f>
        <v>0.29411764705882354</v>
      </c>
      <c r="I45" s="16">
        <f t="shared" ref="I45:I47" si="22">E45/$E$48</f>
        <v>0.14925373134328357</v>
      </c>
      <c r="J45" s="16">
        <f t="shared" ref="J45:J47" si="23">F45/$F$48</f>
        <v>0.13114754098360656</v>
      </c>
      <c r="K45" s="84">
        <f t="shared" ref="K45:K47" si="24">G45/$G$48</f>
        <v>0.24</v>
      </c>
      <c r="L45" s="24">
        <f>SUM(H45:K45)</f>
        <v>0.81451891938571364</v>
      </c>
      <c r="M45" s="81">
        <f t="shared" ref="M45:M47" si="25">L45/4</f>
        <v>0.20362972984642841</v>
      </c>
      <c r="N45" s="33"/>
    </row>
    <row r="46" spans="1:29" s="26" customFormat="1" ht="21.75" thickBot="1" x14ac:dyDescent="0.3">
      <c r="A46" s="38"/>
      <c r="B46" s="32"/>
      <c r="C46" s="23" t="s">
        <v>63</v>
      </c>
      <c r="D46" s="7">
        <f>1/F44</f>
        <v>8</v>
      </c>
      <c r="E46" s="8">
        <f>1/F45</f>
        <v>5</v>
      </c>
      <c r="F46" s="4">
        <v>1</v>
      </c>
      <c r="G46" s="5">
        <v>5</v>
      </c>
      <c r="H46" s="83">
        <f t="shared" si="21"/>
        <v>0.47058823529411764</v>
      </c>
      <c r="I46" s="16">
        <f t="shared" si="22"/>
        <v>0.74626865671641784</v>
      </c>
      <c r="J46" s="16">
        <f t="shared" si="23"/>
        <v>0.65573770491803285</v>
      </c>
      <c r="K46" s="84">
        <f t="shared" si="24"/>
        <v>0.6</v>
      </c>
      <c r="L46" s="24">
        <f>SUM(H46:K46)</f>
        <v>2.4725945969285683</v>
      </c>
      <c r="M46" s="81">
        <f t="shared" si="25"/>
        <v>0.61814864923214208</v>
      </c>
      <c r="N46" s="33"/>
    </row>
    <row r="47" spans="1:29" s="26" customFormat="1" ht="21.75" thickBot="1" x14ac:dyDescent="0.3">
      <c r="A47" s="38"/>
      <c r="B47" s="32"/>
      <c r="C47" s="23" t="s">
        <v>63</v>
      </c>
      <c r="D47" s="28">
        <f>1/G44</f>
        <v>3</v>
      </c>
      <c r="E47" s="29">
        <f>1/G45</f>
        <v>0.5</v>
      </c>
      <c r="F47" s="29">
        <f>1/G46</f>
        <v>0.2</v>
      </c>
      <c r="G47" s="6">
        <v>1</v>
      </c>
      <c r="H47" s="83">
        <f t="shared" si="21"/>
        <v>0.17647058823529413</v>
      </c>
      <c r="I47" s="16">
        <f t="shared" si="22"/>
        <v>7.4626865671641784E-2</v>
      </c>
      <c r="J47" s="16">
        <f t="shared" si="23"/>
        <v>0.13114754098360656</v>
      </c>
      <c r="K47" s="84">
        <f t="shared" si="24"/>
        <v>0.12</v>
      </c>
      <c r="L47" s="44">
        <f>SUM(H47:K47)</f>
        <v>0.50224499489054253</v>
      </c>
      <c r="M47" s="81">
        <f t="shared" si="25"/>
        <v>0.12556124872263563</v>
      </c>
      <c r="N47" s="33"/>
    </row>
    <row r="48" spans="1:29" s="26" customFormat="1" ht="21.75" thickBot="1" x14ac:dyDescent="0.3">
      <c r="A48" s="38"/>
      <c r="B48" s="32"/>
      <c r="C48" s="92" t="s">
        <v>1</v>
      </c>
      <c r="D48" s="12">
        <f>SUM(D44:D47)</f>
        <v>17</v>
      </c>
      <c r="E48" s="13">
        <f>SUM(E44:E47)</f>
        <v>6.7</v>
      </c>
      <c r="F48" s="13">
        <f>SUM(F44:F47)</f>
        <v>1.5249999999999999</v>
      </c>
      <c r="G48" s="14">
        <f>SUM(G44:G47)</f>
        <v>8.3333333333333339</v>
      </c>
      <c r="H48" s="12">
        <f t="shared" ref="H48:K48" si="26">SUM(H44:H47)</f>
        <v>1</v>
      </c>
      <c r="I48" s="13">
        <f t="shared" si="26"/>
        <v>0.99999999999999989</v>
      </c>
      <c r="J48" s="13">
        <f t="shared" si="26"/>
        <v>1</v>
      </c>
      <c r="K48" s="14">
        <f t="shared" si="26"/>
        <v>0.99999999999999989</v>
      </c>
      <c r="L48" s="39"/>
      <c r="M48" s="43">
        <f>SUM(M44:M47)</f>
        <v>1</v>
      </c>
      <c r="N48" s="33"/>
    </row>
    <row r="49" spans="1:16" s="26" customFormat="1" x14ac:dyDescent="0.25">
      <c r="A49" s="38"/>
      <c r="B49" s="32"/>
      <c r="C49" s="39"/>
      <c r="D49" s="39"/>
      <c r="E49" s="39"/>
      <c r="F49" s="39"/>
      <c r="G49" s="39"/>
      <c r="H49" s="39"/>
      <c r="I49" s="39"/>
      <c r="J49" s="39"/>
      <c r="K49" s="39"/>
      <c r="L49" s="39"/>
      <c r="M49" s="39"/>
      <c r="N49" s="33"/>
    </row>
    <row r="50" spans="1:16" s="38" customFormat="1" x14ac:dyDescent="0.25">
      <c r="B50" s="32"/>
      <c r="C50" s="39"/>
      <c r="D50" s="39"/>
      <c r="E50" s="39"/>
      <c r="F50" s="39"/>
      <c r="G50" s="39"/>
      <c r="H50" s="39"/>
      <c r="I50" s="39"/>
      <c r="J50" s="39"/>
      <c r="K50" s="39"/>
      <c r="L50" s="39"/>
      <c r="M50" s="39"/>
      <c r="N50" s="33"/>
    </row>
    <row r="51" spans="1:16" s="38" customFormat="1" ht="21.75" thickBot="1" x14ac:dyDescent="0.4">
      <c r="B51" s="32"/>
      <c r="C51" s="39"/>
      <c r="D51" s="65"/>
      <c r="E51" s="258" t="s">
        <v>4</v>
      </c>
      <c r="F51" s="258"/>
      <c r="G51" s="258"/>
      <c r="H51" s="258"/>
      <c r="I51" s="258"/>
      <c r="J51" s="258"/>
      <c r="K51" s="258"/>
      <c r="L51" s="258"/>
      <c r="M51" s="258"/>
      <c r="N51" s="259"/>
    </row>
    <row r="52" spans="1:16" s="38" customFormat="1" ht="32.25" thickBot="1" x14ac:dyDescent="0.3">
      <c r="B52" s="32"/>
      <c r="C52" s="39"/>
      <c r="D52" s="39"/>
      <c r="E52" s="39"/>
      <c r="F52" s="95" t="s">
        <v>15</v>
      </c>
      <c r="G52" s="96" t="s">
        <v>16</v>
      </c>
      <c r="H52" s="39"/>
      <c r="I52" s="39"/>
      <c r="J52" s="39"/>
      <c r="K52" s="39"/>
      <c r="L52" s="39"/>
      <c r="M52" s="39"/>
      <c r="N52" s="33"/>
    </row>
    <row r="53" spans="1:16" s="38" customFormat="1" ht="16.5" thickBot="1" x14ac:dyDescent="0.3">
      <c r="B53" s="32"/>
      <c r="C53" s="39"/>
      <c r="D53" s="39"/>
      <c r="E53" s="94" t="s">
        <v>63</v>
      </c>
      <c r="F53" s="93">
        <f>$M$44*D44+$M$45*E44+$M$46*F44+$M$47*G44</f>
        <v>0.21250864889630919</v>
      </c>
      <c r="G53" s="68">
        <f>F53/M44</f>
        <v>4.0354566445919735</v>
      </c>
      <c r="H53" s="39"/>
      <c r="I53" s="39"/>
      <c r="J53" s="249" t="s">
        <v>9</v>
      </c>
      <c r="K53" s="250"/>
      <c r="L53" s="68">
        <f>AVERAGE(G53:G56)</f>
        <v>4.1416988446055276</v>
      </c>
      <c r="M53" s="66"/>
      <c r="N53" s="101"/>
    </row>
    <row r="54" spans="1:16" s="38" customFormat="1" ht="16.5" thickBot="1" x14ac:dyDescent="0.3">
      <c r="B54" s="32"/>
      <c r="C54" s="39"/>
      <c r="D54" s="39"/>
      <c r="E54" s="94" t="s">
        <v>63</v>
      </c>
      <c r="F54" s="97">
        <f>$M$44*D45+$M$45*E45+$M$46*F45+$M$47*G45</f>
        <v>0.84168381813209747</v>
      </c>
      <c r="G54" s="72">
        <f t="shared" ref="G54:G56" si="27">F54/M45</f>
        <v>4.1334034021793906</v>
      </c>
      <c r="H54" s="39"/>
      <c r="I54" s="39"/>
      <c r="J54" s="251" t="s">
        <v>12</v>
      </c>
      <c r="K54" s="252"/>
      <c r="L54" s="69">
        <f>(L53-4)/3</f>
        <v>4.723294820184254E-2</v>
      </c>
      <c r="M54" s="66"/>
      <c r="N54" s="101"/>
    </row>
    <row r="55" spans="1:16" s="38" customFormat="1" ht="21.75" thickBot="1" x14ac:dyDescent="0.4">
      <c r="B55" s="32"/>
      <c r="C55" s="39"/>
      <c r="D55" s="65"/>
      <c r="E55" s="94" t="s">
        <v>63</v>
      </c>
      <c r="F55" s="97">
        <f>$M$44*D46+$M$45*E46+$M$46*F46+$M$47*G46</f>
        <v>2.6853865196678135</v>
      </c>
      <c r="G55" s="72">
        <f t="shared" si="27"/>
        <v>4.3442406984203119</v>
      </c>
      <c r="H55" s="39"/>
      <c r="I55" s="39"/>
      <c r="J55" s="253" t="s">
        <v>13</v>
      </c>
      <c r="K55" s="254"/>
      <c r="L55" s="70">
        <f>L54/$L$7</f>
        <v>5.2481053557602818E-2</v>
      </c>
      <c r="M55" s="66"/>
      <c r="N55" s="102" t="s">
        <v>17</v>
      </c>
    </row>
    <row r="56" spans="1:16" s="38" customFormat="1" ht="21.75" thickBot="1" x14ac:dyDescent="0.4">
      <c r="B56" s="32"/>
      <c r="C56" s="39"/>
      <c r="D56" s="39"/>
      <c r="E56" s="94" t="s">
        <v>63</v>
      </c>
      <c r="F56" s="98">
        <f>$M$44*D47+$M$45*E47+$M$46*F47+$M$47*G47</f>
        <v>0.50898696008865985</v>
      </c>
      <c r="G56" s="74">
        <f t="shared" si="27"/>
        <v>4.0536946332304344</v>
      </c>
      <c r="H56" s="39"/>
      <c r="I56" s="39"/>
      <c r="J56" s="66"/>
      <c r="K56" s="66"/>
      <c r="L56" s="65" t="s">
        <v>8</v>
      </c>
      <c r="M56" s="66"/>
      <c r="N56" s="101"/>
    </row>
    <row r="57" spans="1:16" s="38" customFormat="1" ht="15.75" thickBot="1" x14ac:dyDescent="0.3">
      <c r="B57" s="34"/>
      <c r="C57" s="35"/>
      <c r="D57" s="35"/>
      <c r="E57" s="35"/>
      <c r="F57" s="35"/>
      <c r="G57" s="35"/>
      <c r="H57" s="35"/>
      <c r="I57" s="35"/>
      <c r="J57" s="35"/>
      <c r="K57" s="35"/>
      <c r="L57" s="35"/>
      <c r="M57" s="35"/>
      <c r="N57" s="36"/>
    </row>
    <row r="58" spans="1:16" s="38" customFormat="1" x14ac:dyDescent="0.25"/>
    <row r="59" spans="1:16" s="38" customFormat="1" x14ac:dyDescent="0.25"/>
    <row r="60" spans="1:16" s="38" customFormat="1" x14ac:dyDescent="0.25"/>
    <row r="61" spans="1:16" s="38" customFormat="1" ht="15.75" thickBot="1" x14ac:dyDescent="0.3"/>
    <row r="62" spans="1:16" s="38" customFormat="1" ht="26.25" customHeight="1" thickBot="1" x14ac:dyDescent="0.3">
      <c r="B62" s="56"/>
      <c r="C62" s="239" t="s">
        <v>18</v>
      </c>
      <c r="D62" s="239"/>
      <c r="E62" s="239"/>
      <c r="F62" s="239"/>
      <c r="G62" s="239"/>
      <c r="H62" s="239"/>
      <c r="I62" s="239"/>
      <c r="J62" s="239"/>
      <c r="K62" s="239"/>
      <c r="L62" s="239"/>
      <c r="M62" s="239"/>
      <c r="N62" s="239"/>
      <c r="O62" s="239"/>
      <c r="P62" s="58"/>
    </row>
    <row r="63" spans="1:16" ht="21.75" thickBot="1" x14ac:dyDescent="0.4">
      <c r="B63" s="32"/>
      <c r="C63" s="39"/>
      <c r="D63" s="260" t="s">
        <v>10</v>
      </c>
      <c r="E63" s="261"/>
      <c r="F63" s="261"/>
      <c r="G63" s="261"/>
      <c r="H63" s="262"/>
      <c r="I63" s="260" t="s">
        <v>11</v>
      </c>
      <c r="J63" s="261"/>
      <c r="K63" s="261"/>
      <c r="L63" s="261"/>
      <c r="M63" s="262"/>
      <c r="N63" s="39"/>
      <c r="O63" s="39"/>
      <c r="P63" s="33"/>
    </row>
    <row r="64" spans="1:16" s="26" customFormat="1" ht="48" customHeight="1" thickBot="1" x14ac:dyDescent="0.3">
      <c r="A64" s="38"/>
      <c r="B64" s="32"/>
      <c r="C64" s="109" t="s">
        <v>63</v>
      </c>
      <c r="D64" s="49" t="s">
        <v>63</v>
      </c>
      <c r="E64" s="49" t="s">
        <v>63</v>
      </c>
      <c r="F64" s="49" t="s">
        <v>63</v>
      </c>
      <c r="G64" s="49" t="s">
        <v>63</v>
      </c>
      <c r="H64" s="49" t="s">
        <v>63</v>
      </c>
      <c r="I64" s="49" t="s">
        <v>63</v>
      </c>
      <c r="J64" s="49" t="s">
        <v>63</v>
      </c>
      <c r="K64" s="49" t="s">
        <v>63</v>
      </c>
      <c r="L64" s="49" t="s">
        <v>63</v>
      </c>
      <c r="M64" s="49" t="s">
        <v>63</v>
      </c>
      <c r="N64" s="91" t="s">
        <v>2</v>
      </c>
      <c r="O64" s="91" t="s">
        <v>3</v>
      </c>
      <c r="P64" s="33"/>
    </row>
    <row r="65" spans="1:16" s="26" customFormat="1" ht="21" x14ac:dyDescent="0.25">
      <c r="A65" s="38"/>
      <c r="B65" s="32"/>
      <c r="C65" s="2" t="s">
        <v>63</v>
      </c>
      <c r="D65" s="51">
        <v>1</v>
      </c>
      <c r="E65" s="45">
        <v>5</v>
      </c>
      <c r="F65" s="45">
        <v>1</v>
      </c>
      <c r="G65" s="45">
        <v>7</v>
      </c>
      <c r="H65" s="86">
        <v>1</v>
      </c>
      <c r="I65" s="47">
        <f>D65/$D$70</f>
        <v>0.29914529914529914</v>
      </c>
      <c r="J65" s="47">
        <f>E65/$E$70</f>
        <v>0.27272727272727271</v>
      </c>
      <c r="K65" s="47">
        <f>F65/$F$70</f>
        <v>0.29914529914529914</v>
      </c>
      <c r="L65" s="47">
        <f>G65/$G$70</f>
        <v>0.28000000000000003</v>
      </c>
      <c r="M65" s="47">
        <f>H65/$H$70</f>
        <v>0.30434782608695654</v>
      </c>
      <c r="N65" s="105">
        <f>SUM(I65:M65)</f>
        <v>1.4553656971048277</v>
      </c>
      <c r="O65" s="106">
        <f>N65/5</f>
        <v>0.29107313942096552</v>
      </c>
      <c r="P65" s="33"/>
    </row>
    <row r="66" spans="1:16" s="26" customFormat="1" ht="21" x14ac:dyDescent="0.25">
      <c r="A66" s="38"/>
      <c r="B66" s="32"/>
      <c r="C66" s="2" t="s">
        <v>63</v>
      </c>
      <c r="D66" s="52">
        <f>1/E65</f>
        <v>0.2</v>
      </c>
      <c r="E66" s="4">
        <v>1</v>
      </c>
      <c r="F66" s="9">
        <f>1/5</f>
        <v>0.2</v>
      </c>
      <c r="G66" s="9">
        <v>3</v>
      </c>
      <c r="H66" s="10">
        <f>1/7</f>
        <v>0.14285714285714285</v>
      </c>
      <c r="I66" s="16">
        <f t="shared" ref="I66:I69" si="28">D66/$D$70</f>
        <v>5.9829059829059832E-2</v>
      </c>
      <c r="J66" s="16">
        <f t="shared" ref="J66:J69" si="29">E66/$E$70</f>
        <v>5.4545454545454536E-2</v>
      </c>
      <c r="K66" s="16">
        <f t="shared" ref="K66:K69" si="30">F66/$F$70</f>
        <v>5.9829059829059832E-2</v>
      </c>
      <c r="L66" s="16">
        <f t="shared" ref="L66:L69" si="31">G66/$G$70</f>
        <v>0.12</v>
      </c>
      <c r="M66" s="16">
        <f t="shared" ref="M66:M69" si="32">H66/$H$70</f>
        <v>4.3478260869565216E-2</v>
      </c>
      <c r="N66" s="103">
        <f>SUM(I66:M66)</f>
        <v>0.33768183507313942</v>
      </c>
      <c r="O66" s="81">
        <f t="shared" ref="O66:O69" si="33">N66/5</f>
        <v>6.7536367014627882E-2</v>
      </c>
      <c r="P66" s="33"/>
    </row>
    <row r="67" spans="1:16" s="26" customFormat="1" ht="21" x14ac:dyDescent="0.25">
      <c r="A67" s="38"/>
      <c r="B67" s="32"/>
      <c r="C67" s="2" t="s">
        <v>63</v>
      </c>
      <c r="D67" s="52">
        <f>1/F65</f>
        <v>1</v>
      </c>
      <c r="E67" s="8">
        <f>1/F66</f>
        <v>5</v>
      </c>
      <c r="F67" s="4">
        <v>1</v>
      </c>
      <c r="G67" s="3">
        <v>7</v>
      </c>
      <c r="H67" s="5">
        <v>1</v>
      </c>
      <c r="I67" s="16">
        <f t="shared" si="28"/>
        <v>0.29914529914529914</v>
      </c>
      <c r="J67" s="16">
        <f t="shared" si="29"/>
        <v>0.27272727272727271</v>
      </c>
      <c r="K67" s="16">
        <f t="shared" si="30"/>
        <v>0.29914529914529914</v>
      </c>
      <c r="L67" s="16">
        <f t="shared" si="31"/>
        <v>0.28000000000000003</v>
      </c>
      <c r="M67" s="16">
        <f t="shared" si="32"/>
        <v>0.30434782608695654</v>
      </c>
      <c r="N67" s="103">
        <f>SUM(I67:M67)</f>
        <v>1.4553656971048277</v>
      </c>
      <c r="O67" s="81">
        <f t="shared" si="33"/>
        <v>0.29107313942096552</v>
      </c>
      <c r="P67" s="33"/>
    </row>
    <row r="68" spans="1:16" s="26" customFormat="1" ht="21" x14ac:dyDescent="0.25">
      <c r="A68" s="38"/>
      <c r="B68" s="32"/>
      <c r="C68" s="2" t="s">
        <v>63</v>
      </c>
      <c r="D68" s="52">
        <f>1/G65</f>
        <v>0.14285714285714285</v>
      </c>
      <c r="E68" s="9">
        <f>1/G66</f>
        <v>0.33333333333333331</v>
      </c>
      <c r="F68" s="8">
        <f>1/G67</f>
        <v>0.14285714285714285</v>
      </c>
      <c r="G68" s="4">
        <v>1</v>
      </c>
      <c r="H68" s="10">
        <f>1/7</f>
        <v>0.14285714285714285</v>
      </c>
      <c r="I68" s="16">
        <f t="shared" si="28"/>
        <v>4.2735042735042729E-2</v>
      </c>
      <c r="J68" s="16">
        <f t="shared" si="29"/>
        <v>1.8181818181818177E-2</v>
      </c>
      <c r="K68" s="16">
        <f t="shared" si="30"/>
        <v>4.2735042735042729E-2</v>
      </c>
      <c r="L68" s="16">
        <f t="shared" si="31"/>
        <v>0.04</v>
      </c>
      <c r="M68" s="16">
        <f t="shared" si="32"/>
        <v>4.3478260869565216E-2</v>
      </c>
      <c r="N68" s="103">
        <f>SUM(I68:M68)</f>
        <v>0.18713016452146886</v>
      </c>
      <c r="O68" s="81">
        <f t="shared" si="33"/>
        <v>3.742603290429377E-2</v>
      </c>
      <c r="P68" s="33"/>
    </row>
    <row r="69" spans="1:16" s="26" customFormat="1" ht="21.75" thickBot="1" x14ac:dyDescent="0.3">
      <c r="A69" s="38"/>
      <c r="B69" s="32"/>
      <c r="C69" s="2" t="s">
        <v>63</v>
      </c>
      <c r="D69" s="53">
        <f>1/H65</f>
        <v>1</v>
      </c>
      <c r="E69" s="107">
        <f>1/H66</f>
        <v>7</v>
      </c>
      <c r="F69" s="15">
        <f>1/H67</f>
        <v>1</v>
      </c>
      <c r="G69" s="15">
        <f>1/H68</f>
        <v>7</v>
      </c>
      <c r="H69" s="11">
        <v>1</v>
      </c>
      <c r="I69" s="17">
        <f t="shared" si="28"/>
        <v>0.29914529914529914</v>
      </c>
      <c r="J69" s="17">
        <f t="shared" si="29"/>
        <v>0.38181818181818178</v>
      </c>
      <c r="K69" s="17">
        <f t="shared" si="30"/>
        <v>0.29914529914529914</v>
      </c>
      <c r="L69" s="17">
        <f t="shared" si="31"/>
        <v>0.28000000000000003</v>
      </c>
      <c r="M69" s="17">
        <f t="shared" si="32"/>
        <v>0.30434782608695654</v>
      </c>
      <c r="N69" s="104">
        <f>SUM(I69:M69)</f>
        <v>1.5644566061957366</v>
      </c>
      <c r="O69" s="82">
        <f t="shared" si="33"/>
        <v>0.31289132123914731</v>
      </c>
      <c r="P69" s="33"/>
    </row>
    <row r="70" spans="1:16" s="26" customFormat="1" ht="21.75" thickBot="1" x14ac:dyDescent="0.3">
      <c r="A70" s="38"/>
      <c r="B70" s="32"/>
      <c r="C70" s="108" t="s">
        <v>1</v>
      </c>
      <c r="D70" s="12">
        <f t="shared" ref="D70:M70" si="34">SUM(D65:D69)</f>
        <v>3.342857142857143</v>
      </c>
      <c r="E70" s="13">
        <f t="shared" si="34"/>
        <v>18.333333333333336</v>
      </c>
      <c r="F70" s="13">
        <f t="shared" si="34"/>
        <v>3.342857142857143</v>
      </c>
      <c r="G70" s="13">
        <f t="shared" si="34"/>
        <v>25</v>
      </c>
      <c r="H70" s="14">
        <f t="shared" si="34"/>
        <v>3.2857142857142856</v>
      </c>
      <c r="I70" s="18">
        <f t="shared" si="34"/>
        <v>1</v>
      </c>
      <c r="J70" s="13">
        <f t="shared" si="34"/>
        <v>1</v>
      </c>
      <c r="K70" s="13">
        <f t="shared" si="34"/>
        <v>1</v>
      </c>
      <c r="L70" s="13">
        <f t="shared" si="34"/>
        <v>1</v>
      </c>
      <c r="M70" s="14">
        <f t="shared" si="34"/>
        <v>1</v>
      </c>
      <c r="N70" s="39"/>
      <c r="O70" s="43">
        <f>SUM(O65:O69)</f>
        <v>1</v>
      </c>
      <c r="P70" s="33"/>
    </row>
    <row r="71" spans="1:16" s="26" customFormat="1" ht="15.75" customHeight="1" x14ac:dyDescent="0.25">
      <c r="A71" s="38"/>
      <c r="B71" s="32"/>
      <c r="C71" s="39"/>
      <c r="D71" s="39"/>
      <c r="E71" s="39"/>
      <c r="F71" s="39"/>
      <c r="G71" s="39"/>
      <c r="H71" s="39"/>
      <c r="I71" s="39"/>
      <c r="J71" s="39"/>
      <c r="K71" s="39"/>
      <c r="L71" s="39"/>
      <c r="M71" s="39"/>
      <c r="N71" s="39"/>
      <c r="O71" s="39"/>
      <c r="P71" s="33"/>
    </row>
    <row r="72" spans="1:16" s="26" customFormat="1" x14ac:dyDescent="0.25">
      <c r="A72" s="38"/>
      <c r="B72" s="32"/>
      <c r="C72" s="39"/>
      <c r="D72" s="39"/>
      <c r="E72" s="39"/>
      <c r="F72" s="39"/>
      <c r="G72" s="39"/>
      <c r="H72" s="39"/>
      <c r="I72" s="39"/>
      <c r="J72" s="39"/>
      <c r="K72" s="39"/>
      <c r="L72" s="39"/>
      <c r="M72" s="39"/>
      <c r="N72" s="39"/>
      <c r="O72" s="39"/>
      <c r="P72" s="33"/>
    </row>
    <row r="73" spans="1:16" s="26" customFormat="1" ht="21.75" thickBot="1" x14ac:dyDescent="0.4">
      <c r="A73" s="38"/>
      <c r="B73" s="32"/>
      <c r="C73" s="39"/>
      <c r="D73" s="39"/>
      <c r="E73" s="258" t="s">
        <v>4</v>
      </c>
      <c r="F73" s="258"/>
      <c r="G73" s="258"/>
      <c r="H73" s="258"/>
      <c r="I73" s="258"/>
      <c r="J73" s="258"/>
      <c r="K73" s="258"/>
      <c r="L73" s="258"/>
      <c r="M73" s="258"/>
      <c r="N73" s="258"/>
      <c r="O73" s="39"/>
      <c r="P73" s="33"/>
    </row>
    <row r="74" spans="1:16" ht="32.25" thickBot="1" x14ac:dyDescent="0.3">
      <c r="B74" s="32"/>
      <c r="C74" s="39"/>
      <c r="D74" s="39"/>
      <c r="E74" s="39"/>
      <c r="F74" s="95" t="s">
        <v>15</v>
      </c>
      <c r="G74" s="96" t="s">
        <v>16</v>
      </c>
      <c r="H74" s="39"/>
      <c r="I74" s="39"/>
      <c r="J74" s="39"/>
      <c r="K74" s="39"/>
      <c r="L74" s="39"/>
      <c r="M74" s="39"/>
      <c r="N74" s="39"/>
      <c r="O74" s="39"/>
      <c r="P74" s="33"/>
    </row>
    <row r="75" spans="1:16" ht="16.5" thickBot="1" x14ac:dyDescent="0.3">
      <c r="B75" s="32"/>
      <c r="C75" s="39"/>
      <c r="D75" s="39"/>
      <c r="E75" s="110" t="s">
        <v>63</v>
      </c>
      <c r="F75" s="71">
        <f>$O$65*D65+$O$66*E65+$O$67*F65+$O$68*G65+$O$69*H65</f>
        <v>1.4947016654842744</v>
      </c>
      <c r="G75" s="68">
        <f>F75/O65</f>
        <v>5.1351411829263887</v>
      </c>
      <c r="H75" s="39"/>
      <c r="I75" s="39"/>
      <c r="J75" s="249" t="s">
        <v>9</v>
      </c>
      <c r="K75" s="250"/>
      <c r="L75" s="68">
        <f>AVERAGE(G75:G79)</f>
        <v>5.109046646007787</v>
      </c>
      <c r="M75" s="66"/>
      <c r="N75" s="66"/>
      <c r="O75" s="39"/>
      <c r="P75" s="33"/>
    </row>
    <row r="76" spans="1:16" ht="22.5" customHeight="1" thickBot="1" x14ac:dyDescent="0.3">
      <c r="B76" s="32"/>
      <c r="C76" s="39"/>
      <c r="D76" s="39"/>
      <c r="E76" s="110" t="s">
        <v>63</v>
      </c>
      <c r="F76" s="62">
        <f t="shared" ref="F76:F79" si="35">$O$65*D66+$O$66*E66+$O$67*F66+$O$68*G66+$O$69*H66</f>
        <v>0.34094248167291641</v>
      </c>
      <c r="G76" s="72">
        <f t="shared" ref="G76:G78" si="36">F76/O66</f>
        <v>5.0482798637816977</v>
      </c>
      <c r="H76" s="39"/>
      <c r="I76" s="39"/>
      <c r="J76" s="251" t="s">
        <v>12</v>
      </c>
      <c r="K76" s="252"/>
      <c r="L76" s="69">
        <f>(L75-5)/4</f>
        <v>2.7261661501946755E-2</v>
      </c>
      <c r="M76" s="66"/>
      <c r="N76" s="66"/>
      <c r="O76" s="39"/>
      <c r="P76" s="33"/>
    </row>
    <row r="77" spans="1:16" ht="21.75" thickBot="1" x14ac:dyDescent="0.3">
      <c r="B77" s="32"/>
      <c r="C77" s="39"/>
      <c r="D77" s="39"/>
      <c r="E77" s="110" t="s">
        <v>63</v>
      </c>
      <c r="F77" s="62">
        <f t="shared" si="35"/>
        <v>1.4947016654842744</v>
      </c>
      <c r="G77" s="72">
        <f t="shared" si="36"/>
        <v>5.1351411829263887</v>
      </c>
      <c r="H77" s="39"/>
      <c r="I77" s="39"/>
      <c r="J77" s="253" t="s">
        <v>13</v>
      </c>
      <c r="K77" s="254"/>
      <c r="L77" s="70">
        <f>L76/$M$7</f>
        <v>2.4340769198166742E-2</v>
      </c>
      <c r="M77" s="66"/>
      <c r="N77" s="80" t="s">
        <v>17</v>
      </c>
      <c r="O77" s="39"/>
      <c r="P77" s="33"/>
    </row>
    <row r="78" spans="1:16" ht="21.75" thickBot="1" x14ac:dyDescent="0.4">
      <c r="B78" s="32"/>
      <c r="C78" s="39"/>
      <c r="D78" s="39"/>
      <c r="E78" s="110" t="s">
        <v>63</v>
      </c>
      <c r="F78" s="62">
        <f t="shared" si="35"/>
        <v>0.18780066953979999</v>
      </c>
      <c r="G78" s="72">
        <f t="shared" si="36"/>
        <v>5.0179154712989691</v>
      </c>
      <c r="H78" s="39"/>
      <c r="I78" s="39"/>
      <c r="J78" s="66"/>
      <c r="K78" s="66"/>
      <c r="L78" s="65" t="s">
        <v>8</v>
      </c>
      <c r="M78" s="66"/>
      <c r="N78" s="66"/>
      <c r="O78" s="39"/>
      <c r="P78" s="33"/>
    </row>
    <row r="79" spans="1:16" ht="16.5" thickBot="1" x14ac:dyDescent="0.3">
      <c r="B79" s="32"/>
      <c r="C79" s="39"/>
      <c r="D79" s="39"/>
      <c r="E79" s="110" t="s">
        <v>63</v>
      </c>
      <c r="F79" s="73">
        <f t="shared" si="35"/>
        <v>1.6297743995135301</v>
      </c>
      <c r="G79" s="74">
        <f>F79/O69</f>
        <v>5.2087555291054883</v>
      </c>
      <c r="H79" s="39"/>
      <c r="I79" s="39"/>
      <c r="J79" s="39"/>
      <c r="K79" s="39"/>
      <c r="L79" s="39"/>
      <c r="M79" s="39"/>
      <c r="N79" s="39"/>
      <c r="O79" s="39"/>
      <c r="P79" s="33"/>
    </row>
    <row r="80" spans="1:16" ht="15.75" thickBot="1" x14ac:dyDescent="0.3">
      <c r="B80" s="34"/>
      <c r="C80" s="35"/>
      <c r="D80" s="35"/>
      <c r="E80" s="35"/>
      <c r="F80" s="35"/>
      <c r="G80" s="35"/>
      <c r="H80" s="35"/>
      <c r="I80" s="35"/>
      <c r="J80" s="35"/>
      <c r="K80" s="35"/>
      <c r="L80" s="35"/>
      <c r="M80" s="35"/>
      <c r="N80" s="35"/>
      <c r="O80" s="35"/>
      <c r="P80" s="36"/>
    </row>
    <row r="85" spans="2:14" ht="15.75" thickBot="1" x14ac:dyDescent="0.3"/>
    <row r="86" spans="2:14" ht="24" thickBot="1" x14ac:dyDescent="0.3">
      <c r="B86" s="56"/>
      <c r="C86" s="239" t="s">
        <v>20</v>
      </c>
      <c r="D86" s="239"/>
      <c r="E86" s="239"/>
      <c r="F86" s="239"/>
      <c r="G86" s="239"/>
      <c r="H86" s="239"/>
      <c r="I86" s="239"/>
      <c r="J86" s="239"/>
      <c r="K86" s="239"/>
      <c r="L86" s="239"/>
      <c r="M86" s="239"/>
      <c r="N86" s="100"/>
    </row>
    <row r="87" spans="2:14" ht="21.75" thickBot="1" x14ac:dyDescent="0.4">
      <c r="B87" s="32"/>
      <c r="C87" s="39"/>
      <c r="D87" s="260" t="s">
        <v>10</v>
      </c>
      <c r="E87" s="261"/>
      <c r="F87" s="261"/>
      <c r="G87" s="261"/>
      <c r="H87" s="260" t="s">
        <v>11</v>
      </c>
      <c r="I87" s="261"/>
      <c r="J87" s="261"/>
      <c r="K87" s="262"/>
      <c r="L87" s="39"/>
      <c r="M87" s="39"/>
      <c r="N87" s="33"/>
    </row>
    <row r="88" spans="2:14" ht="40.5" customHeight="1" thickBot="1" x14ac:dyDescent="0.3">
      <c r="B88" s="32"/>
      <c r="C88" s="90" t="s">
        <v>63</v>
      </c>
      <c r="D88" s="49" t="s">
        <v>63</v>
      </c>
      <c r="E88" s="49" t="s">
        <v>63</v>
      </c>
      <c r="F88" s="49" t="s">
        <v>63</v>
      </c>
      <c r="G88" s="49" t="s">
        <v>63</v>
      </c>
      <c r="H88" s="49" t="s">
        <v>63</v>
      </c>
      <c r="I88" s="49" t="s">
        <v>63</v>
      </c>
      <c r="J88" s="49" t="s">
        <v>63</v>
      </c>
      <c r="K88" s="49" t="s">
        <v>63</v>
      </c>
      <c r="L88" s="91" t="s">
        <v>2</v>
      </c>
      <c r="M88" s="91" t="s">
        <v>3</v>
      </c>
      <c r="N88" s="33"/>
    </row>
    <row r="89" spans="2:14" ht="26.25" customHeight="1" thickBot="1" x14ac:dyDescent="0.3">
      <c r="B89" s="32"/>
      <c r="C89" s="49" t="s">
        <v>63</v>
      </c>
      <c r="D89" s="85">
        <v>1</v>
      </c>
      <c r="E89" s="45">
        <v>1</v>
      </c>
      <c r="F89" s="45">
        <v>2</v>
      </c>
      <c r="G89" s="86">
        <v>1</v>
      </c>
      <c r="H89" s="87">
        <f>D89/$D$93</f>
        <v>0.2857142857142857</v>
      </c>
      <c r="I89" s="47">
        <f>E89/$E$93</f>
        <v>0.33333333333333331</v>
      </c>
      <c r="J89" s="47">
        <f>F89/$F$93</f>
        <v>0.2857142857142857</v>
      </c>
      <c r="K89" s="88">
        <f>G89/$G$93</f>
        <v>0.22222222222222221</v>
      </c>
      <c r="L89" s="89">
        <f>SUM(H89:K89)</f>
        <v>1.126984126984127</v>
      </c>
      <c r="M89" s="81">
        <f>L89/4</f>
        <v>0.28174603174603174</v>
      </c>
      <c r="N89" s="33"/>
    </row>
    <row r="90" spans="2:14" ht="21.75" thickBot="1" x14ac:dyDescent="0.3">
      <c r="B90" s="32"/>
      <c r="C90" s="49" t="s">
        <v>63</v>
      </c>
      <c r="D90" s="7">
        <f>1/E89</f>
        <v>1</v>
      </c>
      <c r="E90" s="4">
        <v>1</v>
      </c>
      <c r="F90" s="9">
        <v>2</v>
      </c>
      <c r="G90" s="10">
        <v>2</v>
      </c>
      <c r="H90" s="87">
        <f t="shared" ref="H90:H92" si="37">D90/$D$93</f>
        <v>0.2857142857142857</v>
      </c>
      <c r="I90" s="47">
        <f>E90/$E$93</f>
        <v>0.33333333333333331</v>
      </c>
      <c r="J90" s="47">
        <f t="shared" ref="J90:J92" si="38">F90/$F$93</f>
        <v>0.2857142857142857</v>
      </c>
      <c r="K90" s="88">
        <f t="shared" ref="K90:K92" si="39">G90/$G$93</f>
        <v>0.44444444444444442</v>
      </c>
      <c r="L90" s="24">
        <f>SUM(H90:K90)</f>
        <v>1.3492063492063493</v>
      </c>
      <c r="M90" s="81">
        <f t="shared" ref="M90:M92" si="40">L90/4</f>
        <v>0.33730158730158732</v>
      </c>
      <c r="N90" s="33"/>
    </row>
    <row r="91" spans="2:14" ht="24.75" customHeight="1" thickBot="1" x14ac:dyDescent="0.3">
      <c r="B91" s="32"/>
      <c r="C91" s="49" t="s">
        <v>63</v>
      </c>
      <c r="D91" s="7">
        <f>1/F89</f>
        <v>0.5</v>
      </c>
      <c r="E91" s="8">
        <f>1/F90</f>
        <v>0.5</v>
      </c>
      <c r="F91" s="4">
        <v>1</v>
      </c>
      <c r="G91" s="5">
        <f>1/2</f>
        <v>0.5</v>
      </c>
      <c r="H91" s="87">
        <f t="shared" si="37"/>
        <v>0.14285714285714285</v>
      </c>
      <c r="I91" s="47">
        <f t="shared" ref="I91:I92" si="41">E91/$E$93</f>
        <v>0.16666666666666666</v>
      </c>
      <c r="J91" s="47">
        <f t="shared" si="38"/>
        <v>0.14285714285714285</v>
      </c>
      <c r="K91" s="88">
        <f t="shared" si="39"/>
        <v>0.1111111111111111</v>
      </c>
      <c r="L91" s="24">
        <f>SUM(H91:K91)</f>
        <v>0.56349206349206349</v>
      </c>
      <c r="M91" s="81">
        <f t="shared" si="40"/>
        <v>0.14087301587301587</v>
      </c>
      <c r="N91" s="33"/>
    </row>
    <row r="92" spans="2:14" ht="21.75" thickBot="1" x14ac:dyDescent="0.3">
      <c r="B92" s="32"/>
      <c r="C92" s="49" t="s">
        <v>63</v>
      </c>
      <c r="D92" s="28">
        <f>1/G89</f>
        <v>1</v>
      </c>
      <c r="E92" s="29">
        <f>1/G90</f>
        <v>0.5</v>
      </c>
      <c r="F92" s="29">
        <f>1/G91</f>
        <v>2</v>
      </c>
      <c r="G92" s="6">
        <v>1</v>
      </c>
      <c r="H92" s="87">
        <f t="shared" si="37"/>
        <v>0.2857142857142857</v>
      </c>
      <c r="I92" s="47">
        <f t="shared" si="41"/>
        <v>0.16666666666666666</v>
      </c>
      <c r="J92" s="47">
        <f t="shared" si="38"/>
        <v>0.2857142857142857</v>
      </c>
      <c r="K92" s="88">
        <f t="shared" si="39"/>
        <v>0.22222222222222221</v>
      </c>
      <c r="L92" s="44">
        <f>SUM(H92:K92)</f>
        <v>0.96031746031746024</v>
      </c>
      <c r="M92" s="81">
        <f t="shared" si="40"/>
        <v>0.24007936507936506</v>
      </c>
      <c r="N92" s="33"/>
    </row>
    <row r="93" spans="2:14" ht="21.75" thickBot="1" x14ac:dyDescent="0.3">
      <c r="B93" s="32"/>
      <c r="C93" s="92" t="s">
        <v>1</v>
      </c>
      <c r="D93" s="12">
        <f>SUM(D89:D92)</f>
        <v>3.5</v>
      </c>
      <c r="E93" s="13">
        <f>SUM(E89:E92)</f>
        <v>3</v>
      </c>
      <c r="F93" s="13">
        <f>SUM(F89:F92)</f>
        <v>7</v>
      </c>
      <c r="G93" s="14">
        <f>SUM(G89:G92)</f>
        <v>4.5</v>
      </c>
      <c r="H93" s="12">
        <f t="shared" ref="H93" si="42">SUM(H89:H92)</f>
        <v>0.99999999999999989</v>
      </c>
      <c r="I93" s="13">
        <f t="shared" ref="I93" si="43">SUM(I89:I92)</f>
        <v>0.99999999999999989</v>
      </c>
      <c r="J93" s="13">
        <f t="shared" ref="J93" si="44">SUM(J89:J92)</f>
        <v>0.99999999999999989</v>
      </c>
      <c r="K93" s="14">
        <f t="shared" ref="K93" si="45">SUM(K89:K92)</f>
        <v>0.99999999999999989</v>
      </c>
      <c r="L93" s="39"/>
      <c r="M93" s="43">
        <f>SUM(M89:M92)</f>
        <v>1</v>
      </c>
      <c r="N93" s="33"/>
    </row>
    <row r="94" spans="2:14" x14ac:dyDescent="0.25">
      <c r="B94" s="32"/>
      <c r="C94" s="39"/>
      <c r="D94" s="39"/>
      <c r="E94" s="39"/>
      <c r="F94" s="39"/>
      <c r="G94" s="39"/>
      <c r="H94" s="39"/>
      <c r="I94" s="39"/>
      <c r="J94" s="39"/>
      <c r="K94" s="39"/>
      <c r="L94" s="39"/>
      <c r="M94" s="39"/>
      <c r="N94" s="33"/>
    </row>
    <row r="95" spans="2:14" x14ac:dyDescent="0.25">
      <c r="B95" s="32"/>
      <c r="C95" s="39"/>
      <c r="D95" s="39"/>
      <c r="E95" s="39"/>
      <c r="F95" s="39"/>
      <c r="G95" s="39"/>
      <c r="H95" s="39"/>
      <c r="I95" s="39"/>
      <c r="J95" s="39"/>
      <c r="K95" s="39"/>
      <c r="L95" s="39"/>
      <c r="M95" s="39"/>
      <c r="N95" s="33"/>
    </row>
    <row r="96" spans="2:14" ht="21.75" thickBot="1" x14ac:dyDescent="0.4">
      <c r="B96" s="32"/>
      <c r="C96" s="39"/>
      <c r="D96" s="65"/>
      <c r="E96" s="258" t="s">
        <v>4</v>
      </c>
      <c r="F96" s="258"/>
      <c r="G96" s="258"/>
      <c r="H96" s="258"/>
      <c r="I96" s="258"/>
      <c r="J96" s="258"/>
      <c r="K96" s="258"/>
      <c r="L96" s="258"/>
      <c r="M96" s="258"/>
      <c r="N96" s="259"/>
    </row>
    <row r="97" spans="2:16" ht="47.25" customHeight="1" thickBot="1" x14ac:dyDescent="0.3">
      <c r="B97" s="32"/>
      <c r="C97" s="39"/>
      <c r="D97" s="39"/>
      <c r="E97" s="39"/>
      <c r="F97" s="95" t="s">
        <v>15</v>
      </c>
      <c r="G97" s="96" t="s">
        <v>16</v>
      </c>
      <c r="H97" s="39"/>
      <c r="I97" s="39"/>
      <c r="J97" s="39"/>
      <c r="K97" s="39"/>
      <c r="L97" s="39"/>
      <c r="M97" s="39"/>
      <c r="N97" s="33"/>
    </row>
    <row r="98" spans="2:16" ht="16.5" thickBot="1" x14ac:dyDescent="0.3">
      <c r="B98" s="32"/>
      <c r="C98" s="39"/>
      <c r="D98" s="39"/>
      <c r="E98" s="110" t="s">
        <v>63</v>
      </c>
      <c r="F98" s="71">
        <f>$M$89*D89+$M$90*E89+$M$91*F89+$M$92*G89</f>
        <v>1.1408730158730158</v>
      </c>
      <c r="G98" s="120">
        <f>F98/M89</f>
        <v>4.049295774647887</v>
      </c>
      <c r="H98" s="39"/>
      <c r="I98" s="39"/>
      <c r="J98" s="249" t="s">
        <v>9</v>
      </c>
      <c r="K98" s="250"/>
      <c r="L98" s="68">
        <f>AVERAGE(G98:G101)</f>
        <v>4.0605739933035263</v>
      </c>
      <c r="M98" s="66"/>
      <c r="N98" s="101"/>
    </row>
    <row r="99" spans="2:16" ht="16.5" thickBot="1" x14ac:dyDescent="0.3">
      <c r="B99" s="32"/>
      <c r="C99" s="39"/>
      <c r="D99" s="39"/>
      <c r="E99" s="110" t="s">
        <v>63</v>
      </c>
      <c r="F99" s="62">
        <f t="shared" ref="F99:F101" si="46">$M$89*D90+$M$90*E90+$M$91*F90+$M$92*G90</f>
        <v>1.3809523809523809</v>
      </c>
      <c r="G99" s="121">
        <f t="shared" ref="G99:G101" si="47">F99/M90</f>
        <v>4.0941176470588232</v>
      </c>
      <c r="H99" s="39"/>
      <c r="I99" s="39"/>
      <c r="J99" s="251" t="s">
        <v>12</v>
      </c>
      <c r="K99" s="252"/>
      <c r="L99" s="69">
        <f>(L98-4)/3</f>
        <v>2.0191331101175436E-2</v>
      </c>
      <c r="M99" s="66"/>
      <c r="N99" s="101"/>
    </row>
    <row r="100" spans="2:16" ht="21.75" thickBot="1" x14ac:dyDescent="0.4">
      <c r="B100" s="32"/>
      <c r="C100" s="39"/>
      <c r="D100" s="65"/>
      <c r="E100" s="110" t="s">
        <v>63</v>
      </c>
      <c r="F100" s="62">
        <f t="shared" si="46"/>
        <v>0.57043650793650791</v>
      </c>
      <c r="G100" s="121">
        <f t="shared" si="47"/>
        <v>4.049295774647887</v>
      </c>
      <c r="H100" s="39"/>
      <c r="I100" s="39"/>
      <c r="J100" s="253" t="s">
        <v>13</v>
      </c>
      <c r="K100" s="254"/>
      <c r="L100" s="118">
        <f>L99/$L$7</f>
        <v>2.2434812334639374E-2</v>
      </c>
      <c r="M100" s="66"/>
      <c r="N100" s="102" t="s">
        <v>17</v>
      </c>
    </row>
    <row r="101" spans="2:16" ht="21.75" thickBot="1" x14ac:dyDescent="0.4">
      <c r="B101" s="32"/>
      <c r="C101" s="39"/>
      <c r="D101" s="39"/>
      <c r="E101" s="110" t="s">
        <v>63</v>
      </c>
      <c r="F101" s="73">
        <f t="shared" si="46"/>
        <v>0.97222222222222232</v>
      </c>
      <c r="G101" s="122">
        <f t="shared" si="47"/>
        <v>4.0495867768595053</v>
      </c>
      <c r="H101" s="39"/>
      <c r="I101" s="39"/>
      <c r="J101" s="66"/>
      <c r="K101" s="66"/>
      <c r="L101" s="65" t="s">
        <v>8</v>
      </c>
      <c r="M101" s="66"/>
      <c r="N101" s="101"/>
    </row>
    <row r="102" spans="2:16" ht="15.75" thickBot="1" x14ac:dyDescent="0.3">
      <c r="B102" s="34"/>
      <c r="C102" s="35"/>
      <c r="D102" s="35"/>
      <c r="E102" s="35"/>
      <c r="F102" s="35"/>
      <c r="G102" s="35"/>
      <c r="H102" s="35"/>
      <c r="I102" s="35"/>
      <c r="J102" s="35"/>
      <c r="K102" s="35"/>
      <c r="L102" s="35"/>
      <c r="M102" s="35"/>
      <c r="N102" s="36"/>
    </row>
    <row r="106" spans="2:16" ht="15.75" thickBot="1" x14ac:dyDescent="0.3"/>
    <row r="107" spans="2:16" ht="24" thickBot="1" x14ac:dyDescent="0.3">
      <c r="B107" s="56"/>
      <c r="C107" s="239" t="s">
        <v>21</v>
      </c>
      <c r="D107" s="239"/>
      <c r="E107" s="239"/>
      <c r="F107" s="239"/>
      <c r="G107" s="239"/>
      <c r="H107" s="239"/>
      <c r="I107" s="239"/>
      <c r="J107" s="239"/>
      <c r="K107" s="239"/>
      <c r="L107" s="239"/>
      <c r="M107" s="239"/>
      <c r="N107" s="239"/>
      <c r="O107" s="239"/>
      <c r="P107" s="58"/>
    </row>
    <row r="108" spans="2:16" ht="21.75" thickBot="1" x14ac:dyDescent="0.4">
      <c r="B108" s="32"/>
      <c r="C108" s="39"/>
      <c r="D108" s="260" t="s">
        <v>10</v>
      </c>
      <c r="E108" s="261"/>
      <c r="F108" s="261"/>
      <c r="G108" s="261"/>
      <c r="H108" s="262"/>
      <c r="I108" s="260" t="s">
        <v>11</v>
      </c>
      <c r="J108" s="261"/>
      <c r="K108" s="261"/>
      <c r="L108" s="261"/>
      <c r="M108" s="262"/>
      <c r="N108" s="39"/>
      <c r="O108" s="39"/>
      <c r="P108" s="33"/>
    </row>
    <row r="109" spans="2:16" ht="50.25" customHeight="1" thickBot="1" x14ac:dyDescent="0.3">
      <c r="B109" s="32"/>
      <c r="C109" s="109" t="s">
        <v>63</v>
      </c>
      <c r="D109" s="49" t="s">
        <v>63</v>
      </c>
      <c r="E109" s="49" t="s">
        <v>63</v>
      </c>
      <c r="F109" s="49" t="s">
        <v>63</v>
      </c>
      <c r="G109" s="49" t="s">
        <v>63</v>
      </c>
      <c r="H109" s="49" t="s">
        <v>63</v>
      </c>
      <c r="I109" s="49" t="s">
        <v>63</v>
      </c>
      <c r="J109" s="49" t="s">
        <v>63</v>
      </c>
      <c r="K109" s="49" t="s">
        <v>63</v>
      </c>
      <c r="L109" s="49" t="s">
        <v>63</v>
      </c>
      <c r="M109" s="49" t="s">
        <v>63</v>
      </c>
      <c r="N109" s="91" t="s">
        <v>2</v>
      </c>
      <c r="O109" s="91" t="s">
        <v>3</v>
      </c>
      <c r="P109" s="33"/>
    </row>
    <row r="110" spans="2:16" ht="26.25" customHeight="1" thickBot="1" x14ac:dyDescent="0.3">
      <c r="B110" s="32"/>
      <c r="C110" s="49" t="s">
        <v>63</v>
      </c>
      <c r="D110" s="123">
        <v>1</v>
      </c>
      <c r="E110" s="124">
        <v>7</v>
      </c>
      <c r="F110" s="124">
        <v>5</v>
      </c>
      <c r="G110" s="124">
        <v>4</v>
      </c>
      <c r="H110" s="114">
        <v>4</v>
      </c>
      <c r="I110" s="47">
        <f>D110/$D$115</f>
        <v>0.54263565891472876</v>
      </c>
      <c r="J110" s="47">
        <f>E110/$E$115</f>
        <v>0.67741935483870963</v>
      </c>
      <c r="K110" s="47">
        <f>F110/$F$115</f>
        <v>0.41666666666666669</v>
      </c>
      <c r="L110" s="47">
        <f>G110/$G$115</f>
        <v>0.34782608695652173</v>
      </c>
      <c r="M110" s="47">
        <f>H110/$H$115</f>
        <v>0.60000000000000009</v>
      </c>
      <c r="N110" s="105">
        <f>SUM(I110:M110)</f>
        <v>2.5845477673766268</v>
      </c>
      <c r="O110" s="106">
        <f>N110/5</f>
        <v>0.51690955347532541</v>
      </c>
      <c r="P110" s="33"/>
    </row>
    <row r="111" spans="2:16" ht="21.75" thickBot="1" x14ac:dyDescent="0.3">
      <c r="B111" s="32"/>
      <c r="C111" s="49" t="s">
        <v>63</v>
      </c>
      <c r="D111" s="52">
        <f>1/E110</f>
        <v>0.14285714285714285</v>
      </c>
      <c r="E111" s="125">
        <v>1</v>
      </c>
      <c r="F111" s="9">
        <v>1</v>
      </c>
      <c r="G111" s="9">
        <v>3</v>
      </c>
      <c r="H111" s="10">
        <v>1</v>
      </c>
      <c r="I111" s="47">
        <f t="shared" ref="I111:I114" si="48">D111/$D$115</f>
        <v>7.7519379844961239E-2</v>
      </c>
      <c r="J111" s="47">
        <f t="shared" ref="J111:J114" si="49">E111/$E$115</f>
        <v>9.6774193548387094E-2</v>
      </c>
      <c r="K111" s="47">
        <f t="shared" ref="K111:K114" si="50">F111/$F$115</f>
        <v>8.3333333333333329E-2</v>
      </c>
      <c r="L111" s="47">
        <f t="shared" ref="L111:L114" si="51">G111/$G$115</f>
        <v>0.2608695652173913</v>
      </c>
      <c r="M111" s="47">
        <f t="shared" ref="M111:M114" si="52">H111/$H$115</f>
        <v>0.15000000000000002</v>
      </c>
      <c r="N111" s="103">
        <f>SUM(I111:M111)</f>
        <v>0.66849647194407302</v>
      </c>
      <c r="O111" s="81">
        <f t="shared" ref="O111:O114" si="53">N111/5</f>
        <v>0.13369929438881462</v>
      </c>
      <c r="P111" s="33"/>
    </row>
    <row r="112" spans="2:16" ht="21.75" thickBot="1" x14ac:dyDescent="0.3">
      <c r="B112" s="32"/>
      <c r="C112" s="49" t="s">
        <v>63</v>
      </c>
      <c r="D112" s="52">
        <f>1/F110</f>
        <v>0.2</v>
      </c>
      <c r="E112" s="9">
        <f>1/F111</f>
        <v>1</v>
      </c>
      <c r="F112" s="125">
        <v>1</v>
      </c>
      <c r="G112" s="9">
        <f>1/2</f>
        <v>0.5</v>
      </c>
      <c r="H112" s="10">
        <f>1/3</f>
        <v>0.33333333333333331</v>
      </c>
      <c r="I112" s="47">
        <f t="shared" si="48"/>
        <v>0.10852713178294575</v>
      </c>
      <c r="J112" s="47">
        <f t="shared" si="49"/>
        <v>9.6774193548387094E-2</v>
      </c>
      <c r="K112" s="47">
        <f t="shared" si="50"/>
        <v>8.3333333333333329E-2</v>
      </c>
      <c r="L112" s="47">
        <f t="shared" si="51"/>
        <v>4.3478260869565216E-2</v>
      </c>
      <c r="M112" s="47">
        <f t="shared" si="52"/>
        <v>0.05</v>
      </c>
      <c r="N112" s="103">
        <f>SUM(I112:M112)</f>
        <v>0.38211291953423138</v>
      </c>
      <c r="O112" s="81">
        <f t="shared" si="53"/>
        <v>7.6422583906846281E-2</v>
      </c>
      <c r="P112" s="33"/>
    </row>
    <row r="113" spans="2:16" ht="24" customHeight="1" thickBot="1" x14ac:dyDescent="0.3">
      <c r="B113" s="32"/>
      <c r="C113" s="49" t="s">
        <v>63</v>
      </c>
      <c r="D113" s="52">
        <f>1/G110</f>
        <v>0.25</v>
      </c>
      <c r="E113" s="9">
        <f>1/G111</f>
        <v>0.33333333333333331</v>
      </c>
      <c r="F113" s="9">
        <f>1/G112</f>
        <v>2</v>
      </c>
      <c r="G113" s="125">
        <v>1</v>
      </c>
      <c r="H113" s="10">
        <f>1/3</f>
        <v>0.33333333333333331</v>
      </c>
      <c r="I113" s="47">
        <f t="shared" si="48"/>
        <v>0.13565891472868219</v>
      </c>
      <c r="J113" s="47">
        <f t="shared" si="49"/>
        <v>3.2258064516129031E-2</v>
      </c>
      <c r="K113" s="47">
        <f t="shared" si="50"/>
        <v>0.16666666666666666</v>
      </c>
      <c r="L113" s="47">
        <f t="shared" si="51"/>
        <v>8.6956521739130432E-2</v>
      </c>
      <c r="M113" s="47">
        <f t="shared" si="52"/>
        <v>0.05</v>
      </c>
      <c r="N113" s="103">
        <f>SUM(I113:M113)</f>
        <v>0.4715401676506083</v>
      </c>
      <c r="O113" s="81">
        <f t="shared" si="53"/>
        <v>9.4308033530121654E-2</v>
      </c>
      <c r="P113" s="33"/>
    </row>
    <row r="114" spans="2:16" ht="21.75" thickBot="1" x14ac:dyDescent="0.3">
      <c r="B114" s="32"/>
      <c r="C114" s="49" t="s">
        <v>63</v>
      </c>
      <c r="D114" s="53">
        <f>1/H110</f>
        <v>0.25</v>
      </c>
      <c r="E114" s="15">
        <f>1/H111</f>
        <v>1</v>
      </c>
      <c r="F114" s="15">
        <f>1/H112</f>
        <v>3</v>
      </c>
      <c r="G114" s="15">
        <f>1/H113</f>
        <v>3</v>
      </c>
      <c r="H114" s="126">
        <v>1</v>
      </c>
      <c r="I114" s="47">
        <f t="shared" si="48"/>
        <v>0.13565891472868219</v>
      </c>
      <c r="J114" s="47">
        <f t="shared" si="49"/>
        <v>9.6774193548387094E-2</v>
      </c>
      <c r="K114" s="47">
        <f t="shared" si="50"/>
        <v>0.25</v>
      </c>
      <c r="L114" s="47">
        <f t="shared" si="51"/>
        <v>0.2608695652173913</v>
      </c>
      <c r="M114" s="47">
        <f t="shared" si="52"/>
        <v>0.15000000000000002</v>
      </c>
      <c r="N114" s="104">
        <f>SUM(I114:M114)</f>
        <v>0.89330267349446058</v>
      </c>
      <c r="O114" s="82">
        <f t="shared" si="53"/>
        <v>0.17866053469889212</v>
      </c>
      <c r="P114" s="33"/>
    </row>
    <row r="115" spans="2:16" ht="21.75" thickBot="1" x14ac:dyDescent="0.3">
      <c r="B115" s="32"/>
      <c r="C115" s="108" t="s">
        <v>1</v>
      </c>
      <c r="D115" s="12">
        <f t="shared" ref="D115:M115" si="54">SUM(D110:D114)</f>
        <v>1.8428571428571427</v>
      </c>
      <c r="E115" s="13">
        <f t="shared" si="54"/>
        <v>10.333333333333334</v>
      </c>
      <c r="F115" s="13">
        <f t="shared" si="54"/>
        <v>12</v>
      </c>
      <c r="G115" s="13">
        <f t="shared" si="54"/>
        <v>11.5</v>
      </c>
      <c r="H115" s="14">
        <f t="shared" si="54"/>
        <v>6.6666666666666661</v>
      </c>
      <c r="I115" s="18">
        <f t="shared" si="54"/>
        <v>1</v>
      </c>
      <c r="J115" s="13">
        <f t="shared" si="54"/>
        <v>1</v>
      </c>
      <c r="K115" s="13">
        <f t="shared" si="54"/>
        <v>1</v>
      </c>
      <c r="L115" s="13">
        <f t="shared" si="54"/>
        <v>1</v>
      </c>
      <c r="M115" s="14">
        <f t="shared" si="54"/>
        <v>1.0000000000000002</v>
      </c>
      <c r="N115" s="39"/>
      <c r="O115" s="43">
        <f>SUM(O110:O114)</f>
        <v>1.0000000000000002</v>
      </c>
      <c r="P115" s="33"/>
    </row>
    <row r="116" spans="2:16" x14ac:dyDescent="0.25">
      <c r="B116" s="32"/>
      <c r="C116" s="39"/>
      <c r="D116" s="39"/>
      <c r="E116" s="39"/>
      <c r="F116" s="39"/>
      <c r="G116" s="39"/>
      <c r="H116" s="39"/>
      <c r="I116" s="39"/>
      <c r="J116" s="39"/>
      <c r="K116" s="39"/>
      <c r="L116" s="39"/>
      <c r="M116" s="39"/>
      <c r="N116" s="39"/>
      <c r="O116" s="39"/>
      <c r="P116" s="33"/>
    </row>
    <row r="117" spans="2:16" x14ac:dyDescent="0.25">
      <c r="B117" s="32"/>
      <c r="C117" s="39"/>
      <c r="D117" s="39"/>
      <c r="E117" s="39"/>
      <c r="F117" s="39"/>
      <c r="G117" s="39"/>
      <c r="H117" s="39"/>
      <c r="I117" s="39"/>
      <c r="J117" s="39"/>
      <c r="K117" s="39"/>
      <c r="L117" s="39"/>
      <c r="M117" s="39"/>
      <c r="N117" s="39"/>
      <c r="O117" s="39"/>
      <c r="P117" s="33"/>
    </row>
    <row r="118" spans="2:16" ht="21.75" thickBot="1" x14ac:dyDescent="0.4">
      <c r="B118" s="32"/>
      <c r="C118" s="39"/>
      <c r="D118" s="39"/>
      <c r="E118" s="258" t="s">
        <v>4</v>
      </c>
      <c r="F118" s="258"/>
      <c r="G118" s="258"/>
      <c r="H118" s="258"/>
      <c r="I118" s="258"/>
      <c r="J118" s="258"/>
      <c r="K118" s="258"/>
      <c r="L118" s="258"/>
      <c r="M118" s="258"/>
      <c r="N118" s="258"/>
      <c r="O118" s="39"/>
      <c r="P118" s="33"/>
    </row>
    <row r="119" spans="2:16" ht="38.25" customHeight="1" thickBot="1" x14ac:dyDescent="0.3">
      <c r="B119" s="32"/>
      <c r="C119" s="39"/>
      <c r="D119" s="39"/>
      <c r="E119" s="39"/>
      <c r="F119" s="95" t="s">
        <v>15</v>
      </c>
      <c r="G119" s="96" t="s">
        <v>16</v>
      </c>
      <c r="H119" s="39"/>
      <c r="I119" s="39"/>
      <c r="J119" s="39"/>
      <c r="K119" s="39"/>
      <c r="L119" s="39"/>
      <c r="M119" s="39"/>
      <c r="N119" s="39"/>
      <c r="O119" s="39"/>
      <c r="P119" s="33"/>
    </row>
    <row r="120" spans="2:16" ht="18.75" customHeight="1" thickBot="1" x14ac:dyDescent="0.3">
      <c r="B120" s="32"/>
      <c r="C120" s="39"/>
      <c r="D120" s="39"/>
      <c r="E120" s="110" t="s">
        <v>63</v>
      </c>
      <c r="F120" s="71">
        <f>$O$110*D110+$O$111*E110+$O$112*F110+$O$113*G110+$O$114*H110</f>
        <v>2.926791806647314</v>
      </c>
      <c r="G120" s="113">
        <f>F120/O110</f>
        <v>5.662096564030759</v>
      </c>
      <c r="H120" s="39"/>
      <c r="I120" s="39"/>
      <c r="J120" s="249" t="s">
        <v>9</v>
      </c>
      <c r="K120" s="250"/>
      <c r="L120" s="68">
        <f>AVERAGE(G120:G124)</f>
        <v>5.434091011036311</v>
      </c>
      <c r="M120" s="66"/>
      <c r="N120" s="66"/>
      <c r="O120" s="39"/>
      <c r="P120" s="33"/>
    </row>
    <row r="121" spans="2:16" ht="24.75" customHeight="1" thickBot="1" x14ac:dyDescent="0.3">
      <c r="B121" s="32"/>
      <c r="C121" s="39"/>
      <c r="D121" s="39"/>
      <c r="E121" s="110" t="s">
        <v>63</v>
      </c>
      <c r="F121" s="62">
        <f>$O$110*D111+$O$111*E111+$O$112*F111+$O$113*G111+$O$114*H111</f>
        <v>0.74555073550996442</v>
      </c>
      <c r="G121" s="116">
        <f t="shared" ref="G121:G124" si="55">F121/O111</f>
        <v>5.5763251325905108</v>
      </c>
      <c r="H121" s="39"/>
      <c r="I121" s="39"/>
      <c r="J121" s="251" t="s">
        <v>12</v>
      </c>
      <c r="K121" s="252"/>
      <c r="L121" s="69">
        <f>(L120-5)/4</f>
        <v>0.10852275275907775</v>
      </c>
      <c r="M121" s="66"/>
      <c r="N121" s="66"/>
      <c r="O121" s="39"/>
      <c r="P121" s="33"/>
    </row>
    <row r="122" spans="2:16" ht="27" customHeight="1" thickBot="1" x14ac:dyDescent="0.3">
      <c r="B122" s="32"/>
      <c r="C122" s="39"/>
      <c r="D122" s="39"/>
      <c r="E122" s="110" t="s">
        <v>63</v>
      </c>
      <c r="F122" s="62">
        <f t="shared" ref="F122:F124" si="56">$O$110*D112+$O$111*E112+$O$112*F112+$O$113*G112+$O$114*H112</f>
        <v>0.42021131732208417</v>
      </c>
      <c r="G122" s="116">
        <f t="shared" si="55"/>
        <v>5.498522764347932</v>
      </c>
      <c r="H122" s="39"/>
      <c r="I122" s="39"/>
      <c r="J122" s="253" t="s">
        <v>13</v>
      </c>
      <c r="K122" s="254"/>
      <c r="L122" s="119">
        <f>L121/$M$7</f>
        <v>9.6895314963462265E-2</v>
      </c>
      <c r="M122" s="66"/>
      <c r="N122" s="80" t="s">
        <v>17</v>
      </c>
      <c r="O122" s="39"/>
      <c r="P122" s="33"/>
    </row>
    <row r="123" spans="2:16" ht="24" customHeight="1" thickBot="1" x14ac:dyDescent="0.4">
      <c r="B123" s="32"/>
      <c r="C123" s="39"/>
      <c r="D123" s="39"/>
      <c r="E123" s="110" t="s">
        <v>63</v>
      </c>
      <c r="F123" s="62">
        <f t="shared" si="56"/>
        <v>0.4805005327418812</v>
      </c>
      <c r="G123" s="116">
        <f t="shared" si="55"/>
        <v>5.0950116841150228</v>
      </c>
      <c r="H123" s="39"/>
      <c r="I123" s="39"/>
      <c r="J123" s="66"/>
      <c r="K123" s="66"/>
      <c r="L123" s="65" t="s">
        <v>8</v>
      </c>
      <c r="M123" s="66"/>
      <c r="N123" s="66"/>
      <c r="O123" s="39"/>
      <c r="P123" s="33"/>
    </row>
    <row r="124" spans="2:16" ht="24.75" customHeight="1" thickBot="1" x14ac:dyDescent="0.3">
      <c r="B124" s="32"/>
      <c r="C124" s="39"/>
      <c r="D124" s="39"/>
      <c r="E124" s="110" t="s">
        <v>63</v>
      </c>
      <c r="F124" s="73">
        <f t="shared" si="56"/>
        <v>0.95377906976744187</v>
      </c>
      <c r="G124" s="117">
        <f t="shared" si="55"/>
        <v>5.3384989100973304</v>
      </c>
      <c r="H124" s="39"/>
      <c r="I124" s="39"/>
      <c r="J124" s="39"/>
      <c r="K124" s="39"/>
      <c r="L124" s="39"/>
      <c r="M124" s="39"/>
      <c r="N124" s="39"/>
      <c r="O124" s="39"/>
      <c r="P124" s="33"/>
    </row>
    <row r="125" spans="2:16" ht="15.75" thickBot="1" x14ac:dyDescent="0.3">
      <c r="B125" s="34"/>
      <c r="C125" s="35"/>
      <c r="D125" s="35"/>
      <c r="E125" s="35"/>
      <c r="F125" s="35"/>
      <c r="G125" s="35"/>
      <c r="H125" s="35"/>
      <c r="I125" s="35"/>
      <c r="J125" s="35"/>
      <c r="K125" s="35"/>
      <c r="L125" s="35"/>
      <c r="M125" s="35"/>
      <c r="N125" s="35"/>
      <c r="O125" s="35"/>
      <c r="P125" s="36"/>
    </row>
    <row r="130" spans="2:14" ht="15.75" thickBot="1" x14ac:dyDescent="0.3"/>
    <row r="131" spans="2:14" ht="24" thickBot="1" x14ac:dyDescent="0.3">
      <c r="B131" s="56"/>
      <c r="C131" s="239" t="s">
        <v>22</v>
      </c>
      <c r="D131" s="239"/>
      <c r="E131" s="239"/>
      <c r="F131" s="239"/>
      <c r="G131" s="239"/>
      <c r="H131" s="239"/>
      <c r="I131" s="239"/>
      <c r="J131" s="239"/>
      <c r="K131" s="239"/>
      <c r="L131" s="99"/>
      <c r="M131" s="99"/>
      <c r="N131" s="100"/>
    </row>
    <row r="132" spans="2:14" ht="21.75" thickBot="1" x14ac:dyDescent="0.4">
      <c r="B132" s="32"/>
      <c r="C132" s="39"/>
      <c r="D132" s="255" t="s">
        <v>10</v>
      </c>
      <c r="E132" s="256"/>
      <c r="F132" s="256"/>
      <c r="G132" s="255" t="s">
        <v>11</v>
      </c>
      <c r="H132" s="256"/>
      <c r="I132" s="257"/>
      <c r="J132" s="127"/>
      <c r="K132" s="127"/>
      <c r="L132" s="39"/>
      <c r="M132" s="39"/>
      <c r="N132" s="33"/>
    </row>
    <row r="133" spans="2:14" ht="57" thickBot="1" x14ac:dyDescent="0.3">
      <c r="B133" s="32"/>
      <c r="C133" s="90" t="s">
        <v>63</v>
      </c>
      <c r="D133" s="49" t="s">
        <v>63</v>
      </c>
      <c r="E133" s="49" t="s">
        <v>63</v>
      </c>
      <c r="F133" s="49" t="s">
        <v>63</v>
      </c>
      <c r="G133" s="49" t="s">
        <v>63</v>
      </c>
      <c r="H133" s="49" t="s">
        <v>63</v>
      </c>
      <c r="I133" s="49" t="s">
        <v>63</v>
      </c>
      <c r="J133" s="91" t="s">
        <v>2</v>
      </c>
      <c r="K133" s="91" t="s">
        <v>3</v>
      </c>
      <c r="L133" s="39"/>
      <c r="M133" s="39"/>
      <c r="N133" s="33"/>
    </row>
    <row r="134" spans="2:14" ht="36.75" customHeight="1" thickBot="1" x14ac:dyDescent="0.3">
      <c r="B134" s="32"/>
      <c r="C134" s="49" t="s">
        <v>63</v>
      </c>
      <c r="D134" s="85">
        <v>1</v>
      </c>
      <c r="E134" s="45">
        <v>4</v>
      </c>
      <c r="F134" s="45">
        <v>7</v>
      </c>
      <c r="G134" s="87">
        <f>D134/$D$137</f>
        <v>0.71794871794871795</v>
      </c>
      <c r="H134" s="47">
        <f>E134/$E$137</f>
        <v>0.72727272727272729</v>
      </c>
      <c r="I134" s="47">
        <f>F134/$F$137</f>
        <v>0.7</v>
      </c>
      <c r="J134" s="89">
        <f>SUM(G134:I134)</f>
        <v>2.1452214452214449</v>
      </c>
      <c r="K134" s="128">
        <f>J134/3</f>
        <v>0.71507381507381496</v>
      </c>
      <c r="L134" s="39"/>
      <c r="M134" s="39"/>
      <c r="N134" s="33"/>
    </row>
    <row r="135" spans="2:14" ht="36" customHeight="1" thickBot="1" x14ac:dyDescent="0.3">
      <c r="B135" s="32"/>
      <c r="C135" s="49" t="s">
        <v>63</v>
      </c>
      <c r="D135" s="7">
        <f>1/E134</f>
        <v>0.25</v>
      </c>
      <c r="E135" s="4">
        <v>1</v>
      </c>
      <c r="F135" s="9">
        <v>2</v>
      </c>
      <c r="G135" s="87">
        <f>D135/$D$137</f>
        <v>0.17948717948717949</v>
      </c>
      <c r="H135" s="47">
        <f>E135/$E$137</f>
        <v>0.18181818181818182</v>
      </c>
      <c r="I135" s="47">
        <f>F135/$F$137</f>
        <v>0.2</v>
      </c>
      <c r="J135" s="24">
        <f>SUM(G135:I135)</f>
        <v>0.56130536130536135</v>
      </c>
      <c r="K135" s="128">
        <f t="shared" ref="K135:K136" si="57">J135/3</f>
        <v>0.18710178710178713</v>
      </c>
      <c r="L135" s="39"/>
      <c r="M135" s="39"/>
      <c r="N135" s="33"/>
    </row>
    <row r="136" spans="2:14" ht="27" customHeight="1" thickBot="1" x14ac:dyDescent="0.3">
      <c r="B136" s="32"/>
      <c r="C136" s="49" t="s">
        <v>63</v>
      </c>
      <c r="D136" s="7">
        <f>1/F134</f>
        <v>0.14285714285714285</v>
      </c>
      <c r="E136" s="8">
        <f>1/F135</f>
        <v>0.5</v>
      </c>
      <c r="F136" s="4">
        <v>1</v>
      </c>
      <c r="G136" s="87">
        <f>D136/$D$137</f>
        <v>0.10256410256410256</v>
      </c>
      <c r="H136" s="47">
        <f>E136/$E$137</f>
        <v>9.0909090909090912E-2</v>
      </c>
      <c r="I136" s="47">
        <f>F136/$F$137</f>
        <v>0.1</v>
      </c>
      <c r="J136" s="44">
        <f>SUM(G136:I136)</f>
        <v>0.29347319347319345</v>
      </c>
      <c r="K136" s="128">
        <f t="shared" si="57"/>
        <v>9.7824397824397821E-2</v>
      </c>
      <c r="L136" s="39"/>
      <c r="M136" s="39"/>
      <c r="N136" s="33"/>
    </row>
    <row r="137" spans="2:14" ht="21.75" thickBot="1" x14ac:dyDescent="0.3">
      <c r="B137" s="32"/>
      <c r="C137" s="108" t="s">
        <v>1</v>
      </c>
      <c r="D137" s="12">
        <f t="shared" ref="D137:I137" si="58">SUM(D134:D136)</f>
        <v>1.3928571428571428</v>
      </c>
      <c r="E137" s="13">
        <f t="shared" si="58"/>
        <v>5.5</v>
      </c>
      <c r="F137" s="13">
        <f t="shared" si="58"/>
        <v>10</v>
      </c>
      <c r="G137" s="12">
        <f t="shared" si="58"/>
        <v>1</v>
      </c>
      <c r="H137" s="13">
        <f t="shared" si="58"/>
        <v>1</v>
      </c>
      <c r="I137" s="14">
        <f t="shared" si="58"/>
        <v>0.99999999999999989</v>
      </c>
      <c r="J137" s="39"/>
      <c r="K137" s="43">
        <f>SUM(K134:K136)</f>
        <v>0.99999999999999989</v>
      </c>
      <c r="L137" s="39"/>
      <c r="M137" s="39"/>
      <c r="N137" s="33"/>
    </row>
    <row r="138" spans="2:14" x14ac:dyDescent="0.25">
      <c r="B138" s="32"/>
      <c r="C138" s="39"/>
      <c r="D138" s="39"/>
      <c r="E138" s="39"/>
      <c r="F138" s="39"/>
      <c r="G138" s="39"/>
      <c r="H138" s="39"/>
      <c r="I138" s="39"/>
      <c r="J138" s="39"/>
      <c r="K138" s="39"/>
      <c r="L138" s="39"/>
      <c r="M138" s="39"/>
      <c r="N138" s="33"/>
    </row>
    <row r="139" spans="2:14" x14ac:dyDescent="0.25">
      <c r="B139" s="32"/>
      <c r="C139" s="39"/>
      <c r="D139" s="39"/>
      <c r="E139" s="39"/>
      <c r="F139" s="39"/>
      <c r="G139" s="39"/>
      <c r="H139" s="39"/>
      <c r="I139" s="39"/>
      <c r="J139" s="39"/>
      <c r="K139" s="39"/>
      <c r="L139" s="39"/>
      <c r="M139" s="39"/>
      <c r="N139" s="33"/>
    </row>
    <row r="140" spans="2:14" ht="21.75" thickBot="1" x14ac:dyDescent="0.4">
      <c r="B140" s="32"/>
      <c r="C140" s="39"/>
      <c r="D140" s="65"/>
      <c r="E140" s="258" t="s">
        <v>4</v>
      </c>
      <c r="F140" s="258"/>
      <c r="G140" s="258"/>
      <c r="H140" s="258"/>
      <c r="I140" s="258"/>
      <c r="J140" s="258"/>
      <c r="K140" s="258"/>
      <c r="L140" s="258"/>
      <c r="M140" s="258"/>
      <c r="N140" s="259"/>
    </row>
    <row r="141" spans="2:14" ht="36" customHeight="1" thickBot="1" x14ac:dyDescent="0.3">
      <c r="B141" s="32"/>
      <c r="C141" s="39"/>
      <c r="D141" s="39"/>
      <c r="E141" s="39"/>
      <c r="F141" s="95" t="s">
        <v>15</v>
      </c>
      <c r="G141" s="96" t="s">
        <v>16</v>
      </c>
      <c r="H141" s="39"/>
      <c r="I141" s="39"/>
      <c r="J141" s="39"/>
      <c r="K141" s="39"/>
      <c r="L141" s="39"/>
      <c r="M141" s="39"/>
      <c r="N141" s="33"/>
    </row>
    <row r="142" spans="2:14" ht="36.75" customHeight="1" thickBot="1" x14ac:dyDescent="0.3">
      <c r="B142" s="32"/>
      <c r="C142" s="39"/>
      <c r="D142" s="39"/>
      <c r="E142" s="110" t="s">
        <v>63</v>
      </c>
      <c r="F142" s="129">
        <f>$K$134*D134+$K$135*E134+$K$136*F134</f>
        <v>2.1482517482517482</v>
      </c>
      <c r="G142" s="130">
        <f>F142/K134</f>
        <v>3.0042377485602527</v>
      </c>
      <c r="H142" s="39"/>
      <c r="I142" s="39"/>
      <c r="J142" s="249" t="s">
        <v>9</v>
      </c>
      <c r="K142" s="250"/>
      <c r="L142" s="68">
        <f>AVERAGE(G142:G144)</f>
        <v>3.0019823729450459</v>
      </c>
      <c r="M142" s="66"/>
      <c r="N142" s="101"/>
    </row>
    <row r="143" spans="2:14" ht="41.25" customHeight="1" thickBot="1" x14ac:dyDescent="0.3">
      <c r="B143" s="32"/>
      <c r="C143" s="39"/>
      <c r="D143" s="39"/>
      <c r="E143" s="110" t="s">
        <v>63</v>
      </c>
      <c r="F143" s="63">
        <f t="shared" ref="F143:F144" si="59">$K$134*D135+$K$135*E135+$K$136*F135</f>
        <v>0.56151903651903656</v>
      </c>
      <c r="G143" s="69">
        <f>F143/K135</f>
        <v>3.0011420265780728</v>
      </c>
      <c r="H143" s="39"/>
      <c r="I143" s="39"/>
      <c r="J143" s="251" t="s">
        <v>12</v>
      </c>
      <c r="K143" s="252"/>
      <c r="L143" s="69">
        <f>(L142-3)/2</f>
        <v>9.9118647252294245E-4</v>
      </c>
      <c r="M143" s="66"/>
      <c r="N143" s="101"/>
    </row>
    <row r="144" spans="2:14" ht="27" customHeight="1" thickBot="1" x14ac:dyDescent="0.4">
      <c r="B144" s="32"/>
      <c r="C144" s="39"/>
      <c r="D144" s="65"/>
      <c r="E144" s="110" t="s">
        <v>63</v>
      </c>
      <c r="F144" s="131">
        <f t="shared" si="59"/>
        <v>0.29352869352869354</v>
      </c>
      <c r="G144" s="132">
        <f>F144/K136</f>
        <v>3.0005673436968117</v>
      </c>
      <c r="H144" s="39"/>
      <c r="I144" s="39"/>
      <c r="J144" s="253" t="s">
        <v>13</v>
      </c>
      <c r="K144" s="254"/>
      <c r="L144" s="118">
        <f>L143/$K$7</f>
        <v>1.7089421940050733E-3</v>
      </c>
      <c r="M144" s="66"/>
      <c r="N144" s="102" t="s">
        <v>17</v>
      </c>
    </row>
    <row r="145" spans="2:14" ht="19.5" customHeight="1" x14ac:dyDescent="0.35">
      <c r="B145" s="32"/>
      <c r="C145" s="39"/>
      <c r="D145" s="39"/>
      <c r="E145" s="39"/>
      <c r="F145" s="39"/>
      <c r="G145" s="39"/>
      <c r="H145" s="39"/>
      <c r="I145" s="39"/>
      <c r="J145" s="66"/>
      <c r="K145" s="66"/>
      <c r="L145" s="65" t="s">
        <v>8</v>
      </c>
      <c r="M145" s="66"/>
      <c r="N145" s="101"/>
    </row>
    <row r="146" spans="2:14" ht="15.75" thickBot="1" x14ac:dyDescent="0.3">
      <c r="B146" s="34"/>
      <c r="C146" s="35"/>
      <c r="D146" s="35"/>
      <c r="E146" s="35"/>
      <c r="F146" s="35"/>
      <c r="G146" s="35"/>
      <c r="H146" s="35"/>
      <c r="I146" s="35"/>
      <c r="J146" s="35"/>
      <c r="K146" s="35"/>
      <c r="L146" s="35"/>
      <c r="M146" s="35"/>
      <c r="N146" s="36"/>
    </row>
  </sheetData>
  <mergeCells count="44">
    <mergeCell ref="J75:K75"/>
    <mergeCell ref="J76:K76"/>
    <mergeCell ref="J77:K77"/>
    <mergeCell ref="E73:N73"/>
    <mergeCell ref="D2:H2"/>
    <mergeCell ref="I5:Q5"/>
    <mergeCell ref="H42:K42"/>
    <mergeCell ref="C41:M41"/>
    <mergeCell ref="C17:T17"/>
    <mergeCell ref="D18:J18"/>
    <mergeCell ref="K18:Q18"/>
    <mergeCell ref="E29:N29"/>
    <mergeCell ref="J31:K31"/>
    <mergeCell ref="J32:K32"/>
    <mergeCell ref="J33:K33"/>
    <mergeCell ref="D42:G42"/>
    <mergeCell ref="E51:N51"/>
    <mergeCell ref="D63:H63"/>
    <mergeCell ref="I63:M63"/>
    <mergeCell ref="J53:K53"/>
    <mergeCell ref="J54:K54"/>
    <mergeCell ref="J55:K55"/>
    <mergeCell ref="C62:O62"/>
    <mergeCell ref="J122:K122"/>
    <mergeCell ref="E140:N140"/>
    <mergeCell ref="C131:K131"/>
    <mergeCell ref="C86:M86"/>
    <mergeCell ref="D87:G87"/>
    <mergeCell ref="H87:K87"/>
    <mergeCell ref="E96:N96"/>
    <mergeCell ref="J98:K98"/>
    <mergeCell ref="J99:K99"/>
    <mergeCell ref="J100:K100"/>
    <mergeCell ref="C107:O107"/>
    <mergeCell ref="D108:H108"/>
    <mergeCell ref="I108:M108"/>
    <mergeCell ref="E118:N118"/>
    <mergeCell ref="J120:K120"/>
    <mergeCell ref="J121:K121"/>
    <mergeCell ref="J142:K142"/>
    <mergeCell ref="J143:K143"/>
    <mergeCell ref="J144:K144"/>
    <mergeCell ref="D132:F132"/>
    <mergeCell ref="G132:I132"/>
  </mergeCells>
  <pageMargins left="0.7" right="0.7" top="0.75" bottom="0.75" header="0.3" footer="0.3"/>
  <pageSetup paperSize="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2:B4"/>
  <sheetViews>
    <sheetView zoomScale="50" zoomScaleNormal="50" workbookViewId="0">
      <selection activeCell="D26" sqref="D26"/>
    </sheetView>
  </sheetViews>
  <sheetFormatPr baseColWidth="10" defaultRowHeight="15" x14ac:dyDescent="0.25"/>
  <sheetData>
    <row r="2" spans="2:2" ht="15.75" thickBot="1" x14ac:dyDescent="0.3"/>
    <row r="3" spans="2:2" x14ac:dyDescent="0.25">
      <c r="B3" s="184" t="s">
        <v>57</v>
      </c>
    </row>
    <row r="4" spans="2:2" ht="15.75" thickBot="1" x14ac:dyDescent="0.3">
      <c r="B4" s="185" t="s">
        <v>58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Information</vt:lpstr>
      <vt:lpstr>Questionnaire</vt:lpstr>
      <vt:lpstr>Synthèse Pondération</vt:lpstr>
      <vt:lpstr>Pondération des critères</vt:lpstr>
      <vt:lpstr>Données </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Malleron, Pierre-Alexandre PH/FR/EXT</dc:creator>
  <cp:lastModifiedBy>Malleron, Pierre-Alexandre PH/FR/EXT</cp:lastModifiedBy>
  <dcterms:created xsi:type="dcterms:W3CDTF">2014-12-19T09:57:26Z</dcterms:created>
  <dcterms:modified xsi:type="dcterms:W3CDTF">2014-12-24T11:29:17Z</dcterms:modified>
</cp:coreProperties>
</file>