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9675" yWindow="240" windowWidth="14235" windowHeight="12120" tabRatio="804" activeTab="2"/>
  </bookViews>
  <sheets>
    <sheet name="TCD_Compte" sheetId="29" r:id="rId1"/>
    <sheet name="TCD_Catégorie" sheetId="28" r:id="rId2"/>
    <sheet name="Crédit_Débit" sheetId="7" r:id="rId3"/>
    <sheet name="BD_Rubrique" sheetId="17" r:id="rId4"/>
    <sheet name="BD_Nom" sheetId="33" r:id="rId5"/>
    <sheet name="Système" sheetId="25" r:id="rId6"/>
    <sheet name="Mensualisation" sheetId="26" r:id="rId7"/>
    <sheet name="Carburant" sheetId="32" r:id="rId8"/>
    <sheet name="Budjet" sheetId="27" r:id="rId9"/>
    <sheet name="Gestion dépense" sheetId="31" r:id="rId10"/>
  </sheets>
  <functionGroups builtInGroupCount="17"/>
  <definedNames>
    <definedName name="_xlnm._FilterDatabase" localSheetId="2" hidden="1">Crédit_Débit!$A$3:$I$41</definedName>
    <definedName name="Compte_princ">Système!$G$1</definedName>
    <definedName name="Date">Système!$G$4</definedName>
    <definedName name="Débit">OFFSET(Crédit_Débit!#REF!,,,COUNTA(Crédit_Débit!$I:$I))</definedName>
    <definedName name="IdCarburant">Système!$I$2</definedName>
    <definedName name="IdTransfert">Système!$J$2</definedName>
    <definedName name="NumCheque">OFFSET(Système!$B$1,1,,COUNTA(Système!$B:$B)-1)</definedName>
    <definedName name="suivi_chèque">Système!$G$2</definedName>
  </definedNames>
  <calcPr calcId="145621"/>
  <pivotCaches>
    <pivotCache cacheId="8" r:id="rId11"/>
  </pivotCaches>
</workbook>
</file>

<file path=xl/calcChain.xml><?xml version="1.0" encoding="utf-8"?>
<calcChain xmlns="http://schemas.openxmlformats.org/spreadsheetml/2006/main">
  <c r="J24" i="32" l="1"/>
  <c r="J41" i="7"/>
  <c r="K41" i="7"/>
  <c r="J23" i="32"/>
  <c r="J9" i="7"/>
  <c r="K9" i="7"/>
  <c r="J4" i="7"/>
  <c r="K4" i="7"/>
  <c r="J40" i="7" l="1"/>
  <c r="K40" i="7"/>
  <c r="J38" i="7" l="1"/>
  <c r="K38" i="7"/>
  <c r="J22" i="32"/>
  <c r="J39" i="7"/>
  <c r="K39" i="7"/>
  <c r="J37" i="7"/>
  <c r="K37" i="7"/>
  <c r="J36" i="7"/>
  <c r="K36" i="7"/>
  <c r="J35" i="7"/>
  <c r="K35" i="7"/>
  <c r="J21" i="32"/>
  <c r="J34" i="7"/>
  <c r="K34" i="7"/>
  <c r="J33" i="7"/>
  <c r="K33" i="7"/>
  <c r="J32" i="7"/>
  <c r="K32" i="7"/>
  <c r="J31" i="7"/>
  <c r="K31" i="7"/>
  <c r="J30" i="7"/>
  <c r="K30" i="7"/>
  <c r="J27" i="7"/>
  <c r="K27" i="7"/>
  <c r="J20" i="32"/>
  <c r="J29" i="7"/>
  <c r="K29" i="7"/>
  <c r="J28" i="7"/>
  <c r="K28" i="7"/>
  <c r="J26" i="7"/>
  <c r="K26" i="7"/>
  <c r="J25" i="7"/>
  <c r="K25" i="7"/>
  <c r="J24" i="7"/>
  <c r="K24" i="7"/>
  <c r="J19" i="32"/>
  <c r="J23" i="7"/>
  <c r="K23" i="7"/>
  <c r="J22" i="7"/>
  <c r="K22" i="7"/>
  <c r="J21" i="7"/>
  <c r="K21" i="7"/>
  <c r="J20" i="7"/>
  <c r="K20" i="7"/>
  <c r="J19" i="7"/>
  <c r="K19" i="7"/>
  <c r="J17" i="7"/>
  <c r="K17" i="7"/>
  <c r="J18" i="32"/>
  <c r="J18" i="7"/>
  <c r="K18" i="7"/>
  <c r="J16" i="7"/>
  <c r="K16" i="7"/>
  <c r="J15" i="7"/>
  <c r="K15" i="7"/>
  <c r="J17" i="32"/>
  <c r="J14" i="7"/>
  <c r="K14" i="7"/>
  <c r="J13" i="7"/>
  <c r="K13" i="7"/>
  <c r="J12" i="7"/>
  <c r="K12" i="7"/>
  <c r="J11" i="7"/>
  <c r="K11" i="7"/>
  <c r="J10" i="7"/>
  <c r="K10" i="7"/>
  <c r="J16" i="32"/>
  <c r="J15" i="32"/>
  <c r="J14" i="32" l="1"/>
  <c r="J13" i="32"/>
  <c r="J12" i="32"/>
  <c r="J11" i="32"/>
  <c r="J10" i="32"/>
  <c r="J9" i="32"/>
  <c r="J8" i="32" l="1"/>
  <c r="J7" i="32"/>
  <c r="J6" i="32"/>
  <c r="J5" i="32"/>
  <c r="J4" i="32" l="1"/>
  <c r="J8" i="7"/>
  <c r="K8" i="7"/>
  <c r="J7" i="7"/>
  <c r="K7" i="7"/>
  <c r="J6" i="7"/>
  <c r="K6" i="7"/>
  <c r="J5" i="7"/>
  <c r="K5" i="7"/>
  <c r="J3" i="32" l="1"/>
  <c r="J2" i="32"/>
  <c r="S4" i="27" l="1"/>
  <c r="T4" i="27"/>
  <c r="U4" i="27"/>
  <c r="V4" i="27"/>
  <c r="W4" i="27"/>
  <c r="X4" i="27"/>
  <c r="Y4" i="27"/>
  <c r="Z4" i="27"/>
  <c r="AA4" i="27"/>
  <c r="AB4" i="27"/>
  <c r="AC4" i="27"/>
  <c r="R4" i="27"/>
  <c r="E4" i="27"/>
  <c r="Z2" i="27"/>
  <c r="AA2" i="27"/>
  <c r="R2" i="27"/>
  <c r="AC2" i="27"/>
  <c r="X2" i="27"/>
  <c r="Y2" i="27"/>
  <c r="U2" i="27"/>
  <c r="T2" i="27"/>
  <c r="AB2" i="27"/>
  <c r="W2" i="27"/>
  <c r="S2" i="27"/>
  <c r="V2" i="27"/>
  <c r="R17" i="31" l="1" a="1"/>
  <c r="R17" i="31" s="1"/>
  <c r="Q5" i="31" s="1"/>
  <c r="Q17" i="31"/>
  <c r="P17" i="31"/>
  <c r="O17" i="31" a="1"/>
  <c r="O17" i="31" s="1"/>
  <c r="N5" i="31" s="1"/>
  <c r="N17" i="31"/>
  <c r="M17" i="31"/>
  <c r="L17" i="31" a="1"/>
  <c r="L17" i="31" s="1"/>
  <c r="K5" i="31" s="1"/>
  <c r="K17" i="31"/>
  <c r="J17" i="31"/>
  <c r="I17" i="31" a="1"/>
  <c r="I17" i="31" s="1"/>
  <c r="H5" i="31" s="1"/>
  <c r="H17" i="31"/>
  <c r="G17" i="31"/>
  <c r="F17" i="31" a="1"/>
  <c r="F17" i="31" s="1"/>
  <c r="E5" i="31" s="1"/>
  <c r="E17" i="31"/>
  <c r="D17" i="31"/>
  <c r="C17" i="31" a="1"/>
  <c r="C17" i="31" s="1"/>
  <c r="B5" i="31" s="1"/>
  <c r="B17" i="31"/>
  <c r="A17" i="31"/>
  <c r="T4" i="31"/>
  <c r="T17" i="31" s="1"/>
  <c r="G4" i="25" l="1"/>
  <c r="L4" i="7"/>
  <c r="L5" i="7" s="1"/>
  <c r="L6" i="7" s="1"/>
  <c r="L7" i="7" s="1"/>
  <c r="L8" i="7" s="1"/>
  <c r="L9" i="7" s="1"/>
  <c r="L10" i="7" s="1"/>
  <c r="L11" i="7" s="1"/>
  <c r="L12" i="7" s="1"/>
  <c r="L13" i="7" s="1"/>
  <c r="L14" i="7" s="1"/>
  <c r="L15" i="7" s="1"/>
  <c r="L16" i="7" s="1"/>
  <c r="L17" i="7" s="1"/>
  <c r="L18" i="7" s="1"/>
  <c r="L19" i="7" s="1"/>
  <c r="L20" i="7" s="1"/>
  <c r="L21" i="7" s="1"/>
  <c r="L22" i="7" s="1"/>
  <c r="L23" i="7" s="1"/>
  <c r="L24" i="7" s="1"/>
  <c r="L25" i="7" s="1"/>
  <c r="L26" i="7" s="1"/>
  <c r="L27" i="7" s="1"/>
  <c r="L28" i="7" s="1"/>
  <c r="L29" i="7" s="1"/>
  <c r="L30" i="7" s="1"/>
  <c r="L31" i="7" s="1"/>
  <c r="L32" i="7" s="1"/>
  <c r="L33" i="7" s="1"/>
  <c r="L34" i="7" s="1"/>
  <c r="L35" i="7" s="1"/>
  <c r="L36" i="7" s="1"/>
  <c r="L37" i="7" s="1"/>
  <c r="L38" i="7" s="1"/>
  <c r="L39" i="7" s="1"/>
  <c r="L40" i="7" s="1"/>
  <c r="L41" i="7" s="1"/>
</calcChain>
</file>

<file path=xl/comments1.xml><?xml version="1.0" encoding="utf-8"?>
<comments xmlns="http://schemas.openxmlformats.org/spreadsheetml/2006/main">
  <authors>
    <author>Ben</author>
  </authors>
  <commentList>
    <comment ref="O3" authorId="0">
      <text>
        <r>
          <rPr>
            <sz val="9"/>
            <color indexed="81"/>
            <rFont val="Tahoma"/>
            <family val="2"/>
          </rPr>
          <t>Cette colonne pourra être masquée</t>
        </r>
      </text>
    </comment>
  </commentList>
</comments>
</file>

<file path=xl/comments2.xml><?xml version="1.0" encoding="utf-8"?>
<comments xmlns="http://schemas.openxmlformats.org/spreadsheetml/2006/main">
  <authors>
    <author>PC-HP</author>
  </authors>
  <commentList>
    <comment ref="A14" authorId="0">
      <text>
        <r>
          <rPr>
            <b/>
            <sz val="8"/>
            <color indexed="81"/>
            <rFont val="Tahoma"/>
            <family val="2"/>
          </rPr>
          <t xml:space="preserve">Livre de compte:
</t>
        </r>
        <r>
          <rPr>
            <sz val="8"/>
            <color indexed="81"/>
            <rFont val="Tahoma"/>
            <family val="2"/>
          </rPr>
          <t>Ne pas modifier le texte</t>
        </r>
      </text>
    </comment>
    <comment ref="D14" authorId="0">
      <text>
        <r>
          <rPr>
            <b/>
            <sz val="8"/>
            <color indexed="81"/>
            <rFont val="Tahoma"/>
            <family val="2"/>
          </rPr>
          <t xml:space="preserve">Livre de compte:
</t>
        </r>
        <r>
          <rPr>
            <sz val="8"/>
            <color indexed="81"/>
            <rFont val="Tahoma"/>
            <family val="2"/>
          </rPr>
          <t>Ne pas modifier le texte</t>
        </r>
      </text>
    </comment>
  </commentList>
</comments>
</file>

<file path=xl/sharedStrings.xml><?xml version="1.0" encoding="utf-8"?>
<sst xmlns="http://schemas.openxmlformats.org/spreadsheetml/2006/main" count="757" uniqueCount="257">
  <si>
    <t>Date</t>
  </si>
  <si>
    <t>Tiers</t>
  </si>
  <si>
    <t>Compte</t>
  </si>
  <si>
    <t>Divers</t>
  </si>
  <si>
    <t>Alimentation</t>
  </si>
  <si>
    <t>Restaurant</t>
  </si>
  <si>
    <t>Assurance</t>
  </si>
  <si>
    <t>Loisirs</t>
  </si>
  <si>
    <t>Total général</t>
  </si>
  <si>
    <t>Impôts</t>
  </si>
  <si>
    <t>Note</t>
  </si>
  <si>
    <t>Crédit</t>
  </si>
  <si>
    <t>Débit</t>
  </si>
  <si>
    <t>XXX - Compte Courant</t>
  </si>
  <si>
    <t>YYY - Compte Courant</t>
  </si>
  <si>
    <t>XXX - Livret caisse d'Epargne</t>
  </si>
  <si>
    <t>XXX - Livret Compte courant</t>
  </si>
  <si>
    <t>XYX - Compte Joint</t>
  </si>
  <si>
    <t>Libellés principaux</t>
  </si>
  <si>
    <t>Libellés secondaires</t>
  </si>
  <si>
    <t>Assurance vie</t>
  </si>
  <si>
    <t>Assurance juridique</t>
  </si>
  <si>
    <t>Banque</t>
  </si>
  <si>
    <t>Carte bancaire</t>
  </si>
  <si>
    <t>Cadeaux</t>
  </si>
  <si>
    <t>Noël Famille</t>
  </si>
  <si>
    <t>Noël autre</t>
  </si>
  <si>
    <t>Anniversaire Famille</t>
  </si>
  <si>
    <t>Anniversaire autre</t>
  </si>
  <si>
    <t>Courses</t>
  </si>
  <si>
    <t>Alimentation, boisson</t>
  </si>
  <si>
    <t>Hygiène, soin</t>
  </si>
  <si>
    <t>Alimentation festif</t>
  </si>
  <si>
    <t>Dépenses de santé</t>
  </si>
  <si>
    <t>Généraliste</t>
  </si>
  <si>
    <t>Dentiste</t>
  </si>
  <si>
    <t>Pharmacie</t>
  </si>
  <si>
    <t>Emploi</t>
  </si>
  <si>
    <t>Salaire</t>
  </si>
  <si>
    <t>Habitation</t>
  </si>
  <si>
    <t>EDF</t>
  </si>
  <si>
    <t>Abonnement internet</t>
  </si>
  <si>
    <t>Téléphone mobile</t>
  </si>
  <si>
    <t>Equipement maison</t>
  </si>
  <si>
    <t>Gaz</t>
  </si>
  <si>
    <t>Loyer</t>
  </si>
  <si>
    <t>Locaux</t>
  </si>
  <si>
    <t>Sur les revenus</t>
  </si>
  <si>
    <t>Aquarium</t>
  </si>
  <si>
    <t>Bricolage</t>
  </si>
  <si>
    <t>Visité, découverte</t>
  </si>
  <si>
    <t>Film en DVD</t>
  </si>
  <si>
    <t>Jardinage</t>
  </si>
  <si>
    <t>Livre, Magasine</t>
  </si>
  <si>
    <t>Cinéma, spectacle</t>
  </si>
  <si>
    <t>Sport</t>
  </si>
  <si>
    <t>Vacance</t>
  </si>
  <si>
    <t>Week-end</t>
  </si>
  <si>
    <t>Vêtement, chaussure</t>
  </si>
  <si>
    <t>Achat internet</t>
  </si>
  <si>
    <t>Organisme de santé</t>
  </si>
  <si>
    <t>Sécurité sociale</t>
  </si>
  <si>
    <t>MNH</t>
  </si>
  <si>
    <t>Transport en commun</t>
  </si>
  <si>
    <t>Avion</t>
  </si>
  <si>
    <t>Bus</t>
  </si>
  <si>
    <t>Train</t>
  </si>
  <si>
    <t>Vélo</t>
  </si>
  <si>
    <t>Achat</t>
  </si>
  <si>
    <t>Entretien</t>
  </si>
  <si>
    <t>Voiture</t>
  </si>
  <si>
    <t>Carburant</t>
  </si>
  <si>
    <t>Covoiturage</t>
  </si>
  <si>
    <t>Location</t>
  </si>
  <si>
    <t>Parking</t>
  </si>
  <si>
    <t>Péage</t>
  </si>
  <si>
    <t>YYY - Livret Epargne</t>
  </si>
  <si>
    <t>E.Leclerc</t>
  </si>
  <si>
    <t>Biocoop</t>
  </si>
  <si>
    <t>Blanchisserie</t>
  </si>
  <si>
    <t>Boucherie Tavernie</t>
  </si>
  <si>
    <t>Boulangerie</t>
  </si>
  <si>
    <t>Carrefour</t>
  </si>
  <si>
    <t>Coiffeur MCO</t>
  </si>
  <si>
    <t>Cora</t>
  </si>
  <si>
    <t>Ferme Ligny</t>
  </si>
  <si>
    <t>Go Sport</t>
  </si>
  <si>
    <t>LCL</t>
  </si>
  <si>
    <t>Lidl</t>
  </si>
  <si>
    <t>Ma Jardinerie</t>
  </si>
  <si>
    <t>Marché</t>
  </si>
  <si>
    <t>Type d'opération</t>
  </si>
  <si>
    <t>Chèque</t>
  </si>
  <si>
    <t>Versement</t>
  </si>
  <si>
    <t>Virement</t>
  </si>
  <si>
    <t>Prélèvement</t>
  </si>
  <si>
    <t>E-carte bleu</t>
  </si>
  <si>
    <t>Monnaie</t>
  </si>
  <si>
    <t>XXX - Monnaie</t>
  </si>
  <si>
    <t>YYY - Monnaie</t>
  </si>
  <si>
    <t>Opération</t>
  </si>
  <si>
    <t>Janvier</t>
  </si>
  <si>
    <t>Février</t>
  </si>
  <si>
    <t>XXX</t>
  </si>
  <si>
    <t>Transfert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</si>
  <si>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</si>
  <si>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</si>
  <si>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</si>
  <si>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</si>
  <si>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</si>
  <si>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</si>
  <si>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</si>
  <si>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</si>
  <si>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</si>
  <si>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</si>
  <si>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Mensualisation</t>
  </si>
  <si>
    <t>(Tous)</t>
  </si>
  <si>
    <t>Solde Courant</t>
  </si>
  <si>
    <t>Travail YYY</t>
  </si>
  <si>
    <t>Somme de Solde Courant</t>
  </si>
  <si>
    <t>Crédit/Débit</t>
  </si>
  <si>
    <t>Inscrite</t>
  </si>
  <si>
    <t>XYX</t>
  </si>
  <si>
    <t>CA</t>
  </si>
  <si>
    <t>Solde Réel</t>
  </si>
  <si>
    <t>Compte Principal (Pour l'entête)</t>
  </si>
  <si>
    <t>Suivi automatique de la numérotation des chèques</t>
  </si>
  <si>
    <t>Non Inscrite</t>
  </si>
  <si>
    <t>Février2</t>
  </si>
  <si>
    <t>Janvier1</t>
  </si>
  <si>
    <t>Mars3</t>
  </si>
  <si>
    <t>Avril4</t>
  </si>
  <si>
    <t>Mai5</t>
  </si>
  <si>
    <t>Juin6</t>
  </si>
  <si>
    <t>Juillet7</t>
  </si>
  <si>
    <t>Août8</t>
  </si>
  <si>
    <t>Septembre9</t>
  </si>
  <si>
    <t>Octobre10</t>
  </si>
  <si>
    <t>Novembre11</t>
  </si>
  <si>
    <t>Décembre12</t>
  </si>
  <si>
    <t>Pas de chéquier</t>
  </si>
  <si>
    <t>Numéro du chèque</t>
  </si>
  <si>
    <t>Date du jour</t>
  </si>
  <si>
    <t>Carte Bancaire</t>
  </si>
  <si>
    <t>Crédit budgété</t>
  </si>
  <si>
    <t>Achats divers</t>
  </si>
  <si>
    <t>Habillement</t>
  </si>
  <si>
    <t>Cantine</t>
  </si>
  <si>
    <t>Extra</t>
  </si>
  <si>
    <t>Autre</t>
  </si>
  <si>
    <t>Prévu pour le mois</t>
  </si>
  <si>
    <t>Reste pour le mois</t>
  </si>
  <si>
    <t>Date / Opération</t>
  </si>
  <si>
    <t>Valeur</t>
  </si>
  <si>
    <t>Bud.</t>
  </si>
  <si>
    <t>Réel</t>
  </si>
  <si>
    <t>Total</t>
  </si>
  <si>
    <t>Observation(s) :</t>
  </si>
  <si>
    <t>Position évaluée du compte en fin de mois d'Octobre</t>
  </si>
  <si>
    <t>Dépenses budgétées pour le mois d'Octobre</t>
  </si>
  <si>
    <t>RECHERCHE(9^9;Janvier!K:K)-SOMME(B17;E17;H17;K17;N17;Q17)+T17-RECHERCHEH(1;budget;2;FAUX)</t>
  </si>
  <si>
    <t>Solde Cumulé</t>
  </si>
  <si>
    <t>Total budgété</t>
  </si>
  <si>
    <t>Litre</t>
  </si>
  <si>
    <t>Tarif du litre</t>
  </si>
  <si>
    <t>Distance parcourue</t>
  </si>
  <si>
    <t>Litre/100Km</t>
  </si>
  <si>
    <t>Oui</t>
  </si>
  <si>
    <t>YYY</t>
  </si>
  <si>
    <t>Conducteur</t>
  </si>
  <si>
    <t>Véhicule</t>
  </si>
  <si>
    <t>Nom des conducteur</t>
  </si>
  <si>
    <t>Type de voiture - Immatriculation</t>
  </si>
  <si>
    <t>Porche - XF9999</t>
  </si>
  <si>
    <t>R5 - SD0000</t>
  </si>
  <si>
    <t>Travail</t>
  </si>
  <si>
    <t>Sans Plomb 95</t>
  </si>
  <si>
    <t>Sans Plomb 98</t>
  </si>
  <si>
    <t>Sans Plomb 95 E10</t>
  </si>
  <si>
    <t>GPL</t>
  </si>
  <si>
    <t>Gasoil</t>
  </si>
  <si>
    <t>306 - fx1111</t>
  </si>
  <si>
    <t>Id (transfert ou carb)</t>
  </si>
  <si>
    <t>IdCarburant</t>
  </si>
  <si>
    <t>IdTransfert</t>
  </si>
  <si>
    <t>Véhicule1</t>
  </si>
  <si>
    <t>Véhicule2</t>
  </si>
  <si>
    <t>Véhicule3</t>
  </si>
  <si>
    <t>N° chèque</t>
  </si>
  <si>
    <t>10</t>
  </si>
  <si>
    <t>C9</t>
  </si>
  <si>
    <t>1,52</t>
  </si>
  <si>
    <t>C10</t>
  </si>
  <si>
    <t>C11</t>
  </si>
  <si>
    <t>2,22</t>
  </si>
  <si>
    <t>Solde Réel / Banque</t>
  </si>
  <si>
    <t>mars</t>
  </si>
  <si>
    <t>Années</t>
  </si>
  <si>
    <t>2015</t>
  </si>
  <si>
    <t>(vide)</t>
  </si>
  <si>
    <t>carb : 200.12 (13/11)-modifié</t>
  </si>
  <si>
    <t>ligne 33</t>
  </si>
  <si>
    <t>ligne 33 - copie</t>
  </si>
  <si>
    <t>sept</t>
  </si>
  <si>
    <t>C13</t>
  </si>
  <si>
    <t>copie ligne 32</t>
  </si>
  <si>
    <t>C14</t>
  </si>
  <si>
    <t>C15</t>
  </si>
  <si>
    <t>copie C14</t>
  </si>
  <si>
    <t>Test 4</t>
  </si>
  <si>
    <t>juil</t>
  </si>
  <si>
    <t>août</t>
  </si>
  <si>
    <t>C17</t>
  </si>
  <si>
    <t>C18</t>
  </si>
  <si>
    <t>C19</t>
  </si>
  <si>
    <t>C20</t>
  </si>
  <si>
    <t>C21</t>
  </si>
  <si>
    <t>C22</t>
  </si>
  <si>
    <t>C23</t>
  </si>
  <si>
    <t>C24</t>
  </si>
  <si>
    <t>TD42</t>
  </si>
  <si>
    <t>TC42</t>
  </si>
  <si>
    <t>TD43</t>
  </si>
  <si>
    <t>TC43</t>
  </si>
  <si>
    <t>C25</t>
  </si>
  <si>
    <t>C26</t>
  </si>
  <si>
    <t>TD44</t>
  </si>
  <si>
    <t>TC44</t>
  </si>
  <si>
    <t>TD45</t>
  </si>
  <si>
    <t>TC45</t>
  </si>
  <si>
    <t>C27</t>
  </si>
  <si>
    <t>C28</t>
  </si>
  <si>
    <t>TD46</t>
  </si>
  <si>
    <t>TC46</t>
  </si>
  <si>
    <t>TD47</t>
  </si>
  <si>
    <t>TC47</t>
  </si>
  <si>
    <t>C29</t>
  </si>
  <si>
    <t>C30</t>
  </si>
  <si>
    <t>azazaza</t>
  </si>
  <si>
    <t>Hygiène, soin modifie</t>
  </si>
  <si>
    <t>Assurance 2</t>
  </si>
  <si>
    <t>Habitation 2</t>
  </si>
  <si>
    <t>a1</t>
  </si>
  <si>
    <t>a2</t>
  </si>
  <si>
    <t>aaaa</t>
  </si>
  <si>
    <t>bbb</t>
  </si>
  <si>
    <t>b1</t>
  </si>
  <si>
    <t>b2</t>
  </si>
  <si>
    <t>b3</t>
  </si>
  <si>
    <t>b4</t>
  </si>
  <si>
    <t>aazaz</t>
  </si>
  <si>
    <t>YYY - Compte Courant - lib modifié</t>
  </si>
  <si>
    <t>qsdqd</t>
  </si>
  <si>
    <t>C31</t>
  </si>
  <si>
    <t>aaaaa</t>
  </si>
  <si>
    <t>C32</t>
  </si>
  <si>
    <t>azazazaz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</si>
</sst>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&quot;€&quot;#,##0.00_);[Red]\(&quot;€&quot;#,##0.00\)"/>
    <numFmt numFmtId="165" formatCode="[$-40C]d\-mmm\-yy;@"/>
    <numFmt numFmtId="166" formatCode="#,##0.00\ &quot;€&quot;"/>
    <numFmt numFmtId="167" formatCode="#,##0.00\ _€"/>
    <numFmt numFmtId="168" formatCode="[$-F800]dddd\,\ mmmm\ dd\,\ yyyy"/>
    <numFmt numFmtId="169" formatCode="#,##0.000\ &quot;€&quot;"/>
    <numFmt numFmtId="170" formatCode="#,##0.00&quot; Km&quot;"/>
    <numFmt numFmtId="171" formatCode="#,##0.00&quot; l&quot;"/>
    <numFmt numFmtId="172" formatCode="dd/mm/yy;@"/>
  </numFmts>
  <fonts count="25">
    <font>
      <sz val="10"/>
      <name val="Arial"/>
    </font>
    <font>
      <sz val="10"/>
      <color theme="0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Wingdings 2"/>
      <family val="1"/>
      <charset val="2"/>
    </font>
    <font>
      <sz val="10"/>
      <color rgb="FF000000"/>
      <name val="Calibri"/>
      <family val="2"/>
    </font>
    <font>
      <sz val="16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sz val="11"/>
      <name val="Cambria"/>
      <family val="1"/>
      <scheme val="major"/>
    </font>
    <font>
      <sz val="11"/>
      <color rgb="FFFF0000"/>
      <name val="Cambria"/>
      <family val="1"/>
      <scheme val="major"/>
    </font>
    <font>
      <u/>
      <sz val="12"/>
      <name val="Cambria"/>
      <family val="1"/>
      <scheme val="maj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0"/>
      <color theme="0"/>
      <name val="Arial"/>
      <family val="2"/>
    </font>
    <font>
      <sz val="10"/>
      <name val="Wingdings 2"/>
      <family val="1"/>
      <charset val="2"/>
    </font>
    <font>
      <sz val="9"/>
      <color indexed="81"/>
      <name val="Tahoma"/>
      <family val="2"/>
    </font>
    <font>
      <sz val="10"/>
      <color theme="1"/>
      <name val="Calibri"/>
      <scheme val="minor"/>
    </font>
    <font>
      <sz val="10"/>
      <name val="Wingdings 2"/>
    </font>
  </fonts>
  <fills count="20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27"/>
      </patternFill>
    </fill>
    <fill>
      <patternFill patternType="solid">
        <fgColor indexed="42"/>
        <bgColor indexed="27"/>
      </patternFill>
    </fill>
    <fill>
      <patternFill patternType="solid">
        <fgColor theme="6" tint="0.59999389629810485"/>
        <bgColor indexed="22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4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4" fillId="0" borderId="0"/>
  </cellStyleXfs>
  <cellXfs count="191">
    <xf numFmtId="0" fontId="0" fillId="0" borderId="0" xfId="0"/>
    <xf numFmtId="0" fontId="0" fillId="0" borderId="0" xfId="0" applyAlignment="1">
      <alignment vertical="top" wrapText="1"/>
    </xf>
    <xf numFmtId="165" fontId="0" fillId="0" borderId="0" xfId="0" applyNumberFormat="1" applyAlignment="1">
      <alignment vertical="top" wrapText="1"/>
    </xf>
    <xf numFmtId="0" fontId="0" fillId="0" borderId="0" xfId="0" pivotButton="1"/>
    <xf numFmtId="0" fontId="0" fillId="0" borderId="0" xfId="0" applyBorder="1" applyAlignment="1">
      <alignment vertical="top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top" wrapText="1"/>
    </xf>
    <xf numFmtId="165" fontId="1" fillId="0" borderId="0" xfId="0" applyNumberFormat="1" applyFont="1" applyFill="1" applyAlignment="1">
      <alignment vertical="top" wrapText="1"/>
    </xf>
    <xf numFmtId="0" fontId="0" fillId="0" borderId="4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vertical="center"/>
    </xf>
    <xf numFmtId="0" fontId="6" fillId="0" borderId="7" xfId="0" applyFont="1" applyFill="1" applyBorder="1" applyAlignment="1">
      <alignment vertical="center"/>
    </xf>
    <xf numFmtId="0" fontId="6" fillId="0" borderId="7" xfId="0" applyFont="1" applyFill="1" applyBorder="1" applyAlignment="1">
      <alignment horizontal="center" vertical="center"/>
    </xf>
    <xf numFmtId="0" fontId="4" fillId="0" borderId="0" xfId="0" applyFont="1" applyBorder="1"/>
    <xf numFmtId="0" fontId="4" fillId="0" borderId="0" xfId="0" applyFont="1" applyFill="1" applyAlignment="1">
      <alignment vertical="top" wrapText="1"/>
    </xf>
    <xf numFmtId="165" fontId="4" fillId="0" borderId="0" xfId="0" applyNumberFormat="1" applyFont="1" applyFill="1" applyAlignment="1">
      <alignment vertical="top" wrapText="1"/>
    </xf>
    <xf numFmtId="0" fontId="0" fillId="0" borderId="0" xfId="0" applyBorder="1"/>
    <xf numFmtId="0" fontId="4" fillId="0" borderId="2" xfId="0" applyFont="1" applyFill="1" applyBorder="1" applyAlignment="1">
      <alignment horizontal="center" vertical="center"/>
    </xf>
    <xf numFmtId="0" fontId="0" fillId="0" borderId="0" xfId="0" applyNumberFormat="1"/>
    <xf numFmtId="0" fontId="6" fillId="0" borderId="3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/>
    </xf>
    <xf numFmtId="166" fontId="0" fillId="0" borderId="0" xfId="0" applyNumberFormat="1" applyAlignment="1">
      <alignment vertical="top" wrapText="1"/>
    </xf>
    <xf numFmtId="166" fontId="0" fillId="0" borderId="0" xfId="0" applyNumberFormat="1"/>
    <xf numFmtId="166" fontId="6" fillId="0" borderId="0" xfId="0" applyNumberFormat="1" applyFont="1" applyFill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9" borderId="9" xfId="0" applyFont="1" applyFill="1" applyBorder="1" applyAlignment="1">
      <alignment vertical="top" wrapText="1"/>
    </xf>
    <xf numFmtId="0" fontId="7" fillId="8" borderId="9" xfId="0" applyFont="1" applyFill="1" applyBorder="1" applyAlignment="1">
      <alignment vertical="top" wrapText="1"/>
    </xf>
    <xf numFmtId="0" fontId="0" fillId="0" borderId="0" xfId="0" applyNumberFormat="1" applyAlignment="1">
      <alignment vertical="top" wrapText="1"/>
    </xf>
    <xf numFmtId="0" fontId="0" fillId="11" borderId="0" xfId="0" applyNumberFormat="1" applyFill="1"/>
    <xf numFmtId="0" fontId="0" fillId="10" borderId="1" xfId="0" applyFill="1" applyBorder="1"/>
    <xf numFmtId="0" fontId="3" fillId="3" borderId="5" xfId="0" applyFont="1" applyFill="1" applyBorder="1" applyAlignment="1">
      <alignment horizontal="center" vertical="center" wrapText="1"/>
    </xf>
    <xf numFmtId="0" fontId="0" fillId="12" borderId="1" xfId="0" applyFill="1" applyBorder="1" applyAlignment="1">
      <alignment horizontal="center" vertical="center"/>
    </xf>
    <xf numFmtId="0" fontId="4" fillId="0" borderId="1" xfId="0" applyFont="1" applyFill="1" applyBorder="1" applyAlignment="1">
      <alignment vertical="top" wrapText="1"/>
    </xf>
    <xf numFmtId="0" fontId="0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7" fontId="6" fillId="0" borderId="1" xfId="0" applyNumberFormat="1" applyFont="1" applyBorder="1" applyAlignment="1">
      <alignment vertical="center"/>
    </xf>
    <xf numFmtId="167" fontId="9" fillId="0" borderId="2" xfId="0" applyNumberFormat="1" applyFont="1" applyBorder="1" applyAlignment="1" applyProtection="1">
      <alignment vertical="center"/>
      <protection locked="0"/>
    </xf>
    <xf numFmtId="0" fontId="4" fillId="10" borderId="1" xfId="0" applyFont="1" applyFill="1" applyBorder="1"/>
    <xf numFmtId="168" fontId="0" fillId="12" borderId="1" xfId="0" applyNumberFormat="1" applyFill="1" applyBorder="1" applyAlignment="1">
      <alignment horizontal="left" vertical="center" wrapText="1"/>
    </xf>
    <xf numFmtId="166" fontId="6" fillId="0" borderId="1" xfId="0" applyNumberFormat="1" applyFont="1" applyFill="1" applyBorder="1" applyAlignment="1">
      <alignment horizontal="center" vertical="center"/>
    </xf>
    <xf numFmtId="0" fontId="4" fillId="12" borderId="1" xfId="0" applyFont="1" applyFill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/>
    </xf>
    <xf numFmtId="0" fontId="11" fillId="13" borderId="14" xfId="0" applyFont="1" applyFill="1" applyBorder="1"/>
    <xf numFmtId="0" fontId="11" fillId="13" borderId="17" xfId="0" applyFont="1" applyFill="1" applyBorder="1"/>
    <xf numFmtId="0" fontId="11" fillId="14" borderId="21" xfId="0" applyFont="1" applyFill="1" applyBorder="1" applyAlignment="1">
      <alignment horizontal="center" vertical="center" wrapText="1"/>
    </xf>
    <xf numFmtId="0" fontId="11" fillId="15" borderId="21" xfId="0" applyFont="1" applyFill="1" applyBorder="1" applyAlignment="1">
      <alignment horizontal="center" vertical="center" wrapText="1"/>
    </xf>
    <xf numFmtId="0" fontId="12" fillId="0" borderId="24" xfId="0" applyFont="1" applyFill="1" applyBorder="1" applyAlignment="1">
      <alignment horizontal="center" vertical="center" wrapText="1"/>
    </xf>
    <xf numFmtId="0" fontId="11" fillId="16" borderId="25" xfId="0" applyFont="1" applyFill="1" applyBorder="1" applyAlignment="1">
      <alignment horizontal="center" vertical="center" wrapText="1"/>
    </xf>
    <xf numFmtId="0" fontId="11" fillId="16" borderId="27" xfId="0" applyFont="1" applyFill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 wrapText="1"/>
    </xf>
    <xf numFmtId="0" fontId="15" fillId="0" borderId="34" xfId="0" applyFont="1" applyBorder="1" applyAlignment="1">
      <alignment horizontal="center" vertical="center"/>
    </xf>
    <xf numFmtId="16" fontId="14" fillId="0" borderId="33" xfId="0" applyNumberFormat="1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/>
    </xf>
    <xf numFmtId="16" fontId="14" fillId="0" borderId="35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5" fillId="0" borderId="36" xfId="0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6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 wrapText="1"/>
    </xf>
    <xf numFmtId="0" fontId="15" fillId="0" borderId="39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 wrapText="1"/>
    </xf>
    <xf numFmtId="0" fontId="16" fillId="0" borderId="32" xfId="0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15" fillId="0" borderId="31" xfId="0" applyFont="1" applyBorder="1" applyAlignment="1">
      <alignment horizontal="center" vertical="center"/>
    </xf>
    <xf numFmtId="0" fontId="17" fillId="0" borderId="40" xfId="0" applyFont="1" applyBorder="1" applyAlignment="1">
      <alignment vertical="top" wrapText="1"/>
    </xf>
    <xf numFmtId="0" fontId="17" fillId="0" borderId="13" xfId="0" applyFont="1" applyBorder="1" applyAlignment="1">
      <alignment vertical="top" wrapText="1"/>
    </xf>
    <xf numFmtId="0" fontId="4" fillId="0" borderId="0" xfId="0" applyFont="1"/>
    <xf numFmtId="0" fontId="0" fillId="0" borderId="0" xfId="0" applyAlignment="1"/>
    <xf numFmtId="0" fontId="4" fillId="0" borderId="3" xfId="0" applyFont="1" applyFill="1" applyBorder="1" applyAlignment="1">
      <alignment vertical="top" wrapText="1"/>
    </xf>
    <xf numFmtId="165" fontId="4" fillId="0" borderId="0" xfId="0" applyNumberFormat="1" applyFont="1"/>
    <xf numFmtId="165" fontId="0" fillId="0" borderId="0" xfId="0" applyNumberFormat="1"/>
    <xf numFmtId="166" fontId="4" fillId="0" borderId="0" xfId="0" applyNumberFormat="1" applyFont="1"/>
    <xf numFmtId="169" fontId="4" fillId="0" borderId="0" xfId="0" applyNumberFormat="1" applyFont="1"/>
    <xf numFmtId="169" fontId="0" fillId="0" borderId="0" xfId="0" applyNumberFormat="1"/>
    <xf numFmtId="0" fontId="4" fillId="0" borderId="0" xfId="0" applyNumberFormat="1" applyFont="1"/>
    <xf numFmtId="49" fontId="3" fillId="0" borderId="0" xfId="0" applyNumberFormat="1" applyFont="1" applyFill="1" applyAlignment="1">
      <alignment horizontal="center" vertical="center" wrapText="1"/>
    </xf>
    <xf numFmtId="0" fontId="6" fillId="0" borderId="3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166" fontId="6" fillId="0" borderId="5" xfId="0" applyNumberFormat="1" applyFont="1" applyFill="1" applyBorder="1" applyAlignment="1">
      <alignment horizontal="center" vertical="center"/>
    </xf>
    <xf numFmtId="166" fontId="6" fillId="0" borderId="7" xfId="0" applyNumberFormat="1" applyFont="1" applyFill="1" applyBorder="1" applyAlignment="1">
      <alignment horizontal="center" vertical="center"/>
    </xf>
    <xf numFmtId="166" fontId="6" fillId="0" borderId="8" xfId="0" applyNumberFormat="1" applyFont="1" applyFill="1" applyBorder="1" applyAlignment="1">
      <alignment horizontal="center" vertical="center"/>
    </xf>
    <xf numFmtId="166" fontId="0" fillId="0" borderId="0" xfId="0" applyNumberFormat="1" applyAlignment="1">
      <alignment horizontal="center"/>
    </xf>
    <xf numFmtId="170" fontId="4" fillId="0" borderId="0" xfId="0" applyNumberFormat="1" applyFont="1"/>
    <xf numFmtId="170" fontId="0" fillId="0" borderId="0" xfId="0" applyNumberFormat="1"/>
    <xf numFmtId="171" fontId="4" fillId="0" borderId="0" xfId="0" applyNumberFormat="1" applyFont="1"/>
    <xf numFmtId="171" fontId="0" fillId="0" borderId="0" xfId="0" applyNumberFormat="1"/>
    <xf numFmtId="0" fontId="4" fillId="12" borderId="0" xfId="0" applyFont="1" applyFill="1"/>
    <xf numFmtId="0" fontId="0" fillId="0" borderId="0" xfId="0" applyFont="1"/>
    <xf numFmtId="0" fontId="0" fillId="0" borderId="0" xfId="0" applyNumberFormat="1" applyAlignment="1">
      <alignment vertical="top"/>
    </xf>
    <xf numFmtId="0" fontId="8" fillId="0" borderId="0" xfId="0" applyFont="1" applyAlignment="1" applyProtection="1">
      <alignment horizontal="center" vertical="center" wrapText="1"/>
      <protection locked="0"/>
    </xf>
    <xf numFmtId="0" fontId="1" fillId="0" borderId="0" xfId="0" applyNumberFormat="1" applyFont="1" applyFill="1" applyAlignment="1">
      <alignment vertical="top" wrapText="1"/>
    </xf>
    <xf numFmtId="0" fontId="0" fillId="3" borderId="5" xfId="0" applyFill="1" applyBorder="1"/>
    <xf numFmtId="0" fontId="4" fillId="3" borderId="1" xfId="0" applyFont="1" applyFill="1" applyBorder="1"/>
    <xf numFmtId="0" fontId="0" fillId="19" borderId="1" xfId="0" applyFill="1" applyBorder="1"/>
    <xf numFmtId="0" fontId="0" fillId="0" borderId="0" xfId="0" applyFont="1" applyAlignment="1">
      <alignment vertical="top" wrapText="1"/>
    </xf>
    <xf numFmtId="166" fontId="0" fillId="0" borderId="0" xfId="0" applyNumberFormat="1" applyFont="1" applyAlignment="1">
      <alignment vertical="top" wrapText="1"/>
    </xf>
    <xf numFmtId="164" fontId="0" fillId="0" borderId="0" xfId="0" applyNumberFormat="1" applyFont="1" applyAlignment="1">
      <alignment vertical="top" wrapText="1"/>
    </xf>
    <xf numFmtId="165" fontId="0" fillId="0" borderId="0" xfId="0" applyNumberFormat="1" applyFont="1"/>
    <xf numFmtId="166" fontId="0" fillId="0" borderId="0" xfId="0" applyNumberFormat="1" applyFont="1"/>
    <xf numFmtId="170" fontId="0" fillId="0" borderId="0" xfId="0" applyNumberFormat="1" applyFont="1"/>
    <xf numFmtId="171" fontId="0" fillId="0" borderId="0" xfId="0" applyNumberFormat="1" applyFont="1"/>
    <xf numFmtId="169" fontId="0" fillId="0" borderId="0" xfId="0" applyNumberFormat="1" applyFont="1"/>
    <xf numFmtId="0" fontId="0" fillId="0" borderId="0" xfId="0" applyNumberFormat="1" applyFont="1"/>
    <xf numFmtId="0" fontId="20" fillId="0" borderId="0" xfId="0" applyNumberFormat="1" applyFont="1" applyFill="1" applyAlignment="1">
      <alignment vertical="top" wrapText="1"/>
    </xf>
    <xf numFmtId="164" fontId="0" fillId="0" borderId="0" xfId="0" applyNumberFormat="1" applyAlignment="1">
      <alignment vertical="top" wrapText="1"/>
    </xf>
    <xf numFmtId="0" fontId="0" fillId="0" borderId="0" xfId="0" applyNumberFormat="1" applyAlignment="1"/>
    <xf numFmtId="165" fontId="0" fillId="0" borderId="0" xfId="0" applyNumberFormat="1" applyBorder="1" applyAlignment="1">
      <alignment vertical="top" wrapText="1"/>
    </xf>
    <xf numFmtId="0" fontId="0" fillId="0" borderId="0" xfId="0" applyFont="1" applyBorder="1" applyAlignment="1">
      <alignment vertical="top" wrapText="1"/>
    </xf>
    <xf numFmtId="164" fontId="21" fillId="0" borderId="0" xfId="0" applyNumberFormat="1" applyFont="1" applyBorder="1" applyAlignment="1" applyProtection="1">
      <alignment horizontal="center" vertical="center" wrapText="1"/>
      <protection locked="0"/>
    </xf>
    <xf numFmtId="166" fontId="0" fillId="0" borderId="0" xfId="0" applyNumberFormat="1" applyFont="1" applyBorder="1" applyAlignment="1">
      <alignment vertical="top" wrapText="1"/>
    </xf>
    <xf numFmtId="0" fontId="0" fillId="0" borderId="0" xfId="0" applyNumberFormat="1" applyBorder="1" applyAlignment="1">
      <alignment vertical="top" wrapText="1"/>
    </xf>
    <xf numFmtId="0" fontId="0" fillId="0" borderId="0" xfId="0" applyNumberFormat="1" applyBorder="1" applyAlignment="1">
      <alignment vertical="top"/>
    </xf>
    <xf numFmtId="164" fontId="0" fillId="0" borderId="0" xfId="0" applyNumberFormat="1" applyBorder="1" applyAlignment="1">
      <alignment vertical="top" wrapText="1"/>
    </xf>
    <xf numFmtId="164" fontId="0" fillId="0" borderId="0" xfId="0" applyNumberFormat="1" applyFont="1" applyBorder="1" applyAlignment="1">
      <alignment vertical="top" wrapText="1"/>
    </xf>
    <xf numFmtId="165" fontId="0" fillId="0" borderId="0" xfId="0" applyNumberFormat="1" applyFont="1" applyBorder="1"/>
    <xf numFmtId="0" fontId="0" fillId="0" borderId="0" xfId="0" applyFont="1" applyBorder="1"/>
    <xf numFmtId="166" fontId="0" fillId="0" borderId="0" xfId="0" applyNumberFormat="1" applyFont="1" applyBorder="1"/>
    <xf numFmtId="170" fontId="0" fillId="0" borderId="0" xfId="0" applyNumberFormat="1" applyFont="1" applyBorder="1"/>
    <xf numFmtId="171" fontId="0" fillId="0" borderId="0" xfId="0" applyNumberFormat="1" applyFont="1" applyBorder="1"/>
    <xf numFmtId="169" fontId="0" fillId="0" borderId="0" xfId="0" applyNumberFormat="1" applyFont="1" applyBorder="1"/>
    <xf numFmtId="0" fontId="0" fillId="0" borderId="0" xfId="0" applyNumberFormat="1" applyFont="1" applyBorder="1"/>
    <xf numFmtId="0" fontId="0" fillId="0" borderId="0" xfId="0" applyAlignment="1">
      <alignment horizontal="center" vertical="top" wrapText="1"/>
    </xf>
    <xf numFmtId="172" fontId="1" fillId="0" borderId="0" xfId="0" applyNumberFormat="1" applyFont="1" applyFill="1" applyAlignment="1">
      <alignment vertical="top" wrapText="1"/>
    </xf>
    <xf numFmtId="172" fontId="0" fillId="0" borderId="0" xfId="0" applyNumberFormat="1" applyAlignment="1">
      <alignment vertical="top" wrapText="1"/>
    </xf>
    <xf numFmtId="172" fontId="0" fillId="0" borderId="0" xfId="0" applyNumberFormat="1" applyBorder="1" applyAlignment="1">
      <alignment vertical="top" wrapText="1"/>
    </xf>
    <xf numFmtId="172" fontId="0" fillId="0" borderId="0" xfId="0" applyNumberFormat="1" applyAlignment="1">
      <alignment horizontal="center" vertical="top" wrapText="1"/>
    </xf>
    <xf numFmtId="0" fontId="6" fillId="0" borderId="6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left" vertical="center"/>
    </xf>
    <xf numFmtId="0" fontId="23" fillId="0" borderId="7" xfId="0" applyFont="1" applyFill="1" applyBorder="1" applyAlignment="1">
      <alignment horizontal="center" vertical="center"/>
    </xf>
    <xf numFmtId="0" fontId="23" fillId="0" borderId="6" xfId="0" applyNumberFormat="1" applyFont="1" applyFill="1" applyBorder="1" applyAlignment="1">
      <alignment horizontal="center" vertical="center"/>
    </xf>
    <xf numFmtId="0" fontId="23" fillId="0" borderId="7" xfId="0" applyFont="1" applyFill="1" applyBorder="1" applyAlignment="1">
      <alignment vertical="center"/>
    </xf>
    <xf numFmtId="0" fontId="23" fillId="0" borderId="8" xfId="0" applyFont="1" applyFill="1" applyBorder="1" applyAlignment="1">
      <alignment horizontal="center" vertical="center"/>
    </xf>
    <xf numFmtId="0" fontId="23" fillId="0" borderId="6" xfId="0" applyFont="1" applyFill="1" applyBorder="1" applyAlignment="1">
      <alignment horizontal="left" vertical="center"/>
    </xf>
    <xf numFmtId="166" fontId="23" fillId="0" borderId="7" xfId="0" applyNumberFormat="1" applyFont="1" applyFill="1" applyBorder="1" applyAlignment="1">
      <alignment horizontal="center" vertical="center"/>
    </xf>
    <xf numFmtId="166" fontId="23" fillId="0" borderId="8" xfId="0" applyNumberFormat="1" applyFont="1" applyFill="1" applyBorder="1" applyAlignment="1">
      <alignment horizontal="center" vertical="center"/>
    </xf>
    <xf numFmtId="166" fontId="23" fillId="0" borderId="0" xfId="0" applyNumberFormat="1" applyFont="1" applyFill="1" applyBorder="1" applyAlignment="1">
      <alignment horizontal="center" vertical="center"/>
    </xf>
    <xf numFmtId="164" fontId="24" fillId="0" borderId="0" xfId="0" applyNumberFormat="1" applyFont="1" applyAlignment="1" applyProtection="1">
      <alignment horizontal="center" vertical="center" wrapText="1"/>
      <protection locked="0"/>
    </xf>
    <xf numFmtId="0" fontId="23" fillId="0" borderId="3" xfId="0" applyNumberFormat="1" applyFont="1" applyFill="1" applyBorder="1" applyAlignment="1">
      <alignment horizontal="center" vertical="center"/>
    </xf>
    <xf numFmtId="0" fontId="23" fillId="0" borderId="3" xfId="0" applyFont="1" applyFill="1" applyBorder="1" applyAlignment="1">
      <alignment horizontal="left" vertical="center"/>
    </xf>
    <xf numFmtId="164" fontId="24" fillId="0" borderId="0" xfId="0" applyNumberFormat="1" applyFont="1" applyBorder="1" applyAlignment="1" applyProtection="1">
      <alignment horizontal="center" vertical="center" wrapText="1"/>
      <protection locked="0"/>
    </xf>
    <xf numFmtId="0" fontId="0" fillId="17" borderId="0" xfId="0" applyFill="1" applyAlignment="1">
      <alignment horizontal="center" vertical="center" wrapText="1"/>
    </xf>
    <xf numFmtId="0" fontId="4" fillId="18" borderId="43" xfId="0" applyFont="1" applyFill="1" applyBorder="1" applyAlignment="1">
      <alignment horizontal="center"/>
    </xf>
    <xf numFmtId="0" fontId="4" fillId="18" borderId="0" xfId="0" applyFont="1" applyFill="1" applyAlignment="1">
      <alignment horizontal="center"/>
    </xf>
    <xf numFmtId="0" fontId="0" fillId="7" borderId="1" xfId="0" applyFill="1" applyBorder="1" applyAlignment="1">
      <alignment horizontal="center" vertical="center"/>
    </xf>
    <xf numFmtId="0" fontId="0" fillId="12" borderId="1" xfId="0" applyFill="1" applyBorder="1" applyAlignment="1">
      <alignment horizontal="left" vertical="center" wrapText="1"/>
    </xf>
    <xf numFmtId="0" fontId="0" fillId="12" borderId="7" xfId="0" applyFill="1" applyBorder="1" applyAlignment="1">
      <alignment horizontal="center" vertical="center"/>
    </xf>
    <xf numFmtId="0" fontId="0" fillId="12" borderId="2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10" fillId="13" borderId="13" xfId="0" applyFont="1" applyFill="1" applyBorder="1" applyAlignment="1">
      <alignment horizontal="center" vertical="center"/>
    </xf>
    <xf numFmtId="0" fontId="10" fillId="13" borderId="14" xfId="0" applyFont="1" applyFill="1" applyBorder="1" applyAlignment="1">
      <alignment horizontal="center" vertical="center"/>
    </xf>
    <xf numFmtId="0" fontId="10" fillId="13" borderId="15" xfId="0" applyFont="1" applyFill="1" applyBorder="1" applyAlignment="1">
      <alignment horizontal="center" vertical="center"/>
    </xf>
    <xf numFmtId="0" fontId="10" fillId="7" borderId="18" xfId="0" applyFont="1" applyFill="1" applyBorder="1" applyAlignment="1">
      <alignment horizontal="center" vertical="center"/>
    </xf>
    <xf numFmtId="0" fontId="10" fillId="7" borderId="19" xfId="0" applyFont="1" applyFill="1" applyBorder="1" applyAlignment="1">
      <alignment horizontal="center" vertical="center"/>
    </xf>
    <xf numFmtId="0" fontId="10" fillId="7" borderId="20" xfId="0" applyFont="1" applyFill="1" applyBorder="1" applyAlignment="1">
      <alignment horizontal="center" vertical="center"/>
    </xf>
    <xf numFmtId="0" fontId="10" fillId="4" borderId="18" xfId="0" applyFont="1" applyFill="1" applyBorder="1" applyAlignment="1">
      <alignment horizontal="center" vertical="center"/>
    </xf>
    <xf numFmtId="0" fontId="10" fillId="4" borderId="20" xfId="0" applyFont="1" applyFill="1" applyBorder="1" applyAlignment="1">
      <alignment horizontal="center" vertical="center"/>
    </xf>
    <xf numFmtId="0" fontId="12" fillId="0" borderId="22" xfId="0" applyFont="1" applyFill="1" applyBorder="1" applyAlignment="1">
      <alignment horizontal="center" vertical="center" wrapText="1"/>
    </xf>
    <xf numFmtId="0" fontId="12" fillId="0" borderId="23" xfId="0" applyFont="1" applyFill="1" applyBorder="1" applyAlignment="1">
      <alignment horizontal="center" vertical="center" wrapText="1"/>
    </xf>
    <xf numFmtId="0" fontId="17" fillId="0" borderId="41" xfId="0" applyFont="1" applyBorder="1" applyAlignment="1">
      <alignment horizontal="left" vertical="top" wrapText="1"/>
    </xf>
    <xf numFmtId="0" fontId="17" fillId="0" borderId="42" xfId="0" applyFont="1" applyBorder="1" applyAlignment="1">
      <alignment horizontal="left" vertical="top" wrapText="1"/>
    </xf>
    <xf numFmtId="0" fontId="17" fillId="0" borderId="14" xfId="0" applyFont="1" applyBorder="1" applyAlignment="1">
      <alignment horizontal="left" vertical="top" wrapText="1"/>
    </xf>
    <xf numFmtId="0" fontId="17" fillId="0" borderId="17" xfId="0" applyFont="1" applyBorder="1" applyAlignment="1">
      <alignment horizontal="left" vertical="top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26" xfId="0" applyFont="1" applyFill="1" applyBorder="1" applyAlignment="1">
      <alignment horizontal="center" vertical="center" wrapText="1"/>
    </xf>
    <xf numFmtId="0" fontId="13" fillId="0" borderId="28" xfId="0" applyFont="1" applyFill="1" applyBorder="1" applyAlignment="1">
      <alignment horizontal="center" vertical="center" wrapText="1"/>
    </xf>
    <xf numFmtId="0" fontId="13" fillId="0" borderId="29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114">
    <dxf>
      <font>
        <color rgb="FF9C0006"/>
      </font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2" tint="-9.9948118533890809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rgb="FF9C0006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/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protection locked="0" hidden="0"/>
    </dxf>
    <dxf>
      <border outline="0">
        <right style="thin">
          <color auto="1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border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9" formatCode="#,##0.0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1" formatCode="#,##0.00&quot; l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0" formatCode="#,##0.00&quot; Km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0" formatCode="#,##0.00&quot; Km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[$-40C]d\-mmm\-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[$-40C]d\-mmm\-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[$-40C]d\-mmm\-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&quot;€&quot;#,##0.00_);[Red]\(&quot;€&quot;#,##0.00\)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&quot;€&quot;#,##0.00_);[Red]\(&quot;€&quot;#,##0.00\)"/>
      <alignment horizontal="general" vertical="top" textRotation="0" wrapText="1" relativeIndent="0" justifyLastLine="0" shrinkToFit="0" readingOrder="0"/>
    </dxf>
    <dxf>
      <numFmt numFmtId="164" formatCode="&quot;€&quot;#,##0.00_);[Red]\(&quot;€&quot;#,##0.00\)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numFmt numFmtId="0" formatCode="General"/>
      <alignment horizontal="general" vertical="top" textRotation="0" wrapText="0" indent="0" justifyLastLine="0" shrinkToFit="0" readingOrder="0"/>
    </dxf>
    <dxf>
      <numFmt numFmtId="164" formatCode="&quot;€&quot;#,##0.00_);[Red]\(&quot;€&quot;#,##0.00\)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numFmt numFmtId="164" formatCode="&quot;€&quot;#,##0.00_);[Red]\(&quot;€&quot;#,##0.00\)"/>
      <alignment horizontal="general" vertical="top" textRotation="0" wrapText="1" indent="0" justifyLastLine="0" shrinkToFit="0" readingOrder="0"/>
    </dxf>
    <dxf>
      <numFmt numFmtId="164" formatCode="&quot;€&quot;#,##0.00_);[Red]\(&quot;€&quot;#,##0.00\)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numFmt numFmtId="0" formatCode="General"/>
      <alignment horizontal="general" vertical="top" textRotation="0" wrapText="0" indent="0" justifyLastLine="0" shrinkToFit="0" readingOrder="0"/>
    </dxf>
    <dxf>
      <numFmt numFmtId="164" formatCode="&quot;€&quot;#,##0.00_);[Red]\(&quot;€&quot;#,##0.00\)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numFmt numFmtId="0" formatCode="General"/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#,##0.00\ &quot;€&quot;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#,##0.00\ &quot;€&quot;"/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#,##0.00\ &quot;€&quot;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#,##0.00\ &quot;€&quot;"/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#,##0.00\ &quot;€&quot;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#,##0.00\ &quot;€&quot;"/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&quot;€&quot;#,##0.00_);[Red]\(&quot;€&quot;#,##0.00\)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Wingdings 2"/>
        <scheme val="none"/>
      </font>
      <numFmt numFmtId="164" formatCode="&quot;€&quot;#,##0.00_);[Red]\(&quot;€&quot;#,##0.00\)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justifyLastLine="0" shrinkToFit="0" readingOrder="0"/>
    </dxf>
    <dxf>
      <numFmt numFmtId="165" formatCode="[$-40C]d\-mmm\-yy;@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numFmt numFmtId="165" formatCode="[$-40C]d\-mmm\-yy;@"/>
      <alignment horizontal="general" vertical="top" textRotation="0" wrapText="1" relativeIndent="0" justifyLastLine="0" shrinkToFit="0" readingOrder="0"/>
    </dxf>
    <dxf>
      <numFmt numFmtId="172" formatCode="dd/mm/yy;@"/>
      <alignment horizontal="general" vertical="top" textRotation="0" wrapText="1" indent="0" justifyLastLine="0" shrinkToFit="0" readingOrder="0"/>
    </dxf>
    <dxf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alignment horizontal="general" vertical="top" textRotation="0" wrapText="1" indent="0" justifyLastLine="0" shrinkToFit="0" readingOrder="0"/>
    </dxf>
    <dxf>
      <numFmt numFmtId="0" formatCode="General"/>
      <fill>
        <patternFill>
          <fgColor indexed="64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</dxf>
    <dxf>
      <fill>
        <patternFill patternType="solid">
          <bgColor rgb="FFFFC000"/>
        </patternFill>
      </fill>
    </dxf>
  </dxfs>
  <tableStyles count="0" defaultTableStyle="TableStyleMedium9" defaultPivotStyle="PivotStyleLight16"/>
  <colors>
    <mruColors>
      <color rgb="FF9C0006"/>
      <color rgb="FFC9B5E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304801</xdr:colOff>
      <xdr:row>0</xdr:row>
      <xdr:rowOff>28575</xdr:rowOff>
    </xdr:from>
    <xdr:to>
      <xdr:col>4</xdr:col>
      <xdr:colOff>1009650</xdr:colOff>
      <xdr:row>0</xdr:row>
      <xdr:rowOff>409575</xdr:rowOff>
    </xdr:to>
    <xdr:sp macro="[0]!AffichCarburant" textlink="">
      <xdr:nvSpPr>
        <xdr:cNvPr id="3" name="Rectangle 2"/>
        <xdr:cNvSpPr/>
      </xdr:nvSpPr>
      <xdr:spPr bwMode="auto">
        <a:xfrm>
          <a:off x="5172076" y="28575"/>
          <a:ext cx="704849" cy="38100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latin typeface="+mn-lt"/>
              <a:ea typeface="+mn-ea"/>
              <a:cs typeface="+mn-cs"/>
            </a:rPr>
            <a:t>Carburant</a:t>
          </a:r>
        </a:p>
      </xdr:txBody>
    </xdr:sp>
    <xdr:clientData/>
  </xdr:twoCellAnchor>
  <xdr:twoCellAnchor>
    <xdr:from>
      <xdr:col>0</xdr:col>
      <xdr:colOff>28575</xdr:colOff>
      <xdr:row>0</xdr:row>
      <xdr:rowOff>38101</xdr:rowOff>
    </xdr:from>
    <xdr:to>
      <xdr:col>1</xdr:col>
      <xdr:colOff>95250</xdr:colOff>
      <xdr:row>0</xdr:row>
      <xdr:rowOff>419100</xdr:rowOff>
    </xdr:to>
    <xdr:sp macro="[0]!modCheque.Affichcheque" textlink="">
      <xdr:nvSpPr>
        <xdr:cNvPr id="4" name="Rectangle 3"/>
        <xdr:cNvSpPr/>
      </xdr:nvSpPr>
      <xdr:spPr bwMode="auto">
        <a:xfrm>
          <a:off x="28575" y="38101"/>
          <a:ext cx="1895475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Changement</a:t>
          </a:r>
          <a:r>
            <a:rPr lang="fr-FR" sz="1100" baseline="0"/>
            <a:t> de chéquier  ou annulation d'un chèque</a:t>
          </a:r>
          <a:endParaRPr lang="fr-FR" sz="1100"/>
        </a:p>
      </xdr:txBody>
    </xdr:sp>
    <xdr:clientData/>
  </xdr:twoCellAnchor>
  <xdr:twoCellAnchor>
    <xdr:from>
      <xdr:col>4</xdr:col>
      <xdr:colOff>1085851</xdr:colOff>
      <xdr:row>0</xdr:row>
      <xdr:rowOff>28575</xdr:rowOff>
    </xdr:from>
    <xdr:to>
      <xdr:col>5</xdr:col>
      <xdr:colOff>561975</xdr:colOff>
      <xdr:row>0</xdr:row>
      <xdr:rowOff>409574</xdr:rowOff>
    </xdr:to>
    <xdr:sp macro="[0]!modAjouter.AffichAjouter" textlink="">
      <xdr:nvSpPr>
        <xdr:cNvPr id="5" name="Rectangle 4"/>
        <xdr:cNvSpPr/>
      </xdr:nvSpPr>
      <xdr:spPr bwMode="auto">
        <a:xfrm>
          <a:off x="5953126" y="28575"/>
          <a:ext cx="619124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Ajouter</a:t>
          </a:r>
        </a:p>
      </xdr:txBody>
    </xdr:sp>
    <xdr:clientData/>
  </xdr:twoCellAnchor>
  <xdr:twoCellAnchor>
    <xdr:from>
      <xdr:col>11</xdr:col>
      <xdr:colOff>0</xdr:colOff>
      <xdr:row>0</xdr:row>
      <xdr:rowOff>28575</xdr:rowOff>
    </xdr:from>
    <xdr:to>
      <xdr:col>11</xdr:col>
      <xdr:colOff>619124</xdr:colOff>
      <xdr:row>0</xdr:row>
      <xdr:rowOff>409574</xdr:rowOff>
    </xdr:to>
    <xdr:sp macro="[0]!AffichModif" textlink="">
      <xdr:nvSpPr>
        <xdr:cNvPr id="6" name="Rectangle 5"/>
        <xdr:cNvSpPr/>
      </xdr:nvSpPr>
      <xdr:spPr bwMode="auto">
        <a:xfrm>
          <a:off x="11801475" y="28575"/>
          <a:ext cx="619124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Modifier</a:t>
          </a:r>
        </a:p>
      </xdr:txBody>
    </xdr:sp>
    <xdr:clientData/>
  </xdr:twoCellAnchor>
  <xdr:twoCellAnchor>
    <xdr:from>
      <xdr:col>11</xdr:col>
      <xdr:colOff>657226</xdr:colOff>
      <xdr:row>0</xdr:row>
      <xdr:rowOff>28575</xdr:rowOff>
    </xdr:from>
    <xdr:to>
      <xdr:col>12</xdr:col>
      <xdr:colOff>695325</xdr:colOff>
      <xdr:row>0</xdr:row>
      <xdr:rowOff>409574</xdr:rowOff>
    </xdr:to>
    <xdr:sp macro="[0]!SupprLigne" textlink="">
      <xdr:nvSpPr>
        <xdr:cNvPr id="7" name="Rectangle 6"/>
        <xdr:cNvSpPr/>
      </xdr:nvSpPr>
      <xdr:spPr bwMode="auto">
        <a:xfrm>
          <a:off x="12458701" y="28575"/>
          <a:ext cx="800099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Supprimer</a:t>
          </a:r>
        </a:p>
      </xdr:txBody>
    </xdr:sp>
    <xdr:clientData/>
  </xdr:twoCellAnchor>
  <xdr:twoCellAnchor>
    <xdr:from>
      <xdr:col>5</xdr:col>
      <xdr:colOff>628650</xdr:colOff>
      <xdr:row>0</xdr:row>
      <xdr:rowOff>28575</xdr:rowOff>
    </xdr:from>
    <xdr:to>
      <xdr:col>5</xdr:col>
      <xdr:colOff>1247774</xdr:colOff>
      <xdr:row>0</xdr:row>
      <xdr:rowOff>409574</xdr:rowOff>
    </xdr:to>
    <xdr:sp macro="[0]!modTransfert.AffichTransfert" textlink="">
      <xdr:nvSpPr>
        <xdr:cNvPr id="8" name="Rectangle 7"/>
        <xdr:cNvSpPr/>
      </xdr:nvSpPr>
      <xdr:spPr bwMode="auto">
        <a:xfrm>
          <a:off x="6638925" y="28575"/>
          <a:ext cx="619124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Transfert</a:t>
          </a:r>
        </a:p>
      </xdr:txBody>
    </xdr:sp>
    <xdr:clientData/>
  </xdr:twoCellAnchor>
  <xdr:twoCellAnchor>
    <xdr:from>
      <xdr:col>10</xdr:col>
      <xdr:colOff>238125</xdr:colOff>
      <xdr:row>0</xdr:row>
      <xdr:rowOff>28575</xdr:rowOff>
    </xdr:from>
    <xdr:to>
      <xdr:col>10</xdr:col>
      <xdr:colOff>714375</xdr:colOff>
      <xdr:row>0</xdr:row>
      <xdr:rowOff>409574</xdr:rowOff>
    </xdr:to>
    <xdr:sp macro="[0]!Copier" textlink="">
      <xdr:nvSpPr>
        <xdr:cNvPr id="9" name="Rectangle 8"/>
        <xdr:cNvSpPr/>
      </xdr:nvSpPr>
      <xdr:spPr bwMode="auto">
        <a:xfrm>
          <a:off x="11277600" y="28575"/>
          <a:ext cx="476250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Copier</a:t>
          </a:r>
        </a:p>
      </xdr:txBody>
    </xdr:sp>
    <xdr:clientData/>
  </xdr:twoCellAnchor>
  <xdr:twoCellAnchor>
    <xdr:from>
      <xdr:col>1</xdr:col>
      <xdr:colOff>190501</xdr:colOff>
      <xdr:row>0</xdr:row>
      <xdr:rowOff>38100</xdr:rowOff>
    </xdr:from>
    <xdr:to>
      <xdr:col>2</xdr:col>
      <xdr:colOff>628650</xdr:colOff>
      <xdr:row>0</xdr:row>
      <xdr:rowOff>419100</xdr:rowOff>
    </xdr:to>
    <xdr:sp macro="[0]!mensuel" textlink="">
      <xdr:nvSpPr>
        <xdr:cNvPr id="10" name="Rectangle 9"/>
        <xdr:cNvSpPr/>
      </xdr:nvSpPr>
      <xdr:spPr bwMode="auto">
        <a:xfrm>
          <a:off x="1790701" y="38100"/>
          <a:ext cx="981074" cy="38100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latin typeface="+mn-lt"/>
              <a:ea typeface="+mn-ea"/>
              <a:cs typeface="+mn-cs"/>
            </a:rPr>
            <a:t>Mensualisation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409575</xdr:colOff>
      <xdr:row>1</xdr:row>
      <xdr:rowOff>76200</xdr:rowOff>
    </xdr:from>
    <xdr:to>
      <xdr:col>6</xdr:col>
      <xdr:colOff>57149</xdr:colOff>
      <xdr:row>3</xdr:row>
      <xdr:rowOff>133350</xdr:rowOff>
    </xdr:to>
    <xdr:sp macro="[0]!GestionRubriques" textlink="">
      <xdr:nvSpPr>
        <xdr:cNvPr id="2" name="Rectangle 1"/>
        <xdr:cNvSpPr/>
      </xdr:nvSpPr>
      <xdr:spPr bwMode="auto">
        <a:xfrm>
          <a:off x="5591175" y="238125"/>
          <a:ext cx="981074" cy="38100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latin typeface="+mn-lt"/>
              <a:ea typeface="+mn-ea"/>
              <a:cs typeface="+mn-cs"/>
            </a:rPr>
            <a:t>Gestion des rubriques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409573</xdr:colOff>
      <xdr:row>13</xdr:row>
      <xdr:rowOff>114301</xdr:rowOff>
    </xdr:from>
    <xdr:to>
      <xdr:col>3</xdr:col>
      <xdr:colOff>409574</xdr:colOff>
      <xdr:row>16</xdr:row>
      <xdr:rowOff>28576</xdr:rowOff>
    </xdr:to>
    <xdr:sp macro="[0]!modAjout_Compte.AffichAjouter" textlink="">
      <xdr:nvSpPr>
        <xdr:cNvPr id="2" name="Rectangle 1"/>
        <xdr:cNvSpPr/>
      </xdr:nvSpPr>
      <xdr:spPr bwMode="auto">
        <a:xfrm>
          <a:off x="3190873" y="2219326"/>
          <a:ext cx="762001" cy="40005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Ajouter un Compte</a:t>
          </a:r>
        </a:p>
      </xdr:txBody>
    </xdr:sp>
    <xdr:clientData/>
  </xdr:twoCellAnchor>
  <xdr:twoCellAnchor>
    <xdr:from>
      <xdr:col>2</xdr:col>
      <xdr:colOff>409575</xdr:colOff>
      <xdr:row>16</xdr:row>
      <xdr:rowOff>104775</xdr:rowOff>
    </xdr:from>
    <xdr:to>
      <xdr:col>3</xdr:col>
      <xdr:colOff>409576</xdr:colOff>
      <xdr:row>19</xdr:row>
      <xdr:rowOff>19050</xdr:rowOff>
    </xdr:to>
    <xdr:sp macro="[0]!AffichSupprCompte" textlink="">
      <xdr:nvSpPr>
        <xdr:cNvPr id="3" name="Rectangle 2"/>
        <xdr:cNvSpPr/>
      </xdr:nvSpPr>
      <xdr:spPr bwMode="auto">
        <a:xfrm>
          <a:off x="3190875" y="2695575"/>
          <a:ext cx="762001" cy="40005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Supprimer un Compte</a:t>
          </a:r>
        </a:p>
      </xdr:txBody>
    </xdr:sp>
    <xdr:clientData/>
  </xdr:twoCellAnchor>
  <xdr:twoCellAnchor>
    <xdr:from>
      <xdr:col>2</xdr:col>
      <xdr:colOff>409575</xdr:colOff>
      <xdr:row>19</xdr:row>
      <xdr:rowOff>76200</xdr:rowOff>
    </xdr:from>
    <xdr:to>
      <xdr:col>3</xdr:col>
      <xdr:colOff>409576</xdr:colOff>
      <xdr:row>21</xdr:row>
      <xdr:rowOff>152400</xdr:rowOff>
    </xdr:to>
    <xdr:sp macro="[0]!AffichModifCompte" textlink="">
      <xdr:nvSpPr>
        <xdr:cNvPr id="4" name="Rectangle 3"/>
        <xdr:cNvSpPr/>
      </xdr:nvSpPr>
      <xdr:spPr bwMode="auto">
        <a:xfrm>
          <a:off x="3190875" y="3152775"/>
          <a:ext cx="762001" cy="40005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Modifier un Compte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561975</xdr:colOff>
          <xdr:row>8</xdr:row>
          <xdr:rowOff>152400</xdr:rowOff>
        </xdr:from>
        <xdr:to>
          <xdr:col>5</xdr:col>
          <xdr:colOff>1476375</xdr:colOff>
          <xdr:row>13</xdr:row>
          <xdr:rowOff>28575</xdr:rowOff>
        </xdr:to>
        <xdr:sp macro="" textlink="">
          <xdr:nvSpPr>
            <xdr:cNvPr id="3076" name="Object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179294</xdr:colOff>
      <xdr:row>0</xdr:row>
      <xdr:rowOff>67235</xdr:rowOff>
    </xdr:from>
    <xdr:to>
      <xdr:col>2</xdr:col>
      <xdr:colOff>798418</xdr:colOff>
      <xdr:row>0</xdr:row>
      <xdr:rowOff>448234</xdr:rowOff>
    </xdr:to>
    <xdr:sp macro="[0]!modMensua_Ajout.AffichMensua_Ajout" textlink="">
      <xdr:nvSpPr>
        <xdr:cNvPr id="2" name="Rectangle 1"/>
        <xdr:cNvSpPr/>
      </xdr:nvSpPr>
      <xdr:spPr bwMode="auto">
        <a:xfrm>
          <a:off x="2017059" y="67235"/>
          <a:ext cx="619124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Ajouter</a:t>
          </a:r>
        </a:p>
      </xdr:txBody>
    </xdr:sp>
    <xdr:clientData/>
  </xdr:twoCellAnchor>
  <xdr:twoCellAnchor>
    <xdr:from>
      <xdr:col>8</xdr:col>
      <xdr:colOff>144555</xdr:colOff>
      <xdr:row>0</xdr:row>
      <xdr:rowOff>67235</xdr:rowOff>
    </xdr:from>
    <xdr:to>
      <xdr:col>9</xdr:col>
      <xdr:colOff>1679</xdr:colOff>
      <xdr:row>0</xdr:row>
      <xdr:rowOff>448234</xdr:rowOff>
    </xdr:to>
    <xdr:sp macro="[0]!AffichMensua_Modif" textlink="">
      <xdr:nvSpPr>
        <xdr:cNvPr id="3" name="Rectangle 2"/>
        <xdr:cNvSpPr/>
      </xdr:nvSpPr>
      <xdr:spPr bwMode="auto">
        <a:xfrm>
          <a:off x="7865408" y="67235"/>
          <a:ext cx="619124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Modifier</a:t>
          </a:r>
        </a:p>
      </xdr:txBody>
    </xdr:sp>
    <xdr:clientData/>
  </xdr:twoCellAnchor>
  <xdr:twoCellAnchor>
    <xdr:from>
      <xdr:col>9</xdr:col>
      <xdr:colOff>39781</xdr:colOff>
      <xdr:row>0</xdr:row>
      <xdr:rowOff>67235</xdr:rowOff>
    </xdr:from>
    <xdr:to>
      <xdr:col>10</xdr:col>
      <xdr:colOff>77880</xdr:colOff>
      <xdr:row>0</xdr:row>
      <xdr:rowOff>448234</xdr:rowOff>
    </xdr:to>
    <xdr:sp macro="[0]!Mensua_SupprLigne" textlink="">
      <xdr:nvSpPr>
        <xdr:cNvPr id="4" name="Rectangle 3"/>
        <xdr:cNvSpPr/>
      </xdr:nvSpPr>
      <xdr:spPr bwMode="auto">
        <a:xfrm>
          <a:off x="8522634" y="67235"/>
          <a:ext cx="800099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Supprimer</a:t>
          </a:r>
        </a:p>
      </xdr:txBody>
    </xdr:sp>
    <xdr:clientData/>
  </xdr:twoCellAnchor>
  <xdr:twoCellAnchor>
    <xdr:from>
      <xdr:col>2</xdr:col>
      <xdr:colOff>865093</xdr:colOff>
      <xdr:row>0</xdr:row>
      <xdr:rowOff>67235</xdr:rowOff>
    </xdr:from>
    <xdr:to>
      <xdr:col>3</xdr:col>
      <xdr:colOff>262776</xdr:colOff>
      <xdr:row>0</xdr:row>
      <xdr:rowOff>448234</xdr:rowOff>
    </xdr:to>
    <xdr:sp macro="[0]!AffichMensua_Transfert" textlink="">
      <xdr:nvSpPr>
        <xdr:cNvPr id="5" name="Rectangle 4"/>
        <xdr:cNvSpPr/>
      </xdr:nvSpPr>
      <xdr:spPr bwMode="auto">
        <a:xfrm>
          <a:off x="2702858" y="67235"/>
          <a:ext cx="619124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Transfert</a:t>
          </a:r>
        </a:p>
      </xdr:txBody>
    </xdr:sp>
    <xdr:clientData/>
  </xdr:twoCellAnchor>
  <xdr:twoCellAnchor>
    <xdr:from>
      <xdr:col>7</xdr:col>
      <xdr:colOff>382680</xdr:colOff>
      <xdr:row>0</xdr:row>
      <xdr:rowOff>67235</xdr:rowOff>
    </xdr:from>
    <xdr:to>
      <xdr:col>8</xdr:col>
      <xdr:colOff>96930</xdr:colOff>
      <xdr:row>0</xdr:row>
      <xdr:rowOff>448234</xdr:rowOff>
    </xdr:to>
    <xdr:sp macro="[0]!Mensu_Copier" textlink="">
      <xdr:nvSpPr>
        <xdr:cNvPr id="6" name="Rectangle 5"/>
        <xdr:cNvSpPr/>
      </xdr:nvSpPr>
      <xdr:spPr bwMode="auto">
        <a:xfrm>
          <a:off x="7341533" y="67235"/>
          <a:ext cx="476250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Copier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Ben" refreshedDate="42352.988924768521" createdVersion="3" refreshedVersion="4" minRefreshableVersion="3" recordCount="36">
  <cacheSource type="worksheet">
    <worksheetSource ref="A3:O1048576" sheet="Crédit_Débit"/>
  </cacheSource>
  <cacheFields count="16">
    <cacheField name="Compte" numFmtId="0">
      <sharedItems containsBlank="1" count="13">
        <s v="XXX - Compte Courant"/>
        <s v="YYY - Compte Courant"/>
        <s v="XYX - Compte Joint"/>
        <s v="YYY - Livret Epargne"/>
        <m/>
        <s v="XXX - Livret Compte courant" u="1"/>
        <s v="XXX - Livret caisse d'Epargne" u="1"/>
        <s v="Compte" u="1"/>
        <s v="azazaza" u="1"/>
        <s v="Carte bancaire" u="1"/>
        <s v="YYY - Monnaie" u="1"/>
        <s v="XXX - Monnaie" u="1"/>
        <s v="nouveau" u="1"/>
      </sharedItems>
    </cacheField>
    <cacheField name="Date" numFmtId="172">
      <sharedItems containsNonDate="0" containsDate="1" containsString="0" containsBlank="1" minDate="2015-03-01T00:00:00" maxDate="2015-09-14T00:00:00" count="25">
        <d v="2015-03-01T00:00:00"/>
        <d v="2015-03-02T00:00:00"/>
        <d v="2015-03-03T00:00:00"/>
        <d v="2015-03-04T00:00:00"/>
        <d v="2015-07-01T00:00:00"/>
        <d v="2015-07-02T00:00:00"/>
        <d v="2015-07-03T00:00:00"/>
        <d v="2015-07-04T00:00:00"/>
        <d v="2015-07-05T00:00:00"/>
        <d v="2015-07-12T00:00:00"/>
        <d v="2015-08-01T00:00:00"/>
        <d v="2015-08-02T00:00:00"/>
        <d v="2015-08-03T00:00:00"/>
        <d v="2015-08-04T00:00:00"/>
        <d v="2015-08-05T00:00:00"/>
        <d v="2015-08-06T00:00:00"/>
        <d v="2015-08-12T00:00:00"/>
        <d v="2015-09-01T00:00:00"/>
        <d v="2015-09-02T00:00:00"/>
        <d v="2015-09-03T00:00:00"/>
        <d v="2015-09-04T00:00:00"/>
        <d v="2015-09-05T00:00:00"/>
        <d v="2015-09-12T00:00:00"/>
        <d v="2015-09-13T00:00:00"/>
        <m/>
      </sharedItems>
      <fieldGroup par="15" base="1">
        <rangePr autoStart="0" groupBy="months" startDate="2015-01-01T00:00:00" endDate="2015-09-14T00:00:00"/>
        <groupItems count="14">
          <s v="&lt;01/01/2015 ou 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4/09/2015"/>
        </groupItems>
      </fieldGroup>
    </cacheField>
    <cacheField name="Type d'opération" numFmtId="165">
      <sharedItems containsBlank="1"/>
    </cacheField>
    <cacheField name="Tiers" numFmtId="0">
      <sharedItems containsBlank="1"/>
    </cacheField>
    <cacheField name="Libellés principaux" numFmtId="0">
      <sharedItems containsBlank="1" count="14">
        <s v="Transfert"/>
        <s v="Banque"/>
        <s v="Emploi"/>
        <s v="Voiture"/>
        <s v="Courses"/>
        <s v="Habitation 2"/>
        <s v="Dépenses de santé"/>
        <m/>
        <s v="Loisirs" u="1"/>
        <s v="Transport en commun" u="1"/>
        <s v="Habitation" u="1"/>
        <s v="Vélo" u="1"/>
        <s v="Assurance" u="1"/>
        <s v="Cadeaux" u="1"/>
      </sharedItems>
    </cacheField>
    <cacheField name="Libellés secondaires" numFmtId="0">
      <sharedItems containsBlank="1" count="32">
        <s v="XYX - Compte Joint"/>
        <s v="Carte bancaire"/>
        <s v="Assurance"/>
        <s v="Salaire"/>
        <s v="YYY - Compte Courant"/>
        <s v="XXX - Compte Courant"/>
        <s v="Carburant"/>
        <s v="Hygiène, soin modifie"/>
        <s v="EDF"/>
        <s v="Généraliste"/>
        <m/>
        <s v="XXX - Livret Compte courant" u="1"/>
        <s v="Achat" u="1"/>
        <s v="XXX - Livret caisse d'Epargne" u="1"/>
        <s v="Noël Famille" u="1"/>
        <s v="Hygiène, soin" u="1"/>
        <s v="Film en DVD" u="1"/>
        <s v="Téléphone mobile" u="1"/>
        <s v="Entretien" u="1"/>
        <s v="Bricolage" u="1"/>
        <s v="Alimentation" u="1"/>
        <s v="Assurance vie" u="1"/>
        <s v="Bus" u="1"/>
        <s v="Alimentation, boisson" u="1"/>
        <s v="Equipement maison" u="1"/>
        <s v="Covoiturage" u="1"/>
        <s v="YYY - Livret Epargne" u="1"/>
        <s v="YYY - Monnaie" u="1"/>
        <s v="XXX - Monnaie" u="1"/>
        <s v="Noël autre" u="1"/>
        <s v="Assurance juridique" u="1"/>
        <s v="Sport" u="1"/>
      </sharedItems>
    </cacheField>
    <cacheField name="Solde Réel / Banque" numFmtId="0">
      <sharedItems containsNonDate="0" containsBlank="1" count="2">
        <m/>
        <s v="P" u="1"/>
      </sharedItems>
    </cacheField>
    <cacheField name="Crédit" numFmtId="166">
      <sharedItems containsString="0" containsBlank="1" containsNumber="1" containsInteger="1" minValue="16" maxValue="490"/>
    </cacheField>
    <cacheField name="Débit" numFmtId="166">
      <sharedItems containsString="0" containsBlank="1" containsNumber="1" containsInteger="1" minValue="-9999" maxValue="-1"/>
    </cacheField>
    <cacheField name="Solde Courant" numFmtId="166">
      <sharedItems containsString="0" containsBlank="1" containsNumber="1" containsInteger="1" minValue="-9999" maxValue="490"/>
    </cacheField>
    <cacheField name="Crédit/Débit" numFmtId="0">
      <sharedItems containsBlank="1" count="4">
        <s v="Débit"/>
        <s v="Crédit"/>
        <m/>
        <s v="" u="1"/>
      </sharedItems>
    </cacheField>
    <cacheField name="Solde Cumulé" numFmtId="0">
      <sharedItems containsString="0" containsBlank="1" containsNumber="1" containsInteger="1" minValue="-17745" maxValue="1495"/>
    </cacheField>
    <cacheField name="Note" numFmtId="0">
      <sharedItems containsNonDate="0" containsString="0" containsBlank="1"/>
    </cacheField>
    <cacheField name="N° chèque" numFmtId="0">
      <sharedItems containsNonDate="0" containsString="0" containsBlank="1"/>
    </cacheField>
    <cacheField name="Id (transfert ou carb)" numFmtId="0">
      <sharedItems containsBlank="1"/>
    </cacheField>
    <cacheField name="Années" numFmtId="0" databaseField="0">
      <fieldGroup base="1">
        <rangePr autoStart="0" groupBy="years" startDate="2015-01-01T00:00:00" endDate="2015-09-14T00:00:00"/>
        <groupItems count="3">
          <s v="&lt;01/01/2015"/>
          <s v="2015"/>
          <s v="&gt;14/09/2015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6">
  <r>
    <x v="0"/>
    <x v="0"/>
    <s v="Prélèvement"/>
    <s v="XYX"/>
    <x v="0"/>
    <x v="0"/>
    <x v="0"/>
    <m/>
    <n v="-131"/>
    <n v="-131"/>
    <x v="0"/>
    <n v="-131"/>
    <m/>
    <m/>
    <m/>
  </r>
  <r>
    <x v="1"/>
    <x v="1"/>
    <s v="Virement"/>
    <s v="LCL"/>
    <x v="1"/>
    <x v="1"/>
    <x v="0"/>
    <m/>
    <n v="-230"/>
    <n v="-230"/>
    <x v="0"/>
    <n v="-361"/>
    <m/>
    <m/>
    <m/>
  </r>
  <r>
    <x v="1"/>
    <x v="2"/>
    <s v="Versement"/>
    <s v="CA"/>
    <x v="1"/>
    <x v="2"/>
    <x v="0"/>
    <n v="330"/>
    <m/>
    <n v="330"/>
    <x v="1"/>
    <n v="-31"/>
    <m/>
    <m/>
    <m/>
  </r>
  <r>
    <x v="1"/>
    <x v="3"/>
    <s v="Virement"/>
    <s v="Travail YYY"/>
    <x v="2"/>
    <x v="3"/>
    <x v="0"/>
    <n v="430"/>
    <m/>
    <n v="430"/>
    <x v="1"/>
    <n v="399"/>
    <m/>
    <m/>
    <m/>
  </r>
  <r>
    <x v="1"/>
    <x v="4"/>
    <s v="Prélèvement"/>
    <s v="XYX"/>
    <x v="0"/>
    <x v="0"/>
    <x v="0"/>
    <m/>
    <n v="-170"/>
    <n v="-170"/>
    <x v="0"/>
    <n v="229"/>
    <m/>
    <m/>
    <s v="TD42"/>
  </r>
  <r>
    <x v="2"/>
    <x v="4"/>
    <s v="Prélèvement"/>
    <s v="XYX"/>
    <x v="0"/>
    <x v="4"/>
    <x v="0"/>
    <n v="170"/>
    <m/>
    <n v="170"/>
    <x v="1"/>
    <n v="399"/>
    <m/>
    <m/>
    <s v="TC42"/>
  </r>
  <r>
    <x v="0"/>
    <x v="4"/>
    <s v="Prélèvement"/>
    <s v="XYX"/>
    <x v="0"/>
    <x v="0"/>
    <x v="0"/>
    <m/>
    <n v="-171"/>
    <n v="-171"/>
    <x v="0"/>
    <n v="228"/>
    <m/>
    <m/>
    <s v="TD43"/>
  </r>
  <r>
    <x v="2"/>
    <x v="4"/>
    <s v="Prélèvement"/>
    <s v="XYX"/>
    <x v="0"/>
    <x v="5"/>
    <x v="0"/>
    <n v="171"/>
    <m/>
    <n v="171"/>
    <x v="1"/>
    <n v="399"/>
    <m/>
    <m/>
    <s v="TC43"/>
  </r>
  <r>
    <x v="1"/>
    <x v="5"/>
    <s v="Virement"/>
    <s v="LCL"/>
    <x v="3"/>
    <x v="6"/>
    <x v="0"/>
    <m/>
    <n v="-270"/>
    <n v="-270"/>
    <x v="0"/>
    <n v="129"/>
    <m/>
    <m/>
    <s v="C25"/>
  </r>
  <r>
    <x v="1"/>
    <x v="6"/>
    <s v="Versement"/>
    <s v="CA"/>
    <x v="1"/>
    <x v="2"/>
    <x v="0"/>
    <n v="370"/>
    <m/>
    <n v="370"/>
    <x v="1"/>
    <n v="499"/>
    <m/>
    <m/>
    <m/>
  </r>
  <r>
    <x v="1"/>
    <x v="7"/>
    <s v="Virement"/>
    <s v="Travail YYY"/>
    <x v="2"/>
    <x v="3"/>
    <x v="0"/>
    <n v="470"/>
    <m/>
    <n v="470"/>
    <x v="1"/>
    <n v="969"/>
    <m/>
    <m/>
    <m/>
  </r>
  <r>
    <x v="1"/>
    <x v="8"/>
    <s v="Carte Bancaire"/>
    <s v="Coiffeur MCO"/>
    <x v="4"/>
    <x v="7"/>
    <x v="0"/>
    <n v="16"/>
    <m/>
    <n v="16"/>
    <x v="1"/>
    <n v="985"/>
    <m/>
    <m/>
    <m/>
  </r>
  <r>
    <x v="3"/>
    <x v="9"/>
    <s v="Versement"/>
    <s v="Blanchisserie"/>
    <x v="3"/>
    <x v="6"/>
    <x v="0"/>
    <m/>
    <n v="-70"/>
    <n v="-70"/>
    <x v="0"/>
    <n v="915"/>
    <m/>
    <m/>
    <s v="C26"/>
  </r>
  <r>
    <x v="1"/>
    <x v="10"/>
    <s v="Prélèvement"/>
    <s v="XYX"/>
    <x v="0"/>
    <x v="0"/>
    <x v="0"/>
    <m/>
    <n v="-180"/>
    <n v="-180"/>
    <x v="0"/>
    <n v="735"/>
    <m/>
    <m/>
    <s v="TD44"/>
  </r>
  <r>
    <x v="2"/>
    <x v="10"/>
    <s v="Prélèvement"/>
    <s v="XYX"/>
    <x v="0"/>
    <x v="4"/>
    <x v="0"/>
    <n v="180"/>
    <m/>
    <n v="180"/>
    <x v="1"/>
    <n v="915"/>
    <m/>
    <m/>
    <s v="TC44"/>
  </r>
  <r>
    <x v="0"/>
    <x v="10"/>
    <s v="Prélèvement"/>
    <s v="XYX"/>
    <x v="0"/>
    <x v="0"/>
    <x v="0"/>
    <m/>
    <n v="-181"/>
    <n v="-181"/>
    <x v="0"/>
    <n v="734"/>
    <m/>
    <m/>
    <s v="TD45"/>
  </r>
  <r>
    <x v="2"/>
    <x v="10"/>
    <s v="Prélèvement"/>
    <s v="XYX"/>
    <x v="0"/>
    <x v="5"/>
    <x v="0"/>
    <n v="181"/>
    <m/>
    <n v="181"/>
    <x v="1"/>
    <n v="915"/>
    <m/>
    <m/>
    <s v="TC45"/>
  </r>
  <r>
    <x v="1"/>
    <x v="11"/>
    <s v="Virement"/>
    <s v="LCL"/>
    <x v="3"/>
    <x v="6"/>
    <x v="0"/>
    <m/>
    <n v="-280"/>
    <n v="-280"/>
    <x v="0"/>
    <n v="635"/>
    <m/>
    <m/>
    <s v="C27"/>
  </r>
  <r>
    <x v="1"/>
    <x v="12"/>
    <s v="Versement"/>
    <s v="CA"/>
    <x v="1"/>
    <x v="2"/>
    <x v="0"/>
    <n v="380"/>
    <m/>
    <n v="380"/>
    <x v="1"/>
    <n v="1015"/>
    <m/>
    <m/>
    <m/>
  </r>
  <r>
    <x v="1"/>
    <x v="13"/>
    <s v="Virement"/>
    <s v="Travail YYY"/>
    <x v="2"/>
    <x v="3"/>
    <x v="0"/>
    <n v="480"/>
    <m/>
    <n v="480"/>
    <x v="1"/>
    <n v="1495"/>
    <m/>
    <m/>
    <m/>
  </r>
  <r>
    <x v="2"/>
    <x v="14"/>
    <s v="Prélèvement"/>
    <s v="XYX"/>
    <x v="5"/>
    <x v="8"/>
    <x v="0"/>
    <m/>
    <n v="-8888"/>
    <n v="-8888"/>
    <x v="0"/>
    <n v="-7393"/>
    <m/>
    <m/>
    <m/>
  </r>
  <r>
    <x v="1"/>
    <x v="14"/>
    <s v="Carte Bancaire"/>
    <s v="Coiffeur MCO"/>
    <x v="4"/>
    <x v="7"/>
    <x v="0"/>
    <n v="17"/>
    <m/>
    <n v="17"/>
    <x v="1"/>
    <n v="-7376"/>
    <m/>
    <m/>
    <m/>
  </r>
  <r>
    <x v="1"/>
    <x v="15"/>
    <s v="Prélèvement"/>
    <s v="XXX"/>
    <x v="6"/>
    <x v="9"/>
    <x v="0"/>
    <m/>
    <n v="-9999"/>
    <n v="-9999"/>
    <x v="0"/>
    <n v="-17375"/>
    <m/>
    <m/>
    <m/>
  </r>
  <r>
    <x v="3"/>
    <x v="16"/>
    <s v="Versement"/>
    <s v="Blanchisserie"/>
    <x v="3"/>
    <x v="6"/>
    <x v="0"/>
    <m/>
    <n v="-80"/>
    <n v="-80"/>
    <x v="0"/>
    <n v="-17455"/>
    <m/>
    <m/>
    <s v="C28"/>
  </r>
  <r>
    <x v="1"/>
    <x v="17"/>
    <s v="Prélèvement"/>
    <s v="XYX"/>
    <x v="0"/>
    <x v="0"/>
    <x v="0"/>
    <m/>
    <n v="-190"/>
    <n v="-190"/>
    <x v="0"/>
    <n v="-17645"/>
    <m/>
    <m/>
    <s v="TD46"/>
  </r>
  <r>
    <x v="2"/>
    <x v="17"/>
    <s v="Prélèvement"/>
    <s v="XYX"/>
    <x v="0"/>
    <x v="4"/>
    <x v="0"/>
    <n v="190"/>
    <m/>
    <n v="190"/>
    <x v="1"/>
    <n v="-17455"/>
    <m/>
    <m/>
    <s v="TC46"/>
  </r>
  <r>
    <x v="0"/>
    <x v="17"/>
    <s v="Prélèvement"/>
    <s v="XYX"/>
    <x v="0"/>
    <x v="0"/>
    <x v="0"/>
    <m/>
    <n v="-191"/>
    <n v="-191"/>
    <x v="0"/>
    <n v="-17646"/>
    <m/>
    <m/>
    <s v="TD47"/>
  </r>
  <r>
    <x v="2"/>
    <x v="17"/>
    <s v="Prélèvement"/>
    <s v="XYX"/>
    <x v="0"/>
    <x v="5"/>
    <x v="0"/>
    <n v="191"/>
    <m/>
    <n v="191"/>
    <x v="1"/>
    <n v="-17455"/>
    <m/>
    <m/>
    <s v="TC47"/>
  </r>
  <r>
    <x v="1"/>
    <x v="18"/>
    <s v="Virement"/>
    <s v="LCL"/>
    <x v="3"/>
    <x v="6"/>
    <x v="0"/>
    <m/>
    <n v="-290"/>
    <n v="-290"/>
    <x v="0"/>
    <n v="-17745"/>
    <m/>
    <m/>
    <s v="C29"/>
  </r>
  <r>
    <x v="1"/>
    <x v="19"/>
    <s v="Versement"/>
    <s v="CA"/>
    <x v="1"/>
    <x v="2"/>
    <x v="0"/>
    <n v="390"/>
    <m/>
    <n v="390"/>
    <x v="1"/>
    <n v="-17355"/>
    <m/>
    <m/>
    <m/>
  </r>
  <r>
    <x v="1"/>
    <x v="20"/>
    <s v="Virement"/>
    <s v="Travail YYY"/>
    <x v="2"/>
    <x v="3"/>
    <x v="0"/>
    <n v="490"/>
    <m/>
    <n v="490"/>
    <x v="1"/>
    <n v="-16865"/>
    <m/>
    <m/>
    <m/>
  </r>
  <r>
    <x v="2"/>
    <x v="21"/>
    <s v="Prélèvement"/>
    <s v="XYX"/>
    <x v="5"/>
    <x v="8"/>
    <x v="0"/>
    <m/>
    <n v="-412"/>
    <n v="-412"/>
    <x v="0"/>
    <n v="-17277"/>
    <m/>
    <m/>
    <m/>
  </r>
  <r>
    <x v="1"/>
    <x v="21"/>
    <s v="Carte Bancaire"/>
    <s v="Coiffeur MCO"/>
    <x v="4"/>
    <x v="7"/>
    <x v="0"/>
    <n v="18"/>
    <m/>
    <n v="18"/>
    <x v="1"/>
    <n v="-17259"/>
    <m/>
    <m/>
    <m/>
  </r>
  <r>
    <x v="3"/>
    <x v="22"/>
    <s v="Versement"/>
    <s v="Blanchisserie"/>
    <x v="3"/>
    <x v="6"/>
    <x v="0"/>
    <m/>
    <n v="-90"/>
    <n v="-90"/>
    <x v="0"/>
    <n v="-17349"/>
    <m/>
    <m/>
    <s v="C30"/>
  </r>
  <r>
    <x v="1"/>
    <x v="23"/>
    <s v="Carte Bancaire"/>
    <s v="Restaurant"/>
    <x v="3"/>
    <x v="6"/>
    <x v="0"/>
    <m/>
    <n v="-1"/>
    <n v="-1"/>
    <x v="0"/>
    <n v="-17350"/>
    <m/>
    <m/>
    <m/>
  </r>
  <r>
    <x v="4"/>
    <x v="24"/>
    <m/>
    <m/>
    <x v="7"/>
    <x v="10"/>
    <x v="0"/>
    <m/>
    <m/>
    <m/>
    <x v="2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8" applyNumberFormats="0" applyBorderFormats="0" applyFontFormats="0" applyPatternFormats="0" applyAlignmentFormats="0" applyWidthHeightFormats="1" dataCaption="Valeurs" grandTotalCaption="Solde Réel" updatedVersion="4" minRefreshableVersion="3" showCalcMbrs="0" useAutoFormatting="1" itemPrintTitles="1" createdVersion="3" indent="0" compact="0" outline="1" outlineData="1" compactData="0" multipleFieldFilters="0" colHeaderCaption="Date">
  <location ref="A1:C7" firstHeaderRow="1" firstDataRow="2" firstDataCol="1"/>
  <pivotFields count="16">
    <pivotField axis="axisRow" compact="0" showAll="0">
      <items count="14">
        <item h="1" x="4"/>
        <item x="1"/>
        <item x="3"/>
        <item m="1" x="10"/>
        <item x="0"/>
        <item m="1" x="6"/>
        <item m="1" x="5"/>
        <item m="1" x="11"/>
        <item x="2"/>
        <item h="1" m="1" x="7"/>
        <item h="1" m="1" x="9"/>
        <item h="1" m="1" x="12"/>
        <item h="1" m="1" x="8"/>
        <item t="default"/>
      </items>
    </pivotField>
    <pivotField compact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showAll="0"/>
    <pivotField compact="0" showAll="0"/>
    <pivotField compact="0" showAll="0"/>
    <pivotField compact="0" showAll="0"/>
    <pivotField axis="axisCol" compact="0" showAll="0" defaultSubtotal="0">
      <items count="2">
        <item m="1" x="1"/>
        <item x="0"/>
      </items>
    </pivotField>
    <pivotField compact="0" showAll="0"/>
    <pivotField compact="0" showAll="0"/>
    <pivotField dataField="1" compact="0" showAll="0"/>
    <pivotField compact="0" showAl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>
      <items count="3">
        <item x="0"/>
        <item x="1"/>
        <item x="2"/>
      </items>
    </pivotField>
  </pivotFields>
  <rowFields count="1">
    <field x="0"/>
  </rowFields>
  <rowItems count="5">
    <i>
      <x v="1"/>
    </i>
    <i>
      <x v="2"/>
    </i>
    <i>
      <x v="4"/>
    </i>
    <i>
      <x v="8"/>
    </i>
    <i t="grand">
      <x/>
    </i>
  </rowItems>
  <colFields count="1">
    <field x="6"/>
  </colFields>
  <colItems count="2">
    <i>
      <x v="1"/>
    </i>
    <i t="grand">
      <x/>
    </i>
  </colItems>
  <dataFields count="1">
    <dataField name="Somme de Solde Courant" fld="9" baseField="0" baseItem="0"/>
  </dataFields>
  <formats count="1">
    <format dxfId="113">
      <pivotArea field="0" grandCol="1" collapsedLevelsAreSubtotals="1" axis="axisRow" fieldPosition="0">
        <references count="1">
          <reference field="0" count="0"/>
        </references>
      </pivotArea>
    </format>
  </formats>
  <pivotTableStyleInfo name="PivotStyleLight20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3" cacheId="8" applyNumberFormats="0" applyBorderFormats="0" applyFontFormats="0" applyPatternFormats="0" applyAlignmentFormats="0" applyWidthHeightFormats="1" dataCaption="Valeurs" updatedVersion="4" minRefreshableVersion="3" showCalcMbrs="0" useAutoFormatting="1" itemPrintTitles="1" createdVersion="3" indent="0" compact="0" outline="1" outlineData="1" compactData="0" multipleFieldFilters="0" colHeaderCaption="Date">
  <location ref="A3:H33" firstHeaderRow="1" firstDataRow="3" firstDataCol="3" rowPageCount="1" colPageCount="1"/>
  <pivotFields count="16">
    <pivotField axis="axisPage" compact="0" showAll="0">
      <items count="14">
        <item x="0"/>
        <item m="1" x="6"/>
        <item m="1" x="5"/>
        <item m="1" x="11"/>
        <item x="2"/>
        <item x="1"/>
        <item x="3"/>
        <item m="1" x="10"/>
        <item x="4"/>
        <item m="1" x="7"/>
        <item m="1" x="9"/>
        <item m="1" x="12"/>
        <item m="1" x="8"/>
        <item t="default"/>
      </items>
    </pivotField>
    <pivotField axis="axisCol" compact="0" showAll="0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showAll="0"/>
    <pivotField compact="0" showAll="0"/>
    <pivotField axis="axisRow" compact="0" showAll="0">
      <items count="15">
        <item m="1" x="12"/>
        <item x="4"/>
        <item x="2"/>
        <item m="1" x="10"/>
        <item m="1" x="8"/>
        <item x="0"/>
        <item x="7"/>
        <item x="1"/>
        <item m="1" x="9"/>
        <item x="3"/>
        <item m="1" x="11"/>
        <item x="6"/>
        <item m="1" x="13"/>
        <item x="5"/>
        <item t="default"/>
      </items>
    </pivotField>
    <pivotField axis="axisRow" compact="0" showAll="0">
      <items count="33">
        <item m="1" x="20"/>
        <item m="1" x="23"/>
        <item m="1" x="21"/>
        <item m="1" x="19"/>
        <item x="8"/>
        <item m="1" x="24"/>
        <item m="1" x="15"/>
        <item x="3"/>
        <item m="1" x="17"/>
        <item x="4"/>
        <item m="1" x="26"/>
        <item x="10"/>
        <item m="1" x="31"/>
        <item m="1" x="11"/>
        <item x="0"/>
        <item x="1"/>
        <item x="2"/>
        <item x="5"/>
        <item m="1" x="27"/>
        <item m="1" x="28"/>
        <item m="1" x="16"/>
        <item m="1" x="30"/>
        <item m="1" x="22"/>
        <item x="6"/>
        <item m="1" x="18"/>
        <item x="9"/>
        <item m="1" x="14"/>
        <item m="1" x="13"/>
        <item m="1" x="12"/>
        <item m="1" x="29"/>
        <item m="1" x="25"/>
        <item x="7"/>
        <item t="default"/>
      </items>
    </pivotField>
    <pivotField compact="0" showAll="0" defaultSubtotal="0"/>
    <pivotField compact="0" showAll="0"/>
    <pivotField compact="0" showAll="0"/>
    <pivotField dataField="1" compact="0" showAll="0"/>
    <pivotField axis="axisRow" compact="0" showAll="0">
      <items count="5">
        <item x="1"/>
        <item x="0"/>
        <item x="2"/>
        <item m="1" x="3"/>
        <item t="default"/>
      </items>
    </pivotField>
    <pivotField compact="0" showAll="0" defaultSubtotal="0"/>
    <pivotField compact="0" showAll="0" defaultSubtotal="0"/>
    <pivotField compact="0" showAll="0" defaultSubtotal="0"/>
    <pivotField compact="0" showAll="0" defaultSubtotal="0"/>
    <pivotField axis="axisCol" compact="0" showAll="0" defaultSubtotal="0">
      <items count="3">
        <item x="0"/>
        <item x="1"/>
        <item x="2"/>
      </items>
    </pivotField>
  </pivotFields>
  <rowFields count="3">
    <field x="4"/>
    <field x="5"/>
    <field x="10"/>
  </rowFields>
  <rowItems count="28">
    <i>
      <x v="1"/>
    </i>
    <i r="1">
      <x v="31"/>
    </i>
    <i r="2">
      <x/>
    </i>
    <i>
      <x v="2"/>
    </i>
    <i r="1">
      <x v="7"/>
    </i>
    <i r="2">
      <x/>
    </i>
    <i>
      <x v="5"/>
    </i>
    <i r="1">
      <x v="9"/>
    </i>
    <i r="2">
      <x/>
    </i>
    <i r="1">
      <x v="14"/>
    </i>
    <i r="2">
      <x v="1"/>
    </i>
    <i r="1">
      <x v="17"/>
    </i>
    <i r="2">
      <x/>
    </i>
    <i>
      <x v="7"/>
    </i>
    <i r="1">
      <x v="15"/>
    </i>
    <i r="2">
      <x v="1"/>
    </i>
    <i r="1">
      <x v="16"/>
    </i>
    <i r="2">
      <x/>
    </i>
    <i>
      <x v="9"/>
    </i>
    <i r="1">
      <x v="23"/>
    </i>
    <i r="2">
      <x v="1"/>
    </i>
    <i>
      <x v="11"/>
    </i>
    <i r="1">
      <x v="25"/>
    </i>
    <i r="2">
      <x v="1"/>
    </i>
    <i>
      <x v="13"/>
    </i>
    <i r="1">
      <x v="4"/>
    </i>
    <i r="2">
      <x v="1"/>
    </i>
    <i t="grand">
      <x/>
    </i>
  </rowItems>
  <colFields count="2">
    <field x="15"/>
    <field x="1"/>
  </colFields>
  <colItems count="5">
    <i>
      <x v="1"/>
      <x v="3"/>
    </i>
    <i r="1">
      <x v="7"/>
    </i>
    <i r="1">
      <x v="8"/>
    </i>
    <i r="1">
      <x v="9"/>
    </i>
    <i t="grand">
      <x/>
    </i>
  </colItems>
  <pageFields count="1">
    <pageField fld="0" hier="-1"/>
  </pageFields>
  <dataFields count="1">
    <dataField name="Somme de Solde Courant" fld="9" baseField="0" baseItem="0"/>
  </dataFields>
  <pivotTableStyleInfo name="PivotStyleLight14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3:O41" totalsRowShown="0" headerRowDxfId="112" dataDxfId="111">
  <autoFilter ref="A3:O41"/>
  <sortState ref="A4:O41">
    <sortCondition ref="B3:B41"/>
  </sortState>
  <tableColumns count="15">
    <tableColumn id="1" name="Compte" dataDxfId="110" totalsRowDxfId="109"/>
    <tableColumn id="3" name="Date" dataDxfId="108"/>
    <tableColumn id="8" name="Type d'opération" dataDxfId="107" totalsRowDxfId="106"/>
    <tableColumn id="4" name="Tiers" dataDxfId="105" totalsRowDxfId="104"/>
    <tableColumn id="5" name="Libellés principaux" dataDxfId="103" totalsRowDxfId="102"/>
    <tableColumn id="9" name="Libellés secondaires" dataDxfId="101" totalsRowDxfId="100"/>
    <tableColumn id="10" name="Solde Réel / Banque" dataDxfId="99" totalsRowDxfId="98"/>
    <tableColumn id="2" name="Crédit" dataDxfId="97" totalsRowDxfId="96"/>
    <tableColumn id="6" name="Débit" dataDxfId="95" totalsRowDxfId="94"/>
    <tableColumn id="12" name="Solde Courant" dataDxfId="93" totalsRowDxfId="92">
      <calculatedColumnFormula>Tableau1[[#This Row],[Crédit]]+Tableau1[[#This Row],[Débit]]</calculatedColumnFormula>
    </tableColumn>
    <tableColumn id="11" name="Crédit/Débit" dataDxfId="91" totalsRowDxfId="90">
      <calculatedColumnFormula>IF(Tableau1[[#This Row],[Crédit]]&lt;&gt;"","Crédit",IF(Tableau1[[#This Row],[Débit]]&lt;&gt;"","Débit",""))</calculatedColumnFormula>
    </tableColumn>
    <tableColumn id="13" name="Solde Cumulé" dataDxfId="89" totalsRowDxfId="88">
      <calculatedColumnFormula>IF(A3="Compte",Tableau1[[#This Row],[Solde Courant]],L3+Tableau1[[#This Row],[Solde Courant]])</calculatedColumnFormula>
    </tableColumn>
    <tableColumn id="18" name="Note" dataDxfId="87" totalsRowDxfId="86"/>
    <tableColumn id="17" name="N° chèque" dataDxfId="85" totalsRowDxfId="84"/>
    <tableColumn id="7" name="Id (transfert ou carb)" dataDxfId="83" totalsRowDxfId="8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2:S22" totalsRowShown="0" headerRowDxfId="81" dataDxfId="79" headerRowBorderDxfId="80" tableBorderDxfId="78" totalsRowBorderDxfId="77">
  <autoFilter ref="A2:S22"/>
  <sortState ref="A3:S22">
    <sortCondition ref="B2:B22"/>
  </sortState>
  <tableColumns count="19">
    <tableColumn id="1" name="Compte"/>
    <tableColumn id="2" name="Date" dataDxfId="76"/>
    <tableColumn id="3" name="Type d'opération" dataDxfId="75"/>
    <tableColumn id="4" name="Tiers" dataDxfId="74"/>
    <tableColumn id="5" name="Libellés principaux" dataDxfId="73"/>
    <tableColumn id="6" name="Libellés secondaires" dataDxfId="72"/>
    <tableColumn id="9" name="Opération" dataDxfId="71"/>
    <tableColumn id="7" name="Janvier" dataDxfId="70"/>
    <tableColumn id="8" name="Février" dataDxfId="69"/>
    <tableColumn id="10" name="Mars" dataDxfId="68"/>
    <tableColumn id="11" name="Avril" dataDxfId="67"/>
    <tableColumn id="12" name="Mai" dataDxfId="66"/>
    <tableColumn id="13" name="Juin" dataDxfId="65"/>
    <tableColumn id="14" name="Juillet" dataDxfId="64"/>
    <tableColumn id="15" name="Août" dataDxfId="63"/>
    <tableColumn id="16" name="Septembre" dataDxfId="62"/>
    <tableColumn id="17" name="Octobre" dataDxfId="61"/>
    <tableColumn id="18" name="Novembre" dataDxfId="60"/>
    <tableColumn id="19" name="Décembre" dataDxfId="59"/>
  </tableColumns>
  <tableStyleInfo name="TableStyleLight15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A1:L24" totalsRowShown="0" headerRowDxfId="58" dataDxfId="57">
  <autoFilter ref="A1:L24"/>
  <tableColumns count="12">
    <tableColumn id="1" name="Date" dataDxfId="56"/>
    <tableColumn id="8" name="Conducteur" dataDxfId="55"/>
    <tableColumn id="9" name="Voiture" dataDxfId="54"/>
    <tableColumn id="2" name="Tiers" dataDxfId="53"/>
    <tableColumn id="3" name="Débit" dataDxfId="52"/>
    <tableColumn id="4" name="Distance parcourue" dataDxfId="51"/>
    <tableColumn id="11" name="Carburant" dataDxfId="50"/>
    <tableColumn id="5" name="Litre" dataDxfId="49"/>
    <tableColumn id="6" name="Tarif du litre" dataDxfId="48"/>
    <tableColumn id="7" name="Litre/100Km" dataDxfId="47">
      <calculatedColumnFormula>Tableau4[[#This Row],[Distance parcourue]]/100</calculatedColumnFormula>
    </tableColumn>
    <tableColumn id="10" name="Note" dataDxfId="46"/>
    <tableColumn id="12" name="IdCarburant" dataDxfId="45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3" name="Tableau3" displayName="Tableau3" ref="A3:AC4" totalsRowShown="0" headerRowDxfId="44" dataDxfId="42" headerRowBorderDxfId="43" tableBorderDxfId="41">
  <autoFilter ref="A3:AC4"/>
  <tableColumns count="29">
    <tableColumn id="1" name="Compte" dataDxfId="40"/>
    <tableColumn id="2" name="Tiers" dataDxfId="39"/>
    <tableColumn id="3" name="Libellés principaux" dataDxfId="38"/>
    <tableColumn id="4" name="Libellés secondaires" dataDxfId="37"/>
    <tableColumn id="29" name="Total budgété">
      <calculatedColumnFormula>SUM(Tableau3[[#This Row],[Janvier]:[Décembre]])</calculatedColumnFormula>
    </tableColumn>
    <tableColumn id="5" name="Janvier" dataDxfId="36"/>
    <tableColumn id="6" name="Février" dataDxfId="35"/>
    <tableColumn id="7" name="Mars" dataDxfId="34"/>
    <tableColumn id="8" name="Avril" dataDxfId="33"/>
    <tableColumn id="9" name="Mai" dataDxfId="32"/>
    <tableColumn id="10" name="Juin" dataDxfId="31"/>
    <tableColumn id="11" name="Juillet" dataDxfId="30"/>
    <tableColumn id="12" name="Août" dataDxfId="29"/>
    <tableColumn id="13" name="Septembre" dataDxfId="28"/>
    <tableColumn id="14" name="Octobre" dataDxfId="27"/>
    <tableColumn id="15" name="Novembre" dataDxfId="26"/>
    <tableColumn id="16" name="Décembre" dataDxfId="25"/>
    <tableColumn id="17" name="Janvier1" dataDxfId="24">
      <calculatedColumnFormula>F4-SUMPRODUCT((Libellés_principaux=$C4)*(Libellés_secondaires=$D4)*(Débit))</calculatedColumnFormula>
    </tableColumn>
    <tableColumn id="18" name="Février2" dataDxfId="23">
      <calculatedColumnFormula>G4-SUMPRODUCT((Libellés_principaux=$C4)*(Libellés_secondaires=$D4)*(Débit))</calculatedColumnFormula>
    </tableColumn>
    <tableColumn id="19" name="Mars3" dataDxfId="22">
      <calculatedColumnFormula>H4-SUMPRODUCT((Libellés_principaux=$C4)*(Libellés_secondaires=$D4)*(Débit))</calculatedColumnFormula>
    </tableColumn>
    <tableColumn id="20" name="Avril4" dataDxfId="21">
      <calculatedColumnFormula>I4-SUMPRODUCT((Libellés_principaux=$C4)*(Libellés_secondaires=$D4)*(Débit))</calculatedColumnFormula>
    </tableColumn>
    <tableColumn id="21" name="Mai5" dataDxfId="20">
      <calculatedColumnFormula>J4-SUMPRODUCT((Libellés_principaux=$C4)*(Libellés_secondaires=$D4)*(Débit))</calculatedColumnFormula>
    </tableColumn>
    <tableColumn id="22" name="Juin6" dataDxfId="19">
      <calculatedColumnFormula>K4-SUMPRODUCT((Libellés_principaux=$C4)*(Libellés_secondaires=$D4)*(Débit))</calculatedColumnFormula>
    </tableColumn>
    <tableColumn id="23" name="Juillet7" dataDxfId="18">
      <calculatedColumnFormula>L4-SUMPRODUCT((Libellés_principaux=$C4)*(Libellés_secondaires=$D4)*(Débit))</calculatedColumnFormula>
    </tableColumn>
    <tableColumn id="24" name="Août8" dataDxfId="17">
      <calculatedColumnFormula>M4-SUMPRODUCT((Libellés_principaux=$C4)*(Libellés_secondaires=$D4)*(Débit))</calculatedColumnFormula>
    </tableColumn>
    <tableColumn id="25" name="Septembre9" dataDxfId="16">
      <calculatedColumnFormula>N4-SUMPRODUCT((Libellés_principaux=$C4)*(Libellés_secondaires=$D4)*(Débit))</calculatedColumnFormula>
    </tableColumn>
    <tableColumn id="26" name="Octobre10" dataDxfId="15">
      <calculatedColumnFormula>O4-SUMPRODUCT((Libellés_principaux=$C4)*(Libellés_secondaires=$D4)*(Débit))</calculatedColumnFormula>
    </tableColumn>
    <tableColumn id="27" name="Novembre11" dataDxfId="14">
      <calculatedColumnFormula>P4-SUMPRODUCT((Libellés_principaux=$C4)*(Libellés_secondaires=$D4)*(Débit))</calculatedColumnFormula>
    </tableColumn>
    <tableColumn id="28" name="Décembre12" dataDxfId="13">
      <calculatedColumnFormula>Q4-SUMPRODUCT((Libellés_principaux=$C4)*(Libellés_secondaires=$D4)*(Débit))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1.doc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1"/>
  <dimension ref="A1:C7"/>
  <sheetViews>
    <sheetView workbookViewId="0">
      <selection activeCell="C4" sqref="C4"/>
    </sheetView>
  </sheetViews>
  <sheetFormatPr baseColWidth="10" defaultRowHeight="12.75"/>
  <cols>
    <col min="1" max="1" width="24.7109375" customWidth="1"/>
    <col min="2" max="2" width="22.140625" bestFit="1" customWidth="1"/>
    <col min="3" max="3" width="11" customWidth="1"/>
    <col min="4" max="6" width="11" bestFit="1" customWidth="1"/>
    <col min="7" max="7" width="9.5703125" customWidth="1"/>
    <col min="8" max="9" width="7.42578125" customWidth="1"/>
    <col min="10" max="10" width="10.5703125" customWidth="1"/>
    <col min="11" max="11" width="6" customWidth="1"/>
    <col min="12" max="12" width="9" customWidth="1"/>
    <col min="13" max="13" width="6.42578125" customWidth="1"/>
    <col min="14" max="14" width="9.5703125" customWidth="1"/>
    <col min="15" max="15" width="13.140625" customWidth="1"/>
    <col min="16" max="16" width="16.28515625" bestFit="1" customWidth="1"/>
    <col min="17" max="17" width="17" bestFit="1" customWidth="1"/>
    <col min="18" max="18" width="16.28515625" bestFit="1" customWidth="1"/>
    <col min="19" max="19" width="17" bestFit="1" customWidth="1"/>
    <col min="20" max="20" width="16.28515625" bestFit="1" customWidth="1"/>
    <col min="21" max="21" width="17" bestFit="1" customWidth="1"/>
    <col min="22" max="22" width="16.28515625" bestFit="1" customWidth="1"/>
    <col min="23" max="23" width="17" bestFit="1" customWidth="1"/>
    <col min="24" max="24" width="16.28515625" bestFit="1" customWidth="1"/>
    <col min="25" max="25" width="17" bestFit="1" customWidth="1"/>
    <col min="26" max="26" width="16.28515625" bestFit="1" customWidth="1"/>
    <col min="27" max="27" width="17" bestFit="1" customWidth="1"/>
    <col min="28" max="28" width="16.28515625" bestFit="1" customWidth="1"/>
    <col min="29" max="29" width="17" bestFit="1" customWidth="1"/>
    <col min="30" max="30" width="16.28515625" bestFit="1" customWidth="1"/>
    <col min="31" max="31" width="17" bestFit="1" customWidth="1"/>
    <col min="32" max="32" width="16.28515625" bestFit="1" customWidth="1"/>
    <col min="33" max="33" width="17" bestFit="1" customWidth="1"/>
    <col min="34" max="34" width="21.5703125" bestFit="1" customWidth="1"/>
    <col min="35" max="35" width="22.28515625" bestFit="1" customWidth="1"/>
    <col min="36" max="36" width="16.28515625" bestFit="1" customWidth="1"/>
    <col min="37" max="37" width="17" bestFit="1" customWidth="1"/>
    <col min="38" max="38" width="16.28515625" bestFit="1" customWidth="1"/>
    <col min="39" max="39" width="17" bestFit="1" customWidth="1"/>
    <col min="40" max="40" width="16.28515625" bestFit="1" customWidth="1"/>
    <col min="41" max="41" width="17" bestFit="1" customWidth="1"/>
    <col min="42" max="42" width="16.28515625" bestFit="1" customWidth="1"/>
    <col min="43" max="43" width="17" bestFit="1" customWidth="1"/>
    <col min="44" max="44" width="16.28515625" bestFit="1" customWidth="1"/>
    <col min="45" max="45" width="17" bestFit="1" customWidth="1"/>
    <col min="46" max="46" width="16.28515625" bestFit="1" customWidth="1"/>
    <col min="47" max="47" width="17" bestFit="1" customWidth="1"/>
    <col min="48" max="48" width="16.28515625" bestFit="1" customWidth="1"/>
    <col min="49" max="49" width="17" bestFit="1" customWidth="1"/>
    <col min="50" max="50" width="21.5703125" bestFit="1" customWidth="1"/>
    <col min="51" max="51" width="22.28515625" bestFit="1" customWidth="1"/>
  </cols>
  <sheetData>
    <row r="1" spans="1:3">
      <c r="A1" s="3" t="s">
        <v>119</v>
      </c>
      <c r="B1" s="3" t="s">
        <v>195</v>
      </c>
    </row>
    <row r="2" spans="1:3">
      <c r="A2" s="3" t="s">
        <v>2</v>
      </c>
      <c r="B2" t="s">
        <v>199</v>
      </c>
      <c r="C2" t="s">
        <v>124</v>
      </c>
    </row>
    <row r="3" spans="1:3">
      <c r="A3" t="s">
        <v>14</v>
      </c>
      <c r="B3" s="31">
        <v>-8219</v>
      </c>
      <c r="C3" s="42">
        <v>-8219</v>
      </c>
    </row>
    <row r="4" spans="1:3">
      <c r="A4" t="s">
        <v>76</v>
      </c>
      <c r="B4" s="31">
        <v>-240</v>
      </c>
      <c r="C4" s="42">
        <v>-240</v>
      </c>
    </row>
    <row r="5" spans="1:3">
      <c r="A5" t="s">
        <v>13</v>
      </c>
      <c r="B5" s="31">
        <v>-674</v>
      </c>
      <c r="C5" s="42">
        <v>-674</v>
      </c>
    </row>
    <row r="6" spans="1:3">
      <c r="A6" t="s">
        <v>17</v>
      </c>
      <c r="B6" s="31">
        <v>-8217</v>
      </c>
      <c r="C6" s="42">
        <v>-8217</v>
      </c>
    </row>
    <row r="7" spans="1:3">
      <c r="A7" t="s">
        <v>124</v>
      </c>
      <c r="B7" s="31">
        <v>-17350</v>
      </c>
      <c r="C7" s="31">
        <v>-17350</v>
      </c>
    </row>
  </sheetData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2"/>
  <dimension ref="A1:H33"/>
  <sheetViews>
    <sheetView workbookViewId="0">
      <selection activeCell="G19" sqref="G19"/>
    </sheetView>
  </sheetViews>
  <sheetFormatPr baseColWidth="10" defaultRowHeight="12.75"/>
  <cols>
    <col min="1" max="1" width="24.7109375" bestFit="1" customWidth="1"/>
    <col min="2" max="2" width="20.85546875" bestFit="1" customWidth="1"/>
    <col min="3" max="3" width="14" bestFit="1" customWidth="1"/>
    <col min="4" max="4" width="10" customWidth="1"/>
    <col min="5" max="7" width="10" bestFit="1" customWidth="1"/>
    <col min="8" max="8" width="13.140625" bestFit="1" customWidth="1"/>
    <col min="9" max="12" width="10" bestFit="1" customWidth="1"/>
    <col min="13" max="13" width="13.140625" bestFit="1" customWidth="1"/>
    <col min="14" max="18" width="10.140625" bestFit="1" customWidth="1"/>
    <col min="19" max="19" width="13.140625" bestFit="1" customWidth="1"/>
    <col min="20" max="23" width="10.140625" bestFit="1" customWidth="1"/>
    <col min="24" max="24" width="13.140625" bestFit="1" customWidth="1"/>
    <col min="25" max="25" width="17" bestFit="1" customWidth="1"/>
    <col min="26" max="26" width="16.28515625" bestFit="1" customWidth="1"/>
    <col min="27" max="27" width="17" bestFit="1" customWidth="1"/>
    <col min="28" max="28" width="16.28515625" bestFit="1" customWidth="1"/>
    <col min="29" max="29" width="17" bestFit="1" customWidth="1"/>
    <col min="30" max="30" width="16.28515625" bestFit="1" customWidth="1"/>
    <col min="31" max="31" width="17" bestFit="1" customWidth="1"/>
    <col min="32" max="32" width="16.28515625" bestFit="1" customWidth="1"/>
    <col min="33" max="33" width="17" bestFit="1" customWidth="1"/>
    <col min="34" max="34" width="21.5703125" bestFit="1" customWidth="1"/>
    <col min="35" max="35" width="22.28515625" bestFit="1" customWidth="1"/>
    <col min="36" max="36" width="16.28515625" bestFit="1" customWidth="1"/>
    <col min="37" max="37" width="17" bestFit="1" customWidth="1"/>
    <col min="38" max="38" width="16.28515625" bestFit="1" customWidth="1"/>
    <col min="39" max="39" width="17" bestFit="1" customWidth="1"/>
    <col min="40" max="40" width="16.28515625" bestFit="1" customWidth="1"/>
    <col min="41" max="41" width="17" bestFit="1" customWidth="1"/>
    <col min="42" max="42" width="16.28515625" bestFit="1" customWidth="1"/>
    <col min="43" max="43" width="17" bestFit="1" customWidth="1"/>
    <col min="44" max="44" width="16.28515625" bestFit="1" customWidth="1"/>
    <col min="45" max="45" width="17" bestFit="1" customWidth="1"/>
    <col min="46" max="46" width="16.28515625" bestFit="1" customWidth="1"/>
    <col min="47" max="47" width="17" bestFit="1" customWidth="1"/>
    <col min="48" max="48" width="16.28515625" bestFit="1" customWidth="1"/>
    <col min="49" max="49" width="17" bestFit="1" customWidth="1"/>
    <col min="50" max="50" width="21.5703125" bestFit="1" customWidth="1"/>
    <col min="51" max="51" width="22.28515625" bestFit="1" customWidth="1"/>
  </cols>
  <sheetData>
    <row r="1" spans="1:8">
      <c r="A1" s="3" t="s">
        <v>2</v>
      </c>
      <c r="B1" t="s">
        <v>116</v>
      </c>
    </row>
    <row r="3" spans="1:8">
      <c r="A3" s="3" t="s">
        <v>119</v>
      </c>
      <c r="D3" s="3" t="s">
        <v>197</v>
      </c>
      <c r="E3" s="3" t="s">
        <v>0</v>
      </c>
    </row>
    <row r="4" spans="1:8">
      <c r="D4" t="s">
        <v>198</v>
      </c>
      <c r="H4" t="s">
        <v>8</v>
      </c>
    </row>
    <row r="5" spans="1:8">
      <c r="A5" s="3" t="s">
        <v>18</v>
      </c>
      <c r="B5" s="3" t="s">
        <v>19</v>
      </c>
      <c r="C5" s="3" t="s">
        <v>120</v>
      </c>
      <c r="D5" t="s">
        <v>196</v>
      </c>
      <c r="E5" t="s">
        <v>210</v>
      </c>
      <c r="F5" t="s">
        <v>211</v>
      </c>
      <c r="G5" t="s">
        <v>203</v>
      </c>
    </row>
    <row r="6" spans="1:8">
      <c r="A6" t="s">
        <v>29</v>
      </c>
      <c r="D6" s="31"/>
      <c r="E6" s="31">
        <v>16</v>
      </c>
      <c r="F6" s="31">
        <v>17</v>
      </c>
      <c r="G6" s="31">
        <v>18</v>
      </c>
      <c r="H6" s="31">
        <v>51</v>
      </c>
    </row>
    <row r="7" spans="1:8">
      <c r="B7" t="s">
        <v>239</v>
      </c>
      <c r="D7" s="31"/>
      <c r="E7" s="31">
        <v>16</v>
      </c>
      <c r="F7" s="31">
        <v>17</v>
      </c>
      <c r="G7" s="31">
        <v>18</v>
      </c>
      <c r="H7" s="31">
        <v>51</v>
      </c>
    </row>
    <row r="8" spans="1:8">
      <c r="C8" t="s">
        <v>11</v>
      </c>
      <c r="D8" s="31"/>
      <c r="E8" s="31">
        <v>16</v>
      </c>
      <c r="F8" s="31">
        <v>17</v>
      </c>
      <c r="G8" s="31">
        <v>18</v>
      </c>
      <c r="H8" s="31">
        <v>51</v>
      </c>
    </row>
    <row r="9" spans="1:8">
      <c r="A9" t="s">
        <v>37</v>
      </c>
      <c r="D9" s="31">
        <v>430</v>
      </c>
      <c r="E9" s="31">
        <v>470</v>
      </c>
      <c r="F9" s="31">
        <v>480</v>
      </c>
      <c r="G9" s="31">
        <v>490</v>
      </c>
      <c r="H9" s="31">
        <v>1870</v>
      </c>
    </row>
    <row r="10" spans="1:8">
      <c r="B10" t="s">
        <v>38</v>
      </c>
      <c r="D10" s="31">
        <v>430</v>
      </c>
      <c r="E10" s="31">
        <v>470</v>
      </c>
      <c r="F10" s="31">
        <v>480</v>
      </c>
      <c r="G10" s="31">
        <v>490</v>
      </c>
      <c r="H10" s="31">
        <v>1870</v>
      </c>
    </row>
    <row r="11" spans="1:8">
      <c r="C11" t="s">
        <v>11</v>
      </c>
      <c r="D11" s="31">
        <v>430</v>
      </c>
      <c r="E11" s="31">
        <v>470</v>
      </c>
      <c r="F11" s="31">
        <v>480</v>
      </c>
      <c r="G11" s="31">
        <v>490</v>
      </c>
      <c r="H11" s="31">
        <v>1870</v>
      </c>
    </row>
    <row r="12" spans="1:8">
      <c r="A12" t="s">
        <v>104</v>
      </c>
      <c r="D12" s="31">
        <v>-131</v>
      </c>
      <c r="E12" s="31">
        <v>0</v>
      </c>
      <c r="F12" s="31">
        <v>0</v>
      </c>
      <c r="G12" s="31">
        <v>0</v>
      </c>
      <c r="H12" s="31">
        <v>-131</v>
      </c>
    </row>
    <row r="13" spans="1:8">
      <c r="B13" t="s">
        <v>14</v>
      </c>
      <c r="D13" s="31"/>
      <c r="E13" s="31">
        <v>170</v>
      </c>
      <c r="F13" s="31">
        <v>180</v>
      </c>
      <c r="G13" s="31">
        <v>190</v>
      </c>
      <c r="H13" s="31">
        <v>540</v>
      </c>
    </row>
    <row r="14" spans="1:8">
      <c r="C14" t="s">
        <v>11</v>
      </c>
      <c r="D14" s="31"/>
      <c r="E14" s="31">
        <v>170</v>
      </c>
      <c r="F14" s="31">
        <v>180</v>
      </c>
      <c r="G14" s="31">
        <v>190</v>
      </c>
      <c r="H14" s="31">
        <v>540</v>
      </c>
    </row>
    <row r="15" spans="1:8">
      <c r="B15" t="s">
        <v>17</v>
      </c>
      <c r="D15" s="31">
        <v>-131</v>
      </c>
      <c r="E15" s="31">
        <v>-341</v>
      </c>
      <c r="F15" s="31">
        <v>-361</v>
      </c>
      <c r="G15" s="31">
        <v>-381</v>
      </c>
      <c r="H15" s="31">
        <v>-1214</v>
      </c>
    </row>
    <row r="16" spans="1:8">
      <c r="C16" t="s">
        <v>12</v>
      </c>
      <c r="D16" s="31">
        <v>-131</v>
      </c>
      <c r="E16" s="31">
        <v>-341</v>
      </c>
      <c r="F16" s="31">
        <v>-361</v>
      </c>
      <c r="G16" s="31">
        <v>-381</v>
      </c>
      <c r="H16" s="31">
        <v>-1214</v>
      </c>
    </row>
    <row r="17" spans="1:8">
      <c r="B17" t="s">
        <v>13</v>
      </c>
      <c r="D17" s="31"/>
      <c r="E17" s="31">
        <v>171</v>
      </c>
      <c r="F17" s="31">
        <v>181</v>
      </c>
      <c r="G17" s="31">
        <v>191</v>
      </c>
      <c r="H17" s="31">
        <v>543</v>
      </c>
    </row>
    <row r="18" spans="1:8">
      <c r="C18" t="s">
        <v>11</v>
      </c>
      <c r="D18" s="31"/>
      <c r="E18" s="31">
        <v>171</v>
      </c>
      <c r="F18" s="31">
        <v>181</v>
      </c>
      <c r="G18" s="31">
        <v>191</v>
      </c>
      <c r="H18" s="31">
        <v>543</v>
      </c>
    </row>
    <row r="19" spans="1:8">
      <c r="A19" t="s">
        <v>22</v>
      </c>
      <c r="D19" s="31">
        <v>100</v>
      </c>
      <c r="E19" s="31">
        <v>370</v>
      </c>
      <c r="F19" s="31">
        <v>380</v>
      </c>
      <c r="G19" s="31">
        <v>390</v>
      </c>
      <c r="H19" s="31">
        <v>1240</v>
      </c>
    </row>
    <row r="20" spans="1:8">
      <c r="B20" t="s">
        <v>23</v>
      </c>
      <c r="D20" s="31">
        <v>-230</v>
      </c>
      <c r="E20" s="31"/>
      <c r="F20" s="31"/>
      <c r="G20" s="31"/>
      <c r="H20" s="31">
        <v>-230</v>
      </c>
    </row>
    <row r="21" spans="1:8">
      <c r="C21" t="s">
        <v>12</v>
      </c>
      <c r="D21" s="31">
        <v>-230</v>
      </c>
      <c r="E21" s="31"/>
      <c r="F21" s="31"/>
      <c r="G21" s="31"/>
      <c r="H21" s="31">
        <v>-230</v>
      </c>
    </row>
    <row r="22" spans="1:8">
      <c r="B22" t="s">
        <v>6</v>
      </c>
      <c r="D22" s="31">
        <v>330</v>
      </c>
      <c r="E22" s="31">
        <v>370</v>
      </c>
      <c r="F22" s="31">
        <v>380</v>
      </c>
      <c r="G22" s="31">
        <v>390</v>
      </c>
      <c r="H22" s="31">
        <v>1470</v>
      </c>
    </row>
    <row r="23" spans="1:8">
      <c r="C23" t="s">
        <v>11</v>
      </c>
      <c r="D23" s="31">
        <v>330</v>
      </c>
      <c r="E23" s="31">
        <v>370</v>
      </c>
      <c r="F23" s="31">
        <v>380</v>
      </c>
      <c r="G23" s="31">
        <v>390</v>
      </c>
      <c r="H23" s="31">
        <v>1470</v>
      </c>
    </row>
    <row r="24" spans="1:8">
      <c r="A24" t="s">
        <v>70</v>
      </c>
      <c r="D24" s="31"/>
      <c r="E24" s="31">
        <v>-340</v>
      </c>
      <c r="F24" s="31">
        <v>-360</v>
      </c>
      <c r="G24" s="31">
        <v>-381</v>
      </c>
      <c r="H24" s="31">
        <v>-1081</v>
      </c>
    </row>
    <row r="25" spans="1:8">
      <c r="B25" t="s">
        <v>71</v>
      </c>
      <c r="D25" s="31"/>
      <c r="E25" s="31">
        <v>-340</v>
      </c>
      <c r="F25" s="31">
        <v>-360</v>
      </c>
      <c r="G25" s="31">
        <v>-381</v>
      </c>
      <c r="H25" s="31">
        <v>-1081</v>
      </c>
    </row>
    <row r="26" spans="1:8">
      <c r="C26" t="s">
        <v>12</v>
      </c>
      <c r="D26" s="31"/>
      <c r="E26" s="31">
        <v>-340</v>
      </c>
      <c r="F26" s="31">
        <v>-360</v>
      </c>
      <c r="G26" s="31">
        <v>-381</v>
      </c>
      <c r="H26" s="31">
        <v>-1081</v>
      </c>
    </row>
    <row r="27" spans="1:8">
      <c r="A27" t="s">
        <v>33</v>
      </c>
      <c r="D27" s="31"/>
      <c r="E27" s="31"/>
      <c r="F27" s="31">
        <v>-9999</v>
      </c>
      <c r="G27" s="31"/>
      <c r="H27" s="31">
        <v>-9999</v>
      </c>
    </row>
    <row r="28" spans="1:8">
      <c r="B28" t="s">
        <v>34</v>
      </c>
      <c r="D28" s="31"/>
      <c r="E28" s="31"/>
      <c r="F28" s="31">
        <v>-9999</v>
      </c>
      <c r="G28" s="31"/>
      <c r="H28" s="31">
        <v>-9999</v>
      </c>
    </row>
    <row r="29" spans="1:8">
      <c r="C29" t="s">
        <v>12</v>
      </c>
      <c r="D29" s="31"/>
      <c r="E29" s="31"/>
      <c r="F29" s="31">
        <v>-9999</v>
      </c>
      <c r="G29" s="31"/>
      <c r="H29" s="31">
        <v>-9999</v>
      </c>
    </row>
    <row r="30" spans="1:8">
      <c r="A30" t="s">
        <v>241</v>
      </c>
      <c r="D30" s="31"/>
      <c r="E30" s="31"/>
      <c r="F30" s="31">
        <v>-8888</v>
      </c>
      <c r="G30" s="31">
        <v>-412</v>
      </c>
      <c r="H30" s="31">
        <v>-9300</v>
      </c>
    </row>
    <row r="31" spans="1:8">
      <c r="B31" t="s">
        <v>40</v>
      </c>
      <c r="D31" s="31"/>
      <c r="E31" s="31"/>
      <c r="F31" s="31">
        <v>-8888</v>
      </c>
      <c r="G31" s="31">
        <v>-412</v>
      </c>
      <c r="H31" s="31">
        <v>-9300</v>
      </c>
    </row>
    <row r="32" spans="1:8">
      <c r="C32" t="s">
        <v>12</v>
      </c>
      <c r="D32" s="31"/>
      <c r="E32" s="31"/>
      <c r="F32" s="31">
        <v>-8888</v>
      </c>
      <c r="G32" s="31">
        <v>-412</v>
      </c>
      <c r="H32" s="31">
        <v>-9300</v>
      </c>
    </row>
    <row r="33" spans="1:8">
      <c r="A33" t="s">
        <v>8</v>
      </c>
      <c r="D33" s="31">
        <v>399</v>
      </c>
      <c r="E33" s="31">
        <v>516</v>
      </c>
      <c r="F33" s="31">
        <v>-18370</v>
      </c>
      <c r="G33" s="31">
        <v>105</v>
      </c>
      <c r="H33" s="31">
        <v>-17350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03"/>
  <dimension ref="A1:O41"/>
  <sheetViews>
    <sheetView tabSelected="1" workbookViewId="0">
      <pane ySplit="3" topLeftCell="A34" activePane="bottomLeft" state="frozen"/>
      <selection pane="bottomLeft" activeCell="A41" sqref="A41"/>
    </sheetView>
  </sheetViews>
  <sheetFormatPr baseColWidth="10" defaultColWidth="11.42578125" defaultRowHeight="12.75"/>
  <cols>
    <col min="1" max="1" width="24" style="1" bestFit="1" customWidth="1"/>
    <col min="2" max="2" width="8.140625" style="144" bestFit="1" customWidth="1"/>
    <col min="3" max="3" width="14.28515625" style="2" bestFit="1" customWidth="1"/>
    <col min="4" max="4" width="20" style="1" bestFit="1" customWidth="1"/>
    <col min="5" max="5" width="17.140625" style="1" bestFit="1" customWidth="1"/>
    <col min="6" max="6" width="24" style="1" bestFit="1" customWidth="1"/>
    <col min="7" max="7" width="11.7109375" style="110" customWidth="1"/>
    <col min="8" max="8" width="11.42578125" style="35"/>
    <col min="9" max="10" width="14.140625" style="34" customWidth="1"/>
    <col min="12" max="13" width="11.42578125" style="88"/>
    <col min="14" max="14" width="11.42578125" style="126"/>
    <col min="15" max="15" width="11.7109375" style="1" customWidth="1"/>
    <col min="16" max="16384" width="11.42578125" style="1"/>
  </cols>
  <sheetData>
    <row r="1" spans="1:15" ht="36.75" customHeight="1">
      <c r="A1" s="142"/>
      <c r="B1" s="146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</row>
    <row r="2" spans="1:15" ht="36.75" customHeight="1">
      <c r="A2" s="162" t="s">
        <v>76</v>
      </c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</row>
    <row r="3" spans="1:15" s="20" customFormat="1" ht="39.75" customHeight="1">
      <c r="A3" s="20" t="s">
        <v>2</v>
      </c>
      <c r="B3" s="143" t="s">
        <v>0</v>
      </c>
      <c r="C3" s="21" t="s">
        <v>91</v>
      </c>
      <c r="D3" s="20" t="s">
        <v>1</v>
      </c>
      <c r="E3" s="20" t="s">
        <v>18</v>
      </c>
      <c r="F3" s="20" t="s">
        <v>19</v>
      </c>
      <c r="G3" s="20" t="s">
        <v>195</v>
      </c>
      <c r="H3" s="20" t="s">
        <v>11</v>
      </c>
      <c r="I3" s="20" t="s">
        <v>12</v>
      </c>
      <c r="J3" s="20" t="s">
        <v>117</v>
      </c>
      <c r="K3" s="20" t="s">
        <v>120</v>
      </c>
      <c r="L3" s="20" t="s">
        <v>161</v>
      </c>
      <c r="M3" s="20" t="s">
        <v>10</v>
      </c>
      <c r="N3" s="124" t="s">
        <v>188</v>
      </c>
      <c r="O3" s="111" t="s">
        <v>182</v>
      </c>
    </row>
    <row r="4" spans="1:15" ht="25.5">
      <c r="A4" s="1" t="s">
        <v>15</v>
      </c>
      <c r="B4" s="144">
        <v>42005</v>
      </c>
      <c r="C4" s="2" t="s">
        <v>143</v>
      </c>
      <c r="D4" s="115" t="s">
        <v>78</v>
      </c>
      <c r="E4" s="115" t="s">
        <v>29</v>
      </c>
      <c r="F4" s="115" t="s">
        <v>32</v>
      </c>
      <c r="G4" s="158"/>
      <c r="H4" s="116"/>
      <c r="I4" s="116">
        <v>2000</v>
      </c>
      <c r="J4" s="116">
        <f>Tableau1[[#This Row],[Crédit]]+Tableau1[[#This Row],[Débit]]</f>
        <v>2000</v>
      </c>
      <c r="K4" s="41" t="str">
        <f>IF(Tableau1[[#This Row],[Crédit]]&lt;&gt;"","Crédit",IF(Tableau1[[#This Row],[Débit]]&lt;&gt;"","Débit",""))</f>
        <v>Débit</v>
      </c>
      <c r="L4" s="109">
        <f>IF(A3="Compte",Tableau1[[#This Row],[Solde Courant]],L3+Tableau1[[#This Row],[Solde Courant]])</f>
        <v>2000</v>
      </c>
      <c r="M4" s="125" t="s">
        <v>250</v>
      </c>
      <c r="N4" s="109"/>
      <c r="O4" s="117"/>
    </row>
    <row r="5" spans="1:15">
      <c r="A5" s="4" t="s">
        <v>13</v>
      </c>
      <c r="B5" s="145">
        <v>42064</v>
      </c>
      <c r="C5" s="127" t="s">
        <v>95</v>
      </c>
      <c r="D5" s="128" t="s">
        <v>122</v>
      </c>
      <c r="E5" s="128" t="s">
        <v>104</v>
      </c>
      <c r="F5" s="128" t="s">
        <v>17</v>
      </c>
      <c r="G5" s="129"/>
      <c r="H5" s="130"/>
      <c r="I5" s="130">
        <v>-131</v>
      </c>
      <c r="J5" s="130">
        <f>Tableau1[[#This Row],[Crédit]]+Tableau1[[#This Row],[Débit]]</f>
        <v>-131</v>
      </c>
      <c r="K5" s="131" t="str">
        <f>IF(Tableau1[[#This Row],[Crédit]]&lt;&gt;"","Crédit",IF(Tableau1[[#This Row],[Débit]]&lt;&gt;"","Débit",""))</f>
        <v>Débit</v>
      </c>
      <c r="L5" s="132">
        <f>IF(A4="Compte",Tableau1[[#This Row],[Solde Courant]],L4+Tableau1[[#This Row],[Solde Courant]])</f>
        <v>1869</v>
      </c>
      <c r="M5" s="133"/>
      <c r="N5" s="132"/>
      <c r="O5" s="134"/>
    </row>
    <row r="6" spans="1:15" ht="25.5">
      <c r="A6" s="4" t="s">
        <v>251</v>
      </c>
      <c r="B6" s="145">
        <v>42065</v>
      </c>
      <c r="C6" s="127" t="s">
        <v>94</v>
      </c>
      <c r="D6" s="128" t="s">
        <v>87</v>
      </c>
      <c r="E6" s="128" t="s">
        <v>22</v>
      </c>
      <c r="F6" s="128" t="s">
        <v>23</v>
      </c>
      <c r="G6" s="129"/>
      <c r="H6" s="130"/>
      <c r="I6" s="130">
        <v>-230</v>
      </c>
      <c r="J6" s="130">
        <f>Tableau1[[#This Row],[Crédit]]+Tableau1[[#This Row],[Débit]]</f>
        <v>-230</v>
      </c>
      <c r="K6" s="131" t="str">
        <f>IF(Tableau1[[#This Row],[Crédit]]&lt;&gt;"","Crédit",IF(Tableau1[[#This Row],[Débit]]&lt;&gt;"","Débit",""))</f>
        <v>Débit</v>
      </c>
      <c r="L6" s="132">
        <f>IF(A5="Compte",Tableau1[[#This Row],[Solde Courant]],L5+Tableau1[[#This Row],[Solde Courant]])</f>
        <v>1639</v>
      </c>
      <c r="M6" s="133"/>
      <c r="N6" s="132"/>
      <c r="O6" s="134"/>
    </row>
    <row r="7" spans="1:15" ht="25.5">
      <c r="A7" s="4" t="s">
        <v>251</v>
      </c>
      <c r="B7" s="145">
        <v>42066</v>
      </c>
      <c r="C7" s="127" t="s">
        <v>93</v>
      </c>
      <c r="D7" s="128" t="s">
        <v>123</v>
      </c>
      <c r="E7" s="128" t="s">
        <v>22</v>
      </c>
      <c r="F7" s="128" t="s">
        <v>6</v>
      </c>
      <c r="G7" s="129"/>
      <c r="H7" s="130">
        <v>330</v>
      </c>
      <c r="I7" s="130"/>
      <c r="J7" s="130">
        <f>Tableau1[[#This Row],[Crédit]]+Tableau1[[#This Row],[Débit]]</f>
        <v>330</v>
      </c>
      <c r="K7" s="131" t="str">
        <f>IF(Tableau1[[#This Row],[Crédit]]&lt;&gt;"","Crédit",IF(Tableau1[[#This Row],[Débit]]&lt;&gt;"","Débit",""))</f>
        <v>Crédit</v>
      </c>
      <c r="L7" s="132">
        <f>IF(A6="Compte",Tableau1[[#This Row],[Solde Courant]],L6+Tableau1[[#This Row],[Solde Courant]])</f>
        <v>1969</v>
      </c>
      <c r="M7" s="133"/>
      <c r="N7" s="132"/>
      <c r="O7" s="134"/>
    </row>
    <row r="8" spans="1:15" ht="25.5">
      <c r="A8" s="4" t="s">
        <v>251</v>
      </c>
      <c r="B8" s="145">
        <v>42067</v>
      </c>
      <c r="C8" s="127" t="s">
        <v>94</v>
      </c>
      <c r="D8" s="128" t="s">
        <v>118</v>
      </c>
      <c r="E8" s="128" t="s">
        <v>37</v>
      </c>
      <c r="F8" s="128" t="s">
        <v>38</v>
      </c>
      <c r="G8" s="129"/>
      <c r="H8" s="130">
        <v>430</v>
      </c>
      <c r="I8" s="130"/>
      <c r="J8" s="130">
        <f>Tableau1[[#This Row],[Crédit]]+Tableau1[[#This Row],[Débit]]</f>
        <v>430</v>
      </c>
      <c r="K8" s="131" t="str">
        <f>IF(Tableau1[[#This Row],[Crédit]]&lt;&gt;"","Crédit",IF(Tableau1[[#This Row],[Débit]]&lt;&gt;"","Débit",""))</f>
        <v>Crédit</v>
      </c>
      <c r="L8" s="132">
        <f>IF(A7="Compte",Tableau1[[#This Row],[Solde Courant]],L7+Tableau1[[#This Row],[Solde Courant]])</f>
        <v>2399</v>
      </c>
      <c r="M8" s="133"/>
      <c r="N8" s="132"/>
      <c r="O8" s="134"/>
    </row>
    <row r="9" spans="1:15" ht="25.5">
      <c r="A9" s="1" t="s">
        <v>251</v>
      </c>
      <c r="B9" s="144">
        <v>42067</v>
      </c>
      <c r="C9" s="2" t="s">
        <v>94</v>
      </c>
      <c r="D9" s="115" t="s">
        <v>82</v>
      </c>
      <c r="E9" s="115" t="s">
        <v>70</v>
      </c>
      <c r="F9" s="115" t="s">
        <v>71</v>
      </c>
      <c r="G9" s="158"/>
      <c r="H9" s="116"/>
      <c r="I9" s="116">
        <v>-50</v>
      </c>
      <c r="J9" s="116">
        <f>Tableau1[[#This Row],[Crédit]]+Tableau1[[#This Row],[Débit]]</f>
        <v>-50</v>
      </c>
      <c r="K9" s="41" t="str">
        <f>IF(Tableau1[[#This Row],[Crédit]]&lt;&gt;"","Crédit",IF(Tableau1[[#This Row],[Débit]]&lt;&gt;"","Débit",""))</f>
        <v>Débit</v>
      </c>
      <c r="L9" s="109">
        <f>IF(A8="Compte",Tableau1[[#This Row],[Solde Courant]],L8+Tableau1[[#This Row],[Solde Courant]])</f>
        <v>2349</v>
      </c>
      <c r="M9" s="125" t="s">
        <v>254</v>
      </c>
      <c r="N9" s="109"/>
      <c r="O9" s="117" t="s">
        <v>253</v>
      </c>
    </row>
    <row r="10" spans="1:15" ht="25.5">
      <c r="A10" s="1" t="s">
        <v>251</v>
      </c>
      <c r="B10" s="144">
        <v>42186</v>
      </c>
      <c r="C10" s="2" t="s">
        <v>95</v>
      </c>
      <c r="D10" s="115" t="s">
        <v>122</v>
      </c>
      <c r="E10" s="115" t="s">
        <v>104</v>
      </c>
      <c r="F10" s="115" t="s">
        <v>17</v>
      </c>
      <c r="G10" s="158"/>
      <c r="H10" s="116"/>
      <c r="I10" s="116">
        <v>-170</v>
      </c>
      <c r="J10" s="116">
        <f>Tableau1[[#This Row],[Crédit]]+Tableau1[[#This Row],[Débit]]</f>
        <v>-170</v>
      </c>
      <c r="K10" s="41" t="str">
        <f>IF(Tableau1[[#This Row],[Crédit]]&lt;&gt;"","Crédit",IF(Tableau1[[#This Row],[Débit]]&lt;&gt;"","Débit",""))</f>
        <v>Débit</v>
      </c>
      <c r="L10" s="109">
        <f>IF(A9="Compte",Tableau1[[#This Row],[Solde Courant]],L9+Tableau1[[#This Row],[Solde Courant]])</f>
        <v>2179</v>
      </c>
      <c r="M10" s="125"/>
      <c r="N10" s="109"/>
      <c r="O10" s="117" t="s">
        <v>220</v>
      </c>
    </row>
    <row r="11" spans="1:15">
      <c r="A11" s="1" t="s">
        <v>17</v>
      </c>
      <c r="B11" s="144">
        <v>42186</v>
      </c>
      <c r="C11" s="2" t="s">
        <v>95</v>
      </c>
      <c r="D11" s="115" t="s">
        <v>122</v>
      </c>
      <c r="E11" s="115" t="s">
        <v>104</v>
      </c>
      <c r="F11" s="115" t="s">
        <v>251</v>
      </c>
      <c r="G11" s="158"/>
      <c r="H11" s="116">
        <v>170</v>
      </c>
      <c r="I11" s="116"/>
      <c r="J11" s="116">
        <f>Tableau1[[#This Row],[Crédit]]+Tableau1[[#This Row],[Débit]]</f>
        <v>170</v>
      </c>
      <c r="K11" s="41" t="str">
        <f>IF(Tableau1[[#This Row],[Crédit]]&lt;&gt;"","Crédit",IF(Tableau1[[#This Row],[Débit]]&lt;&gt;"","Débit",""))</f>
        <v>Crédit</v>
      </c>
      <c r="L11" s="109">
        <f>IF(A10="Compte",Tableau1[[#This Row],[Solde Courant]],L10+Tableau1[[#This Row],[Solde Courant]])</f>
        <v>2349</v>
      </c>
      <c r="M11" s="125"/>
      <c r="N11" s="109"/>
      <c r="O11" s="117" t="s">
        <v>221</v>
      </c>
    </row>
    <row r="12" spans="1:15">
      <c r="A12" s="1" t="s">
        <v>13</v>
      </c>
      <c r="B12" s="144">
        <v>42186</v>
      </c>
      <c r="C12" s="2" t="s">
        <v>95</v>
      </c>
      <c r="D12" s="115" t="s">
        <v>122</v>
      </c>
      <c r="E12" s="115" t="s">
        <v>104</v>
      </c>
      <c r="F12" s="115" t="s">
        <v>17</v>
      </c>
      <c r="G12" s="158"/>
      <c r="H12" s="116"/>
      <c r="I12" s="116">
        <v>-171</v>
      </c>
      <c r="J12" s="116">
        <f>Tableau1[[#This Row],[Crédit]]+Tableau1[[#This Row],[Débit]]</f>
        <v>-171</v>
      </c>
      <c r="K12" s="41" t="str">
        <f>IF(Tableau1[[#This Row],[Crédit]]&lt;&gt;"","Crédit",IF(Tableau1[[#This Row],[Débit]]&lt;&gt;"","Débit",""))</f>
        <v>Débit</v>
      </c>
      <c r="L12" s="109">
        <f>IF(A11="Compte",Tableau1[[#This Row],[Solde Courant]],L11+Tableau1[[#This Row],[Solde Courant]])</f>
        <v>2178</v>
      </c>
      <c r="M12" s="125"/>
      <c r="N12" s="109"/>
      <c r="O12" s="117" t="s">
        <v>222</v>
      </c>
    </row>
    <row r="13" spans="1:15" ht="25.5">
      <c r="A13" s="1" t="s">
        <v>17</v>
      </c>
      <c r="B13" s="144">
        <v>42186</v>
      </c>
      <c r="C13" s="2" t="s">
        <v>95</v>
      </c>
      <c r="D13" s="115" t="s">
        <v>122</v>
      </c>
      <c r="E13" s="115" t="s">
        <v>104</v>
      </c>
      <c r="F13" s="115" t="s">
        <v>13</v>
      </c>
      <c r="G13" s="158"/>
      <c r="H13" s="116">
        <v>171</v>
      </c>
      <c r="I13" s="116"/>
      <c r="J13" s="116">
        <f>Tableau1[[#This Row],[Crédit]]+Tableau1[[#This Row],[Débit]]</f>
        <v>171</v>
      </c>
      <c r="K13" s="41" t="str">
        <f>IF(Tableau1[[#This Row],[Crédit]]&lt;&gt;"","Crédit",IF(Tableau1[[#This Row],[Débit]]&lt;&gt;"","Débit",""))</f>
        <v>Crédit</v>
      </c>
      <c r="L13" s="109">
        <f>IF(A12="Compte",Tableau1[[#This Row],[Solde Courant]],L12+Tableau1[[#This Row],[Solde Courant]])</f>
        <v>2349</v>
      </c>
      <c r="M13" s="125"/>
      <c r="N13" s="109"/>
      <c r="O13" s="117" t="s">
        <v>223</v>
      </c>
    </row>
    <row r="14" spans="1:15" ht="25.5">
      <c r="A14" s="1" t="s">
        <v>251</v>
      </c>
      <c r="B14" s="144">
        <v>42187</v>
      </c>
      <c r="C14" s="2" t="s">
        <v>94</v>
      </c>
      <c r="D14" s="115" t="s">
        <v>87</v>
      </c>
      <c r="E14" s="115" t="s">
        <v>70</v>
      </c>
      <c r="F14" s="115" t="s">
        <v>71</v>
      </c>
      <c r="G14" s="158"/>
      <c r="H14" s="116"/>
      <c r="I14" s="116">
        <v>-270</v>
      </c>
      <c r="J14" s="116">
        <f>Tableau1[[#This Row],[Crédit]]+Tableau1[[#This Row],[Débit]]</f>
        <v>-270</v>
      </c>
      <c r="K14" s="41" t="str">
        <f>IF(Tableau1[[#This Row],[Crédit]]&lt;&gt;"","Crédit",IF(Tableau1[[#This Row],[Débit]]&lt;&gt;"","Débit",""))</f>
        <v>Débit</v>
      </c>
      <c r="L14" s="109">
        <f>IF(A13="Compte",Tableau1[[#This Row],[Solde Courant]],L13+Tableau1[[#This Row],[Solde Courant]])</f>
        <v>2079</v>
      </c>
      <c r="M14" s="125"/>
      <c r="N14" s="109"/>
      <c r="O14" s="117" t="s">
        <v>224</v>
      </c>
    </row>
    <row r="15" spans="1:15" ht="25.5">
      <c r="A15" s="1" t="s">
        <v>251</v>
      </c>
      <c r="B15" s="144">
        <v>42188</v>
      </c>
      <c r="C15" s="2" t="s">
        <v>93</v>
      </c>
      <c r="D15" s="115" t="s">
        <v>123</v>
      </c>
      <c r="E15" s="115" t="s">
        <v>22</v>
      </c>
      <c r="F15" s="115" t="s">
        <v>6</v>
      </c>
      <c r="G15" s="158"/>
      <c r="H15" s="116">
        <v>370</v>
      </c>
      <c r="I15" s="116"/>
      <c r="J15" s="116">
        <f>Tableau1[[#This Row],[Crédit]]+Tableau1[[#This Row],[Débit]]</f>
        <v>370</v>
      </c>
      <c r="K15" s="41" t="str">
        <f>IF(Tableau1[[#This Row],[Crédit]]&lt;&gt;"","Crédit",IF(Tableau1[[#This Row],[Débit]]&lt;&gt;"","Débit",""))</f>
        <v>Crédit</v>
      </c>
      <c r="L15" s="109">
        <f>IF(A14="Compte",Tableau1[[#This Row],[Solde Courant]],L14+Tableau1[[#This Row],[Solde Courant]])</f>
        <v>2449</v>
      </c>
      <c r="M15" s="125"/>
      <c r="N15" s="109"/>
      <c r="O15" s="117"/>
    </row>
    <row r="16" spans="1:15" ht="25.5">
      <c r="A16" s="1" t="s">
        <v>251</v>
      </c>
      <c r="B16" s="144">
        <v>42189</v>
      </c>
      <c r="C16" s="2" t="s">
        <v>94</v>
      </c>
      <c r="D16" s="115" t="s">
        <v>118</v>
      </c>
      <c r="E16" s="115" t="s">
        <v>37</v>
      </c>
      <c r="F16" s="115" t="s">
        <v>38</v>
      </c>
      <c r="G16" s="158"/>
      <c r="H16" s="116">
        <v>470</v>
      </c>
      <c r="I16" s="116"/>
      <c r="J16" s="116">
        <f>Tableau1[[#This Row],[Crédit]]+Tableau1[[#This Row],[Débit]]</f>
        <v>470</v>
      </c>
      <c r="K16" s="41" t="str">
        <f>IF(Tableau1[[#This Row],[Crédit]]&lt;&gt;"","Crédit",IF(Tableau1[[#This Row],[Débit]]&lt;&gt;"","Débit",""))</f>
        <v>Crédit</v>
      </c>
      <c r="L16" s="109">
        <f>IF(A15="Compte",Tableau1[[#This Row],[Solde Courant]],L15+Tableau1[[#This Row],[Solde Courant]])</f>
        <v>2919</v>
      </c>
      <c r="M16" s="125"/>
      <c r="N16" s="109"/>
      <c r="O16" s="117"/>
    </row>
    <row r="17" spans="1:15">
      <c r="A17" s="1" t="s">
        <v>251</v>
      </c>
      <c r="B17" s="144">
        <v>42190</v>
      </c>
      <c r="C17" s="2" t="s">
        <v>143</v>
      </c>
      <c r="D17" s="115" t="s">
        <v>83</v>
      </c>
      <c r="E17" s="115" t="s">
        <v>29</v>
      </c>
      <c r="F17" s="115" t="s">
        <v>239</v>
      </c>
      <c r="G17" s="158"/>
      <c r="H17" s="116">
        <v>16</v>
      </c>
      <c r="I17" s="116"/>
      <c r="J17" s="116">
        <f>Tableau1[[#This Row],[Crédit]]+Tableau1[[#This Row],[Débit]]</f>
        <v>16</v>
      </c>
      <c r="K17" s="41" t="str">
        <f>IF(Tableau1[[#This Row],[Crédit]]&lt;&gt;"","Crédit",IF(Tableau1[[#This Row],[Débit]]&lt;&gt;"","Débit",""))</f>
        <v>Crédit</v>
      </c>
      <c r="L17" s="109">
        <f>IF(A16="Compte",Tableau1[[#This Row],[Solde Courant]],L16+Tableau1[[#This Row],[Solde Courant]])</f>
        <v>2935</v>
      </c>
      <c r="M17" s="125"/>
      <c r="N17" s="109"/>
      <c r="O17" s="117"/>
    </row>
    <row r="18" spans="1:15" ht="25.5">
      <c r="A18" s="1" t="s">
        <v>76</v>
      </c>
      <c r="B18" s="144">
        <v>42197</v>
      </c>
      <c r="C18" s="2" t="s">
        <v>93</v>
      </c>
      <c r="D18" s="115" t="s">
        <v>79</v>
      </c>
      <c r="E18" s="115" t="s">
        <v>70</v>
      </c>
      <c r="F18" s="115" t="s">
        <v>71</v>
      </c>
      <c r="G18" s="158"/>
      <c r="H18" s="116"/>
      <c r="I18" s="116">
        <v>-70</v>
      </c>
      <c r="J18" s="116">
        <f>Tableau1[[#This Row],[Crédit]]+Tableau1[[#This Row],[Débit]]</f>
        <v>-70</v>
      </c>
      <c r="K18" s="41" t="str">
        <f>IF(Tableau1[[#This Row],[Crédit]]&lt;&gt;"","Crédit",IF(Tableau1[[#This Row],[Débit]]&lt;&gt;"","Débit",""))</f>
        <v>Débit</v>
      </c>
      <c r="L18" s="109">
        <f>IF(A17="Compte",Tableau1[[#This Row],[Solde Courant]],L17+Tableau1[[#This Row],[Solde Courant]])</f>
        <v>2865</v>
      </c>
      <c r="M18" s="125"/>
      <c r="N18" s="109"/>
      <c r="O18" s="117" t="s">
        <v>225</v>
      </c>
    </row>
    <row r="19" spans="1:15" ht="25.5">
      <c r="A19" s="1" t="s">
        <v>251</v>
      </c>
      <c r="B19" s="144">
        <v>42217</v>
      </c>
      <c r="C19" s="2" t="s">
        <v>95</v>
      </c>
      <c r="D19" s="115" t="s">
        <v>122</v>
      </c>
      <c r="E19" s="115" t="s">
        <v>104</v>
      </c>
      <c r="F19" s="115" t="s">
        <v>17</v>
      </c>
      <c r="G19" s="158"/>
      <c r="H19" s="116"/>
      <c r="I19" s="116">
        <v>-180</v>
      </c>
      <c r="J19" s="116">
        <f>Tableau1[[#This Row],[Crédit]]+Tableau1[[#This Row],[Débit]]</f>
        <v>-180</v>
      </c>
      <c r="K19" s="41" t="str">
        <f>IF(Tableau1[[#This Row],[Crédit]]&lt;&gt;"","Crédit",IF(Tableau1[[#This Row],[Débit]]&lt;&gt;"","Débit",""))</f>
        <v>Débit</v>
      </c>
      <c r="L19" s="109">
        <f>IF(A18="Compte",Tableau1[[#This Row],[Solde Courant]],L18+Tableau1[[#This Row],[Solde Courant]])</f>
        <v>2685</v>
      </c>
      <c r="M19" s="125"/>
      <c r="N19" s="109"/>
      <c r="O19" s="117" t="s">
        <v>226</v>
      </c>
    </row>
    <row r="20" spans="1:15">
      <c r="A20" s="1" t="s">
        <v>17</v>
      </c>
      <c r="B20" s="144">
        <v>42217</v>
      </c>
      <c r="C20" s="2" t="s">
        <v>95</v>
      </c>
      <c r="D20" s="115" t="s">
        <v>122</v>
      </c>
      <c r="E20" s="115" t="s">
        <v>104</v>
      </c>
      <c r="F20" s="115" t="s">
        <v>251</v>
      </c>
      <c r="G20" s="158"/>
      <c r="H20" s="116">
        <v>180</v>
      </c>
      <c r="I20" s="116"/>
      <c r="J20" s="116">
        <f>Tableau1[[#This Row],[Crédit]]+Tableau1[[#This Row],[Débit]]</f>
        <v>180</v>
      </c>
      <c r="K20" s="41" t="str">
        <f>IF(Tableau1[[#This Row],[Crédit]]&lt;&gt;"","Crédit",IF(Tableau1[[#This Row],[Débit]]&lt;&gt;"","Débit",""))</f>
        <v>Crédit</v>
      </c>
      <c r="L20" s="109">
        <f>IF(A19="Compte",Tableau1[[#This Row],[Solde Courant]],L19+Tableau1[[#This Row],[Solde Courant]])</f>
        <v>2865</v>
      </c>
      <c r="M20" s="125"/>
      <c r="N20" s="109"/>
      <c r="O20" s="117" t="s">
        <v>227</v>
      </c>
    </row>
    <row r="21" spans="1:15">
      <c r="A21" s="1" t="s">
        <v>13</v>
      </c>
      <c r="B21" s="144">
        <v>42217</v>
      </c>
      <c r="C21" s="2" t="s">
        <v>95</v>
      </c>
      <c r="D21" s="115" t="s">
        <v>122</v>
      </c>
      <c r="E21" s="115" t="s">
        <v>104</v>
      </c>
      <c r="F21" s="115" t="s">
        <v>17</v>
      </c>
      <c r="G21" s="158"/>
      <c r="H21" s="116"/>
      <c r="I21" s="116">
        <v>-181</v>
      </c>
      <c r="J21" s="116">
        <f>Tableau1[[#This Row],[Crédit]]+Tableau1[[#This Row],[Débit]]</f>
        <v>-181</v>
      </c>
      <c r="K21" s="41" t="str">
        <f>IF(Tableau1[[#This Row],[Crédit]]&lt;&gt;"","Crédit",IF(Tableau1[[#This Row],[Débit]]&lt;&gt;"","Débit",""))</f>
        <v>Débit</v>
      </c>
      <c r="L21" s="109">
        <f>IF(A20="Compte",Tableau1[[#This Row],[Solde Courant]],L20+Tableau1[[#This Row],[Solde Courant]])</f>
        <v>2684</v>
      </c>
      <c r="M21" s="125"/>
      <c r="N21" s="109"/>
      <c r="O21" s="117" t="s">
        <v>228</v>
      </c>
    </row>
    <row r="22" spans="1:15" ht="25.5">
      <c r="A22" s="1" t="s">
        <v>17</v>
      </c>
      <c r="B22" s="144">
        <v>42217</v>
      </c>
      <c r="C22" s="2" t="s">
        <v>95</v>
      </c>
      <c r="D22" s="115" t="s">
        <v>122</v>
      </c>
      <c r="E22" s="115" t="s">
        <v>104</v>
      </c>
      <c r="F22" s="115" t="s">
        <v>13</v>
      </c>
      <c r="G22" s="158"/>
      <c r="H22" s="116">
        <v>181</v>
      </c>
      <c r="I22" s="116"/>
      <c r="J22" s="116">
        <f>Tableau1[[#This Row],[Crédit]]+Tableau1[[#This Row],[Débit]]</f>
        <v>181</v>
      </c>
      <c r="K22" s="41" t="str">
        <f>IF(Tableau1[[#This Row],[Crédit]]&lt;&gt;"","Crédit",IF(Tableau1[[#This Row],[Débit]]&lt;&gt;"","Débit",""))</f>
        <v>Crédit</v>
      </c>
      <c r="L22" s="109">
        <f>IF(A21="Compte",Tableau1[[#This Row],[Solde Courant]],L21+Tableau1[[#This Row],[Solde Courant]])</f>
        <v>2865</v>
      </c>
      <c r="M22" s="125"/>
      <c r="N22" s="109"/>
      <c r="O22" s="117" t="s">
        <v>229</v>
      </c>
    </row>
    <row r="23" spans="1:15" ht="25.5">
      <c r="A23" s="1" t="s">
        <v>251</v>
      </c>
      <c r="B23" s="144">
        <v>42218</v>
      </c>
      <c r="C23" s="2" t="s">
        <v>94</v>
      </c>
      <c r="D23" s="115" t="s">
        <v>87</v>
      </c>
      <c r="E23" s="115" t="s">
        <v>70</v>
      </c>
      <c r="F23" s="115" t="s">
        <v>71</v>
      </c>
      <c r="G23" s="158"/>
      <c r="H23" s="116"/>
      <c r="I23" s="116">
        <v>-280</v>
      </c>
      <c r="J23" s="116">
        <f>Tableau1[[#This Row],[Crédit]]+Tableau1[[#This Row],[Débit]]</f>
        <v>-280</v>
      </c>
      <c r="K23" s="41" t="str">
        <f>IF(Tableau1[[#This Row],[Crédit]]&lt;&gt;"","Crédit",IF(Tableau1[[#This Row],[Débit]]&lt;&gt;"","Débit",""))</f>
        <v>Débit</v>
      </c>
      <c r="L23" s="109">
        <f>IF(A22="Compte",Tableau1[[#This Row],[Solde Courant]],L22+Tableau1[[#This Row],[Solde Courant]])</f>
        <v>2585</v>
      </c>
      <c r="M23" s="125"/>
      <c r="N23" s="109"/>
      <c r="O23" s="117" t="s">
        <v>230</v>
      </c>
    </row>
    <row r="24" spans="1:15" ht="25.5">
      <c r="A24" s="1" t="s">
        <v>251</v>
      </c>
      <c r="B24" s="144">
        <v>42219</v>
      </c>
      <c r="C24" s="2" t="s">
        <v>93</v>
      </c>
      <c r="D24" s="115" t="s">
        <v>123</v>
      </c>
      <c r="E24" s="115" t="s">
        <v>22</v>
      </c>
      <c r="F24" s="115" t="s">
        <v>6</v>
      </c>
      <c r="G24" s="158"/>
      <c r="H24" s="116">
        <v>380</v>
      </c>
      <c r="I24" s="116"/>
      <c r="J24" s="116">
        <f>Tableau1[[#This Row],[Crédit]]+Tableau1[[#This Row],[Débit]]</f>
        <v>380</v>
      </c>
      <c r="K24" s="41" t="str">
        <f>IF(Tableau1[[#This Row],[Crédit]]&lt;&gt;"","Crédit",IF(Tableau1[[#This Row],[Débit]]&lt;&gt;"","Débit",""))</f>
        <v>Crédit</v>
      </c>
      <c r="L24" s="109">
        <f>IF(A23="Compte",Tableau1[[#This Row],[Solde Courant]],L23+Tableau1[[#This Row],[Solde Courant]])</f>
        <v>2965</v>
      </c>
      <c r="M24" s="125"/>
      <c r="N24" s="109"/>
      <c r="O24" s="117"/>
    </row>
    <row r="25" spans="1:15">
      <c r="A25" s="1" t="s">
        <v>251</v>
      </c>
      <c r="B25" s="144">
        <v>42220</v>
      </c>
      <c r="C25" s="2" t="s">
        <v>94</v>
      </c>
      <c r="D25" s="115" t="s">
        <v>118</v>
      </c>
      <c r="E25" s="115" t="s">
        <v>37</v>
      </c>
      <c r="F25" s="115" t="s">
        <v>38</v>
      </c>
      <c r="G25" s="158"/>
      <c r="H25" s="116">
        <v>480</v>
      </c>
      <c r="I25" s="116"/>
      <c r="J25" s="116">
        <f>Tableau1[[#This Row],[Crédit]]+Tableau1[[#This Row],[Débit]]</f>
        <v>480</v>
      </c>
      <c r="K25" s="41" t="str">
        <f>IF(Tableau1[[#This Row],[Crédit]]&lt;&gt;"","Crédit",IF(Tableau1[[#This Row],[Débit]]&lt;&gt;"","Débit",""))</f>
        <v>Crédit</v>
      </c>
      <c r="L25" s="109">
        <f>IF(A24="Compte",Tableau1[[#This Row],[Solde Courant]],L24+Tableau1[[#This Row],[Solde Courant]])</f>
        <v>3445</v>
      </c>
      <c r="M25" s="125"/>
      <c r="N25" s="109"/>
      <c r="O25" s="117"/>
    </row>
    <row r="26" spans="1:15" ht="25.5">
      <c r="A26" s="1" t="s">
        <v>17</v>
      </c>
      <c r="B26" s="144">
        <v>42221</v>
      </c>
      <c r="C26" s="2" t="s">
        <v>95</v>
      </c>
      <c r="D26" s="115" t="s">
        <v>122</v>
      </c>
      <c r="E26" s="115" t="s">
        <v>241</v>
      </c>
      <c r="F26" s="115" t="s">
        <v>40</v>
      </c>
      <c r="G26" s="158"/>
      <c r="H26" s="116"/>
      <c r="I26" s="116">
        <v>-8888</v>
      </c>
      <c r="J26" s="116">
        <f>Tableau1[[#This Row],[Crédit]]+Tableau1[[#This Row],[Débit]]</f>
        <v>-8888</v>
      </c>
      <c r="K26" s="41" t="str">
        <f>IF(Tableau1[[#This Row],[Crédit]]&lt;&gt;"","Crédit",IF(Tableau1[[#This Row],[Débit]]&lt;&gt;"","Débit",""))</f>
        <v>Débit</v>
      </c>
      <c r="L26" s="109">
        <f>IF(A25="Compte",Tableau1[[#This Row],[Solde Courant]],L25+Tableau1[[#This Row],[Solde Courant]])</f>
        <v>-5443</v>
      </c>
      <c r="M26" s="125"/>
      <c r="N26" s="109"/>
      <c r="O26" s="117"/>
    </row>
    <row r="27" spans="1:15" ht="25.5">
      <c r="A27" s="1" t="s">
        <v>251</v>
      </c>
      <c r="B27" s="144">
        <v>42221</v>
      </c>
      <c r="C27" s="2" t="s">
        <v>143</v>
      </c>
      <c r="D27" s="115" t="s">
        <v>83</v>
      </c>
      <c r="E27" s="115" t="s">
        <v>29</v>
      </c>
      <c r="F27" s="115" t="s">
        <v>239</v>
      </c>
      <c r="G27" s="158"/>
      <c r="H27" s="116">
        <v>17</v>
      </c>
      <c r="I27" s="116"/>
      <c r="J27" s="116">
        <f>Tableau1[[#This Row],[Crédit]]+Tableau1[[#This Row],[Débit]]</f>
        <v>17</v>
      </c>
      <c r="K27" s="41" t="str">
        <f>IF(Tableau1[[#This Row],[Crédit]]&lt;&gt;"","Crédit",IF(Tableau1[[#This Row],[Débit]]&lt;&gt;"","Débit",""))</f>
        <v>Crédit</v>
      </c>
      <c r="L27" s="109">
        <f>IF(A26="Compte",Tableau1[[#This Row],[Solde Courant]],L26+Tableau1[[#This Row],[Solde Courant]])</f>
        <v>-5426</v>
      </c>
      <c r="M27" s="125"/>
      <c r="N27" s="109"/>
      <c r="O27" s="117"/>
    </row>
    <row r="28" spans="1:15">
      <c r="A28" s="1" t="s">
        <v>251</v>
      </c>
      <c r="B28" s="144">
        <v>42222</v>
      </c>
      <c r="C28" s="2" t="s">
        <v>95</v>
      </c>
      <c r="D28" s="115" t="s">
        <v>103</v>
      </c>
      <c r="E28" s="115" t="s">
        <v>33</v>
      </c>
      <c r="F28" s="115" t="s">
        <v>34</v>
      </c>
      <c r="G28" s="158"/>
      <c r="H28" s="116"/>
      <c r="I28" s="116">
        <v>-9999</v>
      </c>
      <c r="J28" s="116">
        <f>Tableau1[[#This Row],[Crédit]]+Tableau1[[#This Row],[Débit]]</f>
        <v>-9999</v>
      </c>
      <c r="K28" s="41" t="str">
        <f>IF(Tableau1[[#This Row],[Crédit]]&lt;&gt;"","Crédit",IF(Tableau1[[#This Row],[Débit]]&lt;&gt;"","Débit",""))</f>
        <v>Débit</v>
      </c>
      <c r="L28" s="109">
        <f>IF(A27="Compte",Tableau1[[#This Row],[Solde Courant]],L27+Tableau1[[#This Row],[Solde Courant]])</f>
        <v>-15425</v>
      </c>
      <c r="M28" s="125"/>
      <c r="N28" s="109"/>
      <c r="O28" s="117"/>
    </row>
    <row r="29" spans="1:15" ht="25.5">
      <c r="A29" s="1" t="s">
        <v>76</v>
      </c>
      <c r="B29" s="144">
        <v>42228</v>
      </c>
      <c r="C29" s="2" t="s">
        <v>93</v>
      </c>
      <c r="D29" s="115" t="s">
        <v>79</v>
      </c>
      <c r="E29" s="115" t="s">
        <v>70</v>
      </c>
      <c r="F29" s="115" t="s">
        <v>71</v>
      </c>
      <c r="G29" s="158"/>
      <c r="H29" s="116"/>
      <c r="I29" s="116">
        <v>-80</v>
      </c>
      <c r="J29" s="116">
        <f>Tableau1[[#This Row],[Crédit]]+Tableau1[[#This Row],[Débit]]</f>
        <v>-80</v>
      </c>
      <c r="K29" s="41" t="str">
        <f>IF(Tableau1[[#This Row],[Crédit]]&lt;&gt;"","Crédit",IF(Tableau1[[#This Row],[Débit]]&lt;&gt;"","Débit",""))</f>
        <v>Débit</v>
      </c>
      <c r="L29" s="109">
        <f>IF(A28="Compte",Tableau1[[#This Row],[Solde Courant]],L28+Tableau1[[#This Row],[Solde Courant]])</f>
        <v>-15505</v>
      </c>
      <c r="M29" s="125"/>
      <c r="N29" s="109"/>
      <c r="O29" s="117" t="s">
        <v>231</v>
      </c>
    </row>
    <row r="30" spans="1:15" ht="25.5">
      <c r="A30" s="1" t="s">
        <v>251</v>
      </c>
      <c r="B30" s="144">
        <v>42248</v>
      </c>
      <c r="C30" s="2" t="s">
        <v>95</v>
      </c>
      <c r="D30" s="115" t="s">
        <v>122</v>
      </c>
      <c r="E30" s="115" t="s">
        <v>104</v>
      </c>
      <c r="F30" s="115" t="s">
        <v>17</v>
      </c>
      <c r="G30" s="158"/>
      <c r="H30" s="116"/>
      <c r="I30" s="116">
        <v>-190</v>
      </c>
      <c r="J30" s="116">
        <f>Tableau1[[#This Row],[Crédit]]+Tableau1[[#This Row],[Débit]]</f>
        <v>-190</v>
      </c>
      <c r="K30" s="41" t="str">
        <f>IF(Tableau1[[#This Row],[Crédit]]&lt;&gt;"","Crédit",IF(Tableau1[[#This Row],[Débit]]&lt;&gt;"","Débit",""))</f>
        <v>Débit</v>
      </c>
      <c r="L30" s="109">
        <f>IF(A29="Compte",Tableau1[[#This Row],[Solde Courant]],L29+Tableau1[[#This Row],[Solde Courant]])</f>
        <v>-15695</v>
      </c>
      <c r="M30" s="125"/>
      <c r="N30" s="109"/>
      <c r="O30" s="117" t="s">
        <v>232</v>
      </c>
    </row>
    <row r="31" spans="1:15">
      <c r="A31" s="1" t="s">
        <v>17</v>
      </c>
      <c r="B31" s="144">
        <v>42248</v>
      </c>
      <c r="C31" s="2" t="s">
        <v>95</v>
      </c>
      <c r="D31" s="115" t="s">
        <v>122</v>
      </c>
      <c r="E31" s="115" t="s">
        <v>104</v>
      </c>
      <c r="F31" s="115" t="s">
        <v>251</v>
      </c>
      <c r="G31" s="158"/>
      <c r="H31" s="116">
        <v>190</v>
      </c>
      <c r="I31" s="116"/>
      <c r="J31" s="116">
        <f>Tableau1[[#This Row],[Crédit]]+Tableau1[[#This Row],[Débit]]</f>
        <v>190</v>
      </c>
      <c r="K31" s="41" t="str">
        <f>IF(Tableau1[[#This Row],[Crédit]]&lt;&gt;"","Crédit",IF(Tableau1[[#This Row],[Débit]]&lt;&gt;"","Débit",""))</f>
        <v>Crédit</v>
      </c>
      <c r="L31" s="109">
        <f>IF(A30="Compte",Tableau1[[#This Row],[Solde Courant]],L30+Tableau1[[#This Row],[Solde Courant]])</f>
        <v>-15505</v>
      </c>
      <c r="M31" s="125"/>
      <c r="N31" s="109"/>
      <c r="O31" s="117" t="s">
        <v>233</v>
      </c>
    </row>
    <row r="32" spans="1:15">
      <c r="A32" s="1" t="s">
        <v>13</v>
      </c>
      <c r="B32" s="144">
        <v>42248</v>
      </c>
      <c r="C32" s="2" t="s">
        <v>95</v>
      </c>
      <c r="D32" s="115" t="s">
        <v>122</v>
      </c>
      <c r="E32" s="115" t="s">
        <v>104</v>
      </c>
      <c r="F32" s="115" t="s">
        <v>17</v>
      </c>
      <c r="G32" s="158"/>
      <c r="H32" s="116"/>
      <c r="I32" s="116">
        <v>-191</v>
      </c>
      <c r="J32" s="116">
        <f>Tableau1[[#This Row],[Crédit]]+Tableau1[[#This Row],[Débit]]</f>
        <v>-191</v>
      </c>
      <c r="K32" s="41" t="str">
        <f>IF(Tableau1[[#This Row],[Crédit]]&lt;&gt;"","Crédit",IF(Tableau1[[#This Row],[Débit]]&lt;&gt;"","Débit",""))</f>
        <v>Débit</v>
      </c>
      <c r="L32" s="109">
        <f>IF(A31="Compte",Tableau1[[#This Row],[Solde Courant]],L31+Tableau1[[#This Row],[Solde Courant]])</f>
        <v>-15696</v>
      </c>
      <c r="M32" s="125"/>
      <c r="N32" s="109"/>
      <c r="O32" s="117" t="s">
        <v>234</v>
      </c>
    </row>
    <row r="33" spans="1:15" ht="25.5">
      <c r="A33" s="1" t="s">
        <v>17</v>
      </c>
      <c r="B33" s="144">
        <v>42248</v>
      </c>
      <c r="C33" s="2" t="s">
        <v>95</v>
      </c>
      <c r="D33" s="115" t="s">
        <v>122</v>
      </c>
      <c r="E33" s="115" t="s">
        <v>104</v>
      </c>
      <c r="F33" s="115" t="s">
        <v>13</v>
      </c>
      <c r="G33" s="158"/>
      <c r="H33" s="116">
        <v>191</v>
      </c>
      <c r="I33" s="116"/>
      <c r="J33" s="116">
        <f>Tableau1[[#This Row],[Crédit]]+Tableau1[[#This Row],[Débit]]</f>
        <v>191</v>
      </c>
      <c r="K33" s="41" t="str">
        <f>IF(Tableau1[[#This Row],[Crédit]]&lt;&gt;"","Crédit",IF(Tableau1[[#This Row],[Débit]]&lt;&gt;"","Débit",""))</f>
        <v>Crédit</v>
      </c>
      <c r="L33" s="109">
        <f>IF(A32="Compte",Tableau1[[#This Row],[Solde Courant]],L32+Tableau1[[#This Row],[Solde Courant]])</f>
        <v>-15505</v>
      </c>
      <c r="M33" s="125"/>
      <c r="N33" s="109"/>
      <c r="O33" s="117" t="s">
        <v>235</v>
      </c>
    </row>
    <row r="34" spans="1:15" ht="25.5">
      <c r="A34" s="1" t="s">
        <v>251</v>
      </c>
      <c r="B34" s="144">
        <v>42249</v>
      </c>
      <c r="C34" s="2" t="s">
        <v>94</v>
      </c>
      <c r="D34" s="115" t="s">
        <v>87</v>
      </c>
      <c r="E34" s="115" t="s">
        <v>70</v>
      </c>
      <c r="F34" s="115" t="s">
        <v>71</v>
      </c>
      <c r="G34" s="158"/>
      <c r="H34" s="116"/>
      <c r="I34" s="116">
        <v>-290</v>
      </c>
      <c r="J34" s="116">
        <f>Tableau1[[#This Row],[Crédit]]+Tableau1[[#This Row],[Débit]]</f>
        <v>-290</v>
      </c>
      <c r="K34" s="41" t="str">
        <f>IF(Tableau1[[#This Row],[Crédit]]&lt;&gt;"","Crédit",IF(Tableau1[[#This Row],[Débit]]&lt;&gt;"","Débit",""))</f>
        <v>Débit</v>
      </c>
      <c r="L34" s="109">
        <f>IF(A33="Compte",Tableau1[[#This Row],[Solde Courant]],L33+Tableau1[[#This Row],[Solde Courant]])</f>
        <v>-15795</v>
      </c>
      <c r="M34" s="125"/>
      <c r="N34" s="109"/>
      <c r="O34" s="117" t="s">
        <v>236</v>
      </c>
    </row>
    <row r="35" spans="1:15" ht="25.5">
      <c r="A35" s="1" t="s">
        <v>251</v>
      </c>
      <c r="B35" s="144">
        <v>42250</v>
      </c>
      <c r="C35" s="2" t="s">
        <v>93</v>
      </c>
      <c r="D35" s="115" t="s">
        <v>123</v>
      </c>
      <c r="E35" s="115" t="s">
        <v>22</v>
      </c>
      <c r="F35" s="115" t="s">
        <v>6</v>
      </c>
      <c r="G35" s="158"/>
      <c r="H35" s="116">
        <v>390</v>
      </c>
      <c r="I35" s="116"/>
      <c r="J35" s="116">
        <f>Tableau1[[#This Row],[Crédit]]+Tableau1[[#This Row],[Débit]]</f>
        <v>390</v>
      </c>
      <c r="K35" s="41" t="str">
        <f>IF(Tableau1[[#This Row],[Crédit]]&lt;&gt;"","Crédit",IF(Tableau1[[#This Row],[Débit]]&lt;&gt;"","Débit",""))</f>
        <v>Crédit</v>
      </c>
      <c r="L35" s="109">
        <f>IF(A34="Compte",Tableau1[[#This Row],[Solde Courant]],L34+Tableau1[[#This Row],[Solde Courant]])</f>
        <v>-15405</v>
      </c>
      <c r="M35" s="125"/>
      <c r="N35" s="109"/>
      <c r="O35" s="117"/>
    </row>
    <row r="36" spans="1:15">
      <c r="A36" s="1" t="s">
        <v>251</v>
      </c>
      <c r="B36" s="144">
        <v>42251</v>
      </c>
      <c r="C36" s="2" t="s">
        <v>94</v>
      </c>
      <c r="D36" s="115" t="s">
        <v>118</v>
      </c>
      <c r="E36" s="115" t="s">
        <v>37</v>
      </c>
      <c r="F36" s="115" t="s">
        <v>38</v>
      </c>
      <c r="G36" s="158"/>
      <c r="H36" s="116">
        <v>490</v>
      </c>
      <c r="I36" s="116"/>
      <c r="J36" s="116">
        <f>Tableau1[[#This Row],[Crédit]]+Tableau1[[#This Row],[Débit]]</f>
        <v>490</v>
      </c>
      <c r="K36" s="41" t="str">
        <f>IF(Tableau1[[#This Row],[Crédit]]&lt;&gt;"","Crédit",IF(Tableau1[[#This Row],[Débit]]&lt;&gt;"","Débit",""))</f>
        <v>Crédit</v>
      </c>
      <c r="L36" s="109">
        <f>IF(A35="Compte",Tableau1[[#This Row],[Solde Courant]],L35+Tableau1[[#This Row],[Solde Courant]])</f>
        <v>-14915</v>
      </c>
      <c r="M36" s="125"/>
      <c r="N36" s="109"/>
      <c r="O36" s="117"/>
    </row>
    <row r="37" spans="1:15" ht="25.5">
      <c r="A37" s="1" t="s">
        <v>17</v>
      </c>
      <c r="B37" s="144">
        <v>42252</v>
      </c>
      <c r="C37" s="2" t="s">
        <v>95</v>
      </c>
      <c r="D37" s="115" t="s">
        <v>122</v>
      </c>
      <c r="E37" s="115" t="s">
        <v>241</v>
      </c>
      <c r="F37" s="115" t="s">
        <v>40</v>
      </c>
      <c r="G37" s="158"/>
      <c r="H37" s="116"/>
      <c r="I37" s="116">
        <v>-412</v>
      </c>
      <c r="J37" s="116">
        <f>Tableau1[[#This Row],[Crédit]]+Tableau1[[#This Row],[Débit]]</f>
        <v>-412</v>
      </c>
      <c r="K37" s="41" t="str">
        <f>IF(Tableau1[[#This Row],[Crédit]]&lt;&gt;"","Crédit",IF(Tableau1[[#This Row],[Débit]]&lt;&gt;"","Débit",""))</f>
        <v>Débit</v>
      </c>
      <c r="L37" s="109">
        <f>IF(A36="Compte",Tableau1[[#This Row],[Solde Courant]],L36+Tableau1[[#This Row],[Solde Courant]])</f>
        <v>-15327</v>
      </c>
      <c r="M37" s="125"/>
      <c r="N37" s="109"/>
      <c r="O37" s="117"/>
    </row>
    <row r="38" spans="1:15">
      <c r="A38" s="1" t="s">
        <v>251</v>
      </c>
      <c r="B38" s="144">
        <v>42252</v>
      </c>
      <c r="C38" s="2" t="s">
        <v>143</v>
      </c>
      <c r="D38" s="115" t="s">
        <v>83</v>
      </c>
      <c r="E38" s="115" t="s">
        <v>29</v>
      </c>
      <c r="F38" s="115" t="s">
        <v>239</v>
      </c>
      <c r="G38" s="158"/>
      <c r="H38" s="116">
        <v>18</v>
      </c>
      <c r="I38" s="116"/>
      <c r="J38" s="116">
        <f>Tableau1[[#This Row],[Crédit]]+Tableau1[[#This Row],[Débit]]</f>
        <v>18</v>
      </c>
      <c r="K38" s="41" t="str">
        <f>IF(Tableau1[[#This Row],[Crédit]]&lt;&gt;"","Crédit",IF(Tableau1[[#This Row],[Débit]]&lt;&gt;"","Débit",""))</f>
        <v>Crédit</v>
      </c>
      <c r="L38" s="109">
        <f>IF(A37="Compte",Tableau1[[#This Row],[Solde Courant]],L37+Tableau1[[#This Row],[Solde Courant]])</f>
        <v>-15309</v>
      </c>
      <c r="M38" s="125"/>
      <c r="N38" s="109"/>
      <c r="O38" s="117"/>
    </row>
    <row r="39" spans="1:15" ht="25.5">
      <c r="A39" s="1" t="s">
        <v>76</v>
      </c>
      <c r="B39" s="144">
        <v>42259</v>
      </c>
      <c r="C39" s="2" t="s">
        <v>93</v>
      </c>
      <c r="D39" s="115" t="s">
        <v>79</v>
      </c>
      <c r="E39" s="115" t="s">
        <v>70</v>
      </c>
      <c r="F39" s="115" t="s">
        <v>71</v>
      </c>
      <c r="G39" s="158"/>
      <c r="H39" s="116"/>
      <c r="I39" s="116">
        <v>-90</v>
      </c>
      <c r="J39" s="116">
        <f>Tableau1[[#This Row],[Crédit]]+Tableau1[[#This Row],[Débit]]</f>
        <v>-90</v>
      </c>
      <c r="K39" s="41" t="str">
        <f>IF(Tableau1[[#This Row],[Crédit]]&lt;&gt;"","Crédit",IF(Tableau1[[#This Row],[Débit]]&lt;&gt;"","Débit",""))</f>
        <v>Débit</v>
      </c>
      <c r="L39" s="109">
        <f>IF(A38="Compte",Tableau1[[#This Row],[Solde Courant]],L38+Tableau1[[#This Row],[Solde Courant]])</f>
        <v>-15399</v>
      </c>
      <c r="M39" s="125"/>
      <c r="N39" s="109"/>
      <c r="O39" s="117" t="s">
        <v>237</v>
      </c>
    </row>
    <row r="40" spans="1:15" ht="25.5">
      <c r="A40" s="4" t="s">
        <v>251</v>
      </c>
      <c r="B40" s="145">
        <v>42260</v>
      </c>
      <c r="C40" s="127" t="s">
        <v>143</v>
      </c>
      <c r="D40" s="128" t="s">
        <v>5</v>
      </c>
      <c r="E40" s="128" t="s">
        <v>70</v>
      </c>
      <c r="F40" s="128" t="s">
        <v>71</v>
      </c>
      <c r="G40" s="161"/>
      <c r="H40" s="130"/>
      <c r="I40" s="130">
        <v>-1</v>
      </c>
      <c r="J40" s="130">
        <f>Tableau1[[#This Row],[Crédit]]+Tableau1[[#This Row],[Débit]]</f>
        <v>-1</v>
      </c>
      <c r="K40" s="131" t="str">
        <f>IF(Tableau1[[#This Row],[Crédit]]&lt;&gt;"","Crédit",IF(Tableau1[[#This Row],[Débit]]&lt;&gt;"","Débit",""))</f>
        <v>Débit</v>
      </c>
      <c r="L40" s="132">
        <f>IF(A39="Compte",Tableau1[[#This Row],[Solde Courant]],L39+Tableau1[[#This Row],[Solde Courant]])</f>
        <v>-15400</v>
      </c>
      <c r="M40" s="133"/>
      <c r="N40" s="132"/>
      <c r="O40" s="134"/>
    </row>
    <row r="41" spans="1:15" ht="25.5">
      <c r="A41" s="1" t="s">
        <v>251</v>
      </c>
      <c r="B41" s="144">
        <v>42278</v>
      </c>
      <c r="C41" s="2" t="s">
        <v>94</v>
      </c>
      <c r="D41" s="115" t="s">
        <v>82</v>
      </c>
      <c r="E41" s="115" t="s">
        <v>70</v>
      </c>
      <c r="F41" s="115" t="s">
        <v>71</v>
      </c>
      <c r="G41" s="158"/>
      <c r="H41" s="116"/>
      <c r="I41" s="116">
        <v>50</v>
      </c>
      <c r="J41" s="116">
        <f>Tableau1[[#This Row],[Crédit]]+Tableau1[[#This Row],[Débit]]</f>
        <v>50</v>
      </c>
      <c r="K41" s="41" t="str">
        <f>IF(Tableau1[[#This Row],[Crédit]]&lt;&gt;"","Crédit",IF(Tableau1[[#This Row],[Débit]]&lt;&gt;"","Débit",""))</f>
        <v>Débit</v>
      </c>
      <c r="L41" s="109">
        <f>IF(A40="Compte",Tableau1[[#This Row],[Solde Courant]],L40+Tableau1[[#This Row],[Solde Courant]])</f>
        <v>-15350</v>
      </c>
      <c r="M41" s="125" t="s">
        <v>256</v>
      </c>
      <c r="N41" s="109"/>
      <c r="O41" s="117" t="s">
        <v>255</v>
      </c>
    </row>
  </sheetData>
  <sheetProtection sheet="1" objects="1" scenarios="1"/>
  <sortState ref="A2:N771">
    <sortCondition ref="B1"/>
  </sortState>
  <dataConsolidate/>
  <mergeCells count="1">
    <mergeCell ref="A2:O2"/>
  </mergeCells>
  <conditionalFormatting sqref="H4:J41 I6:J1048576">
    <cfRule type="cellIs" dxfId="12" priority="46" operator="lessThan">
      <formula>0</formula>
    </cfRule>
  </conditionalFormatting>
  <dataValidations disablePrompts="1" count="1">
    <dataValidation type="list" allowBlank="1" showInputMessage="1" showErrorMessage="1" sqref="E3:F3">
      <formula1>categ</formula1>
    </dataValidation>
  </dataValidations>
  <pageMargins left="0.7" right="0.7" top="0.75" bottom="0.75" header="0.3" footer="0.3"/>
  <pageSetup orientation="portrait" horizontalDpi="300" verticalDpi="300" r:id="rId1"/>
  <drawing r:id="rId2"/>
  <legacyDrawing r:id="rId3"/>
  <tableParts count="1"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04"/>
  <dimension ref="A1:AW18"/>
  <sheetViews>
    <sheetView workbookViewId="0">
      <selection activeCell="G18" sqref="G18"/>
    </sheetView>
  </sheetViews>
  <sheetFormatPr baseColWidth="10" defaultRowHeight="12.75"/>
  <cols>
    <col min="1" max="2" width="15.85546875" bestFit="1" customWidth="1"/>
    <col min="3" max="3" width="15.5703125" bestFit="1" customWidth="1"/>
    <col min="4" max="4" width="14.85546875" bestFit="1" customWidth="1"/>
    <col min="5" max="5" width="15.5703125" bestFit="1" customWidth="1"/>
    <col min="6" max="6" width="20" bestFit="1" customWidth="1"/>
    <col min="7" max="7" width="19.7109375" bestFit="1" customWidth="1"/>
    <col min="8" max="8" width="10.5703125" bestFit="1" customWidth="1"/>
    <col min="9" max="9" width="13.42578125" bestFit="1" customWidth="1"/>
    <col min="10" max="10" width="9.42578125" customWidth="1"/>
    <col min="11" max="11" width="6.7109375" bestFit="1" customWidth="1"/>
    <col min="12" max="12" width="7.85546875" bestFit="1" customWidth="1"/>
    <col min="13" max="13" width="15.42578125" bestFit="1" customWidth="1"/>
  </cols>
  <sheetData>
    <row r="1" spans="1:49">
      <c r="A1" s="12" t="s">
        <v>18</v>
      </c>
      <c r="B1" s="14" t="s">
        <v>19</v>
      </c>
    </row>
    <row r="2" spans="1:49">
      <c r="A2" s="13" t="s">
        <v>240</v>
      </c>
      <c r="B2" s="5" t="s">
        <v>20</v>
      </c>
      <c r="C2" s="5" t="s">
        <v>21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"/>
      <c r="P2" s="6"/>
      <c r="Q2" s="6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</row>
    <row r="3" spans="1:49">
      <c r="A3" s="5" t="s">
        <v>22</v>
      </c>
      <c r="B3" s="5" t="s">
        <v>23</v>
      </c>
      <c r="C3" s="5" t="s">
        <v>6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6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</row>
    <row r="4" spans="1:49">
      <c r="A4" s="6" t="s">
        <v>24</v>
      </c>
      <c r="B4" s="6" t="s">
        <v>25</v>
      </c>
      <c r="C4" s="6" t="s">
        <v>26</v>
      </c>
      <c r="D4" s="6" t="s">
        <v>27</v>
      </c>
      <c r="E4" s="6" t="s">
        <v>28</v>
      </c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</row>
    <row r="5" spans="1:49">
      <c r="A5" s="6" t="s">
        <v>29</v>
      </c>
      <c r="B5" s="6" t="s">
        <v>30</v>
      </c>
      <c r="C5" s="6" t="s">
        <v>239</v>
      </c>
      <c r="D5" s="6" t="s">
        <v>32</v>
      </c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</row>
    <row r="6" spans="1:49">
      <c r="A6" s="6" t="s">
        <v>33</v>
      </c>
      <c r="B6" s="6" t="s">
        <v>34</v>
      </c>
      <c r="C6" s="6" t="s">
        <v>35</v>
      </c>
      <c r="D6" s="6" t="s">
        <v>36</v>
      </c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</row>
    <row r="7" spans="1:49">
      <c r="A7" s="6" t="s">
        <v>37</v>
      </c>
      <c r="B7" s="6" t="s">
        <v>38</v>
      </c>
      <c r="C7" s="6" t="s">
        <v>4</v>
      </c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5"/>
      <c r="P7" s="6"/>
      <c r="Q7" s="6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</row>
    <row r="8" spans="1:49">
      <c r="A8" s="6" t="s">
        <v>241</v>
      </c>
      <c r="B8" s="6" t="s">
        <v>40</v>
      </c>
      <c r="C8" s="6" t="s">
        <v>41</v>
      </c>
      <c r="D8" s="6" t="s">
        <v>42</v>
      </c>
      <c r="E8" s="6" t="s">
        <v>43</v>
      </c>
      <c r="F8" s="6" t="s">
        <v>6</v>
      </c>
      <c r="G8" s="6" t="s">
        <v>44</v>
      </c>
      <c r="H8" s="6" t="s">
        <v>45</v>
      </c>
      <c r="I8" s="6"/>
      <c r="J8" s="6"/>
      <c r="K8" s="6"/>
      <c r="L8" s="6"/>
      <c r="M8" s="6"/>
      <c r="N8" s="5"/>
      <c r="O8" s="5"/>
      <c r="P8" s="6"/>
      <c r="Q8" s="6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</row>
    <row r="9" spans="1:49">
      <c r="A9" s="6" t="s">
        <v>9</v>
      </c>
      <c r="B9" s="6" t="s">
        <v>46</v>
      </c>
      <c r="C9" s="6" t="s">
        <v>47</v>
      </c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</row>
    <row r="10" spans="1:49">
      <c r="A10" s="6" t="s">
        <v>7</v>
      </c>
      <c r="B10" s="6" t="s">
        <v>48</v>
      </c>
      <c r="C10" s="6" t="s">
        <v>49</v>
      </c>
      <c r="D10" s="6" t="s">
        <v>50</v>
      </c>
      <c r="E10" s="6" t="s">
        <v>51</v>
      </c>
      <c r="F10" s="6" t="s">
        <v>58</v>
      </c>
      <c r="G10" s="6" t="s">
        <v>53</v>
      </c>
      <c r="H10" s="6" t="s">
        <v>5</v>
      </c>
      <c r="I10" s="6" t="s">
        <v>54</v>
      </c>
      <c r="J10" s="6" t="s">
        <v>55</v>
      </c>
      <c r="K10" s="6" t="s">
        <v>56</v>
      </c>
      <c r="L10" s="6" t="s">
        <v>57</v>
      </c>
      <c r="M10" s="6" t="s">
        <v>52</v>
      </c>
      <c r="N10" s="6" t="s">
        <v>59</v>
      </c>
      <c r="O10" s="6"/>
      <c r="P10" s="6"/>
      <c r="Q10" s="6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</row>
    <row r="11" spans="1:49">
      <c r="A11" s="6" t="s">
        <v>60</v>
      </c>
      <c r="B11" s="6" t="s">
        <v>61</v>
      </c>
      <c r="C11" s="6" t="s">
        <v>62</v>
      </c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</row>
    <row r="12" spans="1:49">
      <c r="A12" s="6" t="s">
        <v>63</v>
      </c>
      <c r="B12" s="6" t="s">
        <v>64</v>
      </c>
      <c r="C12" s="6" t="s">
        <v>65</v>
      </c>
      <c r="D12" s="6" t="s">
        <v>66</v>
      </c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</row>
    <row r="13" spans="1:49">
      <c r="A13" s="5" t="s">
        <v>67</v>
      </c>
      <c r="B13" s="5" t="s">
        <v>68</v>
      </c>
      <c r="C13" s="5" t="s">
        <v>69</v>
      </c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6"/>
      <c r="P13" s="6"/>
      <c r="Q13" s="6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</row>
    <row r="14" spans="1:49" s="5" customFormat="1" ht="11.25">
      <c r="A14" s="6" t="s">
        <v>70</v>
      </c>
      <c r="B14" s="6" t="s">
        <v>68</v>
      </c>
      <c r="C14" s="6" t="s">
        <v>6</v>
      </c>
      <c r="D14" s="6" t="s">
        <v>71</v>
      </c>
      <c r="E14" s="6" t="s">
        <v>72</v>
      </c>
      <c r="F14" s="6" t="s">
        <v>69</v>
      </c>
      <c r="G14" s="6" t="s">
        <v>73</v>
      </c>
      <c r="H14" s="6" t="s">
        <v>74</v>
      </c>
      <c r="I14" s="6" t="s">
        <v>75</v>
      </c>
      <c r="J14" s="6"/>
      <c r="K14" s="6"/>
      <c r="L14" s="6"/>
      <c r="M14" s="6"/>
      <c r="N14" s="6"/>
      <c r="O14" s="6"/>
      <c r="P14" s="6"/>
      <c r="Q14" s="6"/>
    </row>
    <row r="15" spans="1:49" s="5" customFormat="1">
      <c r="A15" s="5" t="s">
        <v>244</v>
      </c>
      <c r="B15" t="s">
        <v>242</v>
      </c>
      <c r="C15" t="s">
        <v>243</v>
      </c>
      <c r="D15"/>
      <c r="E15"/>
    </row>
    <row r="16" spans="1:49" s="5" customFormat="1">
      <c r="A16" s="5" t="s">
        <v>245</v>
      </c>
      <c r="B16" t="s">
        <v>246</v>
      </c>
      <c r="C16" t="s">
        <v>247</v>
      </c>
      <c r="D16" t="s">
        <v>248</v>
      </c>
      <c r="E16" t="s">
        <v>249</v>
      </c>
    </row>
    <row r="17" spans="5:6" s="5" customFormat="1">
      <c r="E17"/>
      <c r="F17"/>
    </row>
    <row r="18" spans="5:6" s="5" customFormat="1" ht="11.25"/>
  </sheetData>
  <sheetProtection sheet="1" objects="1" scenarios="1"/>
  <conditionalFormatting sqref="A2:A1048576">
    <cfRule type="expression" dxfId="11" priority="9">
      <formula>A2&lt;&gt;""</formula>
    </cfRule>
  </conditionalFormatting>
  <conditionalFormatting sqref="B2:XFD1048576">
    <cfRule type="expression" dxfId="10" priority="4">
      <formula>AND(COUNTIF(B2,"&gt;&lt;")&gt;0)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5"/>
  <dimension ref="A1:G26"/>
  <sheetViews>
    <sheetView workbookViewId="0">
      <selection activeCell="B3" sqref="B3"/>
    </sheetView>
  </sheetViews>
  <sheetFormatPr baseColWidth="10" defaultRowHeight="12.75"/>
  <cols>
    <col min="1" max="1" width="20" style="9" customWidth="1"/>
    <col min="2" max="2" width="18.28515625" bestFit="1" customWidth="1"/>
    <col min="3" max="3" width="28.140625" bestFit="1" customWidth="1"/>
  </cols>
  <sheetData>
    <row r="1" spans="1:7">
      <c r="A1" s="7" t="s">
        <v>1</v>
      </c>
      <c r="B1" s="163" t="s">
        <v>170</v>
      </c>
      <c r="C1" s="164"/>
    </row>
    <row r="2" spans="1:7">
      <c r="A2" s="10" t="s">
        <v>78</v>
      </c>
      <c r="B2" s="107" t="s">
        <v>171</v>
      </c>
      <c r="C2" s="107" t="s">
        <v>172</v>
      </c>
    </row>
    <row r="3" spans="1:7">
      <c r="A3" s="10" t="s">
        <v>79</v>
      </c>
      <c r="B3" s="87" t="s">
        <v>103</v>
      </c>
      <c r="C3" s="87" t="s">
        <v>173</v>
      </c>
      <c r="D3" s="87" t="s">
        <v>209</v>
      </c>
    </row>
    <row r="4" spans="1:7">
      <c r="A4" s="10" t="s">
        <v>80</v>
      </c>
      <c r="B4" s="87" t="s">
        <v>168</v>
      </c>
      <c r="C4" s="87" t="s">
        <v>174</v>
      </c>
      <c r="D4" s="87" t="s">
        <v>181</v>
      </c>
      <c r="E4" s="87" t="s">
        <v>185</v>
      </c>
      <c r="F4" s="87" t="s">
        <v>186</v>
      </c>
      <c r="G4" s="87" t="s">
        <v>187</v>
      </c>
    </row>
    <row r="5" spans="1:7">
      <c r="A5" s="10" t="s">
        <v>81</v>
      </c>
      <c r="B5" s="87"/>
    </row>
    <row r="6" spans="1:7">
      <c r="A6" s="10" t="s">
        <v>82</v>
      </c>
      <c r="B6" s="87"/>
    </row>
    <row r="7" spans="1:7">
      <c r="A7" s="10" t="s">
        <v>83</v>
      </c>
    </row>
    <row r="8" spans="1:7">
      <c r="A8" s="10" t="s">
        <v>84</v>
      </c>
    </row>
    <row r="9" spans="1:7">
      <c r="A9" s="10" t="s">
        <v>3</v>
      </c>
    </row>
    <row r="10" spans="1:7">
      <c r="A10" s="10" t="s">
        <v>77</v>
      </c>
    </row>
    <row r="11" spans="1:7">
      <c r="A11" s="10" t="s">
        <v>85</v>
      </c>
    </row>
    <row r="12" spans="1:7">
      <c r="A12" s="10" t="s">
        <v>86</v>
      </c>
    </row>
    <row r="13" spans="1:7">
      <c r="A13" s="10" t="s">
        <v>87</v>
      </c>
    </row>
    <row r="14" spans="1:7">
      <c r="A14" s="10" t="s">
        <v>88</v>
      </c>
    </row>
    <row r="15" spans="1:7">
      <c r="A15" s="10" t="s">
        <v>89</v>
      </c>
    </row>
    <row r="16" spans="1:7">
      <c r="A16" s="10" t="s">
        <v>90</v>
      </c>
    </row>
    <row r="17" spans="1:1">
      <c r="A17" s="10" t="s">
        <v>103</v>
      </c>
    </row>
    <row r="18" spans="1:1">
      <c r="A18" s="10" t="s">
        <v>5</v>
      </c>
    </row>
    <row r="19" spans="1:1">
      <c r="A19" s="11" t="s">
        <v>175</v>
      </c>
    </row>
    <row r="20" spans="1:1">
      <c r="A20" s="5"/>
    </row>
    <row r="21" spans="1:1">
      <c r="A21" s="5"/>
    </row>
    <row r="22" spans="1:1">
      <c r="A22" s="5"/>
    </row>
    <row r="23" spans="1:1">
      <c r="A23" s="5"/>
    </row>
    <row r="24" spans="1:1">
      <c r="A24" s="5"/>
    </row>
    <row r="25" spans="1:1">
      <c r="A25" s="5"/>
    </row>
    <row r="26" spans="1:1">
      <c r="A26" s="5"/>
    </row>
  </sheetData>
  <mergeCells count="1">
    <mergeCell ref="B1:C1"/>
  </mergeCells>
  <conditionalFormatting sqref="A2:A1048576">
    <cfRule type="expression" dxfId="9" priority="7">
      <formula>A2&lt;&gt;""</formula>
    </cfRule>
  </conditionalFormatting>
  <conditionalFormatting sqref="B3:C4 B9:C1048576 E4:G4 B5:B8">
    <cfRule type="expression" dxfId="8" priority="8">
      <formula>B3&lt;&gt;""</formula>
    </cfRule>
  </conditionalFormatting>
  <conditionalFormatting sqref="D4">
    <cfRule type="expression" dxfId="7" priority="2">
      <formula>D4&lt;&gt;""</formula>
    </cfRule>
  </conditionalFormatting>
  <conditionalFormatting sqref="D3">
    <cfRule type="expression" dxfId="6" priority="1">
      <formula>D3&lt;&gt;""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06"/>
  <dimension ref="A1:J25"/>
  <sheetViews>
    <sheetView workbookViewId="0">
      <selection activeCell="A2" sqref="A2"/>
    </sheetView>
  </sheetViews>
  <sheetFormatPr baseColWidth="10" defaultRowHeight="12.75"/>
  <cols>
    <col min="1" max="1" width="25" bestFit="1" customWidth="1"/>
    <col min="2" max="2" width="16.7109375" bestFit="1" customWidth="1"/>
    <col min="5" max="5" width="12.28515625" bestFit="1" customWidth="1"/>
    <col min="6" max="6" width="29.42578125" customWidth="1"/>
    <col min="7" max="7" width="25.140625" bestFit="1" customWidth="1"/>
    <col min="8" max="8" width="17.7109375" bestFit="1" customWidth="1"/>
  </cols>
  <sheetData>
    <row r="1" spans="1:10">
      <c r="A1" s="43" t="s">
        <v>2</v>
      </c>
      <c r="B1" s="53" t="s">
        <v>141</v>
      </c>
      <c r="C1" s="165" t="s">
        <v>115</v>
      </c>
      <c r="D1" s="165"/>
      <c r="E1" s="44" t="s">
        <v>91</v>
      </c>
      <c r="F1" s="45" t="s">
        <v>125</v>
      </c>
      <c r="G1" s="45" t="s">
        <v>17</v>
      </c>
      <c r="H1" s="112" t="s">
        <v>71</v>
      </c>
      <c r="I1" s="113" t="s">
        <v>183</v>
      </c>
      <c r="J1" s="113" t="s">
        <v>184</v>
      </c>
    </row>
    <row r="2" spans="1:10">
      <c r="A2" s="39" t="s">
        <v>14</v>
      </c>
      <c r="B2" s="96">
        <v>23</v>
      </c>
      <c r="C2" s="37" t="s">
        <v>101</v>
      </c>
      <c r="D2" s="38" t="s">
        <v>121</v>
      </c>
      <c r="E2" s="15" t="s">
        <v>143</v>
      </c>
      <c r="F2" s="166" t="s">
        <v>126</v>
      </c>
      <c r="G2" s="167" t="s">
        <v>167</v>
      </c>
      <c r="H2" t="s">
        <v>176</v>
      </c>
      <c r="I2" s="114">
        <v>33</v>
      </c>
      <c r="J2" s="114">
        <v>48</v>
      </c>
    </row>
    <row r="3" spans="1:10">
      <c r="A3" s="39" t="s">
        <v>76</v>
      </c>
      <c r="B3" s="96" t="s">
        <v>140</v>
      </c>
      <c r="C3" s="37" t="s">
        <v>102</v>
      </c>
      <c r="D3" s="38" t="s">
        <v>121</v>
      </c>
      <c r="E3" s="15" t="s">
        <v>92</v>
      </c>
      <c r="F3" s="166"/>
      <c r="G3" s="168"/>
      <c r="H3" t="s">
        <v>178</v>
      </c>
    </row>
    <row r="4" spans="1:10">
      <c r="A4" s="40" t="s">
        <v>99</v>
      </c>
      <c r="B4" s="96" t="s">
        <v>140</v>
      </c>
      <c r="C4" s="37" t="s">
        <v>105</v>
      </c>
      <c r="D4" s="38" t="s">
        <v>121</v>
      </c>
      <c r="E4" s="15" t="s">
        <v>93</v>
      </c>
      <c r="F4" s="56" t="s">
        <v>142</v>
      </c>
      <c r="G4" s="54">
        <f ca="1">TODAY()</f>
        <v>42353</v>
      </c>
      <c r="H4" t="s">
        <v>177</v>
      </c>
    </row>
    <row r="5" spans="1:10">
      <c r="A5" s="39" t="s">
        <v>13</v>
      </c>
      <c r="B5" s="96">
        <v>110</v>
      </c>
      <c r="C5" s="37" t="s">
        <v>106</v>
      </c>
      <c r="D5" s="38" t="s">
        <v>121</v>
      </c>
      <c r="E5" s="15" t="s">
        <v>94</v>
      </c>
      <c r="H5" t="s">
        <v>179</v>
      </c>
    </row>
    <row r="6" spans="1:10">
      <c r="A6" s="40" t="s">
        <v>15</v>
      </c>
      <c r="B6" s="96" t="s">
        <v>140</v>
      </c>
      <c r="C6" s="37" t="s">
        <v>107</v>
      </c>
      <c r="D6" s="38" t="s">
        <v>121</v>
      </c>
      <c r="E6" s="15" t="s">
        <v>95</v>
      </c>
      <c r="H6" t="s">
        <v>180</v>
      </c>
    </row>
    <row r="7" spans="1:10">
      <c r="A7" s="39" t="s">
        <v>16</v>
      </c>
      <c r="B7" s="96" t="s">
        <v>140</v>
      </c>
      <c r="C7" s="37" t="s">
        <v>108</v>
      </c>
      <c r="D7" s="38" t="s">
        <v>121</v>
      </c>
      <c r="E7" s="8" t="s">
        <v>96</v>
      </c>
    </row>
    <row r="8" spans="1:10">
      <c r="A8" s="40" t="s">
        <v>98</v>
      </c>
      <c r="B8" s="96" t="s">
        <v>140</v>
      </c>
      <c r="C8" s="37" t="s">
        <v>109</v>
      </c>
      <c r="D8" s="38" t="s">
        <v>121</v>
      </c>
      <c r="E8" s="8" t="s">
        <v>97</v>
      </c>
      <c r="G8" s="87"/>
    </row>
    <row r="9" spans="1:10">
      <c r="A9" s="40" t="s">
        <v>17</v>
      </c>
      <c r="B9" s="96" t="s">
        <v>189</v>
      </c>
      <c r="C9" s="37" t="s">
        <v>110</v>
      </c>
      <c r="D9" s="38" t="s">
        <v>121</v>
      </c>
    </row>
    <row r="10" spans="1:10">
      <c r="A10" s="5" t="s">
        <v>238</v>
      </c>
      <c r="B10" s="5">
        <v>99999</v>
      </c>
      <c r="C10" s="37" t="s">
        <v>111</v>
      </c>
      <c r="D10" s="38" t="s">
        <v>121</v>
      </c>
      <c r="E10" s="5"/>
    </row>
    <row r="11" spans="1:10">
      <c r="A11" s="5" t="s">
        <v>251</v>
      </c>
      <c r="B11" s="5">
        <v>23</v>
      </c>
      <c r="C11" s="37" t="s">
        <v>112</v>
      </c>
      <c r="D11" s="38" t="s">
        <v>127</v>
      </c>
      <c r="E11" s="5"/>
    </row>
    <row r="12" spans="1:10">
      <c r="A12" s="5"/>
      <c r="B12" s="5"/>
      <c r="C12" s="37" t="s">
        <v>113</v>
      </c>
      <c r="D12" s="38" t="s">
        <v>127</v>
      </c>
      <c r="E12" s="4"/>
    </row>
    <row r="13" spans="1:10">
      <c r="A13" s="5"/>
      <c r="B13" s="5"/>
      <c r="C13" s="37" t="s">
        <v>114</v>
      </c>
      <c r="D13" s="38" t="s">
        <v>127</v>
      </c>
    </row>
    <row r="14" spans="1:10">
      <c r="A14" s="5"/>
      <c r="B14" s="5"/>
      <c r="E14" s="5"/>
    </row>
    <row r="15" spans="1:10">
      <c r="A15" s="5"/>
      <c r="B15" s="5"/>
      <c r="E15" s="5"/>
    </row>
    <row r="16" spans="1:10">
      <c r="A16" s="5"/>
      <c r="B16" s="5"/>
      <c r="E16" s="5"/>
    </row>
    <row r="17" spans="1:5">
      <c r="A17" s="5"/>
      <c r="B17" s="5"/>
      <c r="E17" s="5"/>
    </row>
    <row r="18" spans="1:5">
      <c r="A18" s="5"/>
      <c r="B18" s="5"/>
      <c r="E18" s="5"/>
    </row>
    <row r="19" spans="1:5">
      <c r="E19" s="5"/>
    </row>
    <row r="20" spans="1:5">
      <c r="E20" s="5"/>
    </row>
    <row r="21" spans="1:5">
      <c r="E21" s="5"/>
    </row>
    <row r="22" spans="1:5">
      <c r="E22" s="5"/>
    </row>
    <row r="23" spans="1:5">
      <c r="E23" s="5"/>
    </row>
    <row r="24" spans="1:5">
      <c r="E24" s="5"/>
    </row>
    <row r="25" spans="1:5">
      <c r="E25" s="5"/>
    </row>
  </sheetData>
  <mergeCells count="3">
    <mergeCell ref="C1:D1"/>
    <mergeCell ref="F2:F3"/>
    <mergeCell ref="G2:G3"/>
  </mergeCells>
  <conditionalFormatting sqref="A2:B1048576">
    <cfRule type="expression" dxfId="5" priority="1">
      <formula>A2&lt;&gt;""</formula>
    </cfRule>
  </conditionalFormatting>
  <conditionalFormatting sqref="E10:E1048576 E2:E8">
    <cfRule type="expression" dxfId="4" priority="8">
      <formula>E2&lt;&gt;""</formula>
    </cfRule>
  </conditionalFormatting>
  <conditionalFormatting sqref="H2:H1048576">
    <cfRule type="expression" dxfId="3" priority="9">
      <formula>H2&lt;&gt;""</formula>
    </cfRule>
  </conditionalFormatting>
  <conditionalFormatting sqref="D2:D1048576">
    <cfRule type="cellIs" dxfId="2" priority="2" operator="equal">
      <formula>"Non Inscrite"</formula>
    </cfRule>
    <cfRule type="cellIs" dxfId="1" priority="3" operator="equal">
      <formula>"Inscrite"</formula>
    </cfRule>
  </conditionalFormatting>
  <dataValidations disablePrompts="1" count="3">
    <dataValidation type="list" allowBlank="1" showInputMessage="1" showErrorMessage="1" sqref="D2:D13">
      <formula1>"Inscrite,Non Inscrite"</formula1>
    </dataValidation>
    <dataValidation type="list" allowBlank="1" showInputMessage="1" showErrorMessage="1" sqref="G1">
      <formula1>compte</formula1>
    </dataValidation>
    <dataValidation type="list" allowBlank="1" showInputMessage="1" showErrorMessage="1" sqref="G2:G3">
      <formula1>"Oui,Non"</formula1>
    </dataValidation>
  </dataValidations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Word.Document.8" dvAspect="DVASPECT_ICON" shapeId="3076" r:id="rId4">
          <objectPr defaultSize="0" r:id="rId5">
            <anchor moveWithCells="1">
              <from>
                <xdr:col>5</xdr:col>
                <xdr:colOff>561975</xdr:colOff>
                <xdr:row>8</xdr:row>
                <xdr:rowOff>152400</xdr:rowOff>
              </from>
              <to>
                <xdr:col>5</xdr:col>
                <xdr:colOff>1476375</xdr:colOff>
                <xdr:row>13</xdr:row>
                <xdr:rowOff>28575</xdr:rowOff>
              </to>
            </anchor>
          </objectPr>
        </oleObject>
      </mc:Choice>
      <mc:Fallback>
        <oleObject progId="Word.Document.8" dvAspect="DVASPECT_ICON" shapeId="3076" r:id="rId4"/>
      </mc:Fallback>
    </mc:AlternateContent>
  </oleObjec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7"/>
  <dimension ref="A1:S22"/>
  <sheetViews>
    <sheetView zoomScale="85" zoomScaleNormal="85" workbookViewId="0">
      <pane ySplit="2" topLeftCell="A3" activePane="bottomLeft" state="frozen"/>
      <selection pane="bottomLeft" activeCell="C19" sqref="C19"/>
    </sheetView>
  </sheetViews>
  <sheetFormatPr baseColWidth="10" defaultRowHeight="12.75"/>
  <cols>
    <col min="1" max="1" width="20.140625" bestFit="1" customWidth="1"/>
    <col min="2" max="2" width="7.42578125" style="33" bestFit="1" customWidth="1"/>
    <col min="3" max="3" width="18.28515625" customWidth="1"/>
    <col min="4" max="4" width="9.5703125" bestFit="1" customWidth="1"/>
    <col min="5" max="5" width="15.42578125" bestFit="1" customWidth="1"/>
    <col min="6" max="6" width="20.5703125" style="98" customWidth="1"/>
    <col min="7" max="7" width="12.85546875" bestFit="1" customWidth="1"/>
    <col min="8" max="17" width="11.42578125" style="102"/>
    <col min="18" max="19" width="11.42578125" style="35"/>
  </cols>
  <sheetData>
    <row r="1" spans="1:19" ht="39" customHeight="1">
      <c r="A1" s="169"/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69"/>
      <c r="Q1" s="169"/>
      <c r="R1" s="169"/>
      <c r="S1" s="169"/>
    </row>
    <row r="2" spans="1:19" ht="25.5">
      <c r="A2" s="27" t="s">
        <v>2</v>
      </c>
      <c r="B2" s="28" t="s">
        <v>0</v>
      </c>
      <c r="C2" s="28" t="s">
        <v>91</v>
      </c>
      <c r="D2" s="27" t="s">
        <v>1</v>
      </c>
      <c r="E2" s="27" t="s">
        <v>18</v>
      </c>
      <c r="F2" s="27" t="s">
        <v>19</v>
      </c>
      <c r="G2" s="27" t="s">
        <v>100</v>
      </c>
      <c r="H2" s="16" t="s">
        <v>101</v>
      </c>
      <c r="I2" s="22" t="s">
        <v>102</v>
      </c>
      <c r="J2" s="30" t="s">
        <v>105</v>
      </c>
      <c r="K2" s="30" t="s">
        <v>106</v>
      </c>
      <c r="L2" s="30" t="s">
        <v>107</v>
      </c>
      <c r="M2" s="30" t="s">
        <v>108</v>
      </c>
      <c r="N2" s="30" t="s">
        <v>109</v>
      </c>
      <c r="O2" s="30" t="s">
        <v>110</v>
      </c>
      <c r="P2" s="30" t="s">
        <v>111</v>
      </c>
      <c r="Q2" s="30" t="s">
        <v>112</v>
      </c>
      <c r="R2" s="30" t="s">
        <v>113</v>
      </c>
      <c r="S2" s="30" t="s">
        <v>114</v>
      </c>
    </row>
    <row r="3" spans="1:19">
      <c r="A3" s="17" t="s">
        <v>14</v>
      </c>
      <c r="B3" s="32">
        <v>1</v>
      </c>
      <c r="C3" s="18" t="s">
        <v>95</v>
      </c>
      <c r="D3" s="19" t="s">
        <v>122</v>
      </c>
      <c r="E3" s="19" t="s">
        <v>104</v>
      </c>
      <c r="F3" s="97" t="s">
        <v>17</v>
      </c>
      <c r="G3" s="19" t="s">
        <v>12</v>
      </c>
      <c r="H3" s="55">
        <v>-110</v>
      </c>
      <c r="I3" s="55">
        <v>-120</v>
      </c>
      <c r="J3" s="55">
        <v>-130</v>
      </c>
      <c r="K3" s="55">
        <v>-140</v>
      </c>
      <c r="L3" s="55">
        <v>-150</v>
      </c>
      <c r="M3" s="55">
        <v>-160</v>
      </c>
      <c r="N3" s="55">
        <v>-170</v>
      </c>
      <c r="O3" s="55">
        <v>-180</v>
      </c>
      <c r="P3" s="55">
        <v>-190</v>
      </c>
      <c r="Q3" s="55">
        <v>-200</v>
      </c>
      <c r="R3" s="55">
        <v>-200</v>
      </c>
      <c r="S3" s="36"/>
    </row>
    <row r="4" spans="1:19">
      <c r="A4" s="17" t="s">
        <v>13</v>
      </c>
      <c r="B4" s="32">
        <v>1</v>
      </c>
      <c r="C4" s="18" t="s">
        <v>95</v>
      </c>
      <c r="D4" s="19" t="s">
        <v>122</v>
      </c>
      <c r="E4" s="19" t="s">
        <v>104</v>
      </c>
      <c r="F4" s="97" t="s">
        <v>17</v>
      </c>
      <c r="G4" s="25" t="s">
        <v>12</v>
      </c>
      <c r="H4" s="55">
        <v>-111</v>
      </c>
      <c r="I4" s="99">
        <v>-121</v>
      </c>
      <c r="J4" s="55">
        <v>-131</v>
      </c>
      <c r="K4" s="55">
        <v>-141</v>
      </c>
      <c r="L4" s="55">
        <v>-151</v>
      </c>
      <c r="M4" s="55">
        <v>-161</v>
      </c>
      <c r="N4" s="55">
        <v>-171</v>
      </c>
      <c r="O4" s="55">
        <v>-181</v>
      </c>
      <c r="P4" s="55">
        <v>-191</v>
      </c>
      <c r="Q4" s="55">
        <v>-201</v>
      </c>
      <c r="R4" s="55">
        <v>-201</v>
      </c>
      <c r="S4" s="36"/>
    </row>
    <row r="5" spans="1:19">
      <c r="A5" s="17" t="s">
        <v>14</v>
      </c>
      <c r="B5" s="32">
        <v>2</v>
      </c>
      <c r="C5" s="18" t="s">
        <v>94</v>
      </c>
      <c r="D5" s="19" t="s">
        <v>87</v>
      </c>
      <c r="E5" s="19" t="s">
        <v>70</v>
      </c>
      <c r="F5" s="97" t="s">
        <v>71</v>
      </c>
      <c r="G5" s="19" t="s">
        <v>12</v>
      </c>
      <c r="H5" s="55">
        <v>-210</v>
      </c>
      <c r="I5" s="55">
        <v>-220</v>
      </c>
      <c r="J5" s="55">
        <v>-230</v>
      </c>
      <c r="K5" s="55">
        <v>-240</v>
      </c>
      <c r="L5" s="55">
        <v>-250</v>
      </c>
      <c r="M5" s="55">
        <v>-260</v>
      </c>
      <c r="N5" s="55">
        <v>-270</v>
      </c>
      <c r="O5" s="55">
        <v>-280</v>
      </c>
      <c r="P5" s="55">
        <v>-290</v>
      </c>
      <c r="Q5" s="55">
        <v>-300</v>
      </c>
      <c r="R5" s="55">
        <v>-300</v>
      </c>
      <c r="S5" s="36"/>
    </row>
    <row r="6" spans="1:19">
      <c r="A6" s="17" t="s">
        <v>14</v>
      </c>
      <c r="B6" s="32">
        <v>3</v>
      </c>
      <c r="C6" s="18" t="s">
        <v>93</v>
      </c>
      <c r="D6" s="19" t="s">
        <v>123</v>
      </c>
      <c r="E6" s="19" t="s">
        <v>22</v>
      </c>
      <c r="F6" s="97" t="s">
        <v>6</v>
      </c>
      <c r="G6" s="19" t="s">
        <v>11</v>
      </c>
      <c r="H6" s="55">
        <v>310</v>
      </c>
      <c r="I6" s="99">
        <v>320</v>
      </c>
      <c r="J6" s="55">
        <v>330</v>
      </c>
      <c r="K6" s="99">
        <v>340</v>
      </c>
      <c r="L6" s="55">
        <v>350</v>
      </c>
      <c r="M6" s="99">
        <v>360</v>
      </c>
      <c r="N6" s="55">
        <v>370</v>
      </c>
      <c r="O6" s="99">
        <v>380</v>
      </c>
      <c r="P6" s="55">
        <v>390</v>
      </c>
      <c r="Q6" s="99">
        <v>400</v>
      </c>
      <c r="R6" s="99">
        <v>400</v>
      </c>
      <c r="S6" s="36"/>
    </row>
    <row r="7" spans="1:19">
      <c r="A7" s="23" t="s">
        <v>14</v>
      </c>
      <c r="B7" s="32">
        <v>4</v>
      </c>
      <c r="C7" s="24" t="s">
        <v>94</v>
      </c>
      <c r="D7" s="25" t="s">
        <v>118</v>
      </c>
      <c r="E7" s="25" t="s">
        <v>37</v>
      </c>
      <c r="F7" s="97" t="s">
        <v>38</v>
      </c>
      <c r="G7" s="25" t="s">
        <v>11</v>
      </c>
      <c r="H7" s="100">
        <v>410</v>
      </c>
      <c r="I7" s="100">
        <v>420</v>
      </c>
      <c r="J7" s="100">
        <v>430</v>
      </c>
      <c r="K7" s="100">
        <v>440</v>
      </c>
      <c r="L7" s="100">
        <v>450</v>
      </c>
      <c r="M7" s="100">
        <v>460</v>
      </c>
      <c r="N7" s="100">
        <v>470</v>
      </c>
      <c r="O7" s="100">
        <v>480</v>
      </c>
      <c r="P7" s="100">
        <v>490</v>
      </c>
      <c r="Q7" s="100">
        <v>500</v>
      </c>
      <c r="R7" s="100">
        <v>500</v>
      </c>
      <c r="S7" s="36"/>
    </row>
    <row r="8" spans="1:19">
      <c r="A8" s="29" t="s">
        <v>14</v>
      </c>
      <c r="B8" s="159">
        <v>4</v>
      </c>
      <c r="C8" s="152" t="s">
        <v>143</v>
      </c>
      <c r="D8" s="150" t="s">
        <v>83</v>
      </c>
      <c r="E8" s="150" t="s">
        <v>29</v>
      </c>
      <c r="F8" s="160" t="s">
        <v>31</v>
      </c>
      <c r="G8" s="150" t="s">
        <v>12</v>
      </c>
      <c r="H8" s="155">
        <v>-20</v>
      </c>
      <c r="I8" s="156"/>
      <c r="J8" s="157"/>
      <c r="K8" s="157"/>
      <c r="L8" s="157"/>
      <c r="M8" s="157"/>
      <c r="N8" s="157"/>
      <c r="O8" s="157"/>
      <c r="P8" s="157"/>
      <c r="Q8" s="157"/>
      <c r="R8" s="157"/>
      <c r="S8" s="157"/>
    </row>
    <row r="9" spans="1:19">
      <c r="A9" s="29" t="s">
        <v>14</v>
      </c>
      <c r="B9" s="159">
        <v>5</v>
      </c>
      <c r="C9" s="152" t="s">
        <v>143</v>
      </c>
      <c r="D9" s="150" t="s">
        <v>83</v>
      </c>
      <c r="E9" s="150" t="s">
        <v>29</v>
      </c>
      <c r="F9" s="160" t="s">
        <v>31</v>
      </c>
      <c r="G9" s="150" t="s">
        <v>11</v>
      </c>
      <c r="H9" s="155">
        <v>10</v>
      </c>
      <c r="I9" s="156">
        <v>11</v>
      </c>
      <c r="J9" s="157">
        <v>12</v>
      </c>
      <c r="K9" s="157">
        <v>13</v>
      </c>
      <c r="L9" s="157">
        <v>14</v>
      </c>
      <c r="M9" s="157">
        <v>15</v>
      </c>
      <c r="N9" s="157">
        <v>16</v>
      </c>
      <c r="O9" s="157">
        <v>17</v>
      </c>
      <c r="P9" s="157">
        <v>18</v>
      </c>
      <c r="Q9" s="157">
        <v>19</v>
      </c>
      <c r="R9" s="157">
        <v>20</v>
      </c>
      <c r="S9" s="157">
        <v>21</v>
      </c>
    </row>
    <row r="10" spans="1:19">
      <c r="A10" s="29" t="s">
        <v>99</v>
      </c>
      <c r="B10" s="151">
        <v>5</v>
      </c>
      <c r="C10" s="152" t="s">
        <v>94</v>
      </c>
      <c r="D10" s="150" t="s">
        <v>80</v>
      </c>
      <c r="E10" s="153" t="s">
        <v>24</v>
      </c>
      <c r="F10" s="154" t="s">
        <v>26</v>
      </c>
      <c r="G10" s="150" t="s">
        <v>12</v>
      </c>
      <c r="H10" s="155"/>
      <c r="I10" s="156"/>
      <c r="J10" s="157"/>
      <c r="K10" s="157"/>
      <c r="L10" s="157"/>
      <c r="M10" s="157"/>
      <c r="N10" s="157"/>
      <c r="O10" s="157"/>
      <c r="P10" s="157"/>
      <c r="Q10" s="157"/>
      <c r="R10" s="157"/>
      <c r="S10" s="157"/>
    </row>
    <row r="11" spans="1:19">
      <c r="A11" s="29" t="s">
        <v>14</v>
      </c>
      <c r="B11" s="147">
        <v>6</v>
      </c>
      <c r="C11" s="24" t="s">
        <v>95</v>
      </c>
      <c r="D11" s="25" t="s">
        <v>103</v>
      </c>
      <c r="E11" s="148" t="s">
        <v>33</v>
      </c>
      <c r="F11" s="149" t="s">
        <v>34</v>
      </c>
      <c r="G11" s="25" t="s">
        <v>12</v>
      </c>
      <c r="H11" s="100"/>
      <c r="I11" s="101"/>
      <c r="J11" s="36"/>
      <c r="K11" s="36"/>
      <c r="L11" s="36"/>
      <c r="M11" s="36"/>
      <c r="N11" s="36"/>
      <c r="O11" s="36">
        <v>-9999</v>
      </c>
      <c r="P11" s="36"/>
      <c r="Q11" s="36"/>
      <c r="R11" s="36"/>
      <c r="S11" s="36"/>
    </row>
    <row r="12" spans="1:19">
      <c r="A12" s="29" t="s">
        <v>99</v>
      </c>
      <c r="B12" s="151">
        <v>8</v>
      </c>
      <c r="C12" s="152" t="s">
        <v>143</v>
      </c>
      <c r="D12" s="150" t="s">
        <v>80</v>
      </c>
      <c r="E12" s="153"/>
      <c r="F12" s="154" t="s">
        <v>16</v>
      </c>
      <c r="G12" s="150" t="s">
        <v>12</v>
      </c>
      <c r="H12" s="155">
        <v>-2.25</v>
      </c>
      <c r="I12" s="156"/>
      <c r="J12" s="157"/>
      <c r="K12" s="157">
        <v>-3.12</v>
      </c>
      <c r="L12" s="157"/>
      <c r="M12" s="157"/>
      <c r="N12" s="157"/>
      <c r="O12" s="157"/>
      <c r="P12" s="157"/>
      <c r="Q12" s="157"/>
      <c r="R12" s="157"/>
      <c r="S12" s="157"/>
    </row>
    <row r="13" spans="1:19">
      <c r="A13" s="29" t="s">
        <v>14</v>
      </c>
      <c r="B13" s="151">
        <v>10</v>
      </c>
      <c r="C13" s="152" t="s">
        <v>92</v>
      </c>
      <c r="D13" s="150" t="s">
        <v>78</v>
      </c>
      <c r="E13" s="153" t="s">
        <v>22</v>
      </c>
      <c r="F13" s="154" t="s">
        <v>6</v>
      </c>
      <c r="G13" s="150" t="s">
        <v>12</v>
      </c>
      <c r="H13" s="155">
        <v>-2.2999999999999998</v>
      </c>
      <c r="I13" s="156"/>
      <c r="J13" s="157"/>
      <c r="K13" s="157">
        <v>-3.1</v>
      </c>
      <c r="L13" s="157"/>
      <c r="M13" s="157"/>
      <c r="N13" s="157"/>
      <c r="O13" s="157"/>
      <c r="P13" s="157"/>
      <c r="Q13" s="157"/>
      <c r="R13" s="157"/>
      <c r="S13" s="157"/>
    </row>
    <row r="14" spans="1:19">
      <c r="A14" s="29" t="s">
        <v>76</v>
      </c>
      <c r="B14" s="151">
        <v>12</v>
      </c>
      <c r="C14" s="152" t="s">
        <v>93</v>
      </c>
      <c r="D14" s="150" t="s">
        <v>80</v>
      </c>
      <c r="E14" s="153" t="s">
        <v>104</v>
      </c>
      <c r="F14" s="154" t="s">
        <v>14</v>
      </c>
      <c r="G14" s="150" t="s">
        <v>12</v>
      </c>
      <c r="H14" s="155"/>
      <c r="I14" s="156"/>
      <c r="J14" s="157"/>
      <c r="K14" s="157"/>
      <c r="L14" s="157"/>
      <c r="M14" s="157"/>
      <c r="N14" s="157"/>
      <c r="O14" s="157"/>
      <c r="P14" s="157"/>
      <c r="Q14" s="157"/>
      <c r="R14" s="157"/>
      <c r="S14" s="157"/>
    </row>
    <row r="15" spans="1:19">
      <c r="A15" s="29" t="s">
        <v>76</v>
      </c>
      <c r="B15" s="151">
        <v>12</v>
      </c>
      <c r="C15" s="152" t="s">
        <v>93</v>
      </c>
      <c r="D15" s="150" t="s">
        <v>80</v>
      </c>
      <c r="E15" s="153" t="s">
        <v>104</v>
      </c>
      <c r="F15" s="154" t="s">
        <v>14</v>
      </c>
      <c r="G15" s="150" t="s">
        <v>12</v>
      </c>
      <c r="H15" s="155">
        <v>100</v>
      </c>
      <c r="I15" s="156"/>
      <c r="J15" s="157"/>
      <c r="K15" s="157"/>
      <c r="L15" s="157"/>
      <c r="M15" s="157"/>
      <c r="N15" s="157"/>
      <c r="O15" s="157"/>
      <c r="P15" s="157"/>
      <c r="Q15" s="157"/>
      <c r="R15" s="157"/>
      <c r="S15" s="157"/>
    </row>
    <row r="16" spans="1:19">
      <c r="A16" s="29" t="s">
        <v>76</v>
      </c>
      <c r="B16" s="151">
        <v>12</v>
      </c>
      <c r="C16" s="152" t="s">
        <v>93</v>
      </c>
      <c r="D16" s="150" t="s">
        <v>79</v>
      </c>
      <c r="E16" s="153" t="s">
        <v>70</v>
      </c>
      <c r="F16" s="154" t="s">
        <v>71</v>
      </c>
      <c r="G16" s="150" t="s">
        <v>12</v>
      </c>
      <c r="H16" s="155">
        <v>-10</v>
      </c>
      <c r="I16" s="156">
        <v>-20</v>
      </c>
      <c r="J16" s="157">
        <v>-30</v>
      </c>
      <c r="K16" s="157">
        <v>-40</v>
      </c>
      <c r="L16" s="157">
        <v>-50</v>
      </c>
      <c r="M16" s="157">
        <v>-60</v>
      </c>
      <c r="N16" s="157">
        <v>-70</v>
      </c>
      <c r="O16" s="157">
        <v>-80</v>
      </c>
      <c r="P16" s="157">
        <v>-90</v>
      </c>
      <c r="Q16" s="157">
        <v>-100</v>
      </c>
      <c r="R16" s="157">
        <v>-110</v>
      </c>
      <c r="S16" s="157">
        <v>-120</v>
      </c>
    </row>
    <row r="17" spans="1:19">
      <c r="A17" s="29" t="s">
        <v>76</v>
      </c>
      <c r="B17" s="151">
        <v>12</v>
      </c>
      <c r="C17" s="152" t="s">
        <v>93</v>
      </c>
      <c r="D17" s="150" t="s">
        <v>80</v>
      </c>
      <c r="E17" s="153" t="s">
        <v>104</v>
      </c>
      <c r="F17" s="154" t="s">
        <v>99</v>
      </c>
      <c r="G17" s="150" t="s">
        <v>12</v>
      </c>
      <c r="H17" s="155"/>
      <c r="I17" s="156"/>
      <c r="J17" s="157"/>
      <c r="K17" s="157"/>
      <c r="L17" s="157"/>
      <c r="M17" s="157"/>
      <c r="N17" s="157"/>
      <c r="O17" s="157"/>
      <c r="P17" s="157"/>
      <c r="Q17" s="157"/>
      <c r="R17" s="157"/>
      <c r="S17" s="157"/>
    </row>
    <row r="18" spans="1:19">
      <c r="A18" s="29" t="s">
        <v>76</v>
      </c>
      <c r="B18" s="151">
        <v>12</v>
      </c>
      <c r="C18" s="152" t="s">
        <v>93</v>
      </c>
      <c r="D18" s="150" t="s">
        <v>80</v>
      </c>
      <c r="E18" s="153" t="s">
        <v>104</v>
      </c>
      <c r="F18" s="154" t="s">
        <v>14</v>
      </c>
      <c r="G18" s="150" t="s">
        <v>12</v>
      </c>
      <c r="H18" s="155"/>
      <c r="I18" s="156"/>
      <c r="J18" s="157"/>
      <c r="K18" s="157"/>
      <c r="L18" s="157"/>
      <c r="M18" s="157"/>
      <c r="N18" s="157"/>
      <c r="O18" s="157"/>
      <c r="P18" s="157"/>
      <c r="Q18" s="157"/>
      <c r="R18" s="157"/>
      <c r="S18" s="157"/>
    </row>
    <row r="19" spans="1:19">
      <c r="A19" s="29" t="s">
        <v>17</v>
      </c>
      <c r="B19" s="151">
        <v>14</v>
      </c>
      <c r="C19" s="152" t="s">
        <v>95</v>
      </c>
      <c r="D19" s="150" t="s">
        <v>122</v>
      </c>
      <c r="E19" s="153" t="s">
        <v>39</v>
      </c>
      <c r="F19" s="154" t="s">
        <v>40</v>
      </c>
      <c r="G19" s="150" t="s">
        <v>12</v>
      </c>
      <c r="H19" s="155">
        <v>-9999</v>
      </c>
      <c r="I19" s="156"/>
      <c r="J19" s="157"/>
      <c r="K19" s="157"/>
      <c r="L19" s="157"/>
      <c r="M19" s="157"/>
      <c r="N19" s="157"/>
      <c r="O19" s="157">
        <v>-8888</v>
      </c>
      <c r="P19" s="157">
        <v>-412</v>
      </c>
      <c r="Q19" s="157"/>
      <c r="R19" s="157"/>
      <c r="S19" s="157"/>
    </row>
    <row r="20" spans="1:19">
      <c r="A20" s="26" t="s">
        <v>17</v>
      </c>
      <c r="B20" s="147">
        <v>15</v>
      </c>
      <c r="C20" s="24" t="s">
        <v>95</v>
      </c>
      <c r="D20" s="25" t="s">
        <v>122</v>
      </c>
      <c r="E20" s="148" t="s">
        <v>39</v>
      </c>
      <c r="F20" s="149" t="s">
        <v>40</v>
      </c>
      <c r="G20" s="25" t="s">
        <v>12</v>
      </c>
      <c r="H20" s="100"/>
      <c r="I20" s="101"/>
      <c r="J20" s="36"/>
      <c r="K20" s="36"/>
      <c r="L20" s="36"/>
      <c r="M20" s="36"/>
      <c r="N20" s="36"/>
      <c r="O20" s="36">
        <v>-8888</v>
      </c>
      <c r="P20" s="36">
        <v>-412</v>
      </c>
      <c r="Q20" s="36"/>
      <c r="R20" s="36"/>
      <c r="S20" s="36"/>
    </row>
    <row r="21" spans="1:19">
      <c r="A21" s="29" t="s">
        <v>76</v>
      </c>
      <c r="B21" s="151">
        <v>23</v>
      </c>
      <c r="C21" s="152" t="s">
        <v>93</v>
      </c>
      <c r="D21" s="150" t="s">
        <v>78</v>
      </c>
      <c r="E21" s="153" t="s">
        <v>104</v>
      </c>
      <c r="F21" s="154" t="s">
        <v>13</v>
      </c>
      <c r="G21" s="150" t="s">
        <v>12</v>
      </c>
      <c r="H21" s="155">
        <v>-100</v>
      </c>
      <c r="I21" s="156"/>
      <c r="J21" s="157"/>
      <c r="K21" s="157"/>
      <c r="L21" s="157"/>
      <c r="M21" s="157"/>
      <c r="N21" s="157"/>
      <c r="O21" s="157"/>
      <c r="P21" s="157"/>
      <c r="Q21" s="157"/>
      <c r="R21" s="157"/>
      <c r="S21" s="157"/>
    </row>
    <row r="22" spans="1:19">
      <c r="A22" s="29" t="s">
        <v>76</v>
      </c>
      <c r="B22" s="151">
        <v>24</v>
      </c>
      <c r="C22" s="152" t="s">
        <v>93</v>
      </c>
      <c r="D22" s="150" t="s">
        <v>78</v>
      </c>
      <c r="E22" s="153" t="s">
        <v>104</v>
      </c>
      <c r="F22" s="154" t="s">
        <v>13</v>
      </c>
      <c r="G22" s="150" t="s">
        <v>12</v>
      </c>
      <c r="H22" s="155">
        <v>-100</v>
      </c>
      <c r="I22" s="156"/>
      <c r="J22" s="157"/>
      <c r="K22" s="157">
        <v>-200.23</v>
      </c>
      <c r="L22" s="157"/>
      <c r="M22" s="157"/>
      <c r="N22" s="157"/>
      <c r="O22" s="157"/>
      <c r="P22" s="157"/>
      <c r="Q22" s="157"/>
      <c r="R22" s="157"/>
      <c r="S22" s="157">
        <v>-888.88</v>
      </c>
    </row>
  </sheetData>
  <sheetProtection sheet="1" objects="1" scenarios="1"/>
  <mergeCells count="1">
    <mergeCell ref="A1:S1"/>
  </mergeCells>
  <dataValidations count="2">
    <dataValidation type="list" allowBlank="1" showInputMessage="1" showErrorMessage="1" sqref="E2:G2">
      <formula1>categ</formula1>
    </dataValidation>
    <dataValidation type="list" allowBlank="1" showInputMessage="1" showErrorMessage="1" sqref="A2">
      <formula1>compte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8"/>
  <dimension ref="A1:L24"/>
  <sheetViews>
    <sheetView workbookViewId="0">
      <selection activeCell="A9" sqref="A9"/>
    </sheetView>
  </sheetViews>
  <sheetFormatPr baseColWidth="10" defaultRowHeight="12.75"/>
  <cols>
    <col min="1" max="1" width="9.85546875" style="91" bestFit="1" customWidth="1"/>
    <col min="2" max="2" width="14.140625" style="91" bestFit="1" customWidth="1"/>
    <col min="3" max="3" width="14.7109375" style="91" bestFit="1" customWidth="1"/>
    <col min="5" max="5" width="9.7109375" style="35" bestFit="1" customWidth="1"/>
    <col min="6" max="6" width="21" style="104" bestFit="1" customWidth="1"/>
    <col min="7" max="7" width="17.7109375" style="104" bestFit="1" customWidth="1"/>
    <col min="8" max="8" width="7.42578125" style="106" bestFit="1" customWidth="1"/>
    <col min="9" max="9" width="14.42578125" style="94" bestFit="1" customWidth="1"/>
    <col min="10" max="10" width="14" bestFit="1" customWidth="1"/>
  </cols>
  <sheetData>
    <row r="1" spans="1:12">
      <c r="A1" s="87" t="s">
        <v>0</v>
      </c>
      <c r="B1" s="87" t="s">
        <v>169</v>
      </c>
      <c r="C1" s="87" t="s">
        <v>70</v>
      </c>
      <c r="D1" s="87" t="s">
        <v>1</v>
      </c>
      <c r="E1" s="87" t="s">
        <v>12</v>
      </c>
      <c r="F1" s="87" t="s">
        <v>165</v>
      </c>
      <c r="G1" s="87" t="s">
        <v>71</v>
      </c>
      <c r="H1" s="87" t="s">
        <v>163</v>
      </c>
      <c r="I1" s="87" t="s">
        <v>164</v>
      </c>
      <c r="J1" s="87" t="s">
        <v>166</v>
      </c>
      <c r="K1" t="s">
        <v>10</v>
      </c>
      <c r="L1" s="87" t="s">
        <v>183</v>
      </c>
    </row>
    <row r="2" spans="1:12">
      <c r="A2" s="118">
        <v>42310</v>
      </c>
      <c r="B2" s="118" t="s">
        <v>168</v>
      </c>
      <c r="C2" s="118" t="s">
        <v>174</v>
      </c>
      <c r="D2" s="108" t="s">
        <v>80</v>
      </c>
      <c r="E2" s="119">
        <v>-200</v>
      </c>
      <c r="F2" s="120">
        <v>300</v>
      </c>
      <c r="G2" s="120" t="s">
        <v>178</v>
      </c>
      <c r="H2" s="121">
        <v>10</v>
      </c>
      <c r="I2" s="122" t="s">
        <v>191</v>
      </c>
      <c r="J2" s="123">
        <f>Tableau4[[#This Row],[Distance parcourue]]/100</f>
        <v>3</v>
      </c>
      <c r="K2" s="108"/>
      <c r="L2" s="108" t="s">
        <v>190</v>
      </c>
    </row>
    <row r="3" spans="1:12">
      <c r="A3" s="90">
        <v>42322</v>
      </c>
      <c r="B3" s="90" t="s">
        <v>168</v>
      </c>
      <c r="C3" s="90" t="s">
        <v>174</v>
      </c>
      <c r="D3" s="87" t="s">
        <v>3</v>
      </c>
      <c r="E3" s="92">
        <v>-200.12</v>
      </c>
      <c r="F3" s="103"/>
      <c r="G3" s="103" t="s">
        <v>177</v>
      </c>
      <c r="H3" s="105"/>
      <c r="I3" s="93"/>
      <c r="J3" s="95">
        <f>Tableau4[[#This Row],[Distance parcourue]]/100</f>
        <v>0</v>
      </c>
      <c r="K3" s="87" t="s">
        <v>200</v>
      </c>
      <c r="L3" s="87" t="s">
        <v>192</v>
      </c>
    </row>
    <row r="4" spans="1:12">
      <c r="A4" s="135">
        <v>42323</v>
      </c>
      <c r="B4" s="135" t="s">
        <v>103</v>
      </c>
      <c r="C4" s="135" t="s">
        <v>173</v>
      </c>
      <c r="D4" s="136" t="s">
        <v>82</v>
      </c>
      <c r="E4" s="137">
        <v>-20</v>
      </c>
      <c r="F4" s="138">
        <v>222</v>
      </c>
      <c r="G4" s="138" t="s">
        <v>176</v>
      </c>
      <c r="H4" s="139">
        <v>22</v>
      </c>
      <c r="I4" s="140" t="s">
        <v>194</v>
      </c>
      <c r="J4" s="141">
        <f>Tableau4[[#This Row],[Distance parcourue]]/100</f>
        <v>2.2200000000000002</v>
      </c>
      <c r="K4" s="136" t="s">
        <v>201</v>
      </c>
      <c r="L4" s="136" t="s">
        <v>193</v>
      </c>
    </row>
    <row r="5" spans="1:12">
      <c r="A5" s="118">
        <v>42339</v>
      </c>
      <c r="B5" s="118" t="s">
        <v>103</v>
      </c>
      <c r="C5" s="118" t="s">
        <v>173</v>
      </c>
      <c r="D5" s="108" t="s">
        <v>80</v>
      </c>
      <c r="E5" s="119">
        <v>-12</v>
      </c>
      <c r="F5" s="120"/>
      <c r="G5" s="120" t="s">
        <v>178</v>
      </c>
      <c r="H5" s="121"/>
      <c r="I5" s="122"/>
      <c r="J5" s="123">
        <f>Tableau4[[#This Row],[Distance parcourue]]/100</f>
        <v>0</v>
      </c>
      <c r="K5" s="108" t="s">
        <v>252</v>
      </c>
      <c r="L5" s="108"/>
    </row>
    <row r="6" spans="1:12">
      <c r="A6" s="118">
        <v>42322</v>
      </c>
      <c r="B6" s="118" t="s">
        <v>168</v>
      </c>
      <c r="C6" s="118" t="s">
        <v>174</v>
      </c>
      <c r="D6" s="108" t="s">
        <v>3</v>
      </c>
      <c r="E6" s="119">
        <v>-200.12</v>
      </c>
      <c r="F6" s="120"/>
      <c r="G6" s="120" t="s">
        <v>177</v>
      </c>
      <c r="H6" s="121"/>
      <c r="I6" s="122"/>
      <c r="J6" s="123">
        <f>Tableau4[[#This Row],[Distance parcourue]]/100</f>
        <v>0</v>
      </c>
      <c r="K6" s="108" t="s">
        <v>205</v>
      </c>
      <c r="L6" s="108" t="s">
        <v>204</v>
      </c>
    </row>
    <row r="7" spans="1:12">
      <c r="A7" s="118">
        <v>42324</v>
      </c>
      <c r="B7" s="118" t="s">
        <v>103</v>
      </c>
      <c r="C7" s="118" t="s">
        <v>173</v>
      </c>
      <c r="D7" s="108" t="s">
        <v>82</v>
      </c>
      <c r="E7" s="119">
        <v>-20</v>
      </c>
      <c r="F7" s="120">
        <v>222</v>
      </c>
      <c r="G7" s="120" t="s">
        <v>176</v>
      </c>
      <c r="H7" s="121">
        <v>22</v>
      </c>
      <c r="I7" s="122" t="s">
        <v>194</v>
      </c>
      <c r="J7" s="123">
        <f>Tableau4[[#This Row],[Distance parcourue]]/100</f>
        <v>2.2200000000000002</v>
      </c>
      <c r="K7" s="108" t="s">
        <v>202</v>
      </c>
      <c r="L7" s="108" t="s">
        <v>206</v>
      </c>
    </row>
    <row r="8" spans="1:12">
      <c r="A8" s="118">
        <v>42324</v>
      </c>
      <c r="B8" s="118" t="s">
        <v>103</v>
      </c>
      <c r="C8" s="118" t="s">
        <v>173</v>
      </c>
      <c r="D8" s="108" t="s">
        <v>82</v>
      </c>
      <c r="E8" s="119">
        <v>-20</v>
      </c>
      <c r="F8" s="120">
        <v>222</v>
      </c>
      <c r="G8" s="120" t="s">
        <v>176</v>
      </c>
      <c r="H8" s="121">
        <v>22</v>
      </c>
      <c r="I8" s="122" t="s">
        <v>194</v>
      </c>
      <c r="J8" s="123">
        <f>Tableau4[[#This Row],[Distance parcourue]]/100</f>
        <v>2.2200000000000002</v>
      </c>
      <c r="K8" s="108" t="s">
        <v>208</v>
      </c>
      <c r="L8" s="108" t="s">
        <v>207</v>
      </c>
    </row>
    <row r="9" spans="1:12">
      <c r="A9" s="118">
        <v>42279</v>
      </c>
      <c r="B9" s="118"/>
      <c r="C9" s="118"/>
      <c r="D9" s="108" t="s">
        <v>87</v>
      </c>
      <c r="E9" s="119">
        <v>300</v>
      </c>
      <c r="F9" s="120"/>
      <c r="G9" s="120"/>
      <c r="H9" s="121"/>
      <c r="I9" s="122"/>
      <c r="J9" s="123">
        <f>Tableau4[[#This Row],[Distance parcourue]]/100</f>
        <v>0</v>
      </c>
      <c r="K9" s="108"/>
      <c r="L9" s="108" t="s">
        <v>212</v>
      </c>
    </row>
    <row r="10" spans="1:12">
      <c r="A10" s="118">
        <v>42289</v>
      </c>
      <c r="B10" s="118"/>
      <c r="C10" s="118"/>
      <c r="D10" s="108" t="s">
        <v>79</v>
      </c>
      <c r="E10" s="119">
        <v>100</v>
      </c>
      <c r="F10" s="120"/>
      <c r="G10" s="120"/>
      <c r="H10" s="121"/>
      <c r="I10" s="122"/>
      <c r="J10" s="123">
        <f>Tableau4[[#This Row],[Distance parcourue]]/100</f>
        <v>0</v>
      </c>
      <c r="K10" s="108"/>
      <c r="L10" s="108" t="s">
        <v>213</v>
      </c>
    </row>
    <row r="11" spans="1:12">
      <c r="A11" s="118">
        <v>42310</v>
      </c>
      <c r="B11" s="118"/>
      <c r="C11" s="118"/>
      <c r="D11" s="108" t="s">
        <v>87</v>
      </c>
      <c r="E11" s="119">
        <v>300</v>
      </c>
      <c r="F11" s="120"/>
      <c r="G11" s="120"/>
      <c r="H11" s="121"/>
      <c r="I11" s="122"/>
      <c r="J11" s="123">
        <f>Tableau4[[#This Row],[Distance parcourue]]/100</f>
        <v>0</v>
      </c>
      <c r="K11" s="108"/>
      <c r="L11" s="108" t="s">
        <v>214</v>
      </c>
    </row>
    <row r="12" spans="1:12">
      <c r="A12" s="118">
        <v>42320</v>
      </c>
      <c r="B12" s="118"/>
      <c r="C12" s="118"/>
      <c r="D12" s="108" t="s">
        <v>79</v>
      </c>
      <c r="E12" s="119">
        <v>110</v>
      </c>
      <c r="F12" s="120"/>
      <c r="G12" s="120"/>
      <c r="H12" s="121"/>
      <c r="I12" s="122"/>
      <c r="J12" s="123">
        <f>Tableau4[[#This Row],[Distance parcourue]]/100</f>
        <v>0</v>
      </c>
      <c r="K12" s="108"/>
      <c r="L12" s="108" t="s">
        <v>215</v>
      </c>
    </row>
    <row r="13" spans="1:12">
      <c r="A13" s="118">
        <v>42310</v>
      </c>
      <c r="B13" s="118"/>
      <c r="C13" s="118"/>
      <c r="D13" s="108" t="s">
        <v>87</v>
      </c>
      <c r="E13" s="119">
        <v>300</v>
      </c>
      <c r="F13" s="120"/>
      <c r="G13" s="120"/>
      <c r="H13" s="121"/>
      <c r="I13" s="122"/>
      <c r="J13" s="123">
        <f>Tableau4[[#This Row],[Distance parcourue]]/100</f>
        <v>0</v>
      </c>
      <c r="K13" s="108"/>
      <c r="L13" s="108" t="s">
        <v>216</v>
      </c>
    </row>
    <row r="14" spans="1:12">
      <c r="A14" s="118">
        <v>42320</v>
      </c>
      <c r="B14" s="118"/>
      <c r="C14" s="118"/>
      <c r="D14" s="108" t="s">
        <v>79</v>
      </c>
      <c r="E14" s="119">
        <v>110</v>
      </c>
      <c r="F14" s="120"/>
      <c r="G14" s="120"/>
      <c r="H14" s="121"/>
      <c r="I14" s="122"/>
      <c r="J14" s="123">
        <f>Tableau4[[#This Row],[Distance parcourue]]/100</f>
        <v>0</v>
      </c>
      <c r="K14" s="108"/>
      <c r="L14" s="108" t="s">
        <v>217</v>
      </c>
    </row>
    <row r="15" spans="1:12">
      <c r="A15" s="118">
        <v>42249</v>
      </c>
      <c r="B15" s="118"/>
      <c r="C15" s="118"/>
      <c r="D15" s="108" t="s">
        <v>87</v>
      </c>
      <c r="E15" s="119">
        <v>290</v>
      </c>
      <c r="F15" s="120"/>
      <c r="G15" s="120"/>
      <c r="H15" s="121"/>
      <c r="I15" s="122"/>
      <c r="J15" s="123">
        <f>Tableau4[[#This Row],[Distance parcourue]]/100</f>
        <v>0</v>
      </c>
      <c r="K15" s="108"/>
      <c r="L15" s="108" t="s">
        <v>218</v>
      </c>
    </row>
    <row r="16" spans="1:12">
      <c r="A16" s="118">
        <v>42259</v>
      </c>
      <c r="B16" s="118"/>
      <c r="C16" s="118"/>
      <c r="D16" s="108" t="s">
        <v>79</v>
      </c>
      <c r="E16" s="119">
        <v>90</v>
      </c>
      <c r="F16" s="120"/>
      <c r="G16" s="120"/>
      <c r="H16" s="121"/>
      <c r="I16" s="122"/>
      <c r="J16" s="123">
        <f>Tableau4[[#This Row],[Distance parcourue]]/100</f>
        <v>0</v>
      </c>
      <c r="K16" s="108"/>
      <c r="L16" s="108" t="s">
        <v>219</v>
      </c>
    </row>
    <row r="17" spans="1:12">
      <c r="A17" s="118">
        <v>42187</v>
      </c>
      <c r="B17" s="118"/>
      <c r="C17" s="118"/>
      <c r="D17" s="108" t="s">
        <v>87</v>
      </c>
      <c r="E17" s="119">
        <v>270</v>
      </c>
      <c r="F17" s="120"/>
      <c r="G17" s="120"/>
      <c r="H17" s="121"/>
      <c r="I17" s="122"/>
      <c r="J17" s="123">
        <f>Tableau4[[#This Row],[Distance parcourue]]/100</f>
        <v>0</v>
      </c>
      <c r="K17" s="108"/>
      <c r="L17" s="108" t="s">
        <v>224</v>
      </c>
    </row>
    <row r="18" spans="1:12">
      <c r="A18" s="118">
        <v>42197</v>
      </c>
      <c r="B18" s="118"/>
      <c r="C18" s="118"/>
      <c r="D18" s="108" t="s">
        <v>79</v>
      </c>
      <c r="E18" s="119">
        <v>70</v>
      </c>
      <c r="F18" s="120"/>
      <c r="G18" s="120"/>
      <c r="H18" s="121"/>
      <c r="I18" s="122"/>
      <c r="J18" s="123">
        <f>Tableau4[[#This Row],[Distance parcourue]]/100</f>
        <v>0</v>
      </c>
      <c r="K18" s="108"/>
      <c r="L18" s="108" t="s">
        <v>225</v>
      </c>
    </row>
    <row r="19" spans="1:12">
      <c r="A19" s="118">
        <v>42218</v>
      </c>
      <c r="B19" s="118"/>
      <c r="C19" s="118"/>
      <c r="D19" s="108" t="s">
        <v>87</v>
      </c>
      <c r="E19" s="119">
        <v>280</v>
      </c>
      <c r="F19" s="120"/>
      <c r="G19" s="120"/>
      <c r="H19" s="121"/>
      <c r="I19" s="122"/>
      <c r="J19" s="123">
        <f>Tableau4[[#This Row],[Distance parcourue]]/100</f>
        <v>0</v>
      </c>
      <c r="K19" s="108"/>
      <c r="L19" s="108" t="s">
        <v>230</v>
      </c>
    </row>
    <row r="20" spans="1:12">
      <c r="A20" s="118">
        <v>42228</v>
      </c>
      <c r="B20" s="118"/>
      <c r="C20" s="118"/>
      <c r="D20" s="108" t="s">
        <v>79</v>
      </c>
      <c r="E20" s="119">
        <v>80</v>
      </c>
      <c r="F20" s="120"/>
      <c r="G20" s="120"/>
      <c r="H20" s="121"/>
      <c r="I20" s="122"/>
      <c r="J20" s="123">
        <f>Tableau4[[#This Row],[Distance parcourue]]/100</f>
        <v>0</v>
      </c>
      <c r="K20" s="108"/>
      <c r="L20" s="108" t="s">
        <v>231</v>
      </c>
    </row>
    <row r="21" spans="1:12">
      <c r="A21" s="118">
        <v>42249</v>
      </c>
      <c r="B21" s="118"/>
      <c r="C21" s="118"/>
      <c r="D21" s="108" t="s">
        <v>87</v>
      </c>
      <c r="E21" s="119">
        <v>290</v>
      </c>
      <c r="F21" s="120"/>
      <c r="G21" s="120"/>
      <c r="H21" s="121"/>
      <c r="I21" s="122"/>
      <c r="J21" s="123">
        <f>Tableau4[[#This Row],[Distance parcourue]]/100</f>
        <v>0</v>
      </c>
      <c r="K21" s="108"/>
      <c r="L21" s="108" t="s">
        <v>236</v>
      </c>
    </row>
    <row r="22" spans="1:12">
      <c r="A22" s="118">
        <v>42259</v>
      </c>
      <c r="B22" s="118"/>
      <c r="C22" s="118"/>
      <c r="D22" s="108" t="s">
        <v>79</v>
      </c>
      <c r="E22" s="119">
        <v>90</v>
      </c>
      <c r="F22" s="120"/>
      <c r="G22" s="120"/>
      <c r="H22" s="121"/>
      <c r="I22" s="122"/>
      <c r="J22" s="123">
        <f>Tableau4[[#This Row],[Distance parcourue]]/100</f>
        <v>0</v>
      </c>
      <c r="K22" s="108"/>
      <c r="L22" s="108" t="s">
        <v>237</v>
      </c>
    </row>
    <row r="23" spans="1:12">
      <c r="A23" s="118">
        <v>42067</v>
      </c>
      <c r="B23" s="118" t="s">
        <v>103</v>
      </c>
      <c r="C23" s="118" t="s">
        <v>173</v>
      </c>
      <c r="D23" s="108" t="s">
        <v>82</v>
      </c>
      <c r="E23" s="119">
        <v>-50</v>
      </c>
      <c r="F23" s="120">
        <v>222</v>
      </c>
      <c r="G23" s="120" t="s">
        <v>176</v>
      </c>
      <c r="H23" s="121">
        <v>22</v>
      </c>
      <c r="I23" s="122">
        <v>12</v>
      </c>
      <c r="J23" s="123">
        <f>Tableau4[[#This Row],[Distance parcourue]]/100</f>
        <v>2.2200000000000002</v>
      </c>
      <c r="K23" s="108" t="s">
        <v>254</v>
      </c>
      <c r="L23" s="108" t="s">
        <v>253</v>
      </c>
    </row>
    <row r="24" spans="1:12">
      <c r="A24" s="118">
        <v>42278</v>
      </c>
      <c r="B24" s="118" t="s">
        <v>103</v>
      </c>
      <c r="C24" s="118" t="s">
        <v>173</v>
      </c>
      <c r="D24" s="108" t="s">
        <v>82</v>
      </c>
      <c r="E24" s="119">
        <v>50</v>
      </c>
      <c r="F24" s="120">
        <v>222</v>
      </c>
      <c r="G24" s="120" t="s">
        <v>176</v>
      </c>
      <c r="H24" s="121">
        <v>22</v>
      </c>
      <c r="I24" s="122">
        <v>50</v>
      </c>
      <c r="J24" s="123">
        <f>Tableau4[[#This Row],[Distance parcourue]]/100</f>
        <v>2.2200000000000002</v>
      </c>
      <c r="K24" s="108" t="s">
        <v>256</v>
      </c>
      <c r="L24" s="108" t="s">
        <v>255</v>
      </c>
    </row>
  </sheetData>
  <sheetProtection sheet="1" objects="1" scenarios="1"/>
  <conditionalFormatting sqref="E2:E1048576">
    <cfRule type="cellIs" dxfId="0" priority="1" operator="lessThanOrEqual">
      <formula>0</formula>
    </cfRule>
  </conditionalFormatting>
  <dataValidations count="3">
    <dataValidation type="list" allowBlank="1" showInputMessage="1" showErrorMessage="1" sqref="B2:B1048576">
      <formula1>Conducteur</formula1>
    </dataValidation>
    <dataValidation type="list" allowBlank="1" showInputMessage="1" showErrorMessage="1" sqref="C2:C1048576">
      <formula1>Voiture</formula1>
    </dataValidation>
    <dataValidation type="list" allowBlank="1" showInputMessage="1" showErrorMessage="1" sqref="G2:G1048576">
      <formula1>Carburant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9"/>
  <dimension ref="A1:AC4"/>
  <sheetViews>
    <sheetView workbookViewId="0">
      <selection activeCell="A35" sqref="A35"/>
    </sheetView>
  </sheetViews>
  <sheetFormatPr baseColWidth="10" defaultRowHeight="12.75"/>
  <cols>
    <col min="1" max="1" width="25" bestFit="1" customWidth="1"/>
    <col min="4" max="5" width="13.28515625" customWidth="1"/>
    <col min="11" max="29" width="11.85546875" customWidth="1"/>
  </cols>
  <sheetData>
    <row r="1" spans="1:29">
      <c r="A1" s="169"/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69"/>
      <c r="Q1" s="170"/>
      <c r="R1" s="50">
        <v>1</v>
      </c>
      <c r="S1" s="50">
        <v>2</v>
      </c>
      <c r="T1" s="50">
        <v>3</v>
      </c>
      <c r="U1" s="50">
        <v>4</v>
      </c>
      <c r="V1" s="50">
        <v>5</v>
      </c>
      <c r="W1" s="50">
        <v>6</v>
      </c>
      <c r="X1" s="50">
        <v>7</v>
      </c>
      <c r="Y1" s="50">
        <v>8</v>
      </c>
      <c r="Z1" s="50">
        <v>9</v>
      </c>
      <c r="AA1" s="50">
        <v>10</v>
      </c>
      <c r="AB1" s="50">
        <v>11</v>
      </c>
      <c r="AC1" s="50">
        <v>12</v>
      </c>
    </row>
    <row r="2" spans="1:29">
      <c r="A2" s="171"/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  <c r="N2" s="171"/>
      <c r="O2" s="171"/>
      <c r="P2" s="171"/>
      <c r="Q2" s="172"/>
      <c r="R2" s="51" t="e">
        <f ca="1">SUM(INDIRECT("R4:R"&amp;COUNTA($C:$C)+3))</f>
        <v>#NAME?</v>
      </c>
      <c r="S2" s="51" t="e">
        <f ca="1">SUM(INDIRECT("S4:S"&amp;COUNTA($C:$C)+3))</f>
        <v>#NAME?</v>
      </c>
      <c r="T2" s="51" t="e">
        <f ca="1">SUM(INDIRECT("T4:T"&amp;COUNTA($C:$C)+3))</f>
        <v>#NAME?</v>
      </c>
      <c r="U2" s="51" t="e">
        <f ca="1">SUM(INDIRECT("U4:U"&amp;COUNTA($C:$C)+3))</f>
        <v>#NAME?</v>
      </c>
      <c r="V2" s="51" t="e">
        <f ca="1">SUM(INDIRECT("V4:V"&amp;COUNTA($C:$C)+3))</f>
        <v>#NAME?</v>
      </c>
      <c r="W2" s="51" t="e">
        <f ca="1">SUM(INDIRECT("W4:W"&amp;COUNTA($C:$C)+3))</f>
        <v>#NAME?</v>
      </c>
      <c r="X2" s="51" t="e">
        <f ca="1">SUM(INDIRECT("X4:X"&amp;COUNTA($C:$C)+3))</f>
        <v>#NAME?</v>
      </c>
      <c r="Y2" s="51" t="e">
        <f ca="1">SUM(INDIRECT("Y4:Y"&amp;COUNTA($C:$C)+3))</f>
        <v>#NAME?</v>
      </c>
      <c r="Z2" s="51" t="e">
        <f ca="1">SUM(INDIRECT("Z4:Z"&amp;COUNTA($C:$C)+3))</f>
        <v>#NAME?</v>
      </c>
      <c r="AA2" s="51" t="e">
        <f ca="1">SUM(INDIRECT("AA4:AA"&amp;COUNTA($C:$C)+3))</f>
        <v>#NAME?</v>
      </c>
      <c r="AB2" s="51" t="e">
        <f ca="1">SUM(INDIRECT("AB4:AB"&amp;COUNTA($C:$C)+3))</f>
        <v>#NAME?</v>
      </c>
      <c r="AC2" s="51" t="e">
        <f ca="1">SUM(INDIRECT("AC4:AC"&amp;COUNTA($C:$C)+3))</f>
        <v>#NAME?</v>
      </c>
    </row>
    <row r="3" spans="1:29" ht="25.5">
      <c r="A3" s="89" t="s">
        <v>2</v>
      </c>
      <c r="B3" s="46" t="s">
        <v>1</v>
      </c>
      <c r="C3" s="89" t="s">
        <v>18</v>
      </c>
      <c r="D3" s="46" t="s">
        <v>19</v>
      </c>
      <c r="E3" s="46" t="s">
        <v>162</v>
      </c>
      <c r="F3" s="47" t="s">
        <v>101</v>
      </c>
      <c r="G3" s="47" t="s">
        <v>102</v>
      </c>
      <c r="H3" s="48" t="s">
        <v>105</v>
      </c>
      <c r="I3" s="48" t="s">
        <v>106</v>
      </c>
      <c r="J3" s="48" t="s">
        <v>107</v>
      </c>
      <c r="K3" s="48" t="s">
        <v>108</v>
      </c>
      <c r="L3" s="48" t="s">
        <v>109</v>
      </c>
      <c r="M3" s="48" t="s">
        <v>110</v>
      </c>
      <c r="N3" s="48" t="s">
        <v>111</v>
      </c>
      <c r="O3" s="48" t="s">
        <v>112</v>
      </c>
      <c r="P3" s="48" t="s">
        <v>113</v>
      </c>
      <c r="Q3" s="48" t="s">
        <v>114</v>
      </c>
      <c r="R3" s="49" t="s">
        <v>129</v>
      </c>
      <c r="S3" s="49" t="s">
        <v>128</v>
      </c>
      <c r="T3" s="49" t="s">
        <v>130</v>
      </c>
      <c r="U3" s="49" t="s">
        <v>131</v>
      </c>
      <c r="V3" s="49" t="s">
        <v>132</v>
      </c>
      <c r="W3" s="49" t="s">
        <v>133</v>
      </c>
      <c r="X3" s="49" t="s">
        <v>134</v>
      </c>
      <c r="Y3" s="49" t="s">
        <v>135</v>
      </c>
      <c r="Z3" s="49" t="s">
        <v>136</v>
      </c>
      <c r="AA3" s="49" t="s">
        <v>137</v>
      </c>
      <c r="AB3" s="49" t="s">
        <v>138</v>
      </c>
      <c r="AC3" s="49" t="s">
        <v>139</v>
      </c>
    </row>
    <row r="4" spans="1:29">
      <c r="A4" t="s">
        <v>17</v>
      </c>
      <c r="C4" t="s">
        <v>22</v>
      </c>
      <c r="D4" t="s">
        <v>6</v>
      </c>
      <c r="E4">
        <f>SUM(Tableau3[[#This Row],[Janvier]:[Décembre]])</f>
        <v>190</v>
      </c>
      <c r="F4">
        <v>100</v>
      </c>
      <c r="G4">
        <v>10</v>
      </c>
      <c r="H4">
        <v>10</v>
      </c>
      <c r="I4">
        <v>10</v>
      </c>
      <c r="J4">
        <v>10</v>
      </c>
      <c r="K4">
        <v>10</v>
      </c>
      <c r="L4">
        <v>10</v>
      </c>
      <c r="M4">
        <v>10</v>
      </c>
      <c r="N4">
        <v>10</v>
      </c>
      <c r="O4">
        <v>10</v>
      </c>
      <c r="R4" s="52" t="e">
        <f t="shared" ref="R4:AC4" ca="1" si="0">F4-SUMPRODUCT((Libellés_principaux=$C4)*(Libellés_secondaires=$D4)*(Débit))</f>
        <v>#NAME?</v>
      </c>
      <c r="S4" s="52" t="e">
        <f t="shared" ca="1" si="0"/>
        <v>#NAME?</v>
      </c>
      <c r="T4" s="52" t="e">
        <f t="shared" ca="1" si="0"/>
        <v>#NAME?</v>
      </c>
      <c r="U4" s="52" t="e">
        <f t="shared" ca="1" si="0"/>
        <v>#NAME?</v>
      </c>
      <c r="V4" s="52" t="e">
        <f t="shared" ca="1" si="0"/>
        <v>#NAME?</v>
      </c>
      <c r="W4" s="52" t="e">
        <f t="shared" ca="1" si="0"/>
        <v>#NAME?</v>
      </c>
      <c r="X4" s="52" t="e">
        <f t="shared" ca="1" si="0"/>
        <v>#NAME?</v>
      </c>
      <c r="Y4" s="52" t="e">
        <f t="shared" ca="1" si="0"/>
        <v>#NAME?</v>
      </c>
      <c r="Z4" s="52" t="e">
        <f t="shared" ca="1" si="0"/>
        <v>#NAME?</v>
      </c>
      <c r="AA4" s="52" t="e">
        <f t="shared" ca="1" si="0"/>
        <v>#NAME?</v>
      </c>
      <c r="AB4" s="52" t="e">
        <f t="shared" ca="1" si="0"/>
        <v>#NAME?</v>
      </c>
      <c r="AC4" s="52" t="e">
        <f t="shared" ca="1" si="0"/>
        <v>#NAME?</v>
      </c>
    </row>
  </sheetData>
  <mergeCells count="1">
    <mergeCell ref="A1:Q2"/>
  </mergeCells>
  <dataValidations count="6">
    <dataValidation type="list" allowBlank="1" showInputMessage="1" showErrorMessage="1" sqref="C3:E3">
      <formula1>categ</formula1>
    </dataValidation>
    <dataValidation type="list" allowBlank="1" showInputMessage="1" showErrorMessage="1" sqref="C5:C1048576">
      <formula1>"choix1"</formula1>
    </dataValidation>
    <dataValidation type="list" allowBlank="1" showInputMessage="1" showErrorMessage="1" sqref="D5:D1048576">
      <formula1>Choix2</formula1>
    </dataValidation>
    <dataValidation type="list" allowBlank="1" showInputMessage="1" showErrorMessage="1" sqref="A4:A1048576">
      <formula1>compte</formula1>
    </dataValidation>
    <dataValidation type="list" allowBlank="1" showInputMessage="1" showErrorMessage="1" sqref="C4">
      <formula1>Choix1</formula1>
    </dataValidation>
    <dataValidation type="list" allowBlank="1" showInputMessage="1" showErrorMessage="1" sqref="D4">
      <formula1>OFFSET(Choix2,MATCH(C4,Choix1,0)-1,1,,COUNTA(OFFSET(Choix2,MATCH(C4,Choix1,0)-1,0))-1)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T19"/>
  <sheetViews>
    <sheetView zoomScale="70" zoomScaleNormal="70" workbookViewId="0">
      <selection activeCell="J2" sqref="J2"/>
    </sheetView>
  </sheetViews>
  <sheetFormatPr baseColWidth="10" defaultRowHeight="12.75"/>
  <cols>
    <col min="1" max="1" width="17.140625" bestFit="1" customWidth="1"/>
    <col min="2" max="3" width="5.28515625" bestFit="1" customWidth="1"/>
    <col min="4" max="4" width="16.28515625" bestFit="1" customWidth="1"/>
    <col min="5" max="6" width="5.28515625" bestFit="1" customWidth="1"/>
    <col min="7" max="7" width="16.28515625" bestFit="1" customWidth="1"/>
    <col min="8" max="9" width="5.28515625" bestFit="1" customWidth="1"/>
    <col min="10" max="10" width="16.28515625" customWidth="1"/>
    <col min="11" max="12" width="5.28515625" bestFit="1" customWidth="1"/>
    <col min="13" max="13" width="16.28515625" bestFit="1" customWidth="1"/>
    <col min="14" max="15" width="5.28515625" bestFit="1" customWidth="1"/>
    <col min="16" max="16" width="16.28515625" bestFit="1" customWidth="1"/>
    <col min="17" max="18" width="5.28515625" bestFit="1" customWidth="1"/>
    <col min="19" max="19" width="16.28515625" bestFit="1" customWidth="1"/>
  </cols>
  <sheetData>
    <row r="1" spans="1:20">
      <c r="A1" s="169"/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69"/>
      <c r="Q1" s="169"/>
      <c r="R1" s="169"/>
      <c r="S1" s="169"/>
      <c r="T1" s="169"/>
    </row>
    <row r="2" spans="1:20" ht="21" thickBot="1">
      <c r="A2" s="173" t="s">
        <v>158</v>
      </c>
      <c r="B2" s="174"/>
      <c r="C2" s="174"/>
      <c r="D2" s="174"/>
      <c r="E2" s="174"/>
      <c r="F2" s="174"/>
      <c r="G2" s="174"/>
      <c r="H2" s="174"/>
      <c r="I2" s="175"/>
      <c r="J2" s="57" t="s">
        <v>160</v>
      </c>
      <c r="K2" s="58"/>
      <c r="L2" s="58"/>
      <c r="M2" s="58"/>
      <c r="N2" s="58"/>
      <c r="O2" s="58"/>
      <c r="P2" s="58"/>
      <c r="Q2" s="58"/>
      <c r="R2" s="58"/>
      <c r="S2" s="58"/>
      <c r="T2" s="59"/>
    </row>
    <row r="3" spans="1:20" ht="21" thickBot="1">
      <c r="A3" s="176" t="s">
        <v>159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8"/>
      <c r="S3" s="179" t="s">
        <v>144</v>
      </c>
      <c r="T3" s="180"/>
    </row>
    <row r="4" spans="1:20" ht="29.25" thickBot="1">
      <c r="A4" s="60" t="s">
        <v>145</v>
      </c>
      <c r="B4" s="181">
        <v>700</v>
      </c>
      <c r="C4" s="182"/>
      <c r="D4" s="60" t="s">
        <v>146</v>
      </c>
      <c r="E4" s="181">
        <v>200</v>
      </c>
      <c r="F4" s="182"/>
      <c r="G4" s="60" t="s">
        <v>3</v>
      </c>
      <c r="H4" s="181">
        <v>150</v>
      </c>
      <c r="I4" s="182"/>
      <c r="J4" s="60" t="s">
        <v>147</v>
      </c>
      <c r="K4" s="181">
        <v>120</v>
      </c>
      <c r="L4" s="182"/>
      <c r="M4" s="60" t="s">
        <v>148</v>
      </c>
      <c r="N4" s="181">
        <v>0</v>
      </c>
      <c r="O4" s="182"/>
      <c r="P4" s="60" t="s">
        <v>149</v>
      </c>
      <c r="Q4" s="181">
        <v>0</v>
      </c>
      <c r="R4" s="182"/>
      <c r="S4" s="61" t="s">
        <v>150</v>
      </c>
      <c r="T4" s="62">
        <f>SUM(T6:T16)</f>
        <v>0</v>
      </c>
    </row>
    <row r="5" spans="1:20" ht="29.25" thickBot="1">
      <c r="A5" s="63" t="s">
        <v>151</v>
      </c>
      <c r="B5" s="187">
        <f>B4-C17</f>
        <v>700</v>
      </c>
      <c r="C5" s="188"/>
      <c r="D5" s="64" t="s">
        <v>151</v>
      </c>
      <c r="E5" s="189">
        <f>E4-F17</f>
        <v>200</v>
      </c>
      <c r="F5" s="190"/>
      <c r="G5" s="64" t="s">
        <v>151</v>
      </c>
      <c r="H5" s="189">
        <f>H4-I17</f>
        <v>150</v>
      </c>
      <c r="I5" s="190"/>
      <c r="J5" s="64" t="s">
        <v>151</v>
      </c>
      <c r="K5" s="189">
        <f>K4-L17</f>
        <v>120</v>
      </c>
      <c r="L5" s="190"/>
      <c r="M5" s="64" t="s">
        <v>151</v>
      </c>
      <c r="N5" s="189">
        <f>N4-O17</f>
        <v>0</v>
      </c>
      <c r="O5" s="190"/>
      <c r="P5" s="64" t="s">
        <v>151</v>
      </c>
      <c r="Q5" s="189">
        <f>Q4-R17</f>
        <v>0</v>
      </c>
      <c r="R5" s="190"/>
      <c r="S5" s="65" t="s">
        <v>152</v>
      </c>
      <c r="T5" s="66" t="s">
        <v>153</v>
      </c>
    </row>
    <row r="6" spans="1:20" ht="18.75" thickBot="1">
      <c r="A6" s="65" t="s">
        <v>152</v>
      </c>
      <c r="B6" s="67" t="s">
        <v>154</v>
      </c>
      <c r="C6" s="66" t="s">
        <v>155</v>
      </c>
      <c r="D6" s="65" t="s">
        <v>152</v>
      </c>
      <c r="E6" s="67" t="s">
        <v>154</v>
      </c>
      <c r="F6" s="66" t="s">
        <v>155</v>
      </c>
      <c r="G6" s="65" t="s">
        <v>152</v>
      </c>
      <c r="H6" s="67" t="s">
        <v>154</v>
      </c>
      <c r="I6" s="66" t="s">
        <v>155</v>
      </c>
      <c r="J6" s="65" t="s">
        <v>152</v>
      </c>
      <c r="K6" s="67" t="s">
        <v>154</v>
      </c>
      <c r="L6" s="66" t="s">
        <v>155</v>
      </c>
      <c r="M6" s="65" t="s">
        <v>152</v>
      </c>
      <c r="N6" s="67" t="s">
        <v>154</v>
      </c>
      <c r="O6" s="66" t="s">
        <v>155</v>
      </c>
      <c r="P6" s="65" t="s">
        <v>152</v>
      </c>
      <c r="Q6" s="67" t="s">
        <v>154</v>
      </c>
      <c r="R6" s="66" t="s">
        <v>155</v>
      </c>
      <c r="S6" s="68"/>
      <c r="T6" s="69"/>
    </row>
    <row r="7" spans="1:20" ht="18">
      <c r="A7" s="70"/>
      <c r="B7" s="71"/>
      <c r="C7" s="69"/>
      <c r="D7" s="70"/>
      <c r="E7" s="71"/>
      <c r="F7" s="69"/>
      <c r="G7" s="70"/>
      <c r="H7" s="71"/>
      <c r="I7" s="69"/>
      <c r="J7" s="70"/>
      <c r="K7" s="71"/>
      <c r="L7" s="69"/>
      <c r="M7" s="70"/>
      <c r="N7" s="71"/>
      <c r="O7" s="69"/>
      <c r="P7" s="70"/>
      <c r="Q7" s="71"/>
      <c r="R7" s="69"/>
      <c r="S7" s="68"/>
      <c r="T7" s="69"/>
    </row>
    <row r="8" spans="1:20" ht="18">
      <c r="A8" s="72"/>
      <c r="B8" s="73"/>
      <c r="C8" s="74"/>
      <c r="D8" s="72"/>
      <c r="E8" s="73"/>
      <c r="F8" s="74"/>
      <c r="G8" s="72"/>
      <c r="H8" s="73"/>
      <c r="I8" s="74"/>
      <c r="J8" s="72"/>
      <c r="K8" s="73"/>
      <c r="L8" s="74"/>
      <c r="M8" s="72"/>
      <c r="N8" s="73"/>
      <c r="O8" s="74"/>
      <c r="P8" s="72"/>
      <c r="Q8" s="73"/>
      <c r="R8" s="74"/>
      <c r="S8" s="75"/>
      <c r="T8" s="74"/>
    </row>
    <row r="9" spans="1:20" ht="18">
      <c r="A9" s="72"/>
      <c r="B9" s="73"/>
      <c r="C9" s="74"/>
      <c r="D9" s="72"/>
      <c r="E9" s="73"/>
      <c r="F9" s="74"/>
      <c r="G9" s="72"/>
      <c r="H9" s="73"/>
      <c r="I9" s="74"/>
      <c r="J9" s="72"/>
      <c r="K9" s="73"/>
      <c r="L9" s="74"/>
      <c r="M9" s="72"/>
      <c r="N9" s="73"/>
      <c r="O9" s="74"/>
      <c r="P9" s="72"/>
      <c r="Q9" s="73"/>
      <c r="R9" s="74"/>
      <c r="S9" s="75"/>
      <c r="T9" s="74"/>
    </row>
    <row r="10" spans="1:20" ht="18">
      <c r="A10" s="72"/>
      <c r="B10" s="73"/>
      <c r="C10" s="74"/>
      <c r="D10" s="72"/>
      <c r="E10" s="73"/>
      <c r="F10" s="74"/>
      <c r="G10" s="72"/>
      <c r="H10" s="73"/>
      <c r="I10" s="74"/>
      <c r="J10" s="72"/>
      <c r="K10" s="73"/>
      <c r="L10" s="74"/>
      <c r="M10" s="72"/>
      <c r="N10" s="73"/>
      <c r="O10" s="74"/>
      <c r="P10" s="72"/>
      <c r="Q10" s="73"/>
      <c r="R10" s="74"/>
      <c r="S10" s="75"/>
      <c r="T10" s="74"/>
    </row>
    <row r="11" spans="1:20" ht="18">
      <c r="A11" s="72"/>
      <c r="B11" s="73"/>
      <c r="C11" s="74"/>
      <c r="D11" s="72"/>
      <c r="E11" s="73"/>
      <c r="F11" s="74"/>
      <c r="G11" s="72"/>
      <c r="H11" s="73"/>
      <c r="I11" s="74"/>
      <c r="J11" s="72"/>
      <c r="K11" s="73"/>
      <c r="L11" s="74"/>
      <c r="M11" s="72"/>
      <c r="N11" s="73"/>
      <c r="O11" s="74"/>
      <c r="P11" s="72"/>
      <c r="Q11" s="73"/>
      <c r="R11" s="74"/>
      <c r="S11" s="75"/>
      <c r="T11" s="74"/>
    </row>
    <row r="12" spans="1:20" ht="18">
      <c r="A12" s="72"/>
      <c r="B12" s="73"/>
      <c r="C12" s="74"/>
      <c r="D12" s="72"/>
      <c r="E12" s="73"/>
      <c r="F12" s="74"/>
      <c r="G12" s="72"/>
      <c r="H12" s="73"/>
      <c r="I12" s="74"/>
      <c r="J12" s="72"/>
      <c r="K12" s="73"/>
      <c r="L12" s="74"/>
      <c r="M12" s="72"/>
      <c r="N12" s="73"/>
      <c r="O12" s="74"/>
      <c r="P12" s="72"/>
      <c r="Q12" s="73"/>
      <c r="R12" s="74"/>
      <c r="S12" s="75"/>
      <c r="T12" s="74"/>
    </row>
    <row r="13" spans="1:20" ht="18">
      <c r="A13" s="75"/>
      <c r="B13" s="73"/>
      <c r="C13" s="74"/>
      <c r="D13" s="75"/>
      <c r="E13" s="73"/>
      <c r="F13" s="74"/>
      <c r="G13" s="75"/>
      <c r="H13" s="73"/>
      <c r="I13" s="74"/>
      <c r="J13" s="75"/>
      <c r="K13" s="73"/>
      <c r="L13" s="74"/>
      <c r="M13" s="75"/>
      <c r="N13" s="73"/>
      <c r="O13" s="74"/>
      <c r="P13" s="75"/>
      <c r="Q13" s="73"/>
      <c r="R13" s="74"/>
      <c r="S13" s="75"/>
      <c r="T13" s="74"/>
    </row>
    <row r="14" spans="1:20" ht="18">
      <c r="A14" s="75"/>
      <c r="B14" s="73"/>
      <c r="C14" s="74"/>
      <c r="D14" s="75"/>
      <c r="E14" s="73"/>
      <c r="F14" s="74"/>
      <c r="G14" s="75"/>
      <c r="H14" s="73"/>
      <c r="I14" s="74"/>
      <c r="J14" s="75"/>
      <c r="K14" s="73"/>
      <c r="L14" s="74"/>
      <c r="M14" s="75"/>
      <c r="N14" s="73"/>
      <c r="O14" s="74"/>
      <c r="P14" s="75"/>
      <c r="Q14" s="73"/>
      <c r="R14" s="74"/>
      <c r="S14" s="75"/>
      <c r="T14" s="74"/>
    </row>
    <row r="15" spans="1:20" ht="18">
      <c r="A15" s="75"/>
      <c r="B15" s="73"/>
      <c r="C15" s="74"/>
      <c r="D15" s="75"/>
      <c r="E15" s="73"/>
      <c r="F15" s="74"/>
      <c r="G15" s="75"/>
      <c r="H15" s="73"/>
      <c r="I15" s="74"/>
      <c r="J15" s="75"/>
      <c r="K15" s="73"/>
      <c r="L15" s="74"/>
      <c r="M15" s="75"/>
      <c r="N15" s="73"/>
      <c r="O15" s="74"/>
      <c r="P15" s="75"/>
      <c r="Q15" s="73"/>
      <c r="R15" s="74"/>
      <c r="S15" s="75"/>
      <c r="T15" s="74"/>
    </row>
    <row r="16" spans="1:20" ht="18.75" thickBot="1">
      <c r="A16" s="76"/>
      <c r="B16" s="77"/>
      <c r="C16" s="78"/>
      <c r="D16" s="76"/>
      <c r="E16" s="77"/>
      <c r="F16" s="78"/>
      <c r="G16" s="76"/>
      <c r="H16" s="77"/>
      <c r="I16" s="78"/>
      <c r="J16" s="76"/>
      <c r="K16" s="77"/>
      <c r="L16" s="78"/>
      <c r="M16" s="76"/>
      <c r="N16" s="77"/>
      <c r="O16" s="78"/>
      <c r="P16" s="76"/>
      <c r="Q16" s="77"/>
      <c r="R16" s="78"/>
      <c r="S16" s="79"/>
      <c r="T16" s="80"/>
    </row>
    <row r="17" spans="1:20" ht="29.25" thickBot="1">
      <c r="A17" s="81" t="str">
        <f>"Total "&amp;A4</f>
        <v>Total Achats divers</v>
      </c>
      <c r="B17" s="82">
        <f>SUM(B7:B16)</f>
        <v>0</v>
      </c>
      <c r="C17" s="83">
        <f t="array" ref="C17">SUMPRODUCT((IF(B7:B16=0,C7:C16,B7:B16))*1)</f>
        <v>0</v>
      </c>
      <c r="D17" s="81" t="str">
        <f>"Total "&amp;D4</f>
        <v>Total Habillement</v>
      </c>
      <c r="E17" s="82">
        <f>SUM(E7:E16)</f>
        <v>0</v>
      </c>
      <c r="F17" s="83">
        <f t="array" ref="F17">SUMPRODUCT((IF(E7:E16=0,F7:F16,E7:E16))*1)</f>
        <v>0</v>
      </c>
      <c r="G17" s="81" t="str">
        <f>"Total "&amp;G4</f>
        <v>Total Divers</v>
      </c>
      <c r="H17" s="82">
        <f>SUM(H7:H16)</f>
        <v>0</v>
      </c>
      <c r="I17" s="83">
        <f t="array" ref="I17">SUMPRODUCT((IF(H7:H16=0,I7:I16,H7:H16))*1)</f>
        <v>0</v>
      </c>
      <c r="J17" s="81" t="str">
        <f>"Total "&amp;J4</f>
        <v>Total Cantine</v>
      </c>
      <c r="K17" s="82">
        <f>SUM(K7:K16)</f>
        <v>0</v>
      </c>
      <c r="L17" s="83">
        <f t="array" ref="L17">SUMPRODUCT((IF(K7:K16=0,L7:L16,K7:K16))*1)</f>
        <v>0</v>
      </c>
      <c r="M17" s="81" t="str">
        <f>"Total "&amp;M4</f>
        <v>Total Extra</v>
      </c>
      <c r="N17" s="82">
        <f>SUM(N7:N16)</f>
        <v>0</v>
      </c>
      <c r="O17" s="83">
        <f t="array" ref="O17">SUMPRODUCT((IF(N7:N16=0,O7:O16,N7:N16))*1)</f>
        <v>0</v>
      </c>
      <c r="P17" s="81" t="str">
        <f>"Total "&amp;P4</f>
        <v>Total Autre</v>
      </c>
      <c r="Q17" s="82">
        <f>SUM(Q7:Q16)</f>
        <v>0</v>
      </c>
      <c r="R17" s="83">
        <f t="array" ref="R17">SUMPRODUCT((IF(Q7:Q16=0,R7:R16,Q7:Q16))*1)</f>
        <v>0</v>
      </c>
      <c r="S17" s="81" t="s">
        <v>156</v>
      </c>
      <c r="T17" s="84">
        <f>T4</f>
        <v>0</v>
      </c>
    </row>
    <row r="18" spans="1:20" ht="31.5">
      <c r="A18" s="85" t="s">
        <v>157</v>
      </c>
      <c r="B18" s="183"/>
      <c r="C18" s="183"/>
      <c r="D18" s="183"/>
      <c r="E18" s="183"/>
      <c r="F18" s="183"/>
      <c r="G18" s="183"/>
      <c r="H18" s="183"/>
      <c r="I18" s="183"/>
      <c r="J18" s="183"/>
      <c r="K18" s="183"/>
      <c r="L18" s="183"/>
      <c r="M18" s="183"/>
      <c r="N18" s="183"/>
      <c r="O18" s="183"/>
      <c r="P18" s="183"/>
      <c r="Q18" s="183"/>
      <c r="R18" s="183"/>
      <c r="S18" s="183"/>
      <c r="T18" s="184"/>
    </row>
    <row r="19" spans="1:20" ht="16.5" thickBot="1">
      <c r="A19" s="86"/>
      <c r="B19" s="185"/>
      <c r="C19" s="185"/>
      <c r="D19" s="185"/>
      <c r="E19" s="185"/>
      <c r="F19" s="185"/>
      <c r="G19" s="185"/>
      <c r="H19" s="185"/>
      <c r="I19" s="185"/>
      <c r="J19" s="185"/>
      <c r="K19" s="185"/>
      <c r="L19" s="185"/>
      <c r="M19" s="185"/>
      <c r="N19" s="185"/>
      <c r="O19" s="185"/>
      <c r="P19" s="185"/>
      <c r="Q19" s="185"/>
      <c r="R19" s="185"/>
      <c r="S19" s="185"/>
      <c r="T19" s="186"/>
    </row>
  </sheetData>
  <mergeCells count="17">
    <mergeCell ref="B18:T19"/>
    <mergeCell ref="B5:C5"/>
    <mergeCell ref="E5:F5"/>
    <mergeCell ref="H5:I5"/>
    <mergeCell ref="K5:L5"/>
    <mergeCell ref="N5:O5"/>
    <mergeCell ref="Q5:R5"/>
    <mergeCell ref="A1:T1"/>
    <mergeCell ref="A2:I2"/>
    <mergeCell ref="A3:R3"/>
    <mergeCell ref="S3:T3"/>
    <mergeCell ref="B4:C4"/>
    <mergeCell ref="E4:F4"/>
    <mergeCell ref="H4:I4"/>
    <mergeCell ref="K4:L4"/>
    <mergeCell ref="N4:O4"/>
    <mergeCell ref="Q4:R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5</vt:i4>
      </vt:variant>
    </vt:vector>
  </HeadingPairs>
  <TitlesOfParts>
    <vt:vector size="15" baseType="lpstr">
      <vt:lpstr>TCD_Compte</vt:lpstr>
      <vt:lpstr>TCD_Catégorie</vt:lpstr>
      <vt:lpstr>Crédit_Débit</vt:lpstr>
      <vt:lpstr>BD_Rubrique</vt:lpstr>
      <vt:lpstr>BD_Nom</vt:lpstr>
      <vt:lpstr>Système</vt:lpstr>
      <vt:lpstr>Mensualisation</vt:lpstr>
      <vt:lpstr>Carburant</vt:lpstr>
      <vt:lpstr>Budjet</vt:lpstr>
      <vt:lpstr>Gestion dépense</vt:lpstr>
      <vt:lpstr>Compte_princ</vt:lpstr>
      <vt:lpstr>Date</vt:lpstr>
      <vt:lpstr>IdCarburant</vt:lpstr>
      <vt:lpstr>IdTransfert</vt:lpstr>
      <vt:lpstr>suivi_chèque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STAELENS</dc:creator>
  <cp:lastModifiedBy>Ben</cp:lastModifiedBy>
  <dcterms:created xsi:type="dcterms:W3CDTF">2004-03-07T20:52:29Z</dcterms:created>
  <dcterms:modified xsi:type="dcterms:W3CDTF">2015-12-14T23:21:14Z</dcterms:modified>
</cp:coreProperties>
</file>