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0515" windowHeight="8250" tabRatio="900"/>
  </bookViews>
  <sheets>
    <sheet name="Couverture" sheetId="11" r:id="rId1"/>
    <sheet name="UNITE 1" sheetId="4" r:id="rId2"/>
    <sheet name="UNITE 1 RECAP" sheetId="22" r:id="rId3"/>
    <sheet name="UNITE 2" sheetId="23" r:id="rId4"/>
    <sheet name="UNITE 2 RECAP" sheetId="24" r:id="rId5"/>
  </sheets>
  <definedNames>
    <definedName name="_xlnm.Print_Area" localSheetId="1">'UNITE 1'!$A$1:$AJ$68</definedName>
    <definedName name="_xlnm.Print_Area" localSheetId="3">'UNITE 2'!$A$1:$AJ$68</definedName>
  </definedNames>
  <calcPr calcId="145621"/>
</workbook>
</file>

<file path=xl/calcChain.xml><?xml version="1.0" encoding="utf-8"?>
<calcChain xmlns="http://schemas.openxmlformats.org/spreadsheetml/2006/main">
  <c r="J4" i="24" l="1"/>
  <c r="AG61" i="23"/>
  <c r="AG60" i="23"/>
  <c r="AG59" i="23"/>
  <c r="AG62" i="23" s="1"/>
  <c r="AJ52" i="23"/>
  <c r="AI52" i="23"/>
  <c r="AI60" i="23" s="1"/>
  <c r="AD51" i="23"/>
  <c r="V51" i="23"/>
  <c r="S51" i="23"/>
  <c r="AC51" i="23" s="1"/>
  <c r="P51" i="23"/>
  <c r="AB51" i="23" s="1"/>
  <c r="O51" i="23"/>
  <c r="AA51" i="23" s="1"/>
  <c r="AE51" i="23" s="1"/>
  <c r="AH51" i="23" s="1"/>
  <c r="N51" i="23"/>
  <c r="AD50" i="23"/>
  <c r="AB50" i="23"/>
  <c r="V50" i="23"/>
  <c r="S50" i="23"/>
  <c r="AC50" i="23" s="1"/>
  <c r="P50" i="23"/>
  <c r="O50" i="23"/>
  <c r="AA50" i="23" s="1"/>
  <c r="AE50" i="23" s="1"/>
  <c r="AH50" i="23" s="1"/>
  <c r="N50" i="23"/>
  <c r="AD49" i="23"/>
  <c r="AC49" i="23"/>
  <c r="V49" i="23"/>
  <c r="S49" i="23"/>
  <c r="P49" i="23"/>
  <c r="AB49" i="23" s="1"/>
  <c r="O49" i="23"/>
  <c r="AA49" i="23" s="1"/>
  <c r="AE49" i="23" s="1"/>
  <c r="AH49" i="23" s="1"/>
  <c r="N49" i="23"/>
  <c r="AD48" i="23"/>
  <c r="V48" i="23"/>
  <c r="S48" i="23"/>
  <c r="AC48" i="23" s="1"/>
  <c r="P48" i="23"/>
  <c r="AB48" i="23" s="1"/>
  <c r="O48" i="23"/>
  <c r="AA48" i="23" s="1"/>
  <c r="N48" i="23"/>
  <c r="AD47" i="23"/>
  <c r="V47" i="23"/>
  <c r="S47" i="23"/>
  <c r="AC47" i="23" s="1"/>
  <c r="P47" i="23"/>
  <c r="AB47" i="23" s="1"/>
  <c r="O47" i="23"/>
  <c r="AA47" i="23" s="1"/>
  <c r="AE47" i="23" s="1"/>
  <c r="AH47" i="23" s="1"/>
  <c r="N47" i="23"/>
  <c r="AD46" i="23"/>
  <c r="AB46" i="23"/>
  <c r="V46" i="23"/>
  <c r="S46" i="23"/>
  <c r="AC46" i="23" s="1"/>
  <c r="P46" i="23"/>
  <c r="O46" i="23"/>
  <c r="AA46" i="23" s="1"/>
  <c r="AE46" i="23" s="1"/>
  <c r="AH46" i="23" s="1"/>
  <c r="N46" i="23"/>
  <c r="AD45" i="23"/>
  <c r="AC45" i="23"/>
  <c r="V45" i="23"/>
  <c r="S45" i="23"/>
  <c r="P45" i="23"/>
  <c r="AB45" i="23" s="1"/>
  <c r="O45" i="23"/>
  <c r="AA45" i="23" s="1"/>
  <c r="AE45" i="23" s="1"/>
  <c r="AH45" i="23" s="1"/>
  <c r="N45" i="23"/>
  <c r="AD44" i="23"/>
  <c r="V44" i="23"/>
  <c r="S44" i="23"/>
  <c r="AC44" i="23" s="1"/>
  <c r="P44" i="23"/>
  <c r="AB44" i="23" s="1"/>
  <c r="O44" i="23"/>
  <c r="AA44" i="23" s="1"/>
  <c r="N44" i="23"/>
  <c r="AD43" i="23"/>
  <c r="V43" i="23"/>
  <c r="S43" i="23"/>
  <c r="AC43" i="23" s="1"/>
  <c r="P43" i="23"/>
  <c r="AB43" i="23" s="1"/>
  <c r="O43" i="23"/>
  <c r="AA43" i="23" s="1"/>
  <c r="AE43" i="23" s="1"/>
  <c r="AH43" i="23" s="1"/>
  <c r="N43" i="23"/>
  <c r="AD42" i="23"/>
  <c r="AB42" i="23"/>
  <c r="V42" i="23"/>
  <c r="S42" i="23"/>
  <c r="AC42" i="23" s="1"/>
  <c r="P42" i="23"/>
  <c r="O42" i="23"/>
  <c r="AA42" i="23" s="1"/>
  <c r="AE42" i="23" s="1"/>
  <c r="AH42" i="23" s="1"/>
  <c r="N42" i="23"/>
  <c r="AD41" i="23"/>
  <c r="AC41" i="23"/>
  <c r="V41" i="23"/>
  <c r="S41" i="23"/>
  <c r="P41" i="23"/>
  <c r="AB41" i="23" s="1"/>
  <c r="O41" i="23"/>
  <c r="AA41" i="23" s="1"/>
  <c r="AE41" i="23" s="1"/>
  <c r="AH41" i="23" s="1"/>
  <c r="N41" i="23"/>
  <c r="AD40" i="23"/>
  <c r="V40" i="23"/>
  <c r="S40" i="23"/>
  <c r="AC40" i="23" s="1"/>
  <c r="P40" i="23"/>
  <c r="AB40" i="23" s="1"/>
  <c r="O40" i="23"/>
  <c r="AA40" i="23" s="1"/>
  <c r="N40" i="23"/>
  <c r="AD39" i="23"/>
  <c r="V39" i="23"/>
  <c r="S39" i="23"/>
  <c r="AC39" i="23" s="1"/>
  <c r="P39" i="23"/>
  <c r="AB39" i="23" s="1"/>
  <c r="O39" i="23"/>
  <c r="AA39" i="23" s="1"/>
  <c r="AE39" i="23" s="1"/>
  <c r="N39" i="23"/>
  <c r="AF36" i="23"/>
  <c r="C36" i="23"/>
  <c r="A35" i="23"/>
  <c r="AJ28" i="23"/>
  <c r="AJ60" i="23" s="1"/>
  <c r="AI28" i="23"/>
  <c r="AD27" i="23"/>
  <c r="AB27" i="23"/>
  <c r="V27" i="23"/>
  <c r="S27" i="23"/>
  <c r="AC27" i="23" s="1"/>
  <c r="P27" i="23"/>
  <c r="O27" i="23"/>
  <c r="AA27" i="23" s="1"/>
  <c r="AE27" i="23" s="1"/>
  <c r="AH27" i="23" s="1"/>
  <c r="N27" i="23"/>
  <c r="AD26" i="23"/>
  <c r="AC26" i="23"/>
  <c r="V26" i="23"/>
  <c r="S26" i="23"/>
  <c r="P26" i="23"/>
  <c r="AB26" i="23" s="1"/>
  <c r="O26" i="23"/>
  <c r="AA26" i="23" s="1"/>
  <c r="AE26" i="23" s="1"/>
  <c r="AH26" i="23" s="1"/>
  <c r="N26" i="23"/>
  <c r="AD25" i="23"/>
  <c r="V25" i="23"/>
  <c r="S25" i="23"/>
  <c r="AC25" i="23" s="1"/>
  <c r="P25" i="23"/>
  <c r="AB25" i="23" s="1"/>
  <c r="O25" i="23"/>
  <c r="AA25" i="23" s="1"/>
  <c r="N25" i="23"/>
  <c r="AD24" i="23"/>
  <c r="V24" i="23"/>
  <c r="S24" i="23"/>
  <c r="AC24" i="23" s="1"/>
  <c r="P24" i="23"/>
  <c r="AB24" i="23" s="1"/>
  <c r="O24" i="23"/>
  <c r="AA24" i="23" s="1"/>
  <c r="AE24" i="23" s="1"/>
  <c r="AH24" i="23" s="1"/>
  <c r="N24" i="23"/>
  <c r="AD23" i="23"/>
  <c r="AB23" i="23"/>
  <c r="V23" i="23"/>
  <c r="S23" i="23"/>
  <c r="AC23" i="23" s="1"/>
  <c r="P23" i="23"/>
  <c r="O23" i="23"/>
  <c r="AA23" i="23" s="1"/>
  <c r="AE23" i="23" s="1"/>
  <c r="AH23" i="23" s="1"/>
  <c r="N23" i="23"/>
  <c r="AD22" i="23"/>
  <c r="AC22" i="23"/>
  <c r="V22" i="23"/>
  <c r="S22" i="23"/>
  <c r="P22" i="23"/>
  <c r="AB22" i="23" s="1"/>
  <c r="O22" i="23"/>
  <c r="AA22" i="23" s="1"/>
  <c r="AE22" i="23" s="1"/>
  <c r="AH22" i="23" s="1"/>
  <c r="N22" i="23"/>
  <c r="AD21" i="23"/>
  <c r="V21" i="23"/>
  <c r="S21" i="23"/>
  <c r="AC21" i="23" s="1"/>
  <c r="P21" i="23"/>
  <c r="AB21" i="23" s="1"/>
  <c r="O21" i="23"/>
  <c r="AA21" i="23" s="1"/>
  <c r="N21" i="23"/>
  <c r="AD20" i="23"/>
  <c r="AB20" i="23"/>
  <c r="V20" i="23"/>
  <c r="P20" i="23"/>
  <c r="O20" i="23"/>
  <c r="AA20" i="23" s="1"/>
  <c r="AE20" i="23" s="1"/>
  <c r="AH20" i="23" s="1"/>
  <c r="N20" i="23"/>
  <c r="AD19" i="23"/>
  <c r="AB19" i="23"/>
  <c r="V19" i="23"/>
  <c r="S19" i="23"/>
  <c r="AC19" i="23" s="1"/>
  <c r="P19" i="23"/>
  <c r="O19" i="23"/>
  <c r="AA19" i="23" s="1"/>
  <c r="AE19" i="23" s="1"/>
  <c r="AH19" i="23" s="1"/>
  <c r="N19" i="23"/>
  <c r="AD18" i="23"/>
  <c r="AC18" i="23"/>
  <c r="V18" i="23"/>
  <c r="S18" i="23"/>
  <c r="P18" i="23"/>
  <c r="AB18" i="23" s="1"/>
  <c r="O18" i="23"/>
  <c r="AA18" i="23" s="1"/>
  <c r="AE18" i="23" s="1"/>
  <c r="AH18" i="23" s="1"/>
  <c r="N18" i="23"/>
  <c r="AD17" i="23"/>
  <c r="V17" i="23"/>
  <c r="S17" i="23"/>
  <c r="AC17" i="23" s="1"/>
  <c r="P17" i="23"/>
  <c r="AB17" i="23" s="1"/>
  <c r="O17" i="23"/>
  <c r="AA17" i="23" s="1"/>
  <c r="N17" i="23"/>
  <c r="AD16" i="23"/>
  <c r="V16" i="23"/>
  <c r="S16" i="23"/>
  <c r="AC16" i="23" s="1"/>
  <c r="P16" i="23"/>
  <c r="AB16" i="23" s="1"/>
  <c r="O16" i="23"/>
  <c r="AA16" i="23" s="1"/>
  <c r="AE16" i="23" s="1"/>
  <c r="AH16" i="23" s="1"/>
  <c r="N16" i="23"/>
  <c r="AD15" i="23"/>
  <c r="AB15" i="23"/>
  <c r="V15" i="23"/>
  <c r="S15" i="23"/>
  <c r="AC15" i="23" s="1"/>
  <c r="P15" i="23"/>
  <c r="O15" i="23"/>
  <c r="AA15" i="23" s="1"/>
  <c r="AE15" i="23" s="1"/>
  <c r="AH15" i="23" s="1"/>
  <c r="N15" i="23"/>
  <c r="AD14" i="23"/>
  <c r="AC14" i="23"/>
  <c r="V14" i="23"/>
  <c r="S14" i="23"/>
  <c r="P14" i="23"/>
  <c r="AB14" i="23" s="1"/>
  <c r="O14" i="23"/>
  <c r="AA14" i="23" s="1"/>
  <c r="AE14" i="23" s="1"/>
  <c r="AH14" i="23" s="1"/>
  <c r="N14" i="23"/>
  <c r="AD13" i="23"/>
  <c r="V13" i="23"/>
  <c r="S13" i="23"/>
  <c r="AC13" i="23" s="1"/>
  <c r="P13" i="23"/>
  <c r="AB13" i="23" s="1"/>
  <c r="O13" i="23"/>
  <c r="AA13" i="23" s="1"/>
  <c r="N13" i="23"/>
  <c r="AD12" i="23"/>
  <c r="V12" i="23"/>
  <c r="S12" i="23"/>
  <c r="AC12" i="23" s="1"/>
  <c r="P12" i="23"/>
  <c r="AB12" i="23" s="1"/>
  <c r="O12" i="23"/>
  <c r="AA12" i="23" s="1"/>
  <c r="AE12" i="23" s="1"/>
  <c r="AH12" i="23" s="1"/>
  <c r="N12" i="23"/>
  <c r="AD11" i="23"/>
  <c r="AB11" i="23"/>
  <c r="V11" i="23"/>
  <c r="S11" i="23"/>
  <c r="AC11" i="23" s="1"/>
  <c r="P11" i="23"/>
  <c r="O11" i="23"/>
  <c r="AA11" i="23" s="1"/>
  <c r="AE11" i="23" s="1"/>
  <c r="AH11" i="23" s="1"/>
  <c r="N11" i="23"/>
  <c r="AD10" i="23"/>
  <c r="AC10" i="23"/>
  <c r="V10" i="23"/>
  <c r="S10" i="23"/>
  <c r="P10" i="23"/>
  <c r="AB10" i="23" s="1"/>
  <c r="O10" i="23"/>
  <c r="AA10" i="23" s="1"/>
  <c r="AE10" i="23" s="1"/>
  <c r="AH10" i="23" s="1"/>
  <c r="N10" i="23"/>
  <c r="AD9" i="23"/>
  <c r="V9" i="23"/>
  <c r="S9" i="23"/>
  <c r="AC9" i="23" s="1"/>
  <c r="P9" i="23"/>
  <c r="AB9" i="23" s="1"/>
  <c r="O9" i="23"/>
  <c r="AA9" i="23" s="1"/>
  <c r="AE9" i="23" s="1"/>
  <c r="AH9" i="23" s="1"/>
  <c r="N9" i="23"/>
  <c r="AD8" i="23"/>
  <c r="V8" i="23"/>
  <c r="S8" i="23"/>
  <c r="AC8" i="23" s="1"/>
  <c r="P8" i="23"/>
  <c r="AB8" i="23" s="1"/>
  <c r="O8" i="23"/>
  <c r="AA8" i="23" s="1"/>
  <c r="AE8" i="23" s="1"/>
  <c r="AH8" i="23" s="1"/>
  <c r="N8" i="23"/>
  <c r="AD7" i="23"/>
  <c r="V7" i="23"/>
  <c r="S7" i="23"/>
  <c r="AC7" i="23" s="1"/>
  <c r="P7" i="23"/>
  <c r="AB7" i="23" s="1"/>
  <c r="O7" i="23"/>
  <c r="AA7" i="23" s="1"/>
  <c r="AE7" i="23" s="1"/>
  <c r="AH7" i="23" s="1"/>
  <c r="N7" i="23"/>
  <c r="AD6" i="23"/>
  <c r="V6" i="23"/>
  <c r="S6" i="23"/>
  <c r="AC6" i="23" s="1"/>
  <c r="P6" i="23"/>
  <c r="AB6" i="23" s="1"/>
  <c r="O6" i="23"/>
  <c r="AA6" i="23" s="1"/>
  <c r="AE6" i="23" s="1"/>
  <c r="AH6" i="23" s="1"/>
  <c r="N6" i="23"/>
  <c r="AB5" i="23"/>
  <c r="AA5" i="23"/>
  <c r="AE5" i="23" s="1"/>
  <c r="AF2" i="23"/>
  <c r="C2" i="23"/>
  <c r="AH5" i="23" l="1"/>
  <c r="AH39" i="23"/>
  <c r="AE13" i="23"/>
  <c r="AH13" i="23" s="1"/>
  <c r="AE17" i="23"/>
  <c r="AH17" i="23" s="1"/>
  <c r="AE21" i="23"/>
  <c r="AH21" i="23" s="1"/>
  <c r="AE25" i="23"/>
  <c r="AH25" i="23" s="1"/>
  <c r="AE40" i="23"/>
  <c r="AH40" i="23" s="1"/>
  <c r="AE44" i="23"/>
  <c r="AH44" i="23" s="1"/>
  <c r="AE48" i="23"/>
  <c r="AH48" i="23" s="1"/>
  <c r="J4" i="22"/>
  <c r="AA5" i="4"/>
  <c r="AB5" i="4"/>
  <c r="N40" i="4"/>
  <c r="N41" i="4"/>
  <c r="N42" i="4"/>
  <c r="N43" i="4"/>
  <c r="N44" i="4"/>
  <c r="N45" i="4"/>
  <c r="N46" i="4"/>
  <c r="N47" i="4"/>
  <c r="N48" i="4"/>
  <c r="N49" i="4"/>
  <c r="N50" i="4"/>
  <c r="N51" i="4"/>
  <c r="N39" i="4"/>
  <c r="O40" i="4"/>
  <c r="AA40" i="4" s="1"/>
  <c r="P40" i="4"/>
  <c r="AB40" i="4" s="1"/>
  <c r="O41" i="4"/>
  <c r="AA41" i="4" s="1"/>
  <c r="P41" i="4"/>
  <c r="AB41" i="4" s="1"/>
  <c r="O42" i="4"/>
  <c r="AA42" i="4" s="1"/>
  <c r="P42" i="4"/>
  <c r="AB42" i="4" s="1"/>
  <c r="O43" i="4"/>
  <c r="AA43" i="4" s="1"/>
  <c r="P43" i="4"/>
  <c r="AB43" i="4" s="1"/>
  <c r="O44" i="4"/>
  <c r="AA44" i="4" s="1"/>
  <c r="P44" i="4"/>
  <c r="AB44" i="4" s="1"/>
  <c r="O45" i="4"/>
  <c r="AA45" i="4" s="1"/>
  <c r="P45" i="4"/>
  <c r="AB45" i="4" s="1"/>
  <c r="O46" i="4"/>
  <c r="AA46" i="4" s="1"/>
  <c r="P46" i="4"/>
  <c r="AB46" i="4" s="1"/>
  <c r="O47" i="4"/>
  <c r="AA47" i="4" s="1"/>
  <c r="P47" i="4"/>
  <c r="AB47" i="4" s="1"/>
  <c r="O48" i="4"/>
  <c r="AA48" i="4" s="1"/>
  <c r="P48" i="4"/>
  <c r="AB48" i="4" s="1"/>
  <c r="O49" i="4"/>
  <c r="AA49" i="4" s="1"/>
  <c r="P49" i="4"/>
  <c r="AB49" i="4" s="1"/>
  <c r="O50" i="4"/>
  <c r="AA50" i="4" s="1"/>
  <c r="P50" i="4"/>
  <c r="AB50" i="4" s="1"/>
  <c r="O51" i="4"/>
  <c r="AA51" i="4" s="1"/>
  <c r="P51" i="4"/>
  <c r="AB51" i="4" s="1"/>
  <c r="P39" i="4"/>
  <c r="AB39" i="4" s="1"/>
  <c r="O39" i="4"/>
  <c r="AA39" i="4" s="1"/>
  <c r="P7" i="4"/>
  <c r="AB7" i="4" s="1"/>
  <c r="P8" i="4"/>
  <c r="AB8" i="4" s="1"/>
  <c r="P9" i="4"/>
  <c r="AB9" i="4" s="1"/>
  <c r="P10" i="4"/>
  <c r="AB10" i="4" s="1"/>
  <c r="P11" i="4"/>
  <c r="AB11" i="4" s="1"/>
  <c r="P12" i="4"/>
  <c r="AB12" i="4" s="1"/>
  <c r="P13" i="4"/>
  <c r="AB13" i="4" s="1"/>
  <c r="P14" i="4"/>
  <c r="AB14" i="4" s="1"/>
  <c r="P15" i="4"/>
  <c r="AB15" i="4" s="1"/>
  <c r="P16" i="4"/>
  <c r="AB16" i="4" s="1"/>
  <c r="P17" i="4"/>
  <c r="AB17" i="4" s="1"/>
  <c r="P18" i="4"/>
  <c r="AB18" i="4" s="1"/>
  <c r="P19" i="4"/>
  <c r="AB19" i="4" s="1"/>
  <c r="P20" i="4"/>
  <c r="AB20" i="4" s="1"/>
  <c r="P21" i="4"/>
  <c r="AB21" i="4" s="1"/>
  <c r="P22" i="4"/>
  <c r="AB22" i="4" s="1"/>
  <c r="P23" i="4"/>
  <c r="AB23" i="4" s="1"/>
  <c r="P24" i="4"/>
  <c r="AB24" i="4" s="1"/>
  <c r="P25" i="4"/>
  <c r="AB25" i="4" s="1"/>
  <c r="P26" i="4"/>
  <c r="AB26" i="4" s="1"/>
  <c r="P27" i="4"/>
  <c r="AB27" i="4" s="1"/>
  <c r="P6" i="4"/>
  <c r="AB6" i="4" s="1"/>
  <c r="O7" i="4"/>
  <c r="AA7" i="4" s="1"/>
  <c r="O8" i="4"/>
  <c r="AA8" i="4" s="1"/>
  <c r="O9" i="4"/>
  <c r="AA9" i="4" s="1"/>
  <c r="O10" i="4"/>
  <c r="AA10" i="4" s="1"/>
  <c r="O11" i="4"/>
  <c r="AA11" i="4" s="1"/>
  <c r="O12" i="4"/>
  <c r="AA12" i="4" s="1"/>
  <c r="O13" i="4"/>
  <c r="AA13" i="4" s="1"/>
  <c r="O14" i="4"/>
  <c r="AA14" i="4" s="1"/>
  <c r="O15" i="4"/>
  <c r="AA15" i="4" s="1"/>
  <c r="O16" i="4"/>
  <c r="AA16" i="4" s="1"/>
  <c r="O17" i="4"/>
  <c r="AA17" i="4" s="1"/>
  <c r="O18" i="4"/>
  <c r="AA18" i="4" s="1"/>
  <c r="O19" i="4"/>
  <c r="AA19" i="4" s="1"/>
  <c r="O20" i="4"/>
  <c r="AA20" i="4" s="1"/>
  <c r="O21" i="4"/>
  <c r="AA21" i="4" s="1"/>
  <c r="O22" i="4"/>
  <c r="AA22" i="4" s="1"/>
  <c r="O23" i="4"/>
  <c r="AA23" i="4" s="1"/>
  <c r="O24" i="4"/>
  <c r="AA24" i="4" s="1"/>
  <c r="O25" i="4"/>
  <c r="AA25" i="4" s="1"/>
  <c r="O26" i="4"/>
  <c r="AA26" i="4" s="1"/>
  <c r="O27" i="4"/>
  <c r="AA27" i="4" s="1"/>
  <c r="O6" i="4"/>
  <c r="AA6" i="4" s="1"/>
  <c r="AF36" i="4"/>
  <c r="AF2" i="4"/>
  <c r="V43" i="4"/>
  <c r="AD43" i="4"/>
  <c r="S43" i="4"/>
  <c r="AC43" i="4" s="1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6" i="4"/>
  <c r="V23" i="4"/>
  <c r="V24" i="4"/>
  <c r="AD23" i="4"/>
  <c r="V22" i="4"/>
  <c r="AD22" i="4"/>
  <c r="S23" i="4"/>
  <c r="AC23" i="4" s="1"/>
  <c r="S22" i="4"/>
  <c r="AC22" i="4" s="1"/>
  <c r="V20" i="4"/>
  <c r="AD20" i="4"/>
  <c r="AE52" i="23" l="1"/>
  <c r="AH52" i="23"/>
  <c r="AE28" i="23"/>
  <c r="AE53" i="23"/>
  <c r="AH28" i="23"/>
  <c r="AE29" i="23"/>
  <c r="AE43" i="4"/>
  <c r="AE23" i="4"/>
  <c r="AE5" i="4"/>
  <c r="AH5" i="4" s="1"/>
  <c r="AE22" i="4"/>
  <c r="AE20" i="4"/>
  <c r="AH20" i="4" s="1"/>
  <c r="AH23" i="4"/>
  <c r="AH22" i="4"/>
  <c r="AH43" i="4"/>
  <c r="S41" i="4"/>
  <c r="S42" i="4"/>
  <c r="AD40" i="4"/>
  <c r="AD41" i="4"/>
  <c r="AD42" i="4"/>
  <c r="AD44" i="4"/>
  <c r="AD45" i="4"/>
  <c r="AD46" i="4"/>
  <c r="AD47" i="4"/>
  <c r="AD48" i="4"/>
  <c r="AD49" i="4"/>
  <c r="AD50" i="4"/>
  <c r="AD51" i="4"/>
  <c r="AD39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1" i="4"/>
  <c r="AD24" i="4"/>
  <c r="AD25" i="4"/>
  <c r="AD26" i="4"/>
  <c r="AD27" i="4"/>
  <c r="V40" i="4"/>
  <c r="V41" i="4"/>
  <c r="V42" i="4"/>
  <c r="V44" i="4"/>
  <c r="V45" i="4"/>
  <c r="V46" i="4"/>
  <c r="V47" i="4"/>
  <c r="V48" i="4"/>
  <c r="V49" i="4"/>
  <c r="V50" i="4"/>
  <c r="V51" i="4"/>
  <c r="V39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1" i="4"/>
  <c r="V25" i="4"/>
  <c r="V26" i="4"/>
  <c r="V27" i="4"/>
  <c r="AG61" i="4"/>
  <c r="AG60" i="4"/>
  <c r="AG59" i="4"/>
  <c r="AI52" i="4"/>
  <c r="A35" i="4"/>
  <c r="AI28" i="4"/>
  <c r="AJ52" i="4"/>
  <c r="AJ28" i="4"/>
  <c r="S10" i="4"/>
  <c r="AC10" i="4" s="1"/>
  <c r="AE10" i="4" s="1"/>
  <c r="S12" i="4"/>
  <c r="AC12" i="4" s="1"/>
  <c r="AE12" i="4" s="1"/>
  <c r="S24" i="4"/>
  <c r="AC24" i="4" s="1"/>
  <c r="S27" i="4"/>
  <c r="AC27" i="4" s="1"/>
  <c r="AE27" i="4" s="1"/>
  <c r="S26" i="4"/>
  <c r="AC26" i="4" s="1"/>
  <c r="AE26" i="4" s="1"/>
  <c r="S25" i="4"/>
  <c r="AC25" i="4" s="1"/>
  <c r="AE25" i="4" s="1"/>
  <c r="S16" i="4"/>
  <c r="AC16" i="4" s="1"/>
  <c r="S14" i="4"/>
  <c r="AC14" i="4" s="1"/>
  <c r="AE14" i="4" s="1"/>
  <c r="S11" i="4"/>
  <c r="AC11" i="4" s="1"/>
  <c r="S39" i="4"/>
  <c r="AC39" i="4" s="1"/>
  <c r="S46" i="4"/>
  <c r="AC46" i="4" s="1"/>
  <c r="S49" i="4"/>
  <c r="AC49" i="4" s="1"/>
  <c r="S50" i="4"/>
  <c r="AC50" i="4" s="1"/>
  <c r="S48" i="4"/>
  <c r="AC48" i="4" s="1"/>
  <c r="S45" i="4"/>
  <c r="AC45" i="4" s="1"/>
  <c r="S44" i="4"/>
  <c r="AC44" i="4" s="1"/>
  <c r="AC42" i="4"/>
  <c r="AC41" i="4"/>
  <c r="S40" i="4"/>
  <c r="AC40" i="4" s="1"/>
  <c r="S47" i="4"/>
  <c r="AC47" i="4" s="1"/>
  <c r="S51" i="4"/>
  <c r="AC51" i="4" s="1"/>
  <c r="C36" i="4"/>
  <c r="S6" i="4"/>
  <c r="S7" i="4"/>
  <c r="AC7" i="4" s="1"/>
  <c r="S8" i="4"/>
  <c r="AC8" i="4" s="1"/>
  <c r="S9" i="4"/>
  <c r="AC9" i="4" s="1"/>
  <c r="AE9" i="4" s="1"/>
  <c r="S13" i="4"/>
  <c r="AC13" i="4" s="1"/>
  <c r="AE13" i="4" s="1"/>
  <c r="S15" i="4"/>
  <c r="AC15" i="4" s="1"/>
  <c r="S17" i="4"/>
  <c r="AC17" i="4" s="1"/>
  <c r="AE17" i="4" s="1"/>
  <c r="S18" i="4"/>
  <c r="AC18" i="4" s="1"/>
  <c r="AE18" i="4" s="1"/>
  <c r="S19" i="4"/>
  <c r="AC19" i="4" s="1"/>
  <c r="S21" i="4"/>
  <c r="AC21" i="4" s="1"/>
  <c r="AE21" i="4" s="1"/>
  <c r="C2" i="4"/>
  <c r="B4" i="24" s="1"/>
  <c r="Z61" i="23" l="1"/>
  <c r="AH60" i="23"/>
  <c r="Z62" i="23" s="1"/>
  <c r="Z60" i="23"/>
  <c r="B4" i="22"/>
  <c r="AE39" i="4"/>
  <c r="AE50" i="4"/>
  <c r="AE48" i="4"/>
  <c r="AE46" i="4"/>
  <c r="AE44" i="4"/>
  <c r="AE41" i="4"/>
  <c r="AE51" i="4"/>
  <c r="AH51" i="4" s="1"/>
  <c r="AE49" i="4"/>
  <c r="AE47" i="4"/>
  <c r="AH47" i="4" s="1"/>
  <c r="AE45" i="4"/>
  <c r="AE42" i="4"/>
  <c r="AE40" i="4"/>
  <c r="AC6" i="4"/>
  <c r="AE6" i="4" s="1"/>
  <c r="AH6" i="4" s="1"/>
  <c r="AH17" i="4"/>
  <c r="AH13" i="4"/>
  <c r="AH21" i="4"/>
  <c r="AH18" i="4"/>
  <c r="AH9" i="4"/>
  <c r="AH44" i="4"/>
  <c r="AH27" i="4"/>
  <c r="AH12" i="4"/>
  <c r="AH40" i="4"/>
  <c r="AH46" i="4"/>
  <c r="AH50" i="4"/>
  <c r="AE24" i="4"/>
  <c r="AH24" i="4" s="1"/>
  <c r="AE7" i="4"/>
  <c r="AH7" i="4" s="1"/>
  <c r="AE11" i="4"/>
  <c r="AH11" i="4" s="1"/>
  <c r="AE15" i="4"/>
  <c r="AH15" i="4" s="1"/>
  <c r="AE19" i="4"/>
  <c r="AH19" i="4" s="1"/>
  <c r="AE8" i="4"/>
  <c r="AH8" i="4" s="1"/>
  <c r="AE16" i="4"/>
  <c r="AH16" i="4" s="1"/>
  <c r="AG62" i="4"/>
  <c r="AH41" i="4"/>
  <c r="AH45" i="4"/>
  <c r="AH14" i="4"/>
  <c r="AH26" i="4"/>
  <c r="AH10" i="4"/>
  <c r="AJ60" i="4"/>
  <c r="AH49" i="4"/>
  <c r="AI60" i="4"/>
  <c r="AH42" i="4"/>
  <c r="AH48" i="4"/>
  <c r="AH39" i="4"/>
  <c r="AE29" i="4" l="1"/>
  <c r="AH25" i="4"/>
  <c r="AE52" i="4"/>
  <c r="AE28" i="4"/>
  <c r="AH28" i="4"/>
  <c r="AH52" i="4"/>
  <c r="AE53" i="4"/>
  <c r="Z61" i="4" l="1"/>
  <c r="Z60" i="4"/>
  <c r="AH60" i="4"/>
  <c r="Z62" i="4" s="1"/>
</calcChain>
</file>

<file path=xl/sharedStrings.xml><?xml version="1.0" encoding="utf-8"?>
<sst xmlns="http://schemas.openxmlformats.org/spreadsheetml/2006/main" count="599" uniqueCount="154">
  <si>
    <t>CH</t>
  </si>
  <si>
    <t>Prénom, Nom</t>
  </si>
  <si>
    <t>Poids</t>
  </si>
  <si>
    <t>Taille</t>
  </si>
  <si>
    <t>IMC</t>
  </si>
  <si>
    <t>Albumine</t>
  </si>
  <si>
    <t>CRP</t>
  </si>
  <si>
    <t>Date</t>
  </si>
  <si>
    <t>Régime</t>
  </si>
  <si>
    <t>Dénutrition</t>
  </si>
  <si>
    <t>Auj</t>
  </si>
  <si>
    <t>Texture</t>
  </si>
  <si>
    <t>DATE</t>
  </si>
  <si>
    <t>Age</t>
  </si>
  <si>
    <t>var</t>
  </si>
  <si>
    <t>Patient non dénutri -&gt; 1 fois par an</t>
  </si>
  <si>
    <t>Dénutrition modérée -&gt; tous les 6 mois</t>
  </si>
  <si>
    <t>Dénutrition sévère -&gt; tous les mois</t>
  </si>
  <si>
    <t>Pesée</t>
  </si>
  <si>
    <t>IMC doit être &gt; 18 ou mieux 21</t>
  </si>
  <si>
    <t>Albumine doit être &gt; à 30 ou 35g/l</t>
  </si>
  <si>
    <t>Sexe</t>
  </si>
  <si>
    <t>H</t>
  </si>
  <si>
    <t>F</t>
  </si>
  <si>
    <t>Var</t>
  </si>
  <si>
    <t>AL</t>
  </si>
  <si>
    <t>D</t>
  </si>
  <si>
    <t>Dénutri modéré</t>
  </si>
  <si>
    <t>Dénutri sévère</t>
  </si>
  <si>
    <r>
      <t>DENUTRITION ET REGIMES</t>
    </r>
    <r>
      <rPr>
        <b/>
        <sz val="26"/>
        <color indexed="49"/>
        <rFont val="Arial"/>
        <family val="2"/>
      </rPr>
      <t xml:space="preserve">
RESIDENTS
SSR / EHPAD / UPAD
</t>
    </r>
  </si>
  <si>
    <t>ALBU</t>
  </si>
  <si>
    <t>Enri.</t>
  </si>
  <si>
    <t>N</t>
  </si>
  <si>
    <t>O</t>
  </si>
  <si>
    <t>Mixé</t>
  </si>
  <si>
    <r>
      <t>Mesure du poids et variation</t>
    </r>
    <r>
      <rPr>
        <b/>
        <i/>
        <u/>
        <sz val="8"/>
        <rFont val="Arial"/>
        <family val="2"/>
      </rPr>
      <t xml:space="preserve"> tous les mois</t>
    </r>
  </si>
  <si>
    <t>CNO</t>
  </si>
  <si>
    <t>Haché</t>
  </si>
  <si>
    <t>s/sel</t>
  </si>
  <si>
    <t>Diabétique</t>
  </si>
  <si>
    <t>TOTAL SUR ETAGE</t>
  </si>
  <si>
    <t>Commande repas: Anita</t>
  </si>
  <si>
    <t>TOTAL SUR L'ETAGE</t>
  </si>
  <si>
    <t>Normal</t>
  </si>
  <si>
    <t>TOTAL</t>
  </si>
  <si>
    <t>T/M</t>
  </si>
  <si>
    <t>tend</t>
  </si>
  <si>
    <t>Dénutri / mixé</t>
  </si>
  <si>
    <t>idéal</t>
  </si>
  <si>
    <t>s/sel - DID</t>
  </si>
  <si>
    <t>?</t>
  </si>
  <si>
    <t>NC</t>
  </si>
  <si>
    <t>P1M</t>
  </si>
  <si>
    <t>P6M</t>
  </si>
  <si>
    <t>1m</t>
  </si>
  <si>
    <t>6m</t>
  </si>
  <si>
    <t>5m</t>
  </si>
  <si>
    <t>4m</t>
  </si>
  <si>
    <t>2m</t>
  </si>
  <si>
    <t>3m</t>
  </si>
  <si>
    <t>ENT</t>
  </si>
  <si>
    <t>TD</t>
  </si>
  <si>
    <t>PATIENT 1</t>
  </si>
  <si>
    <t>PATIENT 2</t>
  </si>
  <si>
    <t>PATIENT 3</t>
  </si>
  <si>
    <t>PATIENT 4</t>
  </si>
  <si>
    <t>PATIENT 5</t>
  </si>
  <si>
    <t>PATIENT 6</t>
  </si>
  <si>
    <t>PATIENT 7</t>
  </si>
  <si>
    <t>PATIENT 8</t>
  </si>
  <si>
    <t>PATIENT 9</t>
  </si>
  <si>
    <t>PATIENT 10</t>
  </si>
  <si>
    <t>PATIENT 11</t>
  </si>
  <si>
    <t>PATIENT 12</t>
  </si>
  <si>
    <t>PATIENT 13</t>
  </si>
  <si>
    <t>PATIENT 14</t>
  </si>
  <si>
    <t>PATIENT 15</t>
  </si>
  <si>
    <t>PATIENT 16</t>
  </si>
  <si>
    <t>PATIENT 17</t>
  </si>
  <si>
    <t>PATIENT 18</t>
  </si>
  <si>
    <t>PATIENT 19</t>
  </si>
  <si>
    <t>PATIENT 20</t>
  </si>
  <si>
    <t>PATIENT 21</t>
  </si>
  <si>
    <t>PATIENT 22</t>
  </si>
  <si>
    <t>PATIENT 23</t>
  </si>
  <si>
    <t>PATIENT 24</t>
  </si>
  <si>
    <t>PATIENT 25</t>
  </si>
  <si>
    <t>PATIENT 26</t>
  </si>
  <si>
    <t>PATIENT 27</t>
  </si>
  <si>
    <t>PATIENT 28</t>
  </si>
  <si>
    <t>PATIENT 29</t>
  </si>
  <si>
    <t>PATIENT 30</t>
  </si>
  <si>
    <t>PATIENT 31</t>
  </si>
  <si>
    <t>PATIENT 32</t>
  </si>
  <si>
    <t>PATIENT 33</t>
  </si>
  <si>
    <t>PATIENT 34</t>
  </si>
  <si>
    <t>Secteur</t>
  </si>
  <si>
    <t xml:space="preserve">Date </t>
  </si>
  <si>
    <t>Résidents concernés</t>
  </si>
  <si>
    <t>Chambre</t>
  </si>
  <si>
    <t>Nom</t>
  </si>
  <si>
    <t>DENUTRITION MODEREE</t>
  </si>
  <si>
    <t>DENUTRITION SEVERE</t>
  </si>
  <si>
    <t>PROTOCOLE DE PRISE EN CHARGE</t>
  </si>
  <si>
    <t>AU PETIT DEJEUNER</t>
  </si>
  <si>
    <t>1 sachet de poudre de lait dans le bol de lait</t>
  </si>
  <si>
    <t>AU DEJEUNER</t>
  </si>
  <si>
    <t>Proposer du potage enrichi</t>
  </si>
  <si>
    <t>+</t>
  </si>
  <si>
    <t>Proposer un dessert enrichi</t>
  </si>
  <si>
    <t>AU GOUTER</t>
  </si>
  <si>
    <t>Remplacer la compote par</t>
  </si>
  <si>
    <t>Soit un yaourt</t>
  </si>
  <si>
    <t>AU DINER</t>
  </si>
  <si>
    <t>Potage enrichi</t>
  </si>
  <si>
    <t>Soit un fromage blanc</t>
  </si>
  <si>
    <t>Soit 2 petits suisses</t>
  </si>
  <si>
    <t>Proposer un Emmental ou de la tomme</t>
  </si>
  <si>
    <t>UNITE 1</t>
  </si>
  <si>
    <t>UNITE 2</t>
  </si>
  <si>
    <t>TOTO 34</t>
  </si>
  <si>
    <t>TOTO 22</t>
  </si>
  <si>
    <t>TOTO 23</t>
  </si>
  <si>
    <t>TOTO 24</t>
  </si>
  <si>
    <t>TOTO 25</t>
  </si>
  <si>
    <t>TOTO 26</t>
  </si>
  <si>
    <t>TOTO 27</t>
  </si>
  <si>
    <t>TOTO 28</t>
  </si>
  <si>
    <t>TOTO 29</t>
  </si>
  <si>
    <t>TOTO 30</t>
  </si>
  <si>
    <t>TOTO 31</t>
  </si>
  <si>
    <t>TOTO 32</t>
  </si>
  <si>
    <t>TOTO 33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</si>
  <si>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</si>
  <si>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</si>
  <si>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</si>
  <si>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</si>
  <si>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</si>
  <si>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</si>
  <si>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</si>
  <si>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</si>
  <si>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</si>
  <si>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</si>
  <si>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</si>
  <si>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</si>
  <si>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</si>
  <si>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</si>
  <si>
    <t>TOTO 15</t>
  </si>
  <si>
    <t>TOTO 16</t>
  </si>
  <si>
    <t>TOTO 17</t>
  </si>
  <si>
    <t>TOTO 18</t>
  </si>
  <si>
    <t>TOTO 19</t>
  </si>
  <si>
    <t>TOTO 20</t>
  </si>
  <si>
    <t>TOTO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</si>
</sst>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[$-F800]dddd\,\ mmmm\ dd\,\ yyyy"/>
    <numFmt numFmtId="166" formatCode="[$-40C]d\-mmm;@"/>
    <numFmt numFmtId="167" formatCode="d/m;@"/>
  </numFmts>
  <fonts count="32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b/>
      <sz val="36"/>
      <color indexed="49"/>
      <name val="Arial"/>
      <family val="2"/>
    </font>
    <font>
      <b/>
      <sz val="26"/>
      <color indexed="49"/>
      <name val="Arial"/>
      <family val="2"/>
    </font>
    <font>
      <sz val="10"/>
      <color indexed="13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indexed="13"/>
      <name val="Arial"/>
      <family val="2"/>
    </font>
    <font>
      <sz val="8"/>
      <color indexed="13"/>
      <name val="Arial"/>
      <family val="2"/>
    </font>
    <font>
      <i/>
      <sz val="8"/>
      <color indexed="22"/>
      <name val="Arial"/>
      <family val="2"/>
    </font>
    <font>
      <b/>
      <sz val="8"/>
      <color indexed="57"/>
      <name val="Arial"/>
      <family val="2"/>
    </font>
    <font>
      <b/>
      <u/>
      <sz val="8"/>
      <name val="Arial"/>
      <family val="2"/>
    </font>
    <font>
      <b/>
      <i/>
      <u/>
      <sz val="8"/>
      <name val="Arial"/>
      <family val="2"/>
    </font>
    <font>
      <i/>
      <sz val="8"/>
      <color indexed="13"/>
      <name val="Arial"/>
      <family val="2"/>
    </font>
    <font>
      <sz val="8"/>
      <color indexed="22"/>
      <name val="Arial"/>
      <family val="2"/>
    </font>
    <font>
      <b/>
      <sz val="14"/>
      <color rgb="FF92D05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7"/>
      <name val="Arial"/>
      <family val="2"/>
    </font>
    <font>
      <sz val="7"/>
      <color indexed="13"/>
      <name val="Arial"/>
      <family val="2"/>
    </font>
    <font>
      <b/>
      <sz val="7"/>
      <name val="Arial"/>
      <family val="2"/>
    </font>
    <font>
      <b/>
      <sz val="16"/>
      <name val="Arial"/>
      <family val="2"/>
    </font>
    <font>
      <b/>
      <sz val="16"/>
      <color rgb="FFFFC000"/>
      <name val="Arial"/>
      <family val="2"/>
    </font>
    <font>
      <b/>
      <sz val="16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3" fillId="0" borderId="0" xfId="0" applyFont="1"/>
    <xf numFmtId="2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2" fontId="0" fillId="3" borderId="0" xfId="0" applyNumberFormat="1" applyFill="1"/>
    <xf numFmtId="14" fontId="0" fillId="3" borderId="0" xfId="0" applyNumberForma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5" fillId="3" borderId="0" xfId="0" applyFont="1" applyFill="1" applyAlignment="1"/>
    <xf numFmtId="0" fontId="0" fillId="3" borderId="0" xfId="0" applyFill="1" applyBorder="1"/>
    <xf numFmtId="0" fontId="5" fillId="3" borderId="0" xfId="0" applyFont="1" applyFill="1"/>
    <xf numFmtId="0" fontId="8" fillId="3" borderId="0" xfId="0" applyFont="1" applyFill="1" applyBorder="1"/>
    <xf numFmtId="0" fontId="9" fillId="3" borderId="0" xfId="0" applyFont="1" applyFill="1"/>
    <xf numFmtId="0" fontId="10" fillId="4" borderId="0" xfId="0" applyFont="1" applyFill="1" applyBorder="1"/>
    <xf numFmtId="0" fontId="10" fillId="4" borderId="0" xfId="0" applyFont="1" applyFill="1"/>
    <xf numFmtId="0" fontId="12" fillId="3" borderId="0" xfId="0" applyFont="1" applyFill="1"/>
    <xf numFmtId="0" fontId="13" fillId="3" borderId="0" xfId="0" applyFont="1" applyFill="1"/>
    <xf numFmtId="0" fontId="9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14" fillId="4" borderId="0" xfId="0" applyFont="1" applyFill="1"/>
    <xf numFmtId="0" fontId="13" fillId="3" borderId="0" xfId="0" applyFont="1" applyFill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2" fontId="13" fillId="3" borderId="18" xfId="0" applyNumberFormat="1" applyFont="1" applyFill="1" applyBorder="1" applyAlignment="1">
      <alignment horizontal="center"/>
    </xf>
    <xf numFmtId="2" fontId="13" fillId="3" borderId="0" xfId="0" applyNumberFormat="1" applyFont="1" applyFill="1" applyBorder="1" applyAlignment="1">
      <alignment horizontal="center"/>
    </xf>
    <xf numFmtId="2" fontId="16" fillId="3" borderId="0" xfId="0" applyNumberFormat="1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2" borderId="21" xfId="0" applyFont="1" applyFill="1" applyBorder="1" applyAlignment="1">
      <alignment horizontal="center"/>
    </xf>
    <xf numFmtId="2" fontId="13" fillId="3" borderId="20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3" borderId="0" xfId="0" applyFont="1" applyFill="1" applyBorder="1" applyAlignment="1">
      <alignment horizontal="center"/>
    </xf>
    <xf numFmtId="0" fontId="13" fillId="3" borderId="20" xfId="0" applyFont="1" applyFill="1" applyBorder="1" applyAlignment="1">
      <alignment horizontal="center"/>
    </xf>
    <xf numFmtId="17" fontId="13" fillId="3" borderId="18" xfId="0" applyNumberFormat="1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/>
    </xf>
    <xf numFmtId="16" fontId="13" fillId="3" borderId="18" xfId="0" applyNumberFormat="1" applyFont="1" applyFill="1" applyBorder="1" applyAlignment="1">
      <alignment horizontal="center"/>
    </xf>
    <xf numFmtId="17" fontId="13" fillId="3" borderId="0" xfId="0" applyNumberFormat="1" applyFont="1" applyFill="1" applyBorder="1" applyAlignment="1">
      <alignment horizontal="center"/>
    </xf>
    <xf numFmtId="17" fontId="13" fillId="3" borderId="20" xfId="0" applyNumberFormat="1" applyFont="1" applyFill="1" applyBorder="1" applyAlignment="1">
      <alignment horizontal="center"/>
    </xf>
    <xf numFmtId="0" fontId="13" fillId="2" borderId="15" xfId="0" applyFont="1" applyFill="1" applyBorder="1"/>
    <xf numFmtId="16" fontId="13" fillId="3" borderId="0" xfId="0" applyNumberFormat="1" applyFont="1" applyFill="1" applyBorder="1"/>
    <xf numFmtId="0" fontId="13" fillId="3" borderId="0" xfId="0" applyFont="1" applyFill="1" applyBorder="1"/>
    <xf numFmtId="0" fontId="13" fillId="2" borderId="1" xfId="0" applyFont="1" applyFill="1" applyBorder="1" applyAlignment="1">
      <alignment horizontal="center"/>
    </xf>
    <xf numFmtId="0" fontId="17" fillId="3" borderId="0" xfId="0" applyFont="1" applyFill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11" fillId="4" borderId="0" xfId="0" applyFont="1" applyFill="1" applyBorder="1"/>
    <xf numFmtId="0" fontId="11" fillId="4" borderId="0" xfId="0" applyFont="1" applyFill="1"/>
    <xf numFmtId="0" fontId="13" fillId="2" borderId="12" xfId="0" applyFont="1" applyFill="1" applyBorder="1"/>
    <xf numFmtId="0" fontId="13" fillId="3" borderId="1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6" fillId="3" borderId="0" xfId="0" applyFont="1" applyFill="1" applyBorder="1"/>
    <xf numFmtId="0" fontId="13" fillId="3" borderId="13" xfId="0" applyFont="1" applyFill="1" applyBorder="1"/>
    <xf numFmtId="0" fontId="13" fillId="3" borderId="1" xfId="0" applyFont="1" applyFill="1" applyBorder="1"/>
    <xf numFmtId="14" fontId="13" fillId="3" borderId="0" xfId="0" applyNumberFormat="1" applyFont="1" applyFill="1" applyAlignment="1">
      <alignment horizontal="center"/>
    </xf>
    <xf numFmtId="0" fontId="13" fillId="2" borderId="17" xfId="0" applyFont="1" applyFill="1" applyBorder="1" applyAlignment="1">
      <alignment horizontal="center"/>
    </xf>
    <xf numFmtId="0" fontId="13" fillId="2" borderId="12" xfId="0" applyFont="1" applyFill="1" applyBorder="1" applyAlignment="1">
      <alignment horizontal="center"/>
    </xf>
    <xf numFmtId="0" fontId="13" fillId="3" borderId="11" xfId="0" applyFont="1" applyFill="1" applyBorder="1" applyAlignment="1">
      <alignment horizontal="center"/>
    </xf>
    <xf numFmtId="164" fontId="13" fillId="3" borderId="1" xfId="0" applyNumberFormat="1" applyFont="1" applyFill="1" applyBorder="1"/>
    <xf numFmtId="0" fontId="13" fillId="3" borderId="13" xfId="0" applyFont="1" applyFill="1" applyBorder="1" applyAlignment="1">
      <alignment horizontal="center"/>
    </xf>
    <xf numFmtId="0" fontId="13" fillId="3" borderId="19" xfId="0" applyFont="1" applyFill="1" applyBorder="1" applyAlignment="1">
      <alignment horizontal="center"/>
    </xf>
    <xf numFmtId="0" fontId="13" fillId="3" borderId="14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16" fontId="16" fillId="3" borderId="0" xfId="0" applyNumberFormat="1" applyFont="1" applyFill="1" applyBorder="1"/>
    <xf numFmtId="0" fontId="13" fillId="2" borderId="3" xfId="0" applyFont="1" applyFill="1" applyBorder="1"/>
    <xf numFmtId="0" fontId="19" fillId="3" borderId="0" xfId="0" applyFont="1" applyFill="1"/>
    <xf numFmtId="0" fontId="19" fillId="3" borderId="0" xfId="0" applyFont="1" applyFill="1" applyAlignment="1">
      <alignment horizontal="center"/>
    </xf>
    <xf numFmtId="0" fontId="12" fillId="3" borderId="0" xfId="0" applyFont="1" applyFill="1" applyAlignment="1"/>
    <xf numFmtId="0" fontId="12" fillId="3" borderId="0" xfId="0" applyFont="1" applyFill="1" applyAlignment="1">
      <alignment horizontal="center"/>
    </xf>
    <xf numFmtId="0" fontId="20" fillId="3" borderId="0" xfId="0" applyFont="1" applyFill="1" applyAlignment="1"/>
    <xf numFmtId="0" fontId="20" fillId="3" borderId="0" xfId="0" applyFont="1" applyFill="1" applyAlignment="1">
      <alignment horizontal="center"/>
    </xf>
    <xf numFmtId="0" fontId="21" fillId="3" borderId="0" xfId="0" applyFont="1" applyFill="1" applyAlignment="1"/>
    <xf numFmtId="0" fontId="21" fillId="3" borderId="0" xfId="0" applyFont="1" applyFill="1" applyAlignment="1">
      <alignment horizontal="center"/>
    </xf>
    <xf numFmtId="0" fontId="22" fillId="3" borderId="13" xfId="0" applyFont="1" applyFill="1" applyBorder="1" applyAlignment="1">
      <alignment horizontal="center"/>
    </xf>
    <xf numFmtId="0" fontId="22" fillId="3" borderId="13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3" borderId="0" xfId="0" applyFont="1" applyFill="1" applyAlignment="1">
      <alignment horizontal="left"/>
    </xf>
    <xf numFmtId="0" fontId="13" fillId="3" borderId="20" xfId="0" applyFont="1" applyFill="1" applyBorder="1"/>
    <xf numFmtId="0" fontId="13" fillId="3" borderId="18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0" xfId="0" applyFont="1" applyFill="1" applyAlignment="1">
      <alignment horizontal="right"/>
    </xf>
    <xf numFmtId="0" fontId="1" fillId="3" borderId="0" xfId="0" applyFont="1" applyFill="1" applyAlignment="1">
      <alignment horizontal="center"/>
    </xf>
    <xf numFmtId="0" fontId="11" fillId="7" borderId="0" xfId="0" applyFont="1" applyFill="1" applyBorder="1"/>
    <xf numFmtId="17" fontId="11" fillId="7" borderId="0" xfId="0" applyNumberFormat="1" applyFont="1" applyFill="1" applyBorder="1"/>
    <xf numFmtId="0" fontId="2" fillId="7" borderId="0" xfId="0" applyFont="1" applyFill="1" applyBorder="1"/>
    <xf numFmtId="0" fontId="14" fillId="7" borderId="0" xfId="0" applyFont="1" applyFill="1"/>
    <xf numFmtId="0" fontId="1" fillId="3" borderId="2" xfId="0" applyFont="1" applyFill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1" fillId="8" borderId="0" xfId="0" applyFont="1" applyFill="1"/>
    <xf numFmtId="0" fontId="18" fillId="5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/>
    <xf numFmtId="0" fontId="13" fillId="2" borderId="16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2" borderId="25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3" fillId="2" borderId="23" xfId="0" applyFont="1" applyFill="1" applyBorder="1" applyAlignment="1">
      <alignment horizontal="center"/>
    </xf>
    <xf numFmtId="0" fontId="13" fillId="8" borderId="1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3" fillId="8" borderId="16" xfId="0" applyFont="1" applyFill="1" applyBorder="1"/>
    <xf numFmtId="0" fontId="13" fillId="8" borderId="19" xfId="0" applyFont="1" applyFill="1" applyBorder="1"/>
    <xf numFmtId="0" fontId="1" fillId="3" borderId="0" xfId="0" applyFont="1" applyFill="1" applyBorder="1"/>
    <xf numFmtId="0" fontId="1" fillId="3" borderId="0" xfId="0" applyFont="1" applyFill="1" applyBorder="1" applyAlignment="1">
      <alignment horizontal="center"/>
    </xf>
    <xf numFmtId="164" fontId="13" fillId="3" borderId="13" xfId="0" applyNumberFormat="1" applyFont="1" applyFill="1" applyBorder="1"/>
    <xf numFmtId="0" fontId="13" fillId="3" borderId="26" xfId="0" applyFont="1" applyFill="1" applyBorder="1" applyAlignment="1">
      <alignment horizontal="center"/>
    </xf>
    <xf numFmtId="0" fontId="13" fillId="3" borderId="2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167" fontId="13" fillId="2" borderId="3" xfId="0" applyNumberFormat="1" applyFont="1" applyFill="1" applyBorder="1" applyAlignment="1">
      <alignment horizontal="center"/>
    </xf>
    <xf numFmtId="0" fontId="13" fillId="6" borderId="2" xfId="0" applyFont="1" applyFill="1" applyBorder="1"/>
    <xf numFmtId="0" fontId="13" fillId="6" borderId="4" xfId="0" applyFont="1" applyFill="1" applyBorder="1"/>
    <xf numFmtId="0" fontId="1" fillId="2" borderId="23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3" fillId="2" borderId="16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164" fontId="13" fillId="3" borderId="11" xfId="0" applyNumberFormat="1" applyFont="1" applyFill="1" applyBorder="1" applyAlignment="1">
      <alignment horizontal="center"/>
    </xf>
    <xf numFmtId="164" fontId="13" fillId="3" borderId="14" xfId="0" applyNumberFormat="1" applyFont="1" applyFill="1" applyBorder="1" applyAlignment="1">
      <alignment horizontal="center"/>
    </xf>
    <xf numFmtId="164" fontId="13" fillId="3" borderId="18" xfId="0" applyNumberFormat="1" applyFont="1" applyFill="1" applyBorder="1" applyAlignment="1">
      <alignment horizontal="center"/>
    </xf>
    <xf numFmtId="0" fontId="26" fillId="3" borderId="11" xfId="0" applyFont="1" applyFill="1" applyBorder="1" applyAlignment="1">
      <alignment horizontal="center"/>
    </xf>
    <xf numFmtId="0" fontId="26" fillId="3" borderId="14" xfId="0" applyFont="1" applyFill="1" applyBorder="1" applyAlignment="1">
      <alignment horizontal="center"/>
    </xf>
    <xf numFmtId="0" fontId="26" fillId="2" borderId="14" xfId="0" applyFont="1" applyFill="1" applyBorder="1" applyAlignment="1">
      <alignment horizontal="center"/>
    </xf>
    <xf numFmtId="0" fontId="26" fillId="3" borderId="4" xfId="0" applyFont="1" applyFill="1" applyBorder="1" applyAlignment="1">
      <alignment horizontal="center"/>
    </xf>
    <xf numFmtId="0" fontId="26" fillId="3" borderId="1" xfId="0" applyFont="1" applyFill="1" applyBorder="1" applyAlignment="1">
      <alignment horizontal="center"/>
    </xf>
    <xf numFmtId="0" fontId="13" fillId="9" borderId="16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center"/>
    </xf>
    <xf numFmtId="1" fontId="26" fillId="3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1" fillId="7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26" fillId="3" borderId="26" xfId="0" applyFont="1" applyFill="1" applyBorder="1" applyAlignment="1">
      <alignment horizontal="center"/>
    </xf>
    <xf numFmtId="0" fontId="26" fillId="3" borderId="24" xfId="0" applyFont="1" applyFill="1" applyBorder="1" applyAlignment="1">
      <alignment horizontal="center"/>
    </xf>
    <xf numFmtId="166" fontId="26" fillId="3" borderId="20" xfId="0" applyNumberFormat="1" applyFont="1" applyFill="1" applyBorder="1" applyAlignment="1">
      <alignment horizontal="center"/>
    </xf>
    <xf numFmtId="166" fontId="26" fillId="3" borderId="18" xfId="0" applyNumberFormat="1" applyFont="1" applyFill="1" applyBorder="1" applyAlignment="1">
      <alignment horizontal="center"/>
    </xf>
    <xf numFmtId="0" fontId="26" fillId="3" borderId="0" xfId="0" applyFont="1" applyFill="1" applyAlignment="1">
      <alignment horizontal="center"/>
    </xf>
    <xf numFmtId="0" fontId="26" fillId="2" borderId="18" xfId="0" applyFont="1" applyFill="1" applyBorder="1" applyAlignment="1">
      <alignment horizontal="center"/>
    </xf>
    <xf numFmtId="0" fontId="26" fillId="2" borderId="21" xfId="0" applyFont="1" applyFill="1" applyBorder="1" applyAlignment="1">
      <alignment horizontal="center"/>
    </xf>
    <xf numFmtId="16" fontId="26" fillId="3" borderId="0" xfId="0" applyNumberFormat="1" applyFont="1" applyFill="1" applyBorder="1" applyAlignment="1">
      <alignment horizontal="center"/>
    </xf>
    <xf numFmtId="17" fontId="26" fillId="3" borderId="0" xfId="0" applyNumberFormat="1" applyFont="1" applyFill="1" applyBorder="1" applyAlignment="1">
      <alignment horizontal="center"/>
    </xf>
    <xf numFmtId="17" fontId="27" fillId="3" borderId="0" xfId="0" applyNumberFormat="1" applyFont="1" applyFill="1" applyBorder="1" applyAlignment="1">
      <alignment horizontal="center"/>
    </xf>
    <xf numFmtId="0" fontId="28" fillId="7" borderId="0" xfId="0" applyFont="1" applyFill="1" applyBorder="1"/>
    <xf numFmtId="0" fontId="28" fillId="4" borderId="0" xfId="0" applyFont="1" applyFill="1" applyBorder="1"/>
    <xf numFmtId="0" fontId="28" fillId="4" borderId="0" xfId="0" applyFont="1" applyFill="1"/>
    <xf numFmtId="0" fontId="26" fillId="0" borderId="0" xfId="0" applyFont="1" applyAlignment="1">
      <alignment horizontal="center"/>
    </xf>
    <xf numFmtId="0" fontId="1" fillId="2" borderId="12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23" fillId="6" borderId="0" xfId="0" applyFont="1" applyFill="1" applyAlignment="1">
      <alignment horizontal="center"/>
    </xf>
    <xf numFmtId="0" fontId="26" fillId="3" borderId="13" xfId="0" applyFont="1" applyFill="1" applyBorder="1" applyAlignment="1">
      <alignment horizontal="center"/>
    </xf>
    <xf numFmtId="0" fontId="26" fillId="2" borderId="3" xfId="0" applyFont="1" applyFill="1" applyBorder="1" applyAlignment="1">
      <alignment horizontal="center"/>
    </xf>
    <xf numFmtId="0" fontId="26" fillId="2" borderId="12" xfId="0" applyFont="1" applyFill="1" applyBorder="1" applyAlignment="1">
      <alignment horizontal="center"/>
    </xf>
    <xf numFmtId="0" fontId="23" fillId="0" borderId="0" xfId="0" applyFont="1" applyAlignment="1"/>
    <xf numFmtId="0" fontId="1" fillId="0" borderId="0" xfId="0" applyFont="1" applyAlignment="1"/>
    <xf numFmtId="0" fontId="24" fillId="9" borderId="1" xfId="0" applyFont="1" applyFill="1" applyBorder="1"/>
    <xf numFmtId="0" fontId="1" fillId="0" borderId="0" xfId="0" applyFont="1"/>
    <xf numFmtId="0" fontId="13" fillId="2" borderId="16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" fillId="0" borderId="0" xfId="0" applyFont="1"/>
    <xf numFmtId="0" fontId="23" fillId="3" borderId="0" xfId="0" applyFont="1" applyFill="1" applyAlignment="1">
      <alignment horizontal="center"/>
    </xf>
    <xf numFmtId="0" fontId="13" fillId="2" borderId="16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13" fillId="2" borderId="22" xfId="0" applyFont="1" applyFill="1" applyBorder="1" applyAlignment="1">
      <alignment horizontal="center"/>
    </xf>
    <xf numFmtId="0" fontId="18" fillId="5" borderId="5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9" borderId="1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/>
    <xf numFmtId="0" fontId="30" fillId="0" borderId="0" xfId="0" applyFont="1" applyAlignment="1">
      <alignment horizontal="center"/>
    </xf>
    <xf numFmtId="165" fontId="0" fillId="0" borderId="0" xfId="0" applyNumberFormat="1" applyAlignment="1">
      <alignment horizontal="left"/>
    </xf>
    <xf numFmtId="0" fontId="24" fillId="9" borderId="1" xfId="0" applyFont="1" applyFill="1" applyBorder="1" applyAlignment="1">
      <alignment horizontal="center"/>
    </xf>
  </cellXfs>
  <cellStyles count="1">
    <cellStyle name="Normal" xfId="0" builtinId="0"/>
  </cellStyles>
  <dxfs count="58"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gray0625">
          <bgColor indexed="3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gray0625">
          <bgColor indexed="3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</dxfs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9525</xdr:rowOff>
        </xdr:from>
        <xdr:to>
          <xdr:col>1</xdr:col>
          <xdr:colOff>247650</xdr:colOff>
          <xdr:row>1</xdr:row>
          <xdr:rowOff>19050</xdr:rowOff>
        </xdr:to>
        <xdr:sp macro="" textlink="">
          <xdr:nvSpPr>
            <xdr:cNvPr id="2049" name="cmdMAJ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14"/>
  </sheetPr>
  <dimension ref="A1:P40"/>
  <sheetViews>
    <sheetView tabSelected="1" workbookViewId="0">
      <selection activeCell="A3" sqref="A3"/>
    </sheetView>
  </sheetViews>
  <sheetFormatPr baseColWidth="10" defaultRowHeight="12.75" x14ac:dyDescent="0.2"/>
  <cols>
    <col min="1" max="1" width="5.28515625" style="1" customWidth="1"/>
    <col min="2" max="2" width="22.42578125" customWidth="1"/>
    <col min="3" max="3" width="7" style="1" customWidth="1"/>
    <col min="4" max="4" width="4.85546875" style="1" customWidth="1"/>
    <col min="5" max="5" width="8.140625" customWidth="1"/>
    <col min="6" max="6" width="18.42578125" customWidth="1"/>
    <col min="7" max="7" width="6.85546875" customWidth="1"/>
    <col min="8" max="8" width="6.7109375" customWidth="1"/>
    <col min="9" max="9" width="5.7109375" customWidth="1"/>
    <col min="10" max="10" width="6.7109375" style="4" customWidth="1"/>
    <col min="11" max="11" width="17.42578125" customWidth="1"/>
    <col min="12" max="12" width="7.7109375" customWidth="1"/>
    <col min="13" max="13" width="7.140625" customWidth="1"/>
    <col min="14" max="14" width="4.42578125" customWidth="1"/>
    <col min="15" max="15" width="7" customWidth="1"/>
  </cols>
  <sheetData>
    <row r="1" spans="1:16" ht="18" x14ac:dyDescent="0.25">
      <c r="A1" s="173"/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1"/>
    </row>
    <row r="2" spans="1:16" x14ac:dyDescent="0.2">
      <c r="A2" s="8"/>
      <c r="B2" s="8"/>
      <c r="C2" s="8"/>
      <c r="D2" s="8"/>
      <c r="E2" s="6"/>
      <c r="F2" s="6"/>
      <c r="G2" s="6"/>
      <c r="H2" s="6"/>
      <c r="I2" s="6"/>
      <c r="J2" s="7"/>
      <c r="K2" s="6"/>
      <c r="L2" s="6"/>
      <c r="M2" s="6"/>
      <c r="N2" s="6"/>
      <c r="O2" s="6"/>
      <c r="P2" s="6"/>
    </row>
    <row r="3" spans="1:16" ht="19.5" customHeight="1" x14ac:dyDescent="0.2">
      <c r="A3" s="9"/>
      <c r="B3" s="8"/>
      <c r="C3" s="5"/>
      <c r="D3" s="5"/>
      <c r="E3" s="6"/>
      <c r="F3" s="6"/>
      <c r="G3" s="6"/>
      <c r="H3" s="6"/>
      <c r="I3" s="6"/>
      <c r="J3" s="7"/>
      <c r="K3" s="6"/>
      <c r="L3" s="6"/>
      <c r="M3" s="6"/>
      <c r="N3" s="6"/>
      <c r="O3" s="6"/>
      <c r="P3" s="6"/>
    </row>
    <row r="4" spans="1:16" ht="19.5" customHeight="1" x14ac:dyDescent="0.2">
      <c r="A4" s="6"/>
      <c r="B4" s="174" t="s">
        <v>29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6"/>
      <c r="P4" s="6"/>
    </row>
    <row r="5" spans="1:16" ht="19.5" customHeight="1" x14ac:dyDescent="0.2">
      <c r="A5" s="6"/>
      <c r="B5" s="177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9"/>
      <c r="P5" s="6"/>
    </row>
    <row r="6" spans="1:16" ht="19.5" customHeight="1" x14ac:dyDescent="0.2">
      <c r="A6" s="6"/>
      <c r="B6" s="177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9"/>
      <c r="P6" s="6"/>
    </row>
    <row r="7" spans="1:16" ht="19.5" customHeight="1" x14ac:dyDescent="0.2">
      <c r="A7" s="6"/>
      <c r="B7" s="177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9"/>
      <c r="P7" s="6"/>
    </row>
    <row r="8" spans="1:16" ht="19.5" customHeight="1" x14ac:dyDescent="0.2">
      <c r="A8" s="6"/>
      <c r="B8" s="177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9"/>
      <c r="P8" s="6"/>
    </row>
    <row r="9" spans="1:16" ht="19.5" customHeight="1" x14ac:dyDescent="0.2">
      <c r="A9" s="6"/>
      <c r="B9" s="177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9"/>
      <c r="P9" s="6"/>
    </row>
    <row r="10" spans="1:16" ht="19.5" customHeight="1" x14ac:dyDescent="0.2">
      <c r="A10" s="6"/>
      <c r="B10" s="177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9"/>
      <c r="P10" s="6"/>
    </row>
    <row r="11" spans="1:16" ht="19.5" customHeight="1" x14ac:dyDescent="0.2">
      <c r="A11" s="6"/>
      <c r="B11" s="177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9"/>
      <c r="P11" s="6"/>
    </row>
    <row r="12" spans="1:16" ht="19.5" customHeight="1" x14ac:dyDescent="0.2">
      <c r="A12" s="6"/>
      <c r="B12" s="177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9"/>
      <c r="P12" s="6"/>
    </row>
    <row r="13" spans="1:16" ht="19.5" customHeight="1" x14ac:dyDescent="0.2">
      <c r="A13" s="6"/>
      <c r="B13" s="177"/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  <c r="N13" s="178"/>
      <c r="O13" s="179"/>
      <c r="P13" s="6"/>
    </row>
    <row r="14" spans="1:16" ht="19.5" customHeight="1" x14ac:dyDescent="0.2">
      <c r="A14" s="6"/>
      <c r="B14" s="177"/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  <c r="N14" s="178"/>
      <c r="O14" s="179"/>
      <c r="P14" s="6"/>
    </row>
    <row r="15" spans="1:16" ht="19.5" customHeight="1" x14ac:dyDescent="0.2">
      <c r="A15" s="6"/>
      <c r="B15" s="177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9"/>
      <c r="P15" s="6"/>
    </row>
    <row r="16" spans="1:16" ht="19.5" customHeight="1" x14ac:dyDescent="0.2">
      <c r="A16" s="6"/>
      <c r="B16" s="177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9"/>
      <c r="P16" s="6"/>
    </row>
    <row r="17" spans="1:16" ht="19.5" customHeight="1" x14ac:dyDescent="0.2">
      <c r="A17" s="6"/>
      <c r="B17" s="177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9"/>
      <c r="P17" s="6"/>
    </row>
    <row r="18" spans="1:16" ht="19.5" customHeight="1" x14ac:dyDescent="0.2">
      <c r="A18" s="6"/>
      <c r="B18" s="177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9"/>
      <c r="P18" s="6"/>
    </row>
    <row r="19" spans="1:16" ht="19.5" customHeight="1" x14ac:dyDescent="0.2">
      <c r="A19" s="6"/>
      <c r="B19" s="177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9"/>
      <c r="P19" s="6"/>
    </row>
    <row r="20" spans="1:16" ht="19.5" customHeight="1" x14ac:dyDescent="0.2">
      <c r="A20" s="6"/>
      <c r="B20" s="177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79"/>
      <c r="P20" s="6"/>
    </row>
    <row r="21" spans="1:16" ht="19.5" customHeight="1" x14ac:dyDescent="0.2">
      <c r="A21" s="6"/>
      <c r="B21" s="177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  <c r="N21" s="178"/>
      <c r="O21" s="179"/>
      <c r="P21" s="6"/>
    </row>
    <row r="22" spans="1:16" ht="19.5" customHeight="1" x14ac:dyDescent="0.2">
      <c r="A22" s="6"/>
      <c r="B22" s="177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9"/>
      <c r="P22" s="6"/>
    </row>
    <row r="23" spans="1:16" ht="19.5" customHeight="1" x14ac:dyDescent="0.2">
      <c r="A23" s="6"/>
      <c r="B23" s="177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8"/>
      <c r="N23" s="178"/>
      <c r="O23" s="179"/>
      <c r="P23" s="6"/>
    </row>
    <row r="24" spans="1:16" ht="19.5" customHeight="1" x14ac:dyDescent="0.2">
      <c r="A24" s="6"/>
      <c r="B24" s="177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9"/>
      <c r="P24" s="6"/>
    </row>
    <row r="25" spans="1:16" ht="19.5" customHeight="1" x14ac:dyDescent="0.2">
      <c r="A25" s="6"/>
      <c r="B25" s="180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2"/>
      <c r="P25" s="6"/>
    </row>
    <row r="26" spans="1:16" ht="19.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7"/>
      <c r="K26" s="6"/>
      <c r="L26" s="6"/>
      <c r="M26" s="6"/>
      <c r="N26" s="6"/>
      <c r="O26" s="6"/>
      <c r="P26" s="6"/>
    </row>
    <row r="27" spans="1:16" ht="19.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7"/>
      <c r="K27" s="6"/>
      <c r="L27" s="6"/>
      <c r="M27" s="6"/>
      <c r="N27" s="6"/>
      <c r="O27" s="6"/>
      <c r="P27" s="6"/>
    </row>
    <row r="28" spans="1:16" ht="1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7"/>
      <c r="K28" s="6"/>
      <c r="L28" s="6"/>
      <c r="M28" s="6"/>
      <c r="N28" s="6"/>
      <c r="O28" s="6"/>
      <c r="P28" s="6"/>
    </row>
    <row r="29" spans="1:16" ht="15" customHeight="1" x14ac:dyDescent="0.2">
      <c r="A29" s="10"/>
      <c r="B29" s="6"/>
      <c r="C29" s="5"/>
      <c r="D29" s="5"/>
      <c r="E29" s="6"/>
      <c r="F29" s="6"/>
      <c r="G29" s="6"/>
      <c r="H29" s="6"/>
      <c r="I29" s="6"/>
      <c r="J29" s="7"/>
      <c r="K29" s="6"/>
      <c r="L29" s="6"/>
      <c r="M29" s="6"/>
      <c r="N29" s="6"/>
      <c r="O29" s="6"/>
      <c r="P29" s="6"/>
    </row>
    <row r="30" spans="1:16" ht="15" customHeight="1" x14ac:dyDescent="0.2">
      <c r="A30" s="10"/>
      <c r="B30" s="6"/>
      <c r="C30" s="5"/>
      <c r="D30" s="5"/>
      <c r="E30" s="6"/>
      <c r="F30" s="6"/>
      <c r="G30" s="6"/>
      <c r="H30" s="6"/>
      <c r="I30" s="6"/>
      <c r="J30" s="7"/>
      <c r="K30" s="6"/>
      <c r="L30" s="6"/>
      <c r="M30" s="6"/>
      <c r="N30" s="6"/>
      <c r="O30" s="6"/>
      <c r="P30" s="6"/>
    </row>
    <row r="31" spans="1:16" ht="15" customHeight="1" x14ac:dyDescent="0.2">
      <c r="A31" s="10"/>
      <c r="B31" s="6"/>
      <c r="C31" s="5"/>
      <c r="D31" s="5"/>
      <c r="E31" s="6"/>
      <c r="F31" s="6"/>
      <c r="G31" s="6"/>
      <c r="H31" s="6"/>
      <c r="I31" s="6"/>
      <c r="J31" s="7"/>
      <c r="K31" s="6"/>
      <c r="L31" s="6"/>
      <c r="M31" s="6"/>
      <c r="N31" s="6"/>
      <c r="O31" s="6"/>
      <c r="P31" s="6"/>
    </row>
    <row r="32" spans="1:16" ht="15" customHeight="1" x14ac:dyDescent="0.2"/>
    <row r="33" ht="15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</sheetData>
  <mergeCells count="2">
    <mergeCell ref="A1:O1"/>
    <mergeCell ref="B4:O25"/>
  </mergeCells>
  <phoneticPr fontId="1" type="noConversion"/>
  <pageMargins left="0" right="0" top="0" bottom="0" header="0.51181102362204722" footer="0.51181102362204722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mdMAJ">
          <controlPr defaultSize="0" autoLine="0" r:id="rId5">
            <anchor moveWithCells="1">
              <from>
                <xdr:col>0</xdr:col>
                <xdr:colOff>76200</xdr:colOff>
                <xdr:row>0</xdr:row>
                <xdr:rowOff>9525</xdr:rowOff>
              </from>
              <to>
                <xdr:col>1</xdr:col>
                <xdr:colOff>247650</xdr:colOff>
                <xdr:row>1</xdr:row>
                <xdr:rowOff>19050</xdr:rowOff>
              </to>
            </anchor>
          </controlPr>
        </control>
      </mc:Choice>
      <mc:Fallback>
        <control shapeId="2049" r:id="rId4" name="cmdMAJ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3"/>
  </sheetPr>
  <dimension ref="A1:AJ68"/>
  <sheetViews>
    <sheetView workbookViewId="0">
      <selection activeCell="V60" sqref="V60"/>
    </sheetView>
  </sheetViews>
  <sheetFormatPr baseColWidth="10" defaultRowHeight="12.75" x14ac:dyDescent="0.2"/>
  <cols>
    <col min="1" max="1" width="3.5703125" style="36" customWidth="1"/>
    <col min="2" max="2" width="3.140625" style="35" customWidth="1"/>
    <col min="3" max="3" width="17.140625" style="36" customWidth="1"/>
    <col min="4" max="4" width="3" style="36" customWidth="1"/>
    <col min="5" max="6" width="4.42578125" style="36" customWidth="1"/>
    <col min="7" max="10" width="4.42578125" style="36" hidden="1" customWidth="1"/>
    <col min="11" max="12" width="4.42578125" style="36" customWidth="1"/>
    <col min="13" max="13" width="4.85546875" style="36" customWidth="1"/>
    <col min="14" max="14" width="4.140625" style="36" customWidth="1"/>
    <col min="15" max="15" width="3.7109375" style="36" customWidth="1"/>
    <col min="16" max="16" width="3.42578125" style="36" customWidth="1"/>
    <col min="17" max="17" width="5.5703125" style="36" customWidth="1"/>
    <col min="18" max="18" width="3.5703125" style="35" customWidth="1"/>
    <col min="19" max="19" width="5.42578125" style="35" customWidth="1"/>
    <col min="20" max="20" width="4.5703125" style="35" customWidth="1"/>
    <col min="21" max="21" width="4.85546875" style="35" customWidth="1"/>
    <col min="22" max="22" width="3.28515625" style="35" customWidth="1"/>
    <col min="23" max="23" width="5.5703125" style="159" customWidth="1"/>
    <col min="24" max="24" width="4.85546875" style="35" hidden="1" customWidth="1"/>
    <col min="25" max="25" width="6.42578125" style="35" hidden="1" customWidth="1"/>
    <col min="26" max="26" width="4.140625" customWidth="1"/>
    <col min="27" max="30" width="2.85546875" style="143" customWidth="1"/>
    <col min="31" max="31" width="3.5703125" style="19" customWidth="1"/>
    <col min="32" max="32" width="8.85546875" style="36" customWidth="1"/>
    <col min="33" max="33" width="11.140625" style="36" customWidth="1"/>
    <col min="34" max="36" width="3" style="101" customWidth="1"/>
  </cols>
  <sheetData>
    <row r="1" spans="1:36" ht="18" x14ac:dyDescent="0.25">
      <c r="A1" s="183" t="s">
        <v>118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4"/>
    </row>
    <row r="2" spans="1:36" ht="18" x14ac:dyDescent="0.25">
      <c r="A2" s="18" t="s">
        <v>12</v>
      </c>
      <c r="B2" s="26"/>
      <c r="C2" s="58">
        <f ca="1">TODAY()</f>
        <v>42426</v>
      </c>
      <c r="D2" s="58"/>
      <c r="E2" s="18"/>
      <c r="F2" s="162"/>
      <c r="G2" s="18"/>
      <c r="H2" s="18"/>
      <c r="I2" s="18"/>
      <c r="J2" s="18"/>
      <c r="K2" s="18"/>
      <c r="L2" s="18"/>
      <c r="M2" s="88" t="s">
        <v>41</v>
      </c>
      <c r="N2" s="88"/>
      <c r="O2" s="88"/>
      <c r="P2" s="88"/>
      <c r="Q2" s="18"/>
      <c r="R2" s="26"/>
      <c r="S2" s="26"/>
      <c r="T2" s="26"/>
      <c r="U2" s="26"/>
      <c r="V2" s="26"/>
      <c r="W2" s="150"/>
      <c r="X2" s="26"/>
      <c r="Y2" s="26"/>
      <c r="Z2" s="6"/>
      <c r="AA2" s="90"/>
      <c r="AB2" s="90"/>
      <c r="AC2" s="90"/>
      <c r="AD2" s="90"/>
      <c r="AE2" s="20"/>
      <c r="AF2" s="191">
        <f>COUNTA(B5:B27)</f>
        <v>23</v>
      </c>
      <c r="AG2" s="191"/>
      <c r="AH2" s="99"/>
      <c r="AI2" s="88"/>
      <c r="AJ2" s="88"/>
    </row>
    <row r="3" spans="1:36" s="3" customFormat="1" ht="12.75" customHeight="1" x14ac:dyDescent="0.2">
      <c r="A3" s="131" t="s">
        <v>0</v>
      </c>
      <c r="B3" s="131" t="s">
        <v>21</v>
      </c>
      <c r="C3" s="131" t="s">
        <v>1</v>
      </c>
      <c r="D3" s="137" t="s">
        <v>13</v>
      </c>
      <c r="E3" s="186" t="s">
        <v>2</v>
      </c>
      <c r="F3" s="187"/>
      <c r="G3" s="187"/>
      <c r="H3" s="187"/>
      <c r="I3" s="187"/>
      <c r="J3" s="187"/>
      <c r="K3" s="187"/>
      <c r="L3" s="187"/>
      <c r="M3" s="188"/>
      <c r="N3" s="131" t="s">
        <v>14</v>
      </c>
      <c r="O3" s="100" t="s">
        <v>24</v>
      </c>
      <c r="P3" s="100" t="s">
        <v>24</v>
      </c>
      <c r="Q3" s="100" t="s">
        <v>48</v>
      </c>
      <c r="R3" s="141" t="s">
        <v>3</v>
      </c>
      <c r="S3" s="130" t="s">
        <v>4</v>
      </c>
      <c r="T3" s="192" t="s">
        <v>30</v>
      </c>
      <c r="U3" s="187"/>
      <c r="V3" s="105" t="s">
        <v>61</v>
      </c>
      <c r="W3" s="151" t="s">
        <v>7</v>
      </c>
      <c r="X3" s="128" t="s">
        <v>6</v>
      </c>
      <c r="Y3" s="129" t="s">
        <v>7</v>
      </c>
      <c r="Z3" s="112" t="s">
        <v>6</v>
      </c>
      <c r="AA3" s="189" t="s">
        <v>9</v>
      </c>
      <c r="AB3" s="190"/>
      <c r="AC3" s="190"/>
      <c r="AD3" s="190"/>
      <c r="AE3" s="187"/>
      <c r="AF3" s="131" t="s">
        <v>8</v>
      </c>
      <c r="AG3" s="131" t="s">
        <v>11</v>
      </c>
      <c r="AH3" s="100" t="s">
        <v>45</v>
      </c>
      <c r="AI3" s="100" t="s">
        <v>31</v>
      </c>
      <c r="AJ3" s="100" t="s">
        <v>36</v>
      </c>
    </row>
    <row r="4" spans="1:36" s="3" customFormat="1" ht="10.5" customHeight="1" thickBot="1" x14ac:dyDescent="0.25">
      <c r="A4" s="52"/>
      <c r="B4" s="60"/>
      <c r="C4" s="52"/>
      <c r="D4" s="44"/>
      <c r="E4" s="108" t="s">
        <v>60</v>
      </c>
      <c r="F4" s="109" t="s">
        <v>55</v>
      </c>
      <c r="G4" s="109" t="s">
        <v>56</v>
      </c>
      <c r="H4" s="109" t="s">
        <v>57</v>
      </c>
      <c r="I4" s="109" t="s">
        <v>59</v>
      </c>
      <c r="J4" s="109" t="s">
        <v>58</v>
      </c>
      <c r="K4" s="109" t="s">
        <v>54</v>
      </c>
      <c r="L4" s="123">
        <v>42405</v>
      </c>
      <c r="M4" s="33" t="s">
        <v>10</v>
      </c>
      <c r="N4" s="60"/>
      <c r="O4" s="127" t="s">
        <v>54</v>
      </c>
      <c r="P4" s="127" t="s">
        <v>55</v>
      </c>
      <c r="Q4" s="60"/>
      <c r="R4" s="60"/>
      <c r="S4" s="28"/>
      <c r="T4" s="59"/>
      <c r="U4" s="60"/>
      <c r="V4" s="104"/>
      <c r="W4" s="152"/>
      <c r="X4" s="59"/>
      <c r="Y4" s="33"/>
      <c r="Z4" s="69"/>
      <c r="AA4" s="164" t="s">
        <v>52</v>
      </c>
      <c r="AB4" s="164" t="s">
        <v>53</v>
      </c>
      <c r="AC4" s="165" t="s">
        <v>4</v>
      </c>
      <c r="AD4" s="165" t="s">
        <v>25</v>
      </c>
      <c r="AE4" s="60" t="s">
        <v>26</v>
      </c>
      <c r="AF4" s="52"/>
      <c r="AG4" s="52"/>
      <c r="AH4" s="160"/>
      <c r="AI4" s="160"/>
      <c r="AJ4" s="160"/>
    </row>
    <row r="5" spans="1:36" ht="18" customHeight="1" x14ac:dyDescent="0.2">
      <c r="A5" s="56">
        <v>130</v>
      </c>
      <c r="B5" s="63" t="s">
        <v>22</v>
      </c>
      <c r="C5" s="56"/>
      <c r="D5" s="135"/>
      <c r="E5" s="64"/>
      <c r="F5" s="120"/>
      <c r="G5" s="138"/>
      <c r="H5" s="138"/>
      <c r="I5" s="138"/>
      <c r="J5" s="138"/>
      <c r="K5" s="138"/>
      <c r="L5" s="56"/>
      <c r="M5" s="82"/>
      <c r="N5" s="117"/>
      <c r="O5" s="117"/>
      <c r="P5" s="117"/>
      <c r="Q5" s="63"/>
      <c r="R5" s="63"/>
      <c r="S5" s="132"/>
      <c r="T5" s="146"/>
      <c r="U5" s="163"/>
      <c r="V5" s="106"/>
      <c r="W5" s="148"/>
      <c r="X5" s="64"/>
      <c r="Y5" s="38"/>
      <c r="Z5" s="120"/>
      <c r="AA5" s="120" t="str">
        <f>IF(O5="","",IF(O5&gt;10,"S",IF(O5&gt;5,"M","")))</f>
        <v/>
      </c>
      <c r="AB5" s="120" t="str">
        <f>IF(P5="","",IF(P5&gt;15.1,"S",IF(P5&gt;10.1,"M","")))</f>
        <v/>
      </c>
      <c r="AC5" s="78"/>
      <c r="AD5" s="79"/>
      <c r="AE5" s="21" t="str">
        <f t="shared" ref="AE5:AE27" si="0">IF(OR(AA5="S",AB5="S",AC5="S",AD5="S"),"S",IF(OR(AA5="M",AB5="M",AC5="M",AD5="M"),"M",""))</f>
        <v/>
      </c>
      <c r="AF5" s="53"/>
      <c r="AG5" s="86"/>
      <c r="AH5" s="86" t="str">
        <f t="shared" ref="AH5:AH17" si="1">IF(AND(OR(AE5="S",AE5="M"),AG5="Mixé"),"O","")</f>
        <v/>
      </c>
      <c r="AI5" s="86"/>
      <c r="AJ5" s="86"/>
    </row>
    <row r="6" spans="1:36" ht="18" customHeight="1" x14ac:dyDescent="0.2">
      <c r="A6" s="57">
        <v>131</v>
      </c>
      <c r="B6" s="66" t="s">
        <v>22</v>
      </c>
      <c r="C6" s="85" t="s">
        <v>62</v>
      </c>
      <c r="D6" s="136">
        <v>93</v>
      </c>
      <c r="E6" s="111">
        <v>56.6</v>
      </c>
      <c r="F6" s="84">
        <v>59.6</v>
      </c>
      <c r="G6" s="139"/>
      <c r="H6" s="139"/>
      <c r="I6" s="139"/>
      <c r="J6" s="139"/>
      <c r="K6" s="139">
        <v>59.6</v>
      </c>
      <c r="L6" s="66">
        <v>59.6</v>
      </c>
      <c r="M6" s="40">
        <v>59.6</v>
      </c>
      <c r="N6" s="62">
        <f>M6-L6</f>
        <v>0</v>
      </c>
      <c r="O6" s="142">
        <f>100-(M6*100/K6)</f>
        <v>0</v>
      </c>
      <c r="P6" s="142">
        <f>100-(M6*100/F6)</f>
        <v>0</v>
      </c>
      <c r="Q6" s="66"/>
      <c r="R6" s="139">
        <v>1.72</v>
      </c>
      <c r="S6" s="133">
        <f t="shared" ref="S6:S19" si="2">M6/(R6*R6)</f>
        <v>20.146024878312605</v>
      </c>
      <c r="T6" s="147">
        <v>35.6</v>
      </c>
      <c r="U6" s="139">
        <v>35.6</v>
      </c>
      <c r="V6" s="106" t="str">
        <f t="shared" ref="V6:V27" si="3">IF(U6&lt;T6,"↓",IF(U6=T6,"=","↑"))</f>
        <v>=</v>
      </c>
      <c r="W6" s="149">
        <v>42340</v>
      </c>
      <c r="X6" s="67">
        <v>2.7</v>
      </c>
      <c r="Y6" s="39">
        <v>41974</v>
      </c>
      <c r="Z6" s="121"/>
      <c r="AA6" s="120" t="str">
        <f>IF(O6="","",IF(O6&gt;10,"S",IF(O6&gt;5,"M","")))</f>
        <v/>
      </c>
      <c r="AB6" s="120" t="str">
        <f>IF(P6="","",IF(P6&gt;15.1,"S",IF(P6&gt;10.1,"M","")))</f>
        <v/>
      </c>
      <c r="AC6" s="78" t="str">
        <f>IF(S6="","",IF(S6&lt;18,"S",IF(S6&lt;21,"M","")))</f>
        <v>M</v>
      </c>
      <c r="AD6" s="79" t="str">
        <f t="shared" ref="AD6:AD27" si="4">IF(T6="","",IF(U6&lt;29.99,"S",IF(U6&lt;35.01,"M","")))</f>
        <v/>
      </c>
      <c r="AE6" s="21" t="str">
        <f t="shared" si="0"/>
        <v>M</v>
      </c>
      <c r="AF6" s="54"/>
      <c r="AG6" s="87" t="s">
        <v>37</v>
      </c>
      <c r="AH6" s="86" t="str">
        <f t="shared" si="1"/>
        <v/>
      </c>
      <c r="AI6" s="87"/>
      <c r="AJ6" s="87"/>
    </row>
    <row r="7" spans="1:36" ht="18" customHeight="1" x14ac:dyDescent="0.2">
      <c r="A7" s="57">
        <v>132</v>
      </c>
      <c r="B7" s="66" t="s">
        <v>23</v>
      </c>
      <c r="C7" s="85" t="s">
        <v>63</v>
      </c>
      <c r="D7" s="136">
        <v>87</v>
      </c>
      <c r="E7" s="67">
        <v>86.9</v>
      </c>
      <c r="F7" s="84">
        <v>91.4</v>
      </c>
      <c r="G7" s="139"/>
      <c r="H7" s="139"/>
      <c r="I7" s="139"/>
      <c r="J7" s="139"/>
      <c r="K7" s="139">
        <v>91.4</v>
      </c>
      <c r="L7" s="66">
        <v>91.4</v>
      </c>
      <c r="M7" s="40">
        <v>91.4</v>
      </c>
      <c r="N7" s="62">
        <f t="shared" ref="N7:N27" si="5">M7-L7</f>
        <v>0</v>
      </c>
      <c r="O7" s="142">
        <f t="shared" ref="O7:O27" si="6">100-(M7*100/K7)</f>
        <v>0</v>
      </c>
      <c r="P7" s="142">
        <f t="shared" ref="P7:P27" si="7">100-(M7*100/F7)</f>
        <v>0</v>
      </c>
      <c r="Q7" s="66"/>
      <c r="R7" s="139">
        <v>1.65</v>
      </c>
      <c r="S7" s="133">
        <f t="shared" si="2"/>
        <v>33.572084481175395</v>
      </c>
      <c r="T7" s="147">
        <v>31.4</v>
      </c>
      <c r="U7" s="139">
        <v>31.4</v>
      </c>
      <c r="V7" s="106" t="str">
        <f t="shared" si="3"/>
        <v>=</v>
      </c>
      <c r="W7" s="149">
        <v>42291</v>
      </c>
      <c r="X7" s="67">
        <v>2.5</v>
      </c>
      <c r="Y7" s="39">
        <v>42248</v>
      </c>
      <c r="Z7" s="121"/>
      <c r="AA7" s="120" t="str">
        <f t="shared" ref="AA7:AA27" si="8">IF(O7="","",IF(O7&gt;10,"S",IF(O7&gt;5,"M","")))</f>
        <v/>
      </c>
      <c r="AB7" s="120" t="str">
        <f t="shared" ref="AB7:AB27" si="9">IF(P7="","",IF(P7&gt;15.1,"S",IF(P7&gt;10.1,"M","")))</f>
        <v/>
      </c>
      <c r="AC7" s="78" t="str">
        <f t="shared" ref="AC7:AC27" si="10">IF(S7="","",IF(S7&lt;18,"S",IF(S7&lt;21,"M","")))</f>
        <v/>
      </c>
      <c r="AD7" s="79" t="str">
        <f t="shared" si="4"/>
        <v>M</v>
      </c>
      <c r="AE7" s="21" t="str">
        <f t="shared" si="0"/>
        <v>M</v>
      </c>
      <c r="AF7" s="54"/>
      <c r="AG7" s="87" t="s">
        <v>32</v>
      </c>
      <c r="AH7" s="86" t="str">
        <f t="shared" si="1"/>
        <v/>
      </c>
      <c r="AI7" s="87"/>
      <c r="AJ7" s="87"/>
    </row>
    <row r="8" spans="1:36" ht="18" customHeight="1" x14ac:dyDescent="0.2">
      <c r="A8" s="57">
        <v>133</v>
      </c>
      <c r="B8" s="66" t="s">
        <v>23</v>
      </c>
      <c r="C8" s="85" t="s">
        <v>64</v>
      </c>
      <c r="D8" s="136">
        <v>88</v>
      </c>
      <c r="E8" s="67">
        <v>62.4</v>
      </c>
      <c r="F8" s="84">
        <v>61.6</v>
      </c>
      <c r="G8" s="139"/>
      <c r="H8" s="139"/>
      <c r="I8" s="139"/>
      <c r="J8" s="139"/>
      <c r="K8" s="139">
        <v>61.6</v>
      </c>
      <c r="L8" s="66">
        <v>61.6</v>
      </c>
      <c r="M8" s="40">
        <v>63.3</v>
      </c>
      <c r="N8" s="62">
        <f t="shared" si="5"/>
        <v>1.6999999999999957</v>
      </c>
      <c r="O8" s="142">
        <f t="shared" si="6"/>
        <v>-2.7597402597402549</v>
      </c>
      <c r="P8" s="142">
        <f t="shared" si="7"/>
        <v>-2.7597402597402549</v>
      </c>
      <c r="Q8" s="66"/>
      <c r="R8" s="139">
        <v>1.41</v>
      </c>
      <c r="S8" s="133">
        <f t="shared" si="2"/>
        <v>31.839444695940852</v>
      </c>
      <c r="T8" s="147">
        <v>34.4</v>
      </c>
      <c r="U8" s="139">
        <v>34.4</v>
      </c>
      <c r="V8" s="106" t="str">
        <f t="shared" si="3"/>
        <v>=</v>
      </c>
      <c r="W8" s="149">
        <v>42705</v>
      </c>
      <c r="X8" s="67"/>
      <c r="Y8" s="40"/>
      <c r="Z8" s="121"/>
      <c r="AA8" s="120" t="str">
        <f t="shared" si="8"/>
        <v/>
      </c>
      <c r="AB8" s="120" t="str">
        <f t="shared" si="9"/>
        <v/>
      </c>
      <c r="AC8" s="78" t="str">
        <f t="shared" si="10"/>
        <v/>
      </c>
      <c r="AD8" s="79" t="str">
        <f t="shared" si="4"/>
        <v>M</v>
      </c>
      <c r="AE8" s="21" t="str">
        <f t="shared" si="0"/>
        <v>M</v>
      </c>
      <c r="AF8" s="87" t="s">
        <v>49</v>
      </c>
      <c r="AG8" s="87" t="s">
        <v>37</v>
      </c>
      <c r="AH8" s="86" t="str">
        <f t="shared" si="1"/>
        <v/>
      </c>
      <c r="AI8" s="87"/>
      <c r="AJ8" s="87"/>
    </row>
    <row r="9" spans="1:36" ht="18" customHeight="1" x14ac:dyDescent="0.2">
      <c r="A9" s="57">
        <v>134</v>
      </c>
      <c r="B9" s="66" t="s">
        <v>23</v>
      </c>
      <c r="C9" s="85" t="s">
        <v>65</v>
      </c>
      <c r="D9" s="136">
        <v>83</v>
      </c>
      <c r="E9" s="67">
        <v>47.3</v>
      </c>
      <c r="F9" s="84">
        <v>49.8</v>
      </c>
      <c r="G9" s="139"/>
      <c r="H9" s="139"/>
      <c r="I9" s="139"/>
      <c r="J9" s="139"/>
      <c r="K9" s="139">
        <v>49.8</v>
      </c>
      <c r="L9" s="66">
        <v>49.8</v>
      </c>
      <c r="M9" s="40">
        <v>49.5</v>
      </c>
      <c r="N9" s="62">
        <f t="shared" si="5"/>
        <v>-0.29999999999999716</v>
      </c>
      <c r="O9" s="142">
        <f t="shared" si="6"/>
        <v>0.60240963855420659</v>
      </c>
      <c r="P9" s="142">
        <f t="shared" si="7"/>
        <v>0.60240963855420659</v>
      </c>
      <c r="Q9" s="66"/>
      <c r="R9" s="139">
        <v>1.51</v>
      </c>
      <c r="S9" s="133">
        <f t="shared" si="2"/>
        <v>21.709574141485021</v>
      </c>
      <c r="T9" s="147">
        <v>35.799999999999997</v>
      </c>
      <c r="U9" s="139">
        <v>35.799999999999997</v>
      </c>
      <c r="V9" s="106" t="str">
        <f t="shared" si="3"/>
        <v>=</v>
      </c>
      <c r="W9" s="149">
        <v>42307</v>
      </c>
      <c r="X9" s="67"/>
      <c r="Y9" s="40"/>
      <c r="Z9" s="121"/>
      <c r="AA9" s="120" t="str">
        <f t="shared" si="8"/>
        <v/>
      </c>
      <c r="AB9" s="120" t="str">
        <f t="shared" si="9"/>
        <v/>
      </c>
      <c r="AC9" s="78" t="str">
        <f t="shared" si="10"/>
        <v/>
      </c>
      <c r="AD9" s="79" t="str">
        <f t="shared" si="4"/>
        <v/>
      </c>
      <c r="AE9" s="21" t="str">
        <f t="shared" si="0"/>
        <v/>
      </c>
      <c r="AF9" s="54"/>
      <c r="AG9" s="87" t="s">
        <v>37</v>
      </c>
      <c r="AH9" s="86" t="str">
        <f t="shared" si="1"/>
        <v/>
      </c>
      <c r="AI9" s="87"/>
      <c r="AJ9" s="87"/>
    </row>
    <row r="10" spans="1:36" ht="18" customHeight="1" x14ac:dyDescent="0.2">
      <c r="A10" s="57">
        <v>135</v>
      </c>
      <c r="B10" s="66" t="s">
        <v>22</v>
      </c>
      <c r="C10" s="85" t="s">
        <v>66</v>
      </c>
      <c r="D10" s="136">
        <v>83</v>
      </c>
      <c r="E10" s="111">
        <v>84.8</v>
      </c>
      <c r="F10" s="84">
        <v>80</v>
      </c>
      <c r="G10" s="139"/>
      <c r="H10" s="139"/>
      <c r="I10" s="139"/>
      <c r="J10" s="139"/>
      <c r="K10" s="139">
        <v>80</v>
      </c>
      <c r="L10" s="66">
        <v>80</v>
      </c>
      <c r="M10" s="40">
        <v>83</v>
      </c>
      <c r="N10" s="62">
        <f t="shared" si="5"/>
        <v>3</v>
      </c>
      <c r="O10" s="142">
        <f t="shared" si="6"/>
        <v>-3.75</v>
      </c>
      <c r="P10" s="142">
        <f t="shared" si="7"/>
        <v>-3.75</v>
      </c>
      <c r="Q10" s="66"/>
      <c r="R10" s="139">
        <v>1.62</v>
      </c>
      <c r="S10" s="133">
        <f t="shared" si="2"/>
        <v>31.626276482243554</v>
      </c>
      <c r="T10" s="147">
        <v>38.4</v>
      </c>
      <c r="U10" s="139">
        <v>38.4</v>
      </c>
      <c r="V10" s="106" t="str">
        <f t="shared" si="3"/>
        <v>=</v>
      </c>
      <c r="W10" s="149">
        <v>42248</v>
      </c>
      <c r="X10" s="67">
        <v>2.2999999999999998</v>
      </c>
      <c r="Y10" s="39">
        <v>42248</v>
      </c>
      <c r="Z10" s="121"/>
      <c r="AA10" s="120" t="str">
        <f t="shared" si="8"/>
        <v/>
      </c>
      <c r="AB10" s="120" t="str">
        <f t="shared" si="9"/>
        <v/>
      </c>
      <c r="AC10" s="78" t="str">
        <f t="shared" si="10"/>
        <v/>
      </c>
      <c r="AD10" s="79" t="str">
        <f t="shared" si="4"/>
        <v/>
      </c>
      <c r="AE10" s="21" t="str">
        <f t="shared" si="0"/>
        <v/>
      </c>
      <c r="AF10" s="87" t="s">
        <v>38</v>
      </c>
      <c r="AG10" s="87" t="s">
        <v>32</v>
      </c>
      <c r="AH10" s="86" t="str">
        <f t="shared" si="1"/>
        <v/>
      </c>
      <c r="AI10" s="87"/>
      <c r="AJ10" s="87"/>
    </row>
    <row r="11" spans="1:36" ht="18" customHeight="1" x14ac:dyDescent="0.2">
      <c r="A11" s="57">
        <v>136</v>
      </c>
      <c r="B11" s="66" t="s">
        <v>23</v>
      </c>
      <c r="C11" s="85" t="s">
        <v>67</v>
      </c>
      <c r="D11" s="136">
        <v>86</v>
      </c>
      <c r="E11" s="67">
        <v>70</v>
      </c>
      <c r="F11" s="84">
        <v>70.400000000000006</v>
      </c>
      <c r="G11" s="139"/>
      <c r="H11" s="139"/>
      <c r="I11" s="139"/>
      <c r="J11" s="139"/>
      <c r="K11" s="139">
        <v>70.400000000000006</v>
      </c>
      <c r="L11" s="66">
        <v>70.400000000000006</v>
      </c>
      <c r="M11" s="40">
        <v>69.2</v>
      </c>
      <c r="N11" s="62">
        <f t="shared" si="5"/>
        <v>-1.2000000000000028</v>
      </c>
      <c r="O11" s="142">
        <f t="shared" si="6"/>
        <v>1.7045454545454675</v>
      </c>
      <c r="P11" s="142">
        <f t="shared" si="7"/>
        <v>1.7045454545454675</v>
      </c>
      <c r="Q11" s="66"/>
      <c r="R11" s="139">
        <v>1.51</v>
      </c>
      <c r="S11" s="133">
        <f t="shared" si="2"/>
        <v>30.349546072540679</v>
      </c>
      <c r="T11" s="147">
        <v>33.1</v>
      </c>
      <c r="U11" s="139">
        <v>34</v>
      </c>
      <c r="V11" s="106" t="str">
        <f t="shared" si="3"/>
        <v>↑</v>
      </c>
      <c r="W11" s="149">
        <v>42411</v>
      </c>
      <c r="X11" s="67"/>
      <c r="Y11" s="40"/>
      <c r="Z11" s="121">
        <v>2.8</v>
      </c>
      <c r="AA11" s="120" t="str">
        <f t="shared" si="8"/>
        <v/>
      </c>
      <c r="AB11" s="120" t="str">
        <f t="shared" si="9"/>
        <v/>
      </c>
      <c r="AC11" s="78" t="str">
        <f t="shared" si="10"/>
        <v/>
      </c>
      <c r="AD11" s="79" t="str">
        <f t="shared" si="4"/>
        <v>M</v>
      </c>
      <c r="AE11" s="21" t="str">
        <f t="shared" si="0"/>
        <v>M</v>
      </c>
      <c r="AF11" s="54"/>
      <c r="AG11" s="87" t="s">
        <v>32</v>
      </c>
      <c r="AH11" s="86" t="str">
        <f t="shared" si="1"/>
        <v/>
      </c>
      <c r="AI11" s="87"/>
      <c r="AJ11" s="87"/>
    </row>
    <row r="12" spans="1:36" ht="18" customHeight="1" x14ac:dyDescent="0.2">
      <c r="A12" s="57">
        <v>137</v>
      </c>
      <c r="B12" s="66" t="s">
        <v>23</v>
      </c>
      <c r="C12" s="85" t="s">
        <v>68</v>
      </c>
      <c r="D12" s="136">
        <v>86</v>
      </c>
      <c r="E12" s="140">
        <v>66.400000000000006</v>
      </c>
      <c r="F12" s="84">
        <v>67</v>
      </c>
      <c r="G12" s="139"/>
      <c r="H12" s="139"/>
      <c r="I12" s="139"/>
      <c r="J12" s="139"/>
      <c r="K12" s="139">
        <v>67</v>
      </c>
      <c r="L12" s="66">
        <v>67</v>
      </c>
      <c r="M12" s="40">
        <v>69</v>
      </c>
      <c r="N12" s="62">
        <f t="shared" si="5"/>
        <v>2</v>
      </c>
      <c r="O12" s="142">
        <f t="shared" si="6"/>
        <v>-2.9850746268656678</v>
      </c>
      <c r="P12" s="142">
        <f t="shared" si="7"/>
        <v>-2.9850746268656678</v>
      </c>
      <c r="Q12" s="66"/>
      <c r="R12" s="139">
        <v>1.44</v>
      </c>
      <c r="S12" s="133">
        <f t="shared" si="2"/>
        <v>33.275462962962962</v>
      </c>
      <c r="T12" s="147">
        <v>36.799999999999997</v>
      </c>
      <c r="U12" s="139">
        <v>36.799999999999997</v>
      </c>
      <c r="V12" s="106" t="str">
        <f t="shared" si="3"/>
        <v>=</v>
      </c>
      <c r="W12" s="149">
        <v>42537</v>
      </c>
      <c r="X12" s="67">
        <v>12.6</v>
      </c>
      <c r="Y12" s="39">
        <v>42248</v>
      </c>
      <c r="Z12" s="121"/>
      <c r="AA12" s="120" t="str">
        <f t="shared" si="8"/>
        <v/>
      </c>
      <c r="AB12" s="120" t="str">
        <f t="shared" si="9"/>
        <v/>
      </c>
      <c r="AC12" s="78" t="str">
        <f t="shared" si="10"/>
        <v/>
      </c>
      <c r="AD12" s="79" t="str">
        <f t="shared" si="4"/>
        <v/>
      </c>
      <c r="AE12" s="21" t="str">
        <f t="shared" si="0"/>
        <v/>
      </c>
      <c r="AF12" s="54"/>
      <c r="AG12" s="87" t="s">
        <v>32</v>
      </c>
      <c r="AH12" s="86" t="str">
        <f t="shared" si="1"/>
        <v/>
      </c>
      <c r="AI12" s="87"/>
      <c r="AJ12" s="87"/>
    </row>
    <row r="13" spans="1:36" ht="18" customHeight="1" x14ac:dyDescent="0.2">
      <c r="A13" s="57">
        <v>138</v>
      </c>
      <c r="B13" s="66" t="s">
        <v>22</v>
      </c>
      <c r="C13" s="85" t="s">
        <v>69</v>
      </c>
      <c r="D13" s="136">
        <v>65</v>
      </c>
      <c r="E13" s="67">
        <v>53.3</v>
      </c>
      <c r="F13" s="84">
        <v>54.2</v>
      </c>
      <c r="G13" s="139"/>
      <c r="H13" s="139"/>
      <c r="I13" s="139"/>
      <c r="J13" s="139"/>
      <c r="K13" s="139">
        <v>54.2</v>
      </c>
      <c r="L13" s="66">
        <v>54.2</v>
      </c>
      <c r="M13" s="40">
        <v>54.2</v>
      </c>
      <c r="N13" s="62">
        <f t="shared" si="5"/>
        <v>0</v>
      </c>
      <c r="O13" s="142">
        <f t="shared" si="6"/>
        <v>0</v>
      </c>
      <c r="P13" s="142">
        <f t="shared" si="7"/>
        <v>0</v>
      </c>
      <c r="Q13" s="66"/>
      <c r="R13" s="139">
        <v>1.48</v>
      </c>
      <c r="S13" s="133">
        <f t="shared" si="2"/>
        <v>24.744338933528127</v>
      </c>
      <c r="T13" s="147">
        <v>39.700000000000003</v>
      </c>
      <c r="U13" s="139">
        <v>39.700000000000003</v>
      </c>
      <c r="V13" s="106" t="str">
        <f t="shared" si="3"/>
        <v>=</v>
      </c>
      <c r="W13" s="149">
        <v>42005</v>
      </c>
      <c r="X13" s="67">
        <v>1.1000000000000001</v>
      </c>
      <c r="Y13" s="39">
        <v>42005</v>
      </c>
      <c r="Z13" s="121"/>
      <c r="AA13" s="120" t="str">
        <f t="shared" si="8"/>
        <v/>
      </c>
      <c r="AB13" s="120" t="str">
        <f t="shared" si="9"/>
        <v/>
      </c>
      <c r="AC13" s="78" t="str">
        <f t="shared" si="10"/>
        <v/>
      </c>
      <c r="AD13" s="79" t="str">
        <f t="shared" si="4"/>
        <v/>
      </c>
      <c r="AE13" s="21" t="str">
        <f t="shared" si="0"/>
        <v/>
      </c>
      <c r="AF13" s="54"/>
      <c r="AG13" s="87" t="s">
        <v>32</v>
      </c>
      <c r="AH13" s="86" t="str">
        <f t="shared" si="1"/>
        <v/>
      </c>
      <c r="AI13" s="87"/>
      <c r="AJ13" s="87"/>
    </row>
    <row r="14" spans="1:36" ht="18" customHeight="1" x14ac:dyDescent="0.2">
      <c r="A14" s="57">
        <v>139</v>
      </c>
      <c r="B14" s="66" t="s">
        <v>22</v>
      </c>
      <c r="C14" s="85" t="s">
        <v>70</v>
      </c>
      <c r="D14" s="136">
        <v>91</v>
      </c>
      <c r="E14" s="111">
        <v>58.5</v>
      </c>
      <c r="F14" s="84">
        <v>63</v>
      </c>
      <c r="G14" s="139"/>
      <c r="H14" s="139"/>
      <c r="I14" s="139"/>
      <c r="J14" s="139"/>
      <c r="K14" s="139">
        <v>63</v>
      </c>
      <c r="L14" s="66">
        <v>63</v>
      </c>
      <c r="M14" s="40">
        <v>62.1</v>
      </c>
      <c r="N14" s="62">
        <f t="shared" si="5"/>
        <v>-0.89999999999999858</v>
      </c>
      <c r="O14" s="142">
        <f t="shared" si="6"/>
        <v>1.4285714285714306</v>
      </c>
      <c r="P14" s="142">
        <f t="shared" si="7"/>
        <v>1.4285714285714306</v>
      </c>
      <c r="Q14" s="66">
        <v>60</v>
      </c>
      <c r="R14" s="139">
        <v>1.66</v>
      </c>
      <c r="S14" s="133">
        <f t="shared" si="2"/>
        <v>22.535926839889679</v>
      </c>
      <c r="T14" s="147">
        <v>36.5</v>
      </c>
      <c r="U14" s="139">
        <v>36.5</v>
      </c>
      <c r="V14" s="106" t="str">
        <f t="shared" si="3"/>
        <v>=</v>
      </c>
      <c r="W14" s="149">
        <v>42248</v>
      </c>
      <c r="X14" s="67">
        <v>5.8</v>
      </c>
      <c r="Y14" s="39">
        <v>42248</v>
      </c>
      <c r="Z14" s="121"/>
      <c r="AA14" s="120" t="str">
        <f t="shared" si="8"/>
        <v/>
      </c>
      <c r="AB14" s="120" t="str">
        <f t="shared" si="9"/>
        <v/>
      </c>
      <c r="AC14" s="78" t="str">
        <f t="shared" si="10"/>
        <v/>
      </c>
      <c r="AD14" s="79" t="str">
        <f t="shared" si="4"/>
        <v/>
      </c>
      <c r="AE14" s="21" t="str">
        <f t="shared" si="0"/>
        <v/>
      </c>
      <c r="AF14" s="54"/>
      <c r="AG14" s="87" t="s">
        <v>37</v>
      </c>
      <c r="AH14" s="86" t="str">
        <f t="shared" si="1"/>
        <v/>
      </c>
      <c r="AI14" s="87"/>
      <c r="AJ14" s="87"/>
    </row>
    <row r="15" spans="1:36" ht="18" customHeight="1" x14ac:dyDescent="0.2">
      <c r="A15" s="57">
        <v>140</v>
      </c>
      <c r="B15" s="66" t="s">
        <v>22</v>
      </c>
      <c r="C15" s="85" t="s">
        <v>71</v>
      </c>
      <c r="D15" s="136">
        <v>84</v>
      </c>
      <c r="E15" s="111">
        <v>74</v>
      </c>
      <c r="F15" s="84">
        <v>75.7</v>
      </c>
      <c r="G15" s="139"/>
      <c r="H15" s="139"/>
      <c r="I15" s="139"/>
      <c r="J15" s="139"/>
      <c r="K15" s="139">
        <v>75.7</v>
      </c>
      <c r="L15" s="66">
        <v>75.7</v>
      </c>
      <c r="M15" s="40">
        <v>75.7</v>
      </c>
      <c r="N15" s="62">
        <f t="shared" si="5"/>
        <v>0</v>
      </c>
      <c r="O15" s="142">
        <f t="shared" si="6"/>
        <v>0</v>
      </c>
      <c r="P15" s="142">
        <f t="shared" si="7"/>
        <v>0</v>
      </c>
      <c r="Q15" s="66">
        <v>60</v>
      </c>
      <c r="R15" s="139">
        <v>1.54</v>
      </c>
      <c r="S15" s="133">
        <f t="shared" si="2"/>
        <v>31.919379321976727</v>
      </c>
      <c r="T15" s="147">
        <v>36.1</v>
      </c>
      <c r="U15" s="139">
        <v>36.1</v>
      </c>
      <c r="V15" s="106" t="str">
        <f t="shared" si="3"/>
        <v>=</v>
      </c>
      <c r="W15" s="149">
        <v>42706</v>
      </c>
      <c r="X15" s="67"/>
      <c r="Y15" s="40"/>
      <c r="Z15" s="121"/>
      <c r="AA15" s="120" t="str">
        <f t="shared" si="8"/>
        <v/>
      </c>
      <c r="AB15" s="120" t="str">
        <f t="shared" si="9"/>
        <v/>
      </c>
      <c r="AC15" s="78" t="str">
        <f t="shared" si="10"/>
        <v/>
      </c>
      <c r="AD15" s="79" t="str">
        <f t="shared" si="4"/>
        <v/>
      </c>
      <c r="AE15" s="21" t="str">
        <f t="shared" si="0"/>
        <v/>
      </c>
      <c r="AF15" s="87" t="s">
        <v>39</v>
      </c>
      <c r="AG15" s="87" t="s">
        <v>32</v>
      </c>
      <c r="AH15" s="86" t="str">
        <f t="shared" si="1"/>
        <v/>
      </c>
      <c r="AI15" s="87"/>
      <c r="AJ15" s="87"/>
    </row>
    <row r="16" spans="1:36" ht="18" customHeight="1" x14ac:dyDescent="0.2">
      <c r="A16" s="57">
        <v>141</v>
      </c>
      <c r="B16" s="66" t="s">
        <v>22</v>
      </c>
      <c r="C16" s="85" t="s">
        <v>72</v>
      </c>
      <c r="D16" s="136">
        <v>85</v>
      </c>
      <c r="E16" s="67">
        <v>71.599999999999994</v>
      </c>
      <c r="F16" s="84">
        <v>73.599999999999994</v>
      </c>
      <c r="G16" s="139"/>
      <c r="H16" s="139"/>
      <c r="I16" s="139"/>
      <c r="J16" s="139"/>
      <c r="K16" s="139">
        <v>73.599999999999994</v>
      </c>
      <c r="L16" s="66">
        <v>73.599999999999994</v>
      </c>
      <c r="M16" s="40">
        <v>73.599999999999994</v>
      </c>
      <c r="N16" s="62">
        <f t="shared" si="5"/>
        <v>0</v>
      </c>
      <c r="O16" s="142">
        <f t="shared" si="6"/>
        <v>0</v>
      </c>
      <c r="P16" s="142">
        <f t="shared" si="7"/>
        <v>0</v>
      </c>
      <c r="Q16" s="66"/>
      <c r="R16" s="139">
        <v>1.67</v>
      </c>
      <c r="S16" s="133">
        <f t="shared" si="2"/>
        <v>26.390333106242604</v>
      </c>
      <c r="T16" s="147">
        <v>34.700000000000003</v>
      </c>
      <c r="U16" s="139">
        <v>31.6</v>
      </c>
      <c r="V16" s="106" t="str">
        <f t="shared" si="3"/>
        <v>↓</v>
      </c>
      <c r="W16" s="149">
        <v>42398</v>
      </c>
      <c r="X16" s="67">
        <v>1.1000000000000001</v>
      </c>
      <c r="Y16" s="39">
        <v>41944</v>
      </c>
      <c r="Z16" s="121"/>
      <c r="AA16" s="120" t="str">
        <f t="shared" si="8"/>
        <v/>
      </c>
      <c r="AB16" s="120" t="str">
        <f t="shared" si="9"/>
        <v/>
      </c>
      <c r="AC16" s="78" t="str">
        <f t="shared" si="10"/>
        <v/>
      </c>
      <c r="AD16" s="79" t="str">
        <f t="shared" si="4"/>
        <v>M</v>
      </c>
      <c r="AE16" s="21" t="str">
        <f t="shared" si="0"/>
        <v>M</v>
      </c>
      <c r="AF16" s="54"/>
      <c r="AG16" s="87" t="s">
        <v>37</v>
      </c>
      <c r="AH16" s="86" t="str">
        <f t="shared" si="1"/>
        <v/>
      </c>
      <c r="AI16" s="87" t="s">
        <v>33</v>
      </c>
      <c r="AJ16" s="87">
        <v>1</v>
      </c>
    </row>
    <row r="17" spans="1:36" ht="18" customHeight="1" x14ac:dyDescent="0.2">
      <c r="A17" s="57">
        <v>142</v>
      </c>
      <c r="B17" s="66" t="s">
        <v>23</v>
      </c>
      <c r="C17" s="85" t="s">
        <v>73</v>
      </c>
      <c r="D17" s="136">
        <v>96</v>
      </c>
      <c r="E17" s="111">
        <v>62.6</v>
      </c>
      <c r="F17" s="84">
        <v>61.4</v>
      </c>
      <c r="G17" s="139"/>
      <c r="H17" s="139"/>
      <c r="I17" s="139"/>
      <c r="J17" s="139"/>
      <c r="K17" s="139">
        <v>61.4</v>
      </c>
      <c r="L17" s="66">
        <v>61.4</v>
      </c>
      <c r="M17" s="40">
        <v>61.7</v>
      </c>
      <c r="N17" s="62">
        <f t="shared" si="5"/>
        <v>0.30000000000000426</v>
      </c>
      <c r="O17" s="142">
        <f t="shared" si="6"/>
        <v>-0.48859934853420839</v>
      </c>
      <c r="P17" s="142">
        <f t="shared" si="7"/>
        <v>-0.48859934853420839</v>
      </c>
      <c r="Q17" s="66"/>
      <c r="R17" s="139">
        <v>1.48</v>
      </c>
      <c r="S17" s="133">
        <f t="shared" si="2"/>
        <v>28.168371073776481</v>
      </c>
      <c r="T17" s="147">
        <v>35.4</v>
      </c>
      <c r="U17" s="139">
        <v>35.4</v>
      </c>
      <c r="V17" s="106" t="str">
        <f t="shared" si="3"/>
        <v>=</v>
      </c>
      <c r="W17" s="149">
        <v>42186</v>
      </c>
      <c r="X17" s="67">
        <v>1.7</v>
      </c>
      <c r="Y17" s="39">
        <v>42186</v>
      </c>
      <c r="Z17" s="121"/>
      <c r="AA17" s="120" t="str">
        <f t="shared" si="8"/>
        <v/>
      </c>
      <c r="AB17" s="120" t="str">
        <f t="shared" si="9"/>
        <v/>
      </c>
      <c r="AC17" s="78" t="str">
        <f t="shared" si="10"/>
        <v/>
      </c>
      <c r="AD17" s="79" t="str">
        <f t="shared" si="4"/>
        <v/>
      </c>
      <c r="AE17" s="21" t="str">
        <f t="shared" si="0"/>
        <v/>
      </c>
      <c r="AF17" s="54"/>
      <c r="AG17" s="87" t="s">
        <v>32</v>
      </c>
      <c r="AH17" s="86" t="str">
        <f t="shared" si="1"/>
        <v/>
      </c>
      <c r="AI17" s="87"/>
      <c r="AJ17" s="87"/>
    </row>
    <row r="18" spans="1:36" ht="18" customHeight="1" x14ac:dyDescent="0.2">
      <c r="A18" s="57">
        <v>143</v>
      </c>
      <c r="B18" s="66" t="s">
        <v>22</v>
      </c>
      <c r="C18" s="85" t="s">
        <v>74</v>
      </c>
      <c r="D18" s="136">
        <v>98</v>
      </c>
      <c r="E18" s="67">
        <v>76</v>
      </c>
      <c r="F18" s="84">
        <v>76</v>
      </c>
      <c r="G18" s="139"/>
      <c r="H18" s="139"/>
      <c r="I18" s="139"/>
      <c r="J18" s="139"/>
      <c r="K18" s="139">
        <v>76</v>
      </c>
      <c r="L18" s="66">
        <v>76</v>
      </c>
      <c r="M18" s="40">
        <v>76</v>
      </c>
      <c r="N18" s="62">
        <f t="shared" si="5"/>
        <v>0</v>
      </c>
      <c r="O18" s="142">
        <f t="shared" si="6"/>
        <v>0</v>
      </c>
      <c r="P18" s="142">
        <f t="shared" si="7"/>
        <v>0</v>
      </c>
      <c r="Q18" s="66"/>
      <c r="R18" s="139">
        <v>1.53</v>
      </c>
      <c r="S18" s="133">
        <f t="shared" si="2"/>
        <v>32.466145499594177</v>
      </c>
      <c r="T18" s="147">
        <v>34</v>
      </c>
      <c r="U18" s="139">
        <v>34</v>
      </c>
      <c r="V18" s="106" t="str">
        <f t="shared" si="3"/>
        <v>=</v>
      </c>
      <c r="W18" s="149">
        <v>42062</v>
      </c>
      <c r="X18" s="67"/>
      <c r="Y18" s="40"/>
      <c r="Z18" s="121"/>
      <c r="AA18" s="120" t="str">
        <f t="shared" si="8"/>
        <v/>
      </c>
      <c r="AB18" s="120" t="str">
        <f t="shared" si="9"/>
        <v/>
      </c>
      <c r="AC18" s="78" t="str">
        <f t="shared" si="10"/>
        <v/>
      </c>
      <c r="AD18" s="79" t="str">
        <f t="shared" si="4"/>
        <v>M</v>
      </c>
      <c r="AE18" s="21" t="str">
        <f t="shared" si="0"/>
        <v>M</v>
      </c>
      <c r="AF18" s="54"/>
      <c r="AG18" s="87" t="s">
        <v>34</v>
      </c>
      <c r="AH18" s="86" t="str">
        <f>IF(AND(OR(AE18="S",AE18="M"),AG18="Mixé"),"O","")</f>
        <v>O</v>
      </c>
      <c r="AI18" s="87"/>
      <c r="AJ18" s="87"/>
    </row>
    <row r="19" spans="1:36" ht="18" customHeight="1" x14ac:dyDescent="0.2">
      <c r="A19" s="57">
        <v>144</v>
      </c>
      <c r="B19" s="66" t="s">
        <v>23</v>
      </c>
      <c r="C19" s="85" t="s">
        <v>75</v>
      </c>
      <c r="D19" s="136">
        <v>85</v>
      </c>
      <c r="E19" s="67">
        <v>88.6</v>
      </c>
      <c r="F19" s="84">
        <v>89.5</v>
      </c>
      <c r="G19" s="139"/>
      <c r="H19" s="139"/>
      <c r="I19" s="139"/>
      <c r="J19" s="139"/>
      <c r="K19" s="139">
        <v>89.5</v>
      </c>
      <c r="L19" s="66">
        <v>89.5</v>
      </c>
      <c r="M19" s="40">
        <v>89.3</v>
      </c>
      <c r="N19" s="62">
        <f t="shared" si="5"/>
        <v>-0.20000000000000284</v>
      </c>
      <c r="O19" s="142">
        <f t="shared" si="6"/>
        <v>0.22346368715083997</v>
      </c>
      <c r="P19" s="142">
        <f t="shared" si="7"/>
        <v>0.22346368715083997</v>
      </c>
      <c r="Q19" s="66"/>
      <c r="R19" s="139">
        <v>1.67</v>
      </c>
      <c r="S19" s="133">
        <f t="shared" si="2"/>
        <v>32.019792749829683</v>
      </c>
      <c r="T19" s="147">
        <v>32.6</v>
      </c>
      <c r="U19" s="139">
        <v>23.4</v>
      </c>
      <c r="V19" s="106" t="str">
        <f t="shared" si="3"/>
        <v>↓</v>
      </c>
      <c r="W19" s="149">
        <v>42413</v>
      </c>
      <c r="X19" s="67">
        <v>3.4</v>
      </c>
      <c r="Y19" s="39">
        <v>42278</v>
      </c>
      <c r="Z19" s="121">
        <v>13</v>
      </c>
      <c r="AA19" s="120" t="str">
        <f t="shared" si="8"/>
        <v/>
      </c>
      <c r="AB19" s="120" t="str">
        <f t="shared" si="9"/>
        <v/>
      </c>
      <c r="AC19" s="78" t="str">
        <f t="shared" si="10"/>
        <v/>
      </c>
      <c r="AD19" s="79" t="str">
        <f t="shared" si="4"/>
        <v>S</v>
      </c>
      <c r="AE19" s="21" t="str">
        <f t="shared" si="0"/>
        <v>S</v>
      </c>
      <c r="AF19" s="54"/>
      <c r="AG19" s="87" t="s">
        <v>32</v>
      </c>
      <c r="AH19" s="86" t="str">
        <f t="shared" ref="AH19:AH27" si="11">IF(AND(OR(AE19="S",AE19="M"),AG19="Mixé"),"O","")</f>
        <v/>
      </c>
      <c r="AI19" s="87" t="s">
        <v>33</v>
      </c>
      <c r="AJ19" s="87">
        <v>2</v>
      </c>
    </row>
    <row r="20" spans="1:36" ht="18" customHeight="1" x14ac:dyDescent="0.2">
      <c r="A20" s="57">
        <v>145</v>
      </c>
      <c r="B20" s="84" t="s">
        <v>23</v>
      </c>
      <c r="C20" s="85" t="s">
        <v>76</v>
      </c>
      <c r="D20" s="136">
        <v>70</v>
      </c>
      <c r="E20" s="111">
        <v>91.4</v>
      </c>
      <c r="F20" s="84">
        <v>91.4</v>
      </c>
      <c r="G20" s="139"/>
      <c r="H20" s="139"/>
      <c r="I20" s="139"/>
      <c r="J20" s="139"/>
      <c r="K20" s="139">
        <v>91.4</v>
      </c>
      <c r="L20" s="66">
        <v>91.4</v>
      </c>
      <c r="M20" s="40">
        <v>91.4</v>
      </c>
      <c r="N20" s="62">
        <f t="shared" si="5"/>
        <v>0</v>
      </c>
      <c r="O20" s="142">
        <f t="shared" si="6"/>
        <v>0</v>
      </c>
      <c r="P20" s="142">
        <f t="shared" si="7"/>
        <v>0</v>
      </c>
      <c r="Q20" s="66"/>
      <c r="R20" s="139"/>
      <c r="S20" s="133"/>
      <c r="T20" s="147">
        <v>30.3</v>
      </c>
      <c r="U20" s="139">
        <v>30.3</v>
      </c>
      <c r="V20" s="106" t="str">
        <f t="shared" si="3"/>
        <v>=</v>
      </c>
      <c r="W20" s="149">
        <v>42382</v>
      </c>
      <c r="X20" s="67"/>
      <c r="Y20" s="39"/>
      <c r="Z20" s="121"/>
      <c r="AA20" s="120" t="str">
        <f t="shared" si="8"/>
        <v/>
      </c>
      <c r="AB20" s="120" t="str">
        <f t="shared" si="9"/>
        <v/>
      </c>
      <c r="AC20" s="78"/>
      <c r="AD20" s="79" t="str">
        <f t="shared" si="4"/>
        <v>M</v>
      </c>
      <c r="AE20" s="21" t="str">
        <f t="shared" si="0"/>
        <v>M</v>
      </c>
      <c r="AF20" s="54"/>
      <c r="AG20" s="87" t="s">
        <v>34</v>
      </c>
      <c r="AH20" s="86" t="str">
        <f t="shared" si="11"/>
        <v>O</v>
      </c>
      <c r="AI20" s="87"/>
      <c r="AJ20" s="87"/>
    </row>
    <row r="21" spans="1:36" ht="18" customHeight="1" x14ac:dyDescent="0.2">
      <c r="A21" s="57">
        <v>146</v>
      </c>
      <c r="B21" s="66" t="s">
        <v>23</v>
      </c>
      <c r="C21" s="85" t="s">
        <v>77</v>
      </c>
      <c r="D21" s="136">
        <v>91</v>
      </c>
      <c r="E21" s="111">
        <v>98.6</v>
      </c>
      <c r="F21" s="84">
        <v>74.099999999999994</v>
      </c>
      <c r="G21" s="139"/>
      <c r="H21" s="139"/>
      <c r="I21" s="139"/>
      <c r="J21" s="139"/>
      <c r="K21" s="139">
        <v>74.099999999999994</v>
      </c>
      <c r="L21" s="66">
        <v>74.099999999999994</v>
      </c>
      <c r="M21" s="40">
        <v>76.900000000000006</v>
      </c>
      <c r="N21" s="62">
        <f t="shared" si="5"/>
        <v>2.8000000000000114</v>
      </c>
      <c r="O21" s="142">
        <f t="shared" si="6"/>
        <v>-3.7786774628880124</v>
      </c>
      <c r="P21" s="142">
        <f t="shared" si="7"/>
        <v>-3.7786774628880124</v>
      </c>
      <c r="Q21" s="66"/>
      <c r="R21" s="139">
        <v>1.55</v>
      </c>
      <c r="S21" s="133">
        <f t="shared" ref="S21:S27" si="12">M21/(R21*R21)</f>
        <v>32.008324661810612</v>
      </c>
      <c r="T21" s="147">
        <v>23</v>
      </c>
      <c r="U21" s="139">
        <v>24.8</v>
      </c>
      <c r="V21" s="106" t="str">
        <f t="shared" si="3"/>
        <v>↑</v>
      </c>
      <c r="W21" s="149">
        <v>42374</v>
      </c>
      <c r="X21" s="67">
        <v>4.8</v>
      </c>
      <c r="Y21" s="41">
        <v>42303</v>
      </c>
      <c r="Z21" s="121"/>
      <c r="AA21" s="120" t="str">
        <f t="shared" si="8"/>
        <v/>
      </c>
      <c r="AB21" s="120" t="str">
        <f t="shared" si="9"/>
        <v/>
      </c>
      <c r="AC21" s="78" t="str">
        <f t="shared" si="10"/>
        <v/>
      </c>
      <c r="AD21" s="79" t="str">
        <f t="shared" si="4"/>
        <v>S</v>
      </c>
      <c r="AE21" s="21" t="str">
        <f t="shared" si="0"/>
        <v>S</v>
      </c>
      <c r="AF21" s="87" t="s">
        <v>38</v>
      </c>
      <c r="AG21" s="87" t="s">
        <v>32</v>
      </c>
      <c r="AH21" s="86" t="str">
        <f t="shared" si="11"/>
        <v/>
      </c>
      <c r="AI21" s="87" t="s">
        <v>50</v>
      </c>
      <c r="AJ21" s="87"/>
    </row>
    <row r="22" spans="1:36" ht="18" customHeight="1" x14ac:dyDescent="0.2">
      <c r="A22" s="57">
        <v>147</v>
      </c>
      <c r="B22" s="84" t="s">
        <v>23</v>
      </c>
      <c r="C22" s="85" t="s">
        <v>78</v>
      </c>
      <c r="D22" s="136">
        <v>88</v>
      </c>
      <c r="E22" s="111">
        <v>51.3</v>
      </c>
      <c r="F22" s="84">
        <v>53.2</v>
      </c>
      <c r="G22" s="139"/>
      <c r="H22" s="139"/>
      <c r="I22" s="139"/>
      <c r="J22" s="139"/>
      <c r="K22" s="139">
        <v>53.2</v>
      </c>
      <c r="L22" s="66">
        <v>53.2</v>
      </c>
      <c r="M22" s="40">
        <v>54.6</v>
      </c>
      <c r="N22" s="62">
        <f t="shared" si="5"/>
        <v>1.3999999999999986</v>
      </c>
      <c r="O22" s="142">
        <f t="shared" si="6"/>
        <v>-2.6315789473684106</v>
      </c>
      <c r="P22" s="142">
        <f t="shared" si="7"/>
        <v>-2.6315789473684106</v>
      </c>
      <c r="Q22" s="66"/>
      <c r="R22" s="139">
        <v>1.51</v>
      </c>
      <c r="S22" s="133">
        <f t="shared" si="12"/>
        <v>23.946318143941056</v>
      </c>
      <c r="T22" s="147">
        <v>31.6</v>
      </c>
      <c r="U22" s="139">
        <v>31.6</v>
      </c>
      <c r="V22" s="106" t="str">
        <f t="shared" si="3"/>
        <v>=</v>
      </c>
      <c r="W22" s="149">
        <v>42395</v>
      </c>
      <c r="X22" s="67"/>
      <c r="Y22" s="40"/>
      <c r="Z22" s="121"/>
      <c r="AA22" s="120" t="str">
        <f t="shared" si="8"/>
        <v/>
      </c>
      <c r="AB22" s="120" t="str">
        <f t="shared" si="9"/>
        <v/>
      </c>
      <c r="AC22" s="78" t="str">
        <f t="shared" si="10"/>
        <v/>
      </c>
      <c r="AD22" s="79" t="str">
        <f t="shared" si="4"/>
        <v>M</v>
      </c>
      <c r="AE22" s="21" t="str">
        <f t="shared" si="0"/>
        <v>M</v>
      </c>
      <c r="AF22" s="54"/>
      <c r="AG22" s="87"/>
      <c r="AH22" s="86" t="str">
        <f t="shared" si="11"/>
        <v/>
      </c>
      <c r="AI22" s="87"/>
      <c r="AJ22" s="87"/>
    </row>
    <row r="23" spans="1:36" ht="18" customHeight="1" x14ac:dyDescent="0.2">
      <c r="A23" s="57">
        <v>147</v>
      </c>
      <c r="B23" s="84" t="s">
        <v>22</v>
      </c>
      <c r="C23" s="85" t="s">
        <v>79</v>
      </c>
      <c r="D23" s="136">
        <v>94</v>
      </c>
      <c r="E23" s="111">
        <v>60.3</v>
      </c>
      <c r="F23" s="84">
        <v>63.3</v>
      </c>
      <c r="G23" s="139"/>
      <c r="H23" s="139"/>
      <c r="I23" s="139"/>
      <c r="J23" s="139"/>
      <c r="K23" s="139">
        <v>63.3</v>
      </c>
      <c r="L23" s="66">
        <v>63.3</v>
      </c>
      <c r="M23" s="40">
        <v>62.9</v>
      </c>
      <c r="N23" s="62">
        <f t="shared" si="5"/>
        <v>-0.39999999999999858</v>
      </c>
      <c r="O23" s="142">
        <f t="shared" si="6"/>
        <v>0.63191153238545894</v>
      </c>
      <c r="P23" s="142">
        <f t="shared" si="7"/>
        <v>0.63191153238545894</v>
      </c>
      <c r="Q23" s="66"/>
      <c r="R23" s="139">
        <v>1.74</v>
      </c>
      <c r="S23" s="133">
        <f t="shared" si="12"/>
        <v>20.775531774342713</v>
      </c>
      <c r="T23" s="147">
        <v>30.7</v>
      </c>
      <c r="U23" s="139">
        <v>30.7</v>
      </c>
      <c r="V23" s="106" t="str">
        <f t="shared" si="3"/>
        <v>=</v>
      </c>
      <c r="W23" s="149">
        <v>42402</v>
      </c>
      <c r="X23" s="67"/>
      <c r="Y23" s="39"/>
      <c r="Z23" s="121"/>
      <c r="AA23" s="120" t="str">
        <f t="shared" si="8"/>
        <v/>
      </c>
      <c r="AB23" s="120" t="str">
        <f t="shared" si="9"/>
        <v/>
      </c>
      <c r="AC23" s="78" t="str">
        <f t="shared" si="10"/>
        <v>M</v>
      </c>
      <c r="AD23" s="79" t="str">
        <f t="shared" si="4"/>
        <v>M</v>
      </c>
      <c r="AE23" s="21" t="str">
        <f t="shared" si="0"/>
        <v>M</v>
      </c>
      <c r="AF23" s="54"/>
      <c r="AG23" s="87"/>
      <c r="AH23" s="86" t="str">
        <f t="shared" si="11"/>
        <v/>
      </c>
      <c r="AI23" s="87"/>
      <c r="AJ23" s="87"/>
    </row>
    <row r="24" spans="1:36" ht="18" customHeight="1" x14ac:dyDescent="0.2">
      <c r="A24" s="57">
        <v>148</v>
      </c>
      <c r="B24" s="66" t="s">
        <v>23</v>
      </c>
      <c r="C24" s="85" t="s">
        <v>80</v>
      </c>
      <c r="D24" s="136">
        <v>91</v>
      </c>
      <c r="E24" s="67">
        <v>52.3</v>
      </c>
      <c r="F24" s="84">
        <v>55.8</v>
      </c>
      <c r="G24" s="139"/>
      <c r="H24" s="139"/>
      <c r="I24" s="139"/>
      <c r="J24" s="139"/>
      <c r="K24" s="139">
        <v>55.8</v>
      </c>
      <c r="L24" s="66">
        <v>55.8</v>
      </c>
      <c r="M24" s="40">
        <v>57.1</v>
      </c>
      <c r="N24" s="62">
        <f t="shared" si="5"/>
        <v>1.3000000000000043</v>
      </c>
      <c r="O24" s="142">
        <f t="shared" si="6"/>
        <v>-2.3297491039426603</v>
      </c>
      <c r="P24" s="142">
        <f t="shared" si="7"/>
        <v>-2.3297491039426603</v>
      </c>
      <c r="Q24" s="66"/>
      <c r="R24" s="139">
        <v>1.45</v>
      </c>
      <c r="S24" s="133">
        <f t="shared" si="12"/>
        <v>27.158145065398337</v>
      </c>
      <c r="T24" s="147">
        <v>32.5</v>
      </c>
      <c r="U24" s="139">
        <v>33.9</v>
      </c>
      <c r="V24" s="106" t="str">
        <f t="shared" si="3"/>
        <v>↑</v>
      </c>
      <c r="W24" s="149">
        <v>42371</v>
      </c>
      <c r="X24" s="67">
        <v>0.7</v>
      </c>
      <c r="Y24" s="39">
        <v>42248</v>
      </c>
      <c r="Z24" s="121"/>
      <c r="AA24" s="120" t="str">
        <f t="shared" si="8"/>
        <v/>
      </c>
      <c r="AB24" s="120" t="str">
        <f t="shared" si="9"/>
        <v/>
      </c>
      <c r="AC24" s="78" t="str">
        <f t="shared" si="10"/>
        <v/>
      </c>
      <c r="AD24" s="79" t="str">
        <f t="shared" si="4"/>
        <v>M</v>
      </c>
      <c r="AE24" s="21" t="str">
        <f t="shared" si="0"/>
        <v>M</v>
      </c>
      <c r="AF24" s="54"/>
      <c r="AG24" s="87" t="s">
        <v>32</v>
      </c>
      <c r="AH24" s="86" t="str">
        <f t="shared" si="11"/>
        <v/>
      </c>
      <c r="AI24" s="87"/>
      <c r="AJ24" s="87"/>
    </row>
    <row r="25" spans="1:36" ht="18" customHeight="1" x14ac:dyDescent="0.2">
      <c r="A25" s="57">
        <v>149</v>
      </c>
      <c r="B25" s="66" t="s">
        <v>23</v>
      </c>
      <c r="C25" s="85" t="s">
        <v>81</v>
      </c>
      <c r="D25" s="136">
        <v>87</v>
      </c>
      <c r="E25" s="67">
        <v>72.099999999999994</v>
      </c>
      <c r="F25" s="84">
        <v>71.7</v>
      </c>
      <c r="G25" s="139"/>
      <c r="H25" s="139"/>
      <c r="I25" s="139"/>
      <c r="J25" s="139"/>
      <c r="K25" s="139">
        <v>71.7</v>
      </c>
      <c r="L25" s="66">
        <v>71.7</v>
      </c>
      <c r="M25" s="40">
        <v>71.5</v>
      </c>
      <c r="N25" s="62">
        <f t="shared" si="5"/>
        <v>-0.20000000000000284</v>
      </c>
      <c r="O25" s="142">
        <f t="shared" si="6"/>
        <v>0.27894002789400929</v>
      </c>
      <c r="P25" s="142">
        <f t="shared" si="7"/>
        <v>0.27894002789400929</v>
      </c>
      <c r="Q25" s="66"/>
      <c r="R25" s="139">
        <v>1.62</v>
      </c>
      <c r="S25" s="133">
        <f t="shared" si="12"/>
        <v>27.244322511812218</v>
      </c>
      <c r="T25" s="147">
        <v>32.299999999999997</v>
      </c>
      <c r="U25" s="139">
        <v>32.299999999999997</v>
      </c>
      <c r="V25" s="106" t="str">
        <f t="shared" si="3"/>
        <v>=</v>
      </c>
      <c r="W25" s="149">
        <v>42156</v>
      </c>
      <c r="X25" s="67"/>
      <c r="Y25" s="40"/>
      <c r="Z25" s="121"/>
      <c r="AA25" s="120" t="str">
        <f t="shared" si="8"/>
        <v/>
      </c>
      <c r="AB25" s="120" t="str">
        <f t="shared" si="9"/>
        <v/>
      </c>
      <c r="AC25" s="78" t="str">
        <f t="shared" si="10"/>
        <v/>
      </c>
      <c r="AD25" s="79" t="str">
        <f t="shared" si="4"/>
        <v>M</v>
      </c>
      <c r="AE25" s="21" t="str">
        <f t="shared" si="0"/>
        <v>M</v>
      </c>
      <c r="AF25" s="54"/>
      <c r="AG25" s="87" t="s">
        <v>32</v>
      </c>
      <c r="AH25" s="86" t="str">
        <f t="shared" si="11"/>
        <v/>
      </c>
      <c r="AI25" s="87"/>
      <c r="AJ25" s="87"/>
    </row>
    <row r="26" spans="1:36" ht="18" customHeight="1" x14ac:dyDescent="0.2">
      <c r="A26" s="57">
        <v>150</v>
      </c>
      <c r="B26" s="66" t="s">
        <v>23</v>
      </c>
      <c r="C26" s="85" t="s">
        <v>82</v>
      </c>
      <c r="D26" s="136">
        <v>89</v>
      </c>
      <c r="E26" s="111">
        <v>61.7</v>
      </c>
      <c r="F26" s="84">
        <v>64</v>
      </c>
      <c r="G26" s="139"/>
      <c r="H26" s="139"/>
      <c r="I26" s="139"/>
      <c r="J26" s="139"/>
      <c r="K26" s="139">
        <v>64</v>
      </c>
      <c r="L26" s="66">
        <v>64</v>
      </c>
      <c r="M26" s="40">
        <v>64</v>
      </c>
      <c r="N26" s="62">
        <f t="shared" si="5"/>
        <v>0</v>
      </c>
      <c r="O26" s="142">
        <f t="shared" si="6"/>
        <v>0</v>
      </c>
      <c r="P26" s="142">
        <f t="shared" si="7"/>
        <v>0</v>
      </c>
      <c r="Q26" s="66">
        <v>55</v>
      </c>
      <c r="R26" s="139">
        <v>1.54</v>
      </c>
      <c r="S26" s="133">
        <f t="shared" si="12"/>
        <v>26.986001011975038</v>
      </c>
      <c r="T26" s="147">
        <v>32.1</v>
      </c>
      <c r="U26" s="139">
        <v>27.2</v>
      </c>
      <c r="V26" s="106" t="str">
        <f t="shared" si="3"/>
        <v>↓</v>
      </c>
      <c r="W26" s="149">
        <v>42735</v>
      </c>
      <c r="X26" s="67">
        <v>2.5</v>
      </c>
      <c r="Y26" s="39">
        <v>42248</v>
      </c>
      <c r="Z26" s="121"/>
      <c r="AA26" s="120" t="str">
        <f t="shared" si="8"/>
        <v/>
      </c>
      <c r="AB26" s="120" t="str">
        <f t="shared" si="9"/>
        <v/>
      </c>
      <c r="AC26" s="78" t="str">
        <f t="shared" si="10"/>
        <v/>
      </c>
      <c r="AD26" s="79" t="str">
        <f t="shared" si="4"/>
        <v>S</v>
      </c>
      <c r="AE26" s="21" t="str">
        <f t="shared" si="0"/>
        <v>S</v>
      </c>
      <c r="AF26" s="54"/>
      <c r="AG26" s="87" t="s">
        <v>37</v>
      </c>
      <c r="AH26" s="86" t="str">
        <f t="shared" si="11"/>
        <v/>
      </c>
      <c r="AI26" s="87" t="s">
        <v>50</v>
      </c>
      <c r="AJ26" s="87"/>
    </row>
    <row r="27" spans="1:36" ht="18" customHeight="1" x14ac:dyDescent="0.2">
      <c r="A27" s="57">
        <v>151</v>
      </c>
      <c r="B27" s="66" t="s">
        <v>23</v>
      </c>
      <c r="C27" s="85" t="s">
        <v>83</v>
      </c>
      <c r="D27" s="136">
        <v>79</v>
      </c>
      <c r="E27" s="67">
        <v>58.2</v>
      </c>
      <c r="F27" s="84">
        <v>58.8</v>
      </c>
      <c r="G27" s="139"/>
      <c r="H27" s="139"/>
      <c r="I27" s="139"/>
      <c r="J27" s="139"/>
      <c r="K27" s="139">
        <v>58.8</v>
      </c>
      <c r="L27" s="66">
        <v>58.8</v>
      </c>
      <c r="M27" s="40">
        <v>58.8</v>
      </c>
      <c r="N27" s="62">
        <f t="shared" si="5"/>
        <v>0</v>
      </c>
      <c r="O27" s="142">
        <f t="shared" si="6"/>
        <v>0</v>
      </c>
      <c r="P27" s="142">
        <f t="shared" si="7"/>
        <v>0</v>
      </c>
      <c r="Q27" s="66"/>
      <c r="R27" s="139">
        <v>1.53</v>
      </c>
      <c r="S27" s="134">
        <f t="shared" si="12"/>
        <v>25.118544149686016</v>
      </c>
      <c r="T27" s="147">
        <v>34</v>
      </c>
      <c r="U27" s="139">
        <v>32.200000000000003</v>
      </c>
      <c r="V27" s="106" t="str">
        <f t="shared" si="3"/>
        <v>↓</v>
      </c>
      <c r="W27" s="149">
        <v>42411</v>
      </c>
      <c r="X27" s="67">
        <v>1.7</v>
      </c>
      <c r="Y27" s="39">
        <v>42156</v>
      </c>
      <c r="Z27" s="121">
        <v>8.1999999999999993</v>
      </c>
      <c r="AA27" s="120" t="str">
        <f t="shared" si="8"/>
        <v/>
      </c>
      <c r="AB27" s="120" t="str">
        <f t="shared" si="9"/>
        <v/>
      </c>
      <c r="AC27" s="78" t="str">
        <f t="shared" si="10"/>
        <v/>
      </c>
      <c r="AD27" s="79" t="str">
        <f t="shared" si="4"/>
        <v>M</v>
      </c>
      <c r="AE27" s="21" t="str">
        <f t="shared" si="0"/>
        <v>M</v>
      </c>
      <c r="AF27" s="54"/>
      <c r="AG27" s="87" t="s">
        <v>32</v>
      </c>
      <c r="AH27" s="86" t="str">
        <f t="shared" si="11"/>
        <v/>
      </c>
      <c r="AI27" s="87"/>
      <c r="AJ27" s="87"/>
    </row>
    <row r="28" spans="1:36" ht="18" customHeight="1" x14ac:dyDescent="0.2">
      <c r="A28" s="70" t="s">
        <v>18</v>
      </c>
      <c r="B28" s="71"/>
      <c r="C28" s="4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153"/>
      <c r="X28" s="26"/>
      <c r="Y28" s="26"/>
      <c r="Z28" s="17" t="s">
        <v>27</v>
      </c>
      <c r="AA28" s="73"/>
      <c r="AB28" s="73"/>
      <c r="AC28" s="90"/>
      <c r="AD28" s="90"/>
      <c r="AE28" s="66">
        <f>COUNTIF(AE5:AE27,"M")</f>
        <v>12</v>
      </c>
      <c r="AF28" s="18"/>
      <c r="AG28" s="46"/>
      <c r="AH28" s="87">
        <f>COUNTIF(AH5:AH27,"O")</f>
        <v>2</v>
      </c>
      <c r="AI28" s="87">
        <f>COUNTIF(AI5:AI27,"O")</f>
        <v>2</v>
      </c>
      <c r="AJ28" s="87">
        <f t="shared" ref="AJ28" si="13">SUM(AJ5:AJ27)</f>
        <v>3</v>
      </c>
    </row>
    <row r="29" spans="1:36" ht="15" customHeight="1" x14ac:dyDescent="0.2">
      <c r="A29" s="72" t="s">
        <v>35</v>
      </c>
      <c r="B29" s="73"/>
      <c r="C29" s="46"/>
      <c r="D29" s="37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5"/>
      <c r="R29" s="37"/>
      <c r="S29" s="30"/>
      <c r="T29" s="37"/>
      <c r="U29" s="37"/>
      <c r="V29" s="37"/>
      <c r="W29" s="150"/>
      <c r="X29" s="26"/>
      <c r="Y29" s="26"/>
      <c r="Z29" s="17" t="s">
        <v>28</v>
      </c>
      <c r="AA29" s="73"/>
      <c r="AB29" s="73"/>
      <c r="AC29" s="90"/>
      <c r="AD29" s="90"/>
      <c r="AE29" s="66">
        <f>COUNTIF(AE5:AE27,"S")</f>
        <v>3</v>
      </c>
      <c r="AF29" s="18"/>
      <c r="AG29" s="46"/>
      <c r="AH29" s="100" t="s">
        <v>45</v>
      </c>
      <c r="AI29" s="100" t="s">
        <v>31</v>
      </c>
      <c r="AJ29" s="100" t="s">
        <v>36</v>
      </c>
    </row>
    <row r="30" spans="1:36" ht="15" customHeight="1" x14ac:dyDescent="0.2">
      <c r="A30" s="74" t="s">
        <v>5</v>
      </c>
      <c r="B30" s="73"/>
      <c r="C30" s="46"/>
      <c r="D30" s="37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37"/>
      <c r="S30" s="30"/>
      <c r="T30" s="37"/>
      <c r="U30" s="37"/>
      <c r="V30" s="37"/>
      <c r="W30" s="150"/>
      <c r="X30" s="26"/>
      <c r="Y30" s="26"/>
      <c r="Z30" s="18"/>
      <c r="AA30" s="90"/>
      <c r="AB30" s="90"/>
      <c r="AC30" s="90"/>
      <c r="AD30" s="90"/>
      <c r="AE30" s="18"/>
      <c r="AF30" s="18"/>
      <c r="AG30" s="46"/>
      <c r="AH30" s="115"/>
      <c r="AI30" s="88"/>
      <c r="AJ30" s="88"/>
    </row>
    <row r="31" spans="1:36" ht="15" customHeight="1" x14ac:dyDescent="0.2">
      <c r="A31" s="72" t="s">
        <v>15</v>
      </c>
      <c r="B31" s="75"/>
      <c r="C31" s="46"/>
      <c r="D31" s="37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5"/>
      <c r="R31" s="37"/>
      <c r="S31" s="30"/>
      <c r="T31" s="37"/>
      <c r="U31" s="37"/>
      <c r="V31" s="37"/>
      <c r="W31" s="154"/>
      <c r="X31" s="26"/>
      <c r="Y31" s="48" t="s">
        <v>19</v>
      </c>
      <c r="Z31" s="6"/>
      <c r="AA31" s="90"/>
      <c r="AB31" s="90"/>
      <c r="AC31" s="90"/>
      <c r="AD31" s="90"/>
      <c r="AE31" s="14"/>
      <c r="AF31" s="18"/>
      <c r="AG31" s="46"/>
      <c r="AH31" s="115"/>
      <c r="AI31" s="88"/>
      <c r="AJ31" s="88"/>
    </row>
    <row r="32" spans="1:36" ht="15" customHeight="1" x14ac:dyDescent="0.2">
      <c r="A32" s="72" t="s">
        <v>16</v>
      </c>
      <c r="B32" s="73"/>
      <c r="C32" s="46"/>
      <c r="D32" s="37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5"/>
      <c r="R32" s="37"/>
      <c r="S32" s="30"/>
      <c r="T32" s="37"/>
      <c r="U32" s="37"/>
      <c r="V32" s="37"/>
      <c r="W32" s="154"/>
      <c r="X32" s="26"/>
      <c r="Y32" s="48" t="s">
        <v>20</v>
      </c>
      <c r="Z32" s="6"/>
      <c r="AA32" s="90"/>
      <c r="AB32" s="90"/>
      <c r="AC32" s="90"/>
      <c r="AD32" s="90"/>
      <c r="AE32" s="14"/>
      <c r="AF32" s="18"/>
      <c r="AG32" s="46"/>
      <c r="AH32" s="115"/>
      <c r="AI32" s="88"/>
      <c r="AJ32" s="88"/>
    </row>
    <row r="33" spans="1:36" ht="15" customHeight="1" x14ac:dyDescent="0.2">
      <c r="A33" s="72" t="s">
        <v>17</v>
      </c>
      <c r="B33" s="73"/>
      <c r="C33" s="46"/>
      <c r="D33" s="37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5"/>
      <c r="R33" s="37"/>
      <c r="S33" s="30"/>
      <c r="T33" s="37"/>
      <c r="U33" s="37"/>
      <c r="V33" s="37"/>
      <c r="W33" s="154"/>
      <c r="X33" s="37"/>
      <c r="Y33" s="42"/>
      <c r="Z33" s="11"/>
      <c r="AA33" s="116"/>
      <c r="AB33" s="116"/>
      <c r="AC33" s="116"/>
      <c r="AD33" s="116"/>
      <c r="AE33" s="23"/>
      <c r="AF33" s="46"/>
      <c r="AG33" s="46"/>
      <c r="AH33" s="115"/>
      <c r="AI33" s="88"/>
      <c r="AJ33" s="88"/>
    </row>
    <row r="34" spans="1:36" ht="15" customHeight="1" x14ac:dyDescent="0.2">
      <c r="A34" s="76"/>
      <c r="B34" s="77"/>
      <c r="C34" s="55"/>
      <c r="D34" s="49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68"/>
      <c r="R34" s="49"/>
      <c r="S34" s="31"/>
      <c r="T34" s="49"/>
      <c r="U34" s="49"/>
      <c r="V34" s="49"/>
      <c r="W34" s="155"/>
      <c r="X34" s="49"/>
      <c r="Y34" s="49"/>
      <c r="Z34" s="13"/>
      <c r="AA34" s="49"/>
      <c r="AB34" s="49"/>
      <c r="AC34" s="49"/>
      <c r="AD34" s="49"/>
      <c r="AE34" s="24"/>
      <c r="AF34" s="55"/>
      <c r="AG34" s="55"/>
      <c r="AH34" s="55"/>
      <c r="AI34" s="88"/>
      <c r="AJ34" s="88"/>
    </row>
    <row r="35" spans="1:36" ht="20.100000000000001" customHeight="1" x14ac:dyDescent="0.25">
      <c r="A35" s="185" t="str">
        <f>A1</f>
        <v>UNITE 1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  <c r="Z35" s="185"/>
      <c r="AA35" s="185"/>
      <c r="AB35" s="185"/>
      <c r="AC35" s="185"/>
      <c r="AD35" s="185"/>
      <c r="AE35" s="185"/>
      <c r="AF35" s="185"/>
      <c r="AG35" s="185"/>
      <c r="AH35" s="185"/>
      <c r="AI35" s="185"/>
      <c r="AJ35" s="185"/>
    </row>
    <row r="36" spans="1:36" ht="20.100000000000001" customHeight="1" x14ac:dyDescent="0.2">
      <c r="A36" s="18" t="s">
        <v>12</v>
      </c>
      <c r="B36" s="26"/>
      <c r="C36" s="58">
        <f ca="1">TODAY()</f>
        <v>42426</v>
      </c>
      <c r="D36" s="5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26"/>
      <c r="S36" s="26"/>
      <c r="T36" s="26"/>
      <c r="U36" s="26"/>
      <c r="V36" s="26"/>
      <c r="W36" s="150"/>
      <c r="X36" s="26"/>
      <c r="Y36" s="26"/>
      <c r="Z36" s="6"/>
      <c r="AA36" s="90"/>
      <c r="AB36" s="90"/>
      <c r="AC36" s="90"/>
      <c r="AD36" s="90"/>
      <c r="AE36" s="20"/>
      <c r="AF36" s="191">
        <f>COUNTA(B39:B51)</f>
        <v>13</v>
      </c>
      <c r="AG36" s="191"/>
      <c r="AH36" s="99"/>
      <c r="AI36" s="88"/>
      <c r="AJ36" s="88"/>
    </row>
    <row r="37" spans="1:36" ht="11.25" customHeight="1" x14ac:dyDescent="0.2">
      <c r="A37" s="47" t="s">
        <v>0</v>
      </c>
      <c r="B37" s="47"/>
      <c r="C37" s="47" t="s">
        <v>1</v>
      </c>
      <c r="D37" s="27" t="s">
        <v>13</v>
      </c>
      <c r="E37" s="186" t="s">
        <v>2</v>
      </c>
      <c r="F37" s="187"/>
      <c r="G37" s="187"/>
      <c r="H37" s="187"/>
      <c r="I37" s="187"/>
      <c r="J37" s="187"/>
      <c r="K37" s="187"/>
      <c r="L37" s="187"/>
      <c r="M37" s="188"/>
      <c r="N37" s="122" t="s">
        <v>14</v>
      </c>
      <c r="O37" s="100" t="s">
        <v>24</v>
      </c>
      <c r="P37" s="100" t="s">
        <v>24</v>
      </c>
      <c r="Q37" s="100" t="s">
        <v>48</v>
      </c>
      <c r="R37" s="47" t="s">
        <v>3</v>
      </c>
      <c r="S37" s="32" t="s">
        <v>4</v>
      </c>
      <c r="T37" s="102" t="s">
        <v>30</v>
      </c>
      <c r="U37" s="102" t="s">
        <v>30</v>
      </c>
      <c r="V37" s="105" t="s">
        <v>46</v>
      </c>
      <c r="W37" s="151" t="s">
        <v>7</v>
      </c>
      <c r="X37" s="102" t="s">
        <v>6</v>
      </c>
      <c r="Y37" s="103" t="s">
        <v>7</v>
      </c>
      <c r="Z37" s="112" t="s">
        <v>6</v>
      </c>
      <c r="AA37" s="105"/>
      <c r="AB37" s="105"/>
      <c r="AC37" s="189" t="s">
        <v>9</v>
      </c>
      <c r="AD37" s="190"/>
      <c r="AE37" s="187"/>
      <c r="AF37" s="47" t="s">
        <v>8</v>
      </c>
      <c r="AG37" s="47" t="s">
        <v>11</v>
      </c>
      <c r="AH37" s="100" t="s">
        <v>45</v>
      </c>
      <c r="AI37" s="100" t="s">
        <v>31</v>
      </c>
      <c r="AJ37" s="100" t="s">
        <v>36</v>
      </c>
    </row>
    <row r="38" spans="1:36" ht="11.25" customHeight="1" thickBot="1" x14ac:dyDescent="0.25">
      <c r="A38" s="52"/>
      <c r="B38" s="60"/>
      <c r="C38" s="52"/>
      <c r="D38" s="44"/>
      <c r="E38" s="108" t="s">
        <v>60</v>
      </c>
      <c r="F38" s="109" t="s">
        <v>55</v>
      </c>
      <c r="G38" s="109" t="s">
        <v>56</v>
      </c>
      <c r="H38" s="109" t="s">
        <v>57</v>
      </c>
      <c r="I38" s="109" t="s">
        <v>59</v>
      </c>
      <c r="J38" s="109" t="s">
        <v>58</v>
      </c>
      <c r="K38" s="109" t="s">
        <v>54</v>
      </c>
      <c r="L38" s="123">
        <v>42405</v>
      </c>
      <c r="M38" s="33" t="s">
        <v>10</v>
      </c>
      <c r="N38" s="60"/>
      <c r="O38" s="126" t="s">
        <v>54</v>
      </c>
      <c r="P38" s="126" t="s">
        <v>55</v>
      </c>
      <c r="Q38" s="110"/>
      <c r="R38" s="60"/>
      <c r="S38" s="33"/>
      <c r="T38" s="59"/>
      <c r="U38" s="60"/>
      <c r="V38" s="104"/>
      <c r="W38" s="152"/>
      <c r="X38" s="59"/>
      <c r="Y38" s="33"/>
      <c r="Z38" s="69"/>
      <c r="AA38" s="109"/>
      <c r="AB38" s="109"/>
      <c r="AC38" s="127" t="s">
        <v>4</v>
      </c>
      <c r="AD38" s="127" t="s">
        <v>25</v>
      </c>
      <c r="AE38" s="60" t="s">
        <v>26</v>
      </c>
      <c r="AF38" s="52"/>
      <c r="AG38" s="52"/>
      <c r="AH38" s="160"/>
      <c r="AI38" s="160"/>
      <c r="AJ38" s="160"/>
    </row>
    <row r="39" spans="1:36" ht="18" customHeight="1" x14ac:dyDescent="0.2">
      <c r="A39" s="57">
        <v>152</v>
      </c>
      <c r="B39" s="66" t="s">
        <v>22</v>
      </c>
      <c r="C39" s="85" t="s">
        <v>83</v>
      </c>
      <c r="D39" s="65">
        <v>82</v>
      </c>
      <c r="E39" s="113">
        <v>63</v>
      </c>
      <c r="F39" s="57">
        <v>50.7</v>
      </c>
      <c r="G39" s="124"/>
      <c r="H39" s="124"/>
      <c r="I39" s="124"/>
      <c r="J39" s="124"/>
      <c r="K39" s="57">
        <v>50.7</v>
      </c>
      <c r="L39" s="57">
        <v>50.7</v>
      </c>
      <c r="M39" s="83">
        <v>51.7</v>
      </c>
      <c r="N39" s="62">
        <f t="shared" ref="N39:N51" si="14">M39-L39</f>
        <v>1</v>
      </c>
      <c r="O39" s="142">
        <f>100-(M39*100/K39)</f>
        <v>-1.9723865877711972</v>
      </c>
      <c r="P39" s="142">
        <f>100-(M39*100/F39)</f>
        <v>-1.9723865877711972</v>
      </c>
      <c r="Q39" s="57"/>
      <c r="R39" s="66">
        <v>1.52</v>
      </c>
      <c r="S39" s="29">
        <f t="shared" ref="S39:S51" si="15">M39/(R39*R39)</f>
        <v>22.377077562326871</v>
      </c>
      <c r="T39" s="119">
        <v>33.4</v>
      </c>
      <c r="U39" s="139">
        <v>32.9</v>
      </c>
      <c r="V39" s="106" t="str">
        <f t="shared" ref="V39:V51" si="16">IF(U39&lt;T39,"↓",IF(U39=T39,"=","↑"))</f>
        <v>↓</v>
      </c>
      <c r="W39" s="149">
        <v>42377</v>
      </c>
      <c r="X39" s="67">
        <v>6.6</v>
      </c>
      <c r="Y39" s="39">
        <v>41518</v>
      </c>
      <c r="Z39" s="121"/>
      <c r="AA39" s="120" t="str">
        <f>IF(O39="","",IF(O39&gt;10,"S",IF(O39&gt;5,"M","")))</f>
        <v/>
      </c>
      <c r="AB39" s="120" t="str">
        <f>IF(P39="","",IF(P39&gt;15.1,"S",IF(P39&gt;10.1,"M","")))</f>
        <v/>
      </c>
      <c r="AC39" s="78" t="str">
        <f>IF(S39="","",IF(S39&lt;18,"S",IF(S39&lt;21,"M","")))</f>
        <v/>
      </c>
      <c r="AD39" s="79" t="str">
        <f t="shared" ref="AD39:AD51" si="17">IF(T39="","",IF(U39&lt;29.99,"S",IF(U39&lt;35.01,"M","")))</f>
        <v>M</v>
      </c>
      <c r="AE39" s="21" t="str">
        <f t="shared" ref="AE39:AE51" si="18">IF(OR(AA39="S",AB39="S",AC39="S",AD39="S"),"S",IF(OR(AA39="M",AB39="M",AC39="M",AD39="M"),"M",""))</f>
        <v>M</v>
      </c>
      <c r="AF39" s="53"/>
      <c r="AG39" s="86" t="s">
        <v>37</v>
      </c>
      <c r="AH39" s="86" t="str">
        <f t="shared" ref="AH39:AH51" si="19">IF(AND(OR(AE39="S",AE39="M"),AG39="Mixé"),"O","")</f>
        <v/>
      </c>
      <c r="AI39" s="86"/>
      <c r="AJ39" s="86"/>
    </row>
    <row r="40" spans="1:36" ht="18" customHeight="1" x14ac:dyDescent="0.2">
      <c r="A40" s="57">
        <v>153</v>
      </c>
      <c r="B40" s="66" t="s">
        <v>22</v>
      </c>
      <c r="C40" s="85" t="s">
        <v>84</v>
      </c>
      <c r="D40" s="65">
        <v>95</v>
      </c>
      <c r="E40" s="113">
        <v>66.900000000000006</v>
      </c>
      <c r="F40" s="57">
        <v>66</v>
      </c>
      <c r="G40" s="124"/>
      <c r="H40" s="124"/>
      <c r="I40" s="124"/>
      <c r="J40" s="124"/>
      <c r="K40" s="57">
        <v>66</v>
      </c>
      <c r="L40" s="57">
        <v>66</v>
      </c>
      <c r="M40" s="83">
        <v>67.400000000000006</v>
      </c>
      <c r="N40" s="62">
        <f t="shared" si="14"/>
        <v>1.4000000000000057</v>
      </c>
      <c r="O40" s="142">
        <f t="shared" ref="O40:O51" si="20">100-(M40*100/K40)</f>
        <v>-2.1212121212121389</v>
      </c>
      <c r="P40" s="142">
        <f t="shared" ref="P40:P51" si="21">100-(M40*100/F40)</f>
        <v>-2.1212121212121389</v>
      </c>
      <c r="Q40" s="57"/>
      <c r="R40" s="66">
        <v>1.68</v>
      </c>
      <c r="S40" s="29">
        <f t="shared" si="15"/>
        <v>23.880385487528351</v>
      </c>
      <c r="T40" s="119">
        <v>34.4</v>
      </c>
      <c r="U40" s="139">
        <v>34.4</v>
      </c>
      <c r="V40" s="106" t="str">
        <f t="shared" si="16"/>
        <v>=</v>
      </c>
      <c r="W40" s="149">
        <v>42310</v>
      </c>
      <c r="X40" s="67"/>
      <c r="Y40" s="40"/>
      <c r="Z40" s="121"/>
      <c r="AA40" s="120" t="str">
        <f t="shared" ref="AA40:AA51" si="22">IF(O40="","",IF(O40&gt;10,"S",IF(O40&gt;5,"M","")))</f>
        <v/>
      </c>
      <c r="AB40" s="120" t="str">
        <f t="shared" ref="AB40:AB51" si="23">IF(P40="","",IF(P40&gt;15.1,"S",IF(P40&gt;10.1,"M","")))</f>
        <v/>
      </c>
      <c r="AC40" s="78" t="str">
        <f t="shared" ref="AC40:AC51" si="24">IF(S40="","",IF(S40&lt;18,"S",IF(S40&lt;21,"M","")))</f>
        <v/>
      </c>
      <c r="AD40" s="79" t="str">
        <f t="shared" si="17"/>
        <v>M</v>
      </c>
      <c r="AE40" s="21" t="str">
        <f t="shared" si="18"/>
        <v>M</v>
      </c>
      <c r="AF40" s="54"/>
      <c r="AG40" s="87" t="s">
        <v>32</v>
      </c>
      <c r="AH40" s="86" t="str">
        <f t="shared" si="19"/>
        <v/>
      </c>
      <c r="AI40" s="87"/>
      <c r="AJ40" s="87"/>
    </row>
    <row r="41" spans="1:36" ht="18" customHeight="1" x14ac:dyDescent="0.2">
      <c r="A41" s="57">
        <v>154</v>
      </c>
      <c r="B41" s="107" t="s">
        <v>23</v>
      </c>
      <c r="C41" s="85" t="s">
        <v>85</v>
      </c>
      <c r="D41" s="65">
        <v>88</v>
      </c>
      <c r="E41" s="113">
        <v>52</v>
      </c>
      <c r="F41" s="57">
        <v>50.5</v>
      </c>
      <c r="G41" s="124"/>
      <c r="H41" s="124"/>
      <c r="I41" s="124"/>
      <c r="J41" s="124"/>
      <c r="K41" s="57">
        <v>50.5</v>
      </c>
      <c r="L41" s="57">
        <v>50.5</v>
      </c>
      <c r="M41" s="83">
        <v>49.9</v>
      </c>
      <c r="N41" s="62">
        <f t="shared" si="14"/>
        <v>-0.60000000000000142</v>
      </c>
      <c r="O41" s="142">
        <f t="shared" si="20"/>
        <v>1.1881188118811821</v>
      </c>
      <c r="P41" s="142">
        <f t="shared" si="21"/>
        <v>1.1881188118811821</v>
      </c>
      <c r="Q41" s="57"/>
      <c r="R41" s="66">
        <v>1.6</v>
      </c>
      <c r="S41" s="29">
        <f t="shared" si="15"/>
        <v>19.492187499999996</v>
      </c>
      <c r="T41" s="119">
        <v>30.3</v>
      </c>
      <c r="U41" s="139">
        <v>28.8</v>
      </c>
      <c r="V41" s="106" t="str">
        <f t="shared" si="16"/>
        <v>↓</v>
      </c>
      <c r="W41" s="149">
        <v>42411</v>
      </c>
      <c r="X41" s="67"/>
      <c r="Y41" s="40"/>
      <c r="Z41" s="121">
        <v>12.3</v>
      </c>
      <c r="AA41" s="120" t="str">
        <f t="shared" si="22"/>
        <v/>
      </c>
      <c r="AB41" s="120" t="str">
        <f t="shared" si="23"/>
        <v/>
      </c>
      <c r="AC41" s="78" t="str">
        <f t="shared" si="24"/>
        <v>M</v>
      </c>
      <c r="AD41" s="79" t="str">
        <f t="shared" si="17"/>
        <v>S</v>
      </c>
      <c r="AE41" s="21" t="str">
        <f t="shared" si="18"/>
        <v>S</v>
      </c>
      <c r="AF41" s="54"/>
      <c r="AG41" s="87"/>
      <c r="AH41" s="86" t="str">
        <f t="shared" si="19"/>
        <v/>
      </c>
      <c r="AI41" s="87"/>
      <c r="AJ41" s="87"/>
    </row>
    <row r="42" spans="1:36" ht="18" customHeight="1" x14ac:dyDescent="0.2">
      <c r="A42" s="57">
        <v>155</v>
      </c>
      <c r="B42" s="66" t="s">
        <v>23</v>
      </c>
      <c r="C42" s="85" t="s">
        <v>86</v>
      </c>
      <c r="D42" s="65">
        <v>89</v>
      </c>
      <c r="E42" s="113">
        <v>67</v>
      </c>
      <c r="F42" s="57">
        <v>70.099999999999994</v>
      </c>
      <c r="G42" s="124"/>
      <c r="H42" s="124"/>
      <c r="I42" s="124"/>
      <c r="J42" s="124"/>
      <c r="K42" s="57">
        <v>70.099999999999994</v>
      </c>
      <c r="L42" s="57">
        <v>70.099999999999994</v>
      </c>
      <c r="M42" s="83">
        <v>70.099999999999994</v>
      </c>
      <c r="N42" s="62">
        <f t="shared" si="14"/>
        <v>0</v>
      </c>
      <c r="O42" s="142">
        <f t="shared" si="20"/>
        <v>0</v>
      </c>
      <c r="P42" s="142">
        <f t="shared" si="21"/>
        <v>0</v>
      </c>
      <c r="Q42" s="57"/>
      <c r="R42" s="66">
        <v>1.47</v>
      </c>
      <c r="S42" s="29">
        <f t="shared" si="15"/>
        <v>32.440186959137399</v>
      </c>
      <c r="T42" s="119">
        <v>31.9</v>
      </c>
      <c r="U42" s="139">
        <v>31.9</v>
      </c>
      <c r="V42" s="106" t="str">
        <f t="shared" si="16"/>
        <v>=</v>
      </c>
      <c r="W42" s="149">
        <v>42248</v>
      </c>
      <c r="X42" s="67">
        <v>22.6</v>
      </c>
      <c r="Y42" s="39">
        <v>42248</v>
      </c>
      <c r="Z42" s="121"/>
      <c r="AA42" s="120" t="str">
        <f t="shared" si="22"/>
        <v/>
      </c>
      <c r="AB42" s="120" t="str">
        <f t="shared" si="23"/>
        <v/>
      </c>
      <c r="AC42" s="78" t="str">
        <f t="shared" si="24"/>
        <v/>
      </c>
      <c r="AD42" s="79" t="str">
        <f t="shared" si="17"/>
        <v>M</v>
      </c>
      <c r="AE42" s="21" t="str">
        <f t="shared" si="18"/>
        <v>M</v>
      </c>
      <c r="AF42" s="54"/>
      <c r="AG42" s="87" t="s">
        <v>32</v>
      </c>
      <c r="AH42" s="86" t="str">
        <f t="shared" si="19"/>
        <v/>
      </c>
      <c r="AI42" s="87"/>
      <c r="AJ42" s="87"/>
    </row>
    <row r="43" spans="1:36" ht="18" customHeight="1" x14ac:dyDescent="0.2">
      <c r="A43" s="57">
        <v>156</v>
      </c>
      <c r="B43" s="84" t="s">
        <v>22</v>
      </c>
      <c r="C43" s="85" t="s">
        <v>87</v>
      </c>
      <c r="D43" s="65">
        <v>92</v>
      </c>
      <c r="E43" s="113">
        <v>40</v>
      </c>
      <c r="F43" s="57">
        <v>43.4</v>
      </c>
      <c r="G43" s="124"/>
      <c r="H43" s="124"/>
      <c r="I43" s="124"/>
      <c r="J43" s="124"/>
      <c r="K43" s="57">
        <v>43.4</v>
      </c>
      <c r="L43" s="57">
        <v>43.4</v>
      </c>
      <c r="M43" s="83">
        <v>43.4</v>
      </c>
      <c r="N43" s="62">
        <f t="shared" si="14"/>
        <v>0</v>
      </c>
      <c r="O43" s="142">
        <f t="shared" si="20"/>
        <v>0</v>
      </c>
      <c r="P43" s="142">
        <f t="shared" si="21"/>
        <v>0</v>
      </c>
      <c r="Q43" s="57"/>
      <c r="R43" s="66">
        <v>1.49</v>
      </c>
      <c r="S43" s="29">
        <f t="shared" si="15"/>
        <v>19.548668978874826</v>
      </c>
      <c r="T43" s="119">
        <v>26.3</v>
      </c>
      <c r="U43" s="139">
        <v>26.3</v>
      </c>
      <c r="V43" s="106" t="str">
        <f t="shared" si="16"/>
        <v>=</v>
      </c>
      <c r="W43" s="149">
        <v>42398</v>
      </c>
      <c r="X43" s="67"/>
      <c r="Y43" s="39"/>
      <c r="Z43" s="121"/>
      <c r="AA43" s="120" t="str">
        <f t="shared" si="22"/>
        <v/>
      </c>
      <c r="AB43" s="120" t="str">
        <f t="shared" si="23"/>
        <v/>
      </c>
      <c r="AC43" s="78" t="str">
        <f t="shared" si="24"/>
        <v>M</v>
      </c>
      <c r="AD43" s="79" t="str">
        <f t="shared" si="17"/>
        <v>S</v>
      </c>
      <c r="AE43" s="21" t="str">
        <f t="shared" si="18"/>
        <v>S</v>
      </c>
      <c r="AF43" s="87"/>
      <c r="AG43" s="87"/>
      <c r="AH43" s="86" t="str">
        <f t="shared" si="19"/>
        <v/>
      </c>
      <c r="AI43" s="87"/>
      <c r="AJ43" s="87"/>
    </row>
    <row r="44" spans="1:36" ht="20.100000000000001" customHeight="1" x14ac:dyDescent="0.2">
      <c r="A44" s="57">
        <v>157</v>
      </c>
      <c r="B44" s="66" t="s">
        <v>22</v>
      </c>
      <c r="C44" s="85" t="s">
        <v>88</v>
      </c>
      <c r="D44" s="65">
        <v>82</v>
      </c>
      <c r="E44" s="113">
        <v>107</v>
      </c>
      <c r="F44" s="57">
        <v>97.5</v>
      </c>
      <c r="G44" s="124"/>
      <c r="H44" s="124"/>
      <c r="I44" s="124"/>
      <c r="J44" s="124"/>
      <c r="K44" s="57">
        <v>97.5</v>
      </c>
      <c r="L44" s="57">
        <v>97.5</v>
      </c>
      <c r="M44" s="83">
        <v>97.5</v>
      </c>
      <c r="N44" s="62">
        <f t="shared" si="14"/>
        <v>0</v>
      </c>
      <c r="O44" s="142">
        <f t="shared" si="20"/>
        <v>0</v>
      </c>
      <c r="P44" s="142">
        <f t="shared" si="21"/>
        <v>0</v>
      </c>
      <c r="Q44" s="57"/>
      <c r="R44" s="66">
        <v>1.69</v>
      </c>
      <c r="S44" s="29">
        <f t="shared" si="15"/>
        <v>34.137460172963138</v>
      </c>
      <c r="T44" s="119">
        <v>37.5</v>
      </c>
      <c r="U44" s="139">
        <v>37.5</v>
      </c>
      <c r="V44" s="106" t="str">
        <f t="shared" si="16"/>
        <v>=</v>
      </c>
      <c r="W44" s="149">
        <v>42005</v>
      </c>
      <c r="X44" s="67"/>
      <c r="Y44" s="40"/>
      <c r="Z44" s="121"/>
      <c r="AA44" s="120" t="str">
        <f t="shared" si="22"/>
        <v/>
      </c>
      <c r="AB44" s="120" t="str">
        <f t="shared" si="23"/>
        <v/>
      </c>
      <c r="AC44" s="78" t="str">
        <f t="shared" si="24"/>
        <v/>
      </c>
      <c r="AD44" s="79" t="str">
        <f t="shared" si="17"/>
        <v/>
      </c>
      <c r="AE44" s="21" t="str">
        <f t="shared" si="18"/>
        <v/>
      </c>
      <c r="AF44" s="54"/>
      <c r="AG44" s="87" t="s">
        <v>32</v>
      </c>
      <c r="AH44" s="86" t="str">
        <f t="shared" si="19"/>
        <v/>
      </c>
      <c r="AI44" s="87"/>
      <c r="AJ44" s="87"/>
    </row>
    <row r="45" spans="1:36" ht="20.100000000000001" customHeight="1" x14ac:dyDescent="0.2">
      <c r="A45" s="57">
        <v>158</v>
      </c>
      <c r="B45" s="66" t="s">
        <v>23</v>
      </c>
      <c r="C45" s="85" t="s">
        <v>89</v>
      </c>
      <c r="D45" s="65">
        <v>92</v>
      </c>
      <c r="E45" s="113">
        <v>60</v>
      </c>
      <c r="F45" s="57">
        <v>70.099999999999994</v>
      </c>
      <c r="G45" s="124"/>
      <c r="H45" s="124"/>
      <c r="I45" s="124"/>
      <c r="J45" s="124"/>
      <c r="K45" s="57">
        <v>70.099999999999994</v>
      </c>
      <c r="L45" s="57">
        <v>70.099999999999994</v>
      </c>
      <c r="M45" s="83">
        <v>70.900000000000006</v>
      </c>
      <c r="N45" s="62">
        <f t="shared" si="14"/>
        <v>0.80000000000001137</v>
      </c>
      <c r="O45" s="142">
        <f t="shared" si="20"/>
        <v>-1.1412268188302619</v>
      </c>
      <c r="P45" s="142">
        <f t="shared" si="21"/>
        <v>-1.1412268188302619</v>
      </c>
      <c r="Q45" s="57"/>
      <c r="R45" s="66">
        <v>1.42</v>
      </c>
      <c r="S45" s="29">
        <f t="shared" si="15"/>
        <v>35.161674270977983</v>
      </c>
      <c r="T45" s="119">
        <v>30.8</v>
      </c>
      <c r="U45" s="139">
        <v>34.5</v>
      </c>
      <c r="V45" s="106" t="str">
        <f t="shared" si="16"/>
        <v>↑</v>
      </c>
      <c r="W45" s="149">
        <v>42411</v>
      </c>
      <c r="X45" s="67"/>
      <c r="Y45" s="40"/>
      <c r="Z45" s="121">
        <v>5</v>
      </c>
      <c r="AA45" s="120" t="str">
        <f t="shared" si="22"/>
        <v/>
      </c>
      <c r="AB45" s="120" t="str">
        <f t="shared" si="23"/>
        <v/>
      </c>
      <c r="AC45" s="78" t="str">
        <f t="shared" si="24"/>
        <v/>
      </c>
      <c r="AD45" s="79" t="str">
        <f t="shared" si="17"/>
        <v>M</v>
      </c>
      <c r="AE45" s="21" t="str">
        <f t="shared" si="18"/>
        <v>M</v>
      </c>
      <c r="AF45" s="54"/>
      <c r="AG45" s="87" t="s">
        <v>37</v>
      </c>
      <c r="AH45" s="86" t="str">
        <f t="shared" si="19"/>
        <v/>
      </c>
      <c r="AI45" s="87"/>
      <c r="AJ45" s="87"/>
    </row>
    <row r="46" spans="1:36" ht="20.100000000000001" customHeight="1" x14ac:dyDescent="0.2">
      <c r="A46" s="56">
        <v>159</v>
      </c>
      <c r="B46" s="63" t="s">
        <v>23</v>
      </c>
      <c r="C46" s="85" t="s">
        <v>90</v>
      </c>
      <c r="D46" s="61">
        <v>85</v>
      </c>
      <c r="E46" s="114">
        <v>64.599999999999994</v>
      </c>
      <c r="F46" s="56">
        <v>60</v>
      </c>
      <c r="G46" s="125"/>
      <c r="H46" s="125"/>
      <c r="I46" s="125"/>
      <c r="J46" s="125"/>
      <c r="K46" s="56">
        <v>60</v>
      </c>
      <c r="L46" s="56">
        <v>60</v>
      </c>
      <c r="M46" s="82">
        <v>60</v>
      </c>
      <c r="N46" s="62">
        <f t="shared" si="14"/>
        <v>0</v>
      </c>
      <c r="O46" s="142">
        <f t="shared" si="20"/>
        <v>0</v>
      </c>
      <c r="P46" s="142">
        <f t="shared" si="21"/>
        <v>0</v>
      </c>
      <c r="Q46" s="57"/>
      <c r="R46" s="63">
        <v>1.68</v>
      </c>
      <c r="S46" s="34">
        <f t="shared" si="15"/>
        <v>21.258503401360546</v>
      </c>
      <c r="T46" s="118">
        <v>35.200000000000003</v>
      </c>
      <c r="U46" s="139">
        <v>35.200000000000003</v>
      </c>
      <c r="V46" s="106" t="str">
        <f t="shared" si="16"/>
        <v>=</v>
      </c>
      <c r="W46" s="148">
        <v>42278</v>
      </c>
      <c r="X46" s="64">
        <v>1.5</v>
      </c>
      <c r="Y46" s="43">
        <v>42217</v>
      </c>
      <c r="Z46" s="120"/>
      <c r="AA46" s="120" t="str">
        <f t="shared" si="22"/>
        <v/>
      </c>
      <c r="AB46" s="120" t="str">
        <f t="shared" si="23"/>
        <v/>
      </c>
      <c r="AC46" s="78" t="str">
        <f t="shared" si="24"/>
        <v/>
      </c>
      <c r="AD46" s="79" t="str">
        <f t="shared" si="17"/>
        <v/>
      </c>
      <c r="AE46" s="21" t="str">
        <f t="shared" si="18"/>
        <v/>
      </c>
      <c r="AF46" s="54"/>
      <c r="AG46" s="87" t="s">
        <v>37</v>
      </c>
      <c r="AH46" s="86" t="str">
        <f t="shared" si="19"/>
        <v/>
      </c>
      <c r="AI46" s="87"/>
      <c r="AJ46" s="87"/>
    </row>
    <row r="47" spans="1:36" ht="20.100000000000001" customHeight="1" x14ac:dyDescent="0.2">
      <c r="A47" s="57">
        <v>160</v>
      </c>
      <c r="B47" s="66" t="s">
        <v>23</v>
      </c>
      <c r="C47" s="85" t="s">
        <v>91</v>
      </c>
      <c r="D47" s="65">
        <v>95</v>
      </c>
      <c r="E47" s="113">
        <v>64.599999999999994</v>
      </c>
      <c r="F47" s="57">
        <v>65</v>
      </c>
      <c r="G47" s="124"/>
      <c r="H47" s="124"/>
      <c r="I47" s="124"/>
      <c r="J47" s="124"/>
      <c r="K47" s="57">
        <v>65</v>
      </c>
      <c r="L47" s="57">
        <v>65</v>
      </c>
      <c r="M47" s="83">
        <v>65.099999999999994</v>
      </c>
      <c r="N47" s="62">
        <f t="shared" si="14"/>
        <v>9.9999999999994316E-2</v>
      </c>
      <c r="O47" s="142">
        <f t="shared" si="20"/>
        <v>-0.15384615384614619</v>
      </c>
      <c r="P47" s="142">
        <f t="shared" si="21"/>
        <v>-0.15384615384614619</v>
      </c>
      <c r="Q47" s="57"/>
      <c r="R47" s="66">
        <v>1.5</v>
      </c>
      <c r="S47" s="29">
        <f t="shared" si="15"/>
        <v>28.93333333333333</v>
      </c>
      <c r="T47" s="119">
        <v>28</v>
      </c>
      <c r="U47" s="139">
        <v>28</v>
      </c>
      <c r="V47" s="106" t="str">
        <f t="shared" si="16"/>
        <v>=</v>
      </c>
      <c r="W47" s="149">
        <v>42347</v>
      </c>
      <c r="X47" s="67">
        <v>2.4</v>
      </c>
      <c r="Y47" s="39">
        <v>41760</v>
      </c>
      <c r="Z47" s="121"/>
      <c r="AA47" s="120" t="str">
        <f t="shared" si="22"/>
        <v/>
      </c>
      <c r="AB47" s="120" t="str">
        <f t="shared" si="23"/>
        <v/>
      </c>
      <c r="AC47" s="78" t="str">
        <f t="shared" si="24"/>
        <v/>
      </c>
      <c r="AD47" s="79" t="str">
        <f t="shared" si="17"/>
        <v>S</v>
      </c>
      <c r="AE47" s="21" t="str">
        <f t="shared" si="18"/>
        <v>S</v>
      </c>
      <c r="AF47" s="54"/>
      <c r="AG47" s="87" t="s">
        <v>37</v>
      </c>
      <c r="AH47" s="86" t="str">
        <f t="shared" si="19"/>
        <v/>
      </c>
      <c r="AI47" s="87"/>
      <c r="AJ47" s="87"/>
    </row>
    <row r="48" spans="1:36" ht="20.100000000000001" customHeight="1" x14ac:dyDescent="0.2">
      <c r="A48" s="57">
        <v>161</v>
      </c>
      <c r="B48" s="66" t="s">
        <v>23</v>
      </c>
      <c r="C48" s="85" t="s">
        <v>92</v>
      </c>
      <c r="D48" s="65">
        <v>90</v>
      </c>
      <c r="E48" s="113">
        <v>51.8</v>
      </c>
      <c r="F48" s="57">
        <v>56.5</v>
      </c>
      <c r="G48" s="124"/>
      <c r="H48" s="124"/>
      <c r="I48" s="124"/>
      <c r="J48" s="124"/>
      <c r="K48" s="57">
        <v>56.5</v>
      </c>
      <c r="L48" s="57">
        <v>56.5</v>
      </c>
      <c r="M48" s="83">
        <v>55.6</v>
      </c>
      <c r="N48" s="62">
        <f t="shared" si="14"/>
        <v>-0.89999999999999858</v>
      </c>
      <c r="O48" s="142">
        <f t="shared" si="20"/>
        <v>1.5929203539823078</v>
      </c>
      <c r="P48" s="142">
        <f t="shared" si="21"/>
        <v>1.5929203539823078</v>
      </c>
      <c r="Q48" s="57"/>
      <c r="R48" s="66">
        <v>1.53</v>
      </c>
      <c r="S48" s="29">
        <f t="shared" si="15"/>
        <v>23.751548549703106</v>
      </c>
      <c r="T48" s="119">
        <v>25.1</v>
      </c>
      <c r="U48" s="139">
        <v>25.1</v>
      </c>
      <c r="V48" s="106" t="str">
        <f t="shared" si="16"/>
        <v>=</v>
      </c>
      <c r="W48" s="149">
        <v>42705</v>
      </c>
      <c r="X48" s="67"/>
      <c r="Y48" s="40"/>
      <c r="Z48" s="121"/>
      <c r="AA48" s="120" t="str">
        <f t="shared" si="22"/>
        <v/>
      </c>
      <c r="AB48" s="120" t="str">
        <f t="shared" si="23"/>
        <v/>
      </c>
      <c r="AC48" s="78" t="str">
        <f t="shared" si="24"/>
        <v/>
      </c>
      <c r="AD48" s="79" t="str">
        <f t="shared" si="17"/>
        <v>S</v>
      </c>
      <c r="AE48" s="21" t="str">
        <f t="shared" si="18"/>
        <v>S</v>
      </c>
      <c r="AF48" s="54"/>
      <c r="AG48" s="87" t="s">
        <v>37</v>
      </c>
      <c r="AH48" s="86" t="str">
        <f t="shared" si="19"/>
        <v/>
      </c>
      <c r="AI48" s="87"/>
      <c r="AJ48" s="87"/>
    </row>
    <row r="49" spans="1:36" ht="20.100000000000001" customHeight="1" x14ac:dyDescent="0.2">
      <c r="A49" s="57">
        <v>162</v>
      </c>
      <c r="B49" s="66" t="s">
        <v>23</v>
      </c>
      <c r="C49" s="85" t="s">
        <v>93</v>
      </c>
      <c r="D49" s="65">
        <v>93</v>
      </c>
      <c r="E49" s="113">
        <v>49</v>
      </c>
      <c r="F49" s="57">
        <v>56</v>
      </c>
      <c r="G49" s="124"/>
      <c r="H49" s="124"/>
      <c r="I49" s="124"/>
      <c r="J49" s="124"/>
      <c r="K49" s="57">
        <v>56</v>
      </c>
      <c r="L49" s="57">
        <v>56</v>
      </c>
      <c r="M49" s="83">
        <v>54.7</v>
      </c>
      <c r="N49" s="62">
        <f t="shared" si="14"/>
        <v>-1.2999999999999972</v>
      </c>
      <c r="O49" s="142">
        <f t="shared" si="20"/>
        <v>2.3214285714285694</v>
      </c>
      <c r="P49" s="142">
        <f t="shared" si="21"/>
        <v>2.3214285714285694</v>
      </c>
      <c r="Q49" s="57"/>
      <c r="R49" s="66">
        <v>1.37</v>
      </c>
      <c r="S49" s="29">
        <f t="shared" si="15"/>
        <v>29.143800948372313</v>
      </c>
      <c r="T49" s="119">
        <v>29.3</v>
      </c>
      <c r="U49" s="139">
        <v>29.3</v>
      </c>
      <c r="V49" s="106" t="str">
        <f t="shared" si="16"/>
        <v>=</v>
      </c>
      <c r="W49" s="149">
        <v>42347</v>
      </c>
      <c r="X49" s="67">
        <v>1.3</v>
      </c>
      <c r="Y49" s="39">
        <v>41974</v>
      </c>
      <c r="Z49" s="121"/>
      <c r="AA49" s="120" t="str">
        <f t="shared" si="22"/>
        <v/>
      </c>
      <c r="AB49" s="120" t="str">
        <f t="shared" si="23"/>
        <v/>
      </c>
      <c r="AC49" s="78" t="str">
        <f t="shared" si="24"/>
        <v/>
      </c>
      <c r="AD49" s="79" t="str">
        <f t="shared" si="17"/>
        <v>S</v>
      </c>
      <c r="AE49" s="21" t="str">
        <f t="shared" si="18"/>
        <v>S</v>
      </c>
      <c r="AF49" s="54"/>
      <c r="AG49" s="87" t="s">
        <v>32</v>
      </c>
      <c r="AH49" s="86" t="str">
        <f t="shared" si="19"/>
        <v/>
      </c>
      <c r="AI49" s="87"/>
      <c r="AJ49" s="87"/>
    </row>
    <row r="50" spans="1:36" ht="20.100000000000001" customHeight="1" x14ac:dyDescent="0.2">
      <c r="A50" s="57">
        <v>163</v>
      </c>
      <c r="B50" s="66" t="s">
        <v>23</v>
      </c>
      <c r="C50" s="85" t="s">
        <v>94</v>
      </c>
      <c r="D50" s="65">
        <v>91</v>
      </c>
      <c r="E50" s="113">
        <v>55.5</v>
      </c>
      <c r="F50" s="57">
        <v>49.8</v>
      </c>
      <c r="G50" s="124"/>
      <c r="H50" s="124"/>
      <c r="I50" s="124"/>
      <c r="J50" s="124"/>
      <c r="K50" s="57">
        <v>49.8</v>
      </c>
      <c r="L50" s="57">
        <v>49.8</v>
      </c>
      <c r="M50" s="83">
        <v>49.8</v>
      </c>
      <c r="N50" s="62">
        <f t="shared" si="14"/>
        <v>0</v>
      </c>
      <c r="O50" s="142">
        <f t="shared" si="20"/>
        <v>0</v>
      </c>
      <c r="P50" s="142">
        <f t="shared" si="21"/>
        <v>0</v>
      </c>
      <c r="Q50" s="57"/>
      <c r="R50" s="66">
        <v>1.54</v>
      </c>
      <c r="S50" s="29">
        <f t="shared" si="15"/>
        <v>20.998482037443075</v>
      </c>
      <c r="T50" s="119">
        <v>30.1</v>
      </c>
      <c r="U50" s="139">
        <v>29.3</v>
      </c>
      <c r="V50" s="106" t="str">
        <f t="shared" si="16"/>
        <v>↓</v>
      </c>
      <c r="W50" s="149">
        <v>42412</v>
      </c>
      <c r="X50" s="67">
        <v>11.9</v>
      </c>
      <c r="Y50" s="41">
        <v>42208</v>
      </c>
      <c r="Z50" s="121" t="s">
        <v>51</v>
      </c>
      <c r="AA50" s="120" t="str">
        <f t="shared" si="22"/>
        <v/>
      </c>
      <c r="AB50" s="120" t="str">
        <f t="shared" si="23"/>
        <v/>
      </c>
      <c r="AC50" s="78" t="str">
        <f t="shared" si="24"/>
        <v>M</v>
      </c>
      <c r="AD50" s="79" t="str">
        <f t="shared" si="17"/>
        <v>S</v>
      </c>
      <c r="AE50" s="21" t="str">
        <f t="shared" si="18"/>
        <v>S</v>
      </c>
      <c r="AF50" s="54"/>
      <c r="AG50" s="87" t="s">
        <v>37</v>
      </c>
      <c r="AH50" s="86" t="str">
        <f t="shared" si="19"/>
        <v/>
      </c>
      <c r="AI50" s="87"/>
      <c r="AJ50" s="87"/>
    </row>
    <row r="51" spans="1:36" ht="20.100000000000001" customHeight="1" x14ac:dyDescent="0.2">
      <c r="A51" s="57">
        <v>164</v>
      </c>
      <c r="B51" s="66" t="s">
        <v>23</v>
      </c>
      <c r="C51" s="85" t="s">
        <v>95</v>
      </c>
      <c r="D51" s="65">
        <v>87</v>
      </c>
      <c r="E51" s="113">
        <v>45.7</v>
      </c>
      <c r="F51" s="57">
        <v>52.6</v>
      </c>
      <c r="G51" s="124"/>
      <c r="H51" s="124"/>
      <c r="I51" s="124"/>
      <c r="J51" s="124"/>
      <c r="K51" s="57">
        <v>52.6</v>
      </c>
      <c r="L51" s="57">
        <v>52.6</v>
      </c>
      <c r="M51" s="83">
        <v>52.6</v>
      </c>
      <c r="N51" s="62">
        <f t="shared" si="14"/>
        <v>0</v>
      </c>
      <c r="O51" s="142">
        <f t="shared" si="20"/>
        <v>0</v>
      </c>
      <c r="P51" s="142">
        <f t="shared" si="21"/>
        <v>0</v>
      </c>
      <c r="Q51" s="57"/>
      <c r="R51" s="66">
        <v>1.42</v>
      </c>
      <c r="S51" s="29">
        <f t="shared" si="15"/>
        <v>26.08609402896251</v>
      </c>
      <c r="T51" s="119">
        <v>31.2</v>
      </c>
      <c r="U51" s="139">
        <v>31.2</v>
      </c>
      <c r="V51" s="106" t="str">
        <f t="shared" si="16"/>
        <v>=</v>
      </c>
      <c r="W51" s="149">
        <v>42346</v>
      </c>
      <c r="X51" s="67">
        <v>11.3</v>
      </c>
      <c r="Y51" s="41">
        <v>42303</v>
      </c>
      <c r="Z51" s="121"/>
      <c r="AA51" s="120" t="str">
        <f t="shared" si="22"/>
        <v/>
      </c>
      <c r="AB51" s="120" t="str">
        <f t="shared" si="23"/>
        <v/>
      </c>
      <c r="AC51" s="78" t="str">
        <f t="shared" si="24"/>
        <v/>
      </c>
      <c r="AD51" s="79" t="str">
        <f t="shared" si="17"/>
        <v>M</v>
      </c>
      <c r="AE51" s="21" t="str">
        <f t="shared" si="18"/>
        <v>M</v>
      </c>
      <c r="AF51" s="54"/>
      <c r="AG51" s="87" t="s">
        <v>37</v>
      </c>
      <c r="AH51" s="86" t="str">
        <f t="shared" si="19"/>
        <v/>
      </c>
      <c r="AI51" s="87"/>
      <c r="AJ51" s="87"/>
    </row>
    <row r="52" spans="1:36" x14ac:dyDescent="0.2">
      <c r="A52" s="18"/>
      <c r="B52" s="26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26"/>
      <c r="T52" s="26"/>
      <c r="U52" s="26"/>
      <c r="V52" s="26"/>
      <c r="W52" s="150"/>
      <c r="X52" s="26"/>
      <c r="Y52" s="26"/>
      <c r="Z52" s="12"/>
      <c r="AA52" s="73"/>
      <c r="AB52" s="73"/>
      <c r="AC52" s="90"/>
      <c r="AD52" s="73" t="s">
        <v>27</v>
      </c>
      <c r="AE52" s="22">
        <f>COUNTIF(AE39:AE51,"M")</f>
        <v>5</v>
      </c>
      <c r="AF52" s="18"/>
      <c r="AG52" s="18"/>
      <c r="AH52" s="87">
        <f>COUNTIF(AH39:AH51,"O")</f>
        <v>0</v>
      </c>
      <c r="AI52" s="87">
        <f>COUNTIF(AI39:AI51,"O")</f>
        <v>0</v>
      </c>
      <c r="AJ52" s="87">
        <f t="shared" ref="AJ52" si="25">SUM(AJ29:AJ51)</f>
        <v>0</v>
      </c>
    </row>
    <row r="53" spans="1:36" x14ac:dyDescent="0.2">
      <c r="A53" s="18"/>
      <c r="B53" s="26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26"/>
      <c r="S53" s="26"/>
      <c r="T53" s="26"/>
      <c r="U53" s="26"/>
      <c r="V53" s="26"/>
      <c r="W53" s="150"/>
      <c r="X53" s="26"/>
      <c r="Y53" s="26"/>
      <c r="Z53" s="12"/>
      <c r="AA53" s="73"/>
      <c r="AB53" s="73"/>
      <c r="AC53" s="90"/>
      <c r="AD53" s="73" t="s">
        <v>28</v>
      </c>
      <c r="AE53" s="22">
        <f>COUNTIF(AE39:AE51,"S")</f>
        <v>6</v>
      </c>
      <c r="AF53" s="18"/>
      <c r="AG53" s="18"/>
      <c r="AH53" s="100" t="s">
        <v>45</v>
      </c>
      <c r="AI53" s="100" t="s">
        <v>31</v>
      </c>
      <c r="AJ53" s="100" t="s">
        <v>36</v>
      </c>
    </row>
    <row r="54" spans="1:36" x14ac:dyDescent="0.2">
      <c r="A54" s="70" t="s">
        <v>18</v>
      </c>
      <c r="B54" s="26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26"/>
      <c r="S54" s="26"/>
      <c r="T54" s="26"/>
      <c r="U54" s="26"/>
      <c r="V54" s="26"/>
      <c r="W54" s="150"/>
      <c r="X54" s="26"/>
      <c r="Y54" s="26"/>
      <c r="Z54" s="6"/>
      <c r="AA54" s="90"/>
      <c r="AB54" s="90"/>
      <c r="AC54" s="90"/>
      <c r="AD54" s="90"/>
      <c r="AE54" s="14"/>
      <c r="AF54" s="18"/>
      <c r="AG54" s="18"/>
      <c r="AH54" s="88"/>
      <c r="AI54" s="88"/>
      <c r="AJ54" s="88"/>
    </row>
    <row r="55" spans="1:36" x14ac:dyDescent="0.2">
      <c r="A55" s="72" t="s">
        <v>35</v>
      </c>
      <c r="B55" s="26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26"/>
      <c r="S55" s="26"/>
      <c r="T55" s="26"/>
      <c r="U55" s="26"/>
      <c r="V55" s="26"/>
      <c r="W55" s="150"/>
      <c r="X55" s="26"/>
      <c r="Y55" s="48"/>
      <c r="Z55" s="6"/>
      <c r="AA55" s="90"/>
      <c r="AB55" s="90"/>
      <c r="AC55" s="90"/>
      <c r="AD55" s="90"/>
      <c r="AE55" s="14"/>
      <c r="AF55" s="18"/>
      <c r="AG55" s="18"/>
      <c r="AH55" s="88"/>
      <c r="AI55" s="88"/>
      <c r="AJ55" s="88"/>
    </row>
    <row r="56" spans="1:36" x14ac:dyDescent="0.2">
      <c r="A56" s="18"/>
      <c r="B56" s="26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26"/>
      <c r="S56" s="26"/>
      <c r="T56" s="26"/>
      <c r="U56" s="26"/>
      <c r="V56" s="26"/>
      <c r="W56" s="150"/>
      <c r="X56" s="26"/>
      <c r="Y56" s="48"/>
      <c r="Z56" s="6"/>
      <c r="AA56" s="90"/>
      <c r="AB56" s="90"/>
      <c r="AC56" s="90"/>
      <c r="AD56" s="90"/>
      <c r="AE56" s="14"/>
      <c r="AF56" s="18"/>
      <c r="AG56" s="18"/>
      <c r="AH56" s="88"/>
      <c r="AI56" s="88"/>
      <c r="AJ56" s="88"/>
    </row>
    <row r="57" spans="1:36" x14ac:dyDescent="0.2">
      <c r="A57" s="46"/>
      <c r="B57" s="26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26"/>
      <c r="S57" s="26"/>
      <c r="T57" s="26"/>
      <c r="U57" s="26"/>
      <c r="V57" s="26"/>
      <c r="W57" s="150"/>
      <c r="X57" s="26"/>
      <c r="Y57" s="26"/>
      <c r="Z57" s="6"/>
      <c r="AA57" s="90"/>
      <c r="AB57" s="90"/>
      <c r="AC57" s="90"/>
      <c r="AD57" s="90"/>
      <c r="AE57" s="20"/>
      <c r="AF57" s="18"/>
      <c r="AG57" s="18"/>
      <c r="AH57" s="88"/>
      <c r="AI57" s="88"/>
      <c r="AJ57" s="88"/>
    </row>
    <row r="58" spans="1:36" x14ac:dyDescent="0.2">
      <c r="A58" s="74" t="s">
        <v>5</v>
      </c>
      <c r="B58" s="71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26"/>
      <c r="S58" s="26"/>
      <c r="T58" s="26"/>
      <c r="U58" s="26"/>
      <c r="V58" s="26"/>
      <c r="W58" s="150"/>
      <c r="X58" s="26"/>
      <c r="Y58" s="26"/>
      <c r="Z58" s="6"/>
      <c r="AA58" s="90"/>
      <c r="AB58" s="90"/>
      <c r="AC58" s="90"/>
      <c r="AD58" s="90"/>
      <c r="AE58" s="20"/>
      <c r="AF58" s="18"/>
      <c r="AG58" s="70"/>
      <c r="AH58" s="70"/>
      <c r="AI58" s="89" t="s">
        <v>40</v>
      </c>
      <c r="AJ58" s="88"/>
    </row>
    <row r="59" spans="1:36" x14ac:dyDescent="0.2">
      <c r="A59" s="72" t="s">
        <v>15</v>
      </c>
      <c r="B59" s="73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26"/>
      <c r="S59" s="26"/>
      <c r="T59" s="26"/>
      <c r="U59" s="26"/>
      <c r="V59" s="91" t="s">
        <v>42</v>
      </c>
      <c r="W59" s="156"/>
      <c r="X59" s="92"/>
      <c r="Y59" s="93"/>
      <c r="Z59" s="94"/>
      <c r="AA59" s="144"/>
      <c r="AB59" s="144"/>
      <c r="AC59" s="144"/>
      <c r="AD59" s="144"/>
      <c r="AE59" s="20"/>
      <c r="AF59" s="98" t="s">
        <v>43</v>
      </c>
      <c r="AG59" s="80">
        <f>COUNTIF(AG5:AG27,"N")+COUNTIF(AG39:AG51,"N")</f>
        <v>16</v>
      </c>
      <c r="AH59" s="100" t="s">
        <v>45</v>
      </c>
      <c r="AI59" s="112" t="s">
        <v>31</v>
      </c>
      <c r="AJ59" s="100" t="s">
        <v>36</v>
      </c>
    </row>
    <row r="60" spans="1:36" ht="15" x14ac:dyDescent="0.25">
      <c r="A60" s="72" t="s">
        <v>16</v>
      </c>
      <c r="B60" s="26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26"/>
      <c r="S60" s="26"/>
      <c r="T60" s="26"/>
      <c r="U60" s="26"/>
      <c r="V60" s="50" t="s">
        <v>27</v>
      </c>
      <c r="W60" s="157"/>
      <c r="X60" s="50"/>
      <c r="Y60" s="15"/>
      <c r="Z60" s="25">
        <f>AE52+AE28</f>
        <v>17</v>
      </c>
      <c r="AA60" s="145"/>
      <c r="AB60" s="145"/>
      <c r="AC60" s="145"/>
      <c r="AD60" s="145"/>
      <c r="AE60" s="20"/>
      <c r="AF60" s="98" t="s">
        <v>37</v>
      </c>
      <c r="AG60" s="54">
        <f>COUNTIF(AG5:AG27,"haché")+COUNTIF(AG39:AG51,"haché")</f>
        <v>13</v>
      </c>
      <c r="AH60" s="95">
        <f>AH52+AH28</f>
        <v>2</v>
      </c>
      <c r="AI60" s="95">
        <f>AI52+AI28</f>
        <v>2</v>
      </c>
      <c r="AJ60" s="87">
        <f t="shared" ref="AJ60" si="26">AJ52+AJ28</f>
        <v>3</v>
      </c>
    </row>
    <row r="61" spans="1:36" ht="15" x14ac:dyDescent="0.25">
      <c r="A61" s="72" t="s">
        <v>17</v>
      </c>
      <c r="B61" s="46"/>
      <c r="C61" s="46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26"/>
      <c r="S61" s="26"/>
      <c r="T61" s="26"/>
      <c r="U61" s="26"/>
      <c r="V61" s="51" t="s">
        <v>28</v>
      </c>
      <c r="W61" s="158"/>
      <c r="X61" s="51"/>
      <c r="Y61" s="16"/>
      <c r="Z61" s="25">
        <f>AE53+AE29</f>
        <v>9</v>
      </c>
      <c r="AA61" s="145"/>
      <c r="AB61" s="145"/>
      <c r="AC61" s="145"/>
      <c r="AD61" s="145"/>
      <c r="AE61" s="20"/>
      <c r="AF61" s="98" t="s">
        <v>34</v>
      </c>
      <c r="AG61" s="54">
        <f>COUNTIF(AG5:AG27,"mixé")+COUNTIF(AG39:AG51,"mixé")</f>
        <v>2</v>
      </c>
      <c r="AH61" s="161"/>
      <c r="AI61" s="88"/>
      <c r="AJ61" s="88"/>
    </row>
    <row r="62" spans="1:36" ht="15" x14ac:dyDescent="0.25">
      <c r="A62" s="74"/>
      <c r="B62" s="75"/>
      <c r="C62" s="46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26"/>
      <c r="S62" s="26"/>
      <c r="T62" s="26"/>
      <c r="U62" s="26"/>
      <c r="V62" s="51" t="s">
        <v>47</v>
      </c>
      <c r="W62" s="158"/>
      <c r="X62" s="51"/>
      <c r="Y62" s="16"/>
      <c r="Z62" s="25">
        <f>AH60</f>
        <v>2</v>
      </c>
      <c r="AA62" s="145"/>
      <c r="AB62" s="145"/>
      <c r="AC62" s="145"/>
      <c r="AD62" s="145"/>
      <c r="AE62" s="20"/>
      <c r="AF62" s="98" t="s">
        <v>44</v>
      </c>
      <c r="AG62" s="54">
        <f>SUM(AG59:AG61)</f>
        <v>31</v>
      </c>
      <c r="AH62" s="161"/>
      <c r="AI62" s="88"/>
      <c r="AJ62" s="88"/>
    </row>
    <row r="63" spans="1:36" x14ac:dyDescent="0.2">
      <c r="A63" s="26"/>
      <c r="B63" s="73"/>
      <c r="C63" s="46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26"/>
      <c r="S63" s="26"/>
      <c r="T63" s="26"/>
      <c r="U63" s="26"/>
      <c r="V63" s="26"/>
      <c r="W63" s="150"/>
      <c r="X63" s="26"/>
      <c r="Y63" s="26"/>
      <c r="Z63" s="6"/>
      <c r="AA63" s="90"/>
      <c r="AB63" s="90"/>
      <c r="AC63" s="90"/>
      <c r="AD63" s="90"/>
      <c r="AE63" s="20"/>
      <c r="AF63" s="18"/>
      <c r="AG63" s="18"/>
      <c r="AH63" s="88"/>
      <c r="AI63" s="88"/>
      <c r="AJ63" s="88"/>
    </row>
    <row r="64" spans="1:36" x14ac:dyDescent="0.2">
      <c r="A64" s="81" t="s">
        <v>19</v>
      </c>
      <c r="B64" s="73"/>
      <c r="C64" s="46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26"/>
      <c r="S64" s="26"/>
      <c r="T64" s="26"/>
      <c r="U64" s="26"/>
      <c r="V64" s="26"/>
      <c r="W64" s="150"/>
      <c r="X64" s="26"/>
      <c r="Y64" s="26"/>
      <c r="Z64" s="6"/>
      <c r="AA64" s="90"/>
      <c r="AB64" s="90"/>
      <c r="AC64" s="90"/>
      <c r="AD64" s="90"/>
      <c r="AE64" s="20"/>
      <c r="AF64" s="18"/>
      <c r="AG64" s="18"/>
      <c r="AH64" s="88"/>
      <c r="AI64" s="88"/>
      <c r="AJ64" s="88"/>
    </row>
    <row r="65" spans="1:36" x14ac:dyDescent="0.2">
      <c r="A65" s="81" t="s">
        <v>20</v>
      </c>
      <c r="B65" s="73"/>
      <c r="C65" s="46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26"/>
      <c r="S65" s="26"/>
      <c r="T65" s="26"/>
      <c r="U65" s="26"/>
      <c r="V65" s="26"/>
      <c r="W65" s="150"/>
      <c r="X65" s="26"/>
      <c r="Y65" s="26"/>
      <c r="Z65" s="6"/>
      <c r="AA65" s="90"/>
      <c r="AB65" s="90"/>
      <c r="AC65" s="90"/>
      <c r="AD65" s="90"/>
      <c r="AE65" s="20"/>
      <c r="AF65" s="18"/>
      <c r="AG65" s="18"/>
      <c r="AH65" s="88"/>
      <c r="AI65" s="88"/>
      <c r="AJ65" s="88"/>
    </row>
    <row r="66" spans="1:36" x14ac:dyDescent="0.2">
      <c r="A66" s="46"/>
      <c r="B66" s="37"/>
      <c r="C66" s="46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26"/>
      <c r="S66" s="26"/>
      <c r="T66" s="26"/>
      <c r="U66" s="26"/>
      <c r="V66" s="26"/>
      <c r="W66" s="150"/>
      <c r="X66" s="26"/>
      <c r="Y66" s="26"/>
      <c r="Z66" s="6"/>
      <c r="AA66" s="90"/>
      <c r="AB66" s="90"/>
      <c r="AC66" s="90"/>
      <c r="AD66" s="90"/>
      <c r="AE66" s="20"/>
      <c r="AF66" s="18"/>
      <c r="AG66" s="18"/>
      <c r="AH66" s="88"/>
      <c r="AI66" s="88"/>
      <c r="AJ66" s="88"/>
    </row>
    <row r="67" spans="1:36" x14ac:dyDescent="0.2">
      <c r="A67" s="18"/>
      <c r="B67" s="26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26"/>
      <c r="S67" s="26"/>
      <c r="T67" s="26"/>
      <c r="U67" s="26"/>
      <c r="V67" s="26"/>
      <c r="W67" s="150"/>
      <c r="X67" s="26"/>
      <c r="Y67" s="26"/>
      <c r="Z67" s="6"/>
      <c r="AA67" s="90"/>
      <c r="AB67" s="90"/>
      <c r="AC67" s="90"/>
      <c r="AD67" s="90"/>
      <c r="AE67" s="20"/>
      <c r="AF67" s="18"/>
      <c r="AG67" s="18"/>
      <c r="AH67" s="88"/>
      <c r="AI67" s="88"/>
      <c r="AJ67" s="88"/>
    </row>
    <row r="68" spans="1:36" x14ac:dyDescent="0.2">
      <c r="A68" s="18"/>
      <c r="B68" s="26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26"/>
      <c r="S68" s="26"/>
      <c r="T68" s="26"/>
      <c r="U68" s="26"/>
      <c r="V68" s="26"/>
      <c r="W68" s="150"/>
      <c r="X68" s="26"/>
      <c r="Y68" s="26"/>
      <c r="Z68" s="6"/>
      <c r="AA68" s="90"/>
      <c r="AB68" s="90"/>
      <c r="AC68" s="90"/>
      <c r="AD68" s="90"/>
      <c r="AE68" s="20"/>
      <c r="AF68" s="18"/>
      <c r="AG68" s="18"/>
      <c r="AH68" s="88"/>
      <c r="AI68" s="88"/>
      <c r="AJ68" s="88"/>
    </row>
  </sheetData>
  <mergeCells count="9">
    <mergeCell ref="A1:AJ1"/>
    <mergeCell ref="A35:AJ35"/>
    <mergeCell ref="E37:M37"/>
    <mergeCell ref="AC37:AE37"/>
    <mergeCell ref="E3:M3"/>
    <mergeCell ref="AF2:AG2"/>
    <mergeCell ref="AF36:AG36"/>
    <mergeCell ref="T3:U3"/>
    <mergeCell ref="AA3:AE3"/>
  </mergeCells>
  <phoneticPr fontId="1" type="noConversion"/>
  <conditionalFormatting sqref="U28:V34 T29:T34">
    <cfRule type="cellIs" dxfId="57" priority="29" stopIfTrue="1" operator="between">
      <formula>30</formula>
      <formula>20</formula>
    </cfRule>
    <cfRule type="cellIs" dxfId="56" priority="30" stopIfTrue="1" operator="between">
      <formula>1</formula>
      <formula>19.99</formula>
    </cfRule>
  </conditionalFormatting>
  <conditionalFormatting sqref="S29:S34">
    <cfRule type="cellIs" dxfId="55" priority="31" stopIfTrue="1" operator="between">
      <formula>16</formula>
      <formula>18</formula>
    </cfRule>
    <cfRule type="cellIs" dxfId="54" priority="32" stopIfTrue="1" operator="between">
      <formula>1</formula>
      <formula>15.99</formula>
    </cfRule>
  </conditionalFormatting>
  <conditionalFormatting sqref="S5:S27 S39:S51">
    <cfRule type="cellIs" dxfId="53" priority="33" stopIfTrue="1" operator="between">
      <formula>18</formula>
      <formula>21</formula>
    </cfRule>
    <cfRule type="cellIs" dxfId="52" priority="34" stopIfTrue="1" operator="between">
      <formula>1</formula>
      <formula>17.99</formula>
    </cfRule>
  </conditionalFormatting>
  <conditionalFormatting sqref="W39:W51 W5:W27">
    <cfRule type="cellIs" dxfId="51" priority="36" stopIfTrue="1" operator="lessThan">
      <formula>$C$2-180</formula>
    </cfRule>
    <cfRule type="expression" priority="37" stopIfTrue="1">
      <formula>ISBLANK(Cell)</formula>
    </cfRule>
  </conditionalFormatting>
  <conditionalFormatting sqref="AI39:AI51 AI5:AI27">
    <cfRule type="containsText" dxfId="50" priority="28" operator="containsText" text="O">
      <formula>NOT(ISERROR(SEARCH("O",AI5)))</formula>
    </cfRule>
  </conditionalFormatting>
  <conditionalFormatting sqref="V39:V51 V5:V27">
    <cfRule type="cellIs" dxfId="49" priority="25" operator="equal">
      <formula>"↓"</formula>
    </cfRule>
    <cfRule type="cellIs" dxfId="48" priority="26" operator="equal">
      <formula>"↑"</formula>
    </cfRule>
    <cfRule type="cellIs" dxfId="47" priority="27" operator="equal">
      <formula>"""↑"""</formula>
    </cfRule>
  </conditionalFormatting>
  <conditionalFormatting sqref="U5:U27">
    <cfRule type="cellIs" dxfId="46" priority="38" stopIfTrue="1" operator="between">
      <formula>30</formula>
      <formula>34.99</formula>
    </cfRule>
    <cfRule type="cellIs" dxfId="45" priority="39" stopIfTrue="1" operator="between">
      <formula>1</formula>
      <formula>29.99</formula>
    </cfRule>
  </conditionalFormatting>
  <conditionalFormatting sqref="N5:N27 N39:N51">
    <cfRule type="cellIs" dxfId="44" priority="40" stopIfTrue="1" operator="greaterThan">
      <formula>0</formula>
    </cfRule>
    <cfRule type="cellIs" dxfId="43" priority="41" stopIfTrue="1" operator="lessThan">
      <formula>0</formula>
    </cfRule>
  </conditionalFormatting>
  <conditionalFormatting sqref="O6:P27 O39:P51">
    <cfRule type="cellIs" dxfId="42" priority="20" operator="greaterThan">
      <formula>10</formula>
    </cfRule>
  </conditionalFormatting>
  <conditionalFormatting sqref="O6:O27 O39:O51">
    <cfRule type="cellIs" dxfId="41" priority="19" operator="between">
      <formula>5</formula>
      <formula>9.99</formula>
    </cfRule>
  </conditionalFormatting>
  <conditionalFormatting sqref="P6:P26 P39:P51">
    <cfRule type="cellIs" dxfId="40" priority="17" operator="greaterThan">
      <formula>15</formula>
    </cfRule>
    <cfRule type="cellIs" dxfId="39" priority="18" operator="between">
      <formula>10</formula>
      <formula>14.99</formula>
    </cfRule>
  </conditionalFormatting>
  <conditionalFormatting sqref="AE5:AE27">
    <cfRule type="cellIs" dxfId="38" priority="9" operator="equal">
      <formula>"M"</formula>
    </cfRule>
    <cfRule type="cellIs" dxfId="37" priority="10" operator="equal">
      <formula>"S"</formula>
    </cfRule>
  </conditionalFormatting>
  <conditionalFormatting sqref="AE39:AE51">
    <cfRule type="cellIs" dxfId="36" priority="7" operator="equal">
      <formula>"M"</formula>
    </cfRule>
    <cfRule type="cellIs" dxfId="35" priority="8" operator="equal">
      <formula>"S"</formula>
    </cfRule>
  </conditionalFormatting>
  <conditionalFormatting sqref="U39">
    <cfRule type="cellIs" dxfId="34" priority="5" stopIfTrue="1" operator="between">
      <formula>30</formula>
      <formula>34.99</formula>
    </cfRule>
    <cfRule type="cellIs" dxfId="33" priority="6" stopIfTrue="1" operator="between">
      <formula>1</formula>
      <formula>29.99</formula>
    </cfRule>
  </conditionalFormatting>
  <conditionalFormatting sqref="U39:U48">
    <cfRule type="cellIs" dxfId="32" priority="3" stopIfTrue="1" operator="between">
      <formula>30</formula>
      <formula>34.99</formula>
    </cfRule>
    <cfRule type="cellIs" dxfId="31" priority="4" stopIfTrue="1" operator="between">
      <formula>1</formula>
      <formula>29.99</formula>
    </cfRule>
  </conditionalFormatting>
  <conditionalFormatting sqref="U49:U51">
    <cfRule type="cellIs" dxfId="30" priority="1" stopIfTrue="1" operator="between">
      <formula>30</formula>
      <formula>34.99</formula>
    </cfRule>
    <cfRule type="cellIs" dxfId="29" priority="2" stopIfTrue="1" operator="between">
      <formula>1</formula>
      <formula>29.99</formula>
    </cfRule>
  </conditionalFormatting>
  <pageMargins left="0" right="0" top="0.39370078740157483" bottom="0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61"/>
  <sheetViews>
    <sheetView workbookViewId="0">
      <selection activeCell="B3" sqref="B3:H3"/>
    </sheetView>
  </sheetViews>
  <sheetFormatPr baseColWidth="10" defaultRowHeight="12.75" x14ac:dyDescent="0.2"/>
  <cols>
    <col min="7" max="7" width="8.42578125" customWidth="1"/>
    <col min="8" max="8" width="4.7109375" customWidth="1"/>
    <col min="15" max="15" width="7.5703125" customWidth="1"/>
    <col min="16" max="16" width="4.85546875" customWidth="1"/>
  </cols>
  <sheetData>
    <row r="1" spans="1:38" ht="20.25" x14ac:dyDescent="0.3">
      <c r="A1" s="201" t="s">
        <v>101</v>
      </c>
      <c r="B1" s="201"/>
      <c r="C1" s="201"/>
      <c r="D1" s="201"/>
      <c r="E1" s="201"/>
      <c r="F1" s="201"/>
      <c r="G1" s="201"/>
      <c r="H1" s="201"/>
      <c r="I1" s="197" t="s">
        <v>102</v>
      </c>
      <c r="J1" s="197"/>
      <c r="K1" s="197"/>
      <c r="L1" s="197"/>
      <c r="M1" s="197"/>
      <c r="N1" s="197"/>
      <c r="O1" s="197"/>
      <c r="P1" s="197"/>
    </row>
    <row r="3" spans="1:38" ht="18" x14ac:dyDescent="0.25">
      <c r="A3" s="97" t="s">
        <v>96</v>
      </c>
      <c r="B3" s="183" t="s">
        <v>118</v>
      </c>
      <c r="C3" s="183"/>
      <c r="D3" s="183"/>
      <c r="E3" s="183"/>
      <c r="F3" s="183"/>
      <c r="G3" s="183"/>
      <c r="H3" s="183"/>
      <c r="I3" s="97" t="s">
        <v>96</v>
      </c>
      <c r="J3" s="183" t="s">
        <v>118</v>
      </c>
      <c r="K3" s="183"/>
      <c r="L3" s="183"/>
      <c r="M3" s="183"/>
      <c r="N3" s="183"/>
      <c r="O3" s="183"/>
      <c r="P3" s="183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7"/>
    </row>
    <row r="4" spans="1:38" x14ac:dyDescent="0.2">
      <c r="A4" s="97" t="s">
        <v>97</v>
      </c>
      <c r="B4" s="202">
        <f ca="1">'UNITE 1'!C2</f>
        <v>42426</v>
      </c>
      <c r="C4" s="202"/>
      <c r="I4" s="97" t="s">
        <v>97</v>
      </c>
      <c r="J4" s="202">
        <f>'UNITE 1'!J2</f>
        <v>0</v>
      </c>
      <c r="K4" s="202"/>
    </row>
    <row r="7" spans="1:38" x14ac:dyDescent="0.2">
      <c r="A7" s="199" t="s">
        <v>98</v>
      </c>
      <c r="B7" s="199"/>
      <c r="C7" s="199"/>
      <c r="D7" s="199"/>
      <c r="E7" s="199"/>
      <c r="F7" s="199"/>
      <c r="G7" s="199"/>
      <c r="I7" s="200" t="s">
        <v>98</v>
      </c>
      <c r="J7" s="200"/>
      <c r="K7" s="200"/>
      <c r="L7" s="200"/>
      <c r="M7" s="200"/>
      <c r="N7" s="200"/>
      <c r="O7" s="200"/>
    </row>
    <row r="8" spans="1:38" x14ac:dyDescent="0.2">
      <c r="A8" s="168" t="s">
        <v>99</v>
      </c>
      <c r="B8" s="203" t="s">
        <v>100</v>
      </c>
      <c r="C8" s="203"/>
      <c r="D8" s="203"/>
      <c r="E8" s="203"/>
      <c r="F8" s="203"/>
      <c r="G8" s="203"/>
      <c r="I8" s="168" t="s">
        <v>99</v>
      </c>
      <c r="J8" s="203" t="s">
        <v>100</v>
      </c>
      <c r="K8" s="203"/>
      <c r="L8" s="203"/>
      <c r="M8" s="203"/>
      <c r="N8" s="203"/>
      <c r="O8" s="203"/>
    </row>
    <row r="9" spans="1:38" x14ac:dyDescent="0.2">
      <c r="A9" s="2">
        <v>131</v>
      </c>
      <c r="B9" s="193" t="s">
        <v>62</v>
      </c>
      <c r="C9" s="193"/>
      <c r="D9" s="193"/>
      <c r="E9" s="193"/>
      <c r="F9" s="193"/>
      <c r="G9" s="193"/>
      <c r="I9" s="2">
        <v>144</v>
      </c>
      <c r="J9" s="193" t="s">
        <v>75</v>
      </c>
      <c r="K9" s="193"/>
      <c r="L9" s="193"/>
      <c r="M9" s="193"/>
      <c r="N9" s="193"/>
      <c r="O9" s="193"/>
    </row>
    <row r="10" spans="1:38" x14ac:dyDescent="0.2">
      <c r="A10" s="2">
        <v>132</v>
      </c>
      <c r="B10" s="193" t="s">
        <v>63</v>
      </c>
      <c r="C10" s="193"/>
      <c r="D10" s="193"/>
      <c r="E10" s="193"/>
      <c r="F10" s="193"/>
      <c r="G10" s="193"/>
      <c r="I10" s="2">
        <v>146</v>
      </c>
      <c r="J10" s="193" t="s">
        <v>77</v>
      </c>
      <c r="K10" s="193"/>
      <c r="L10" s="193"/>
      <c r="M10" s="193"/>
      <c r="N10" s="193"/>
      <c r="O10" s="193"/>
    </row>
    <row r="11" spans="1:38" x14ac:dyDescent="0.2">
      <c r="A11" s="2">
        <v>133</v>
      </c>
      <c r="B11" s="193" t="s">
        <v>64</v>
      </c>
      <c r="C11" s="193"/>
      <c r="D11" s="193"/>
      <c r="E11" s="193"/>
      <c r="F11" s="193"/>
      <c r="G11" s="193"/>
      <c r="I11" s="2">
        <v>150</v>
      </c>
      <c r="J11" s="193" t="s">
        <v>82</v>
      </c>
      <c r="K11" s="193"/>
      <c r="L11" s="193"/>
      <c r="M11" s="193"/>
      <c r="N11" s="193"/>
      <c r="O11" s="193"/>
    </row>
    <row r="12" spans="1:38" x14ac:dyDescent="0.2">
      <c r="A12" s="2">
        <v>136</v>
      </c>
      <c r="B12" s="193" t="s">
        <v>67</v>
      </c>
      <c r="C12" s="193"/>
      <c r="D12" s="193"/>
      <c r="E12" s="193"/>
      <c r="F12" s="193"/>
      <c r="G12" s="193"/>
      <c r="I12" s="2">
        <v>154</v>
      </c>
      <c r="J12" s="193" t="s">
        <v>85</v>
      </c>
      <c r="K12" s="193"/>
      <c r="L12" s="193"/>
      <c r="M12" s="193"/>
      <c r="N12" s="193"/>
      <c r="O12" s="193"/>
    </row>
    <row r="13" spans="1:38" x14ac:dyDescent="0.2">
      <c r="A13" s="2">
        <v>141</v>
      </c>
      <c r="B13" s="193" t="s">
        <v>72</v>
      </c>
      <c r="C13" s="193"/>
      <c r="D13" s="193"/>
      <c r="E13" s="193"/>
      <c r="F13" s="193"/>
      <c r="G13" s="193"/>
      <c r="I13" s="2">
        <v>156</v>
      </c>
      <c r="J13" s="193" t="s">
        <v>87</v>
      </c>
      <c r="K13" s="193"/>
      <c r="L13" s="193"/>
      <c r="M13" s="193"/>
      <c r="N13" s="193"/>
      <c r="O13" s="193"/>
    </row>
    <row r="14" spans="1:38" x14ac:dyDescent="0.2">
      <c r="A14" s="2">
        <v>143</v>
      </c>
      <c r="B14" s="193" t="s">
        <v>74</v>
      </c>
      <c r="C14" s="193"/>
      <c r="D14" s="193"/>
      <c r="E14" s="193"/>
      <c r="F14" s="193"/>
      <c r="G14" s="193"/>
      <c r="I14" s="2">
        <v>160</v>
      </c>
      <c r="J14" s="193" t="s">
        <v>91</v>
      </c>
      <c r="K14" s="193"/>
      <c r="L14" s="193"/>
      <c r="M14" s="193"/>
      <c r="N14" s="193"/>
      <c r="O14" s="193"/>
    </row>
    <row r="15" spans="1:38" x14ac:dyDescent="0.2">
      <c r="A15" s="2">
        <v>145</v>
      </c>
      <c r="B15" s="193" t="s">
        <v>76</v>
      </c>
      <c r="C15" s="193"/>
      <c r="D15" s="193"/>
      <c r="E15" s="193"/>
      <c r="F15" s="193"/>
      <c r="G15" s="193"/>
      <c r="I15" s="2">
        <v>161</v>
      </c>
      <c r="J15" s="193" t="s">
        <v>92</v>
      </c>
      <c r="K15" s="193"/>
      <c r="L15" s="193"/>
      <c r="M15" s="193"/>
      <c r="N15" s="193"/>
      <c r="O15" s="193"/>
    </row>
    <row r="16" spans="1:38" x14ac:dyDescent="0.2">
      <c r="A16" s="2">
        <v>147</v>
      </c>
      <c r="B16" s="193" t="s">
        <v>78</v>
      </c>
      <c r="C16" s="193"/>
      <c r="D16" s="193"/>
      <c r="E16" s="193"/>
      <c r="F16" s="193"/>
      <c r="G16" s="193"/>
      <c r="I16" s="2">
        <v>162</v>
      </c>
      <c r="J16" s="193" t="s">
        <v>93</v>
      </c>
      <c r="K16" s="193"/>
      <c r="L16" s="193"/>
      <c r="M16" s="193"/>
      <c r="N16" s="193"/>
      <c r="O16" s="193"/>
    </row>
    <row r="17" spans="1:16" x14ac:dyDescent="0.2">
      <c r="A17" s="2">
        <v>147</v>
      </c>
      <c r="B17" s="193" t="s">
        <v>79</v>
      </c>
      <c r="C17" s="193"/>
      <c r="D17" s="193"/>
      <c r="E17" s="193"/>
      <c r="F17" s="193"/>
      <c r="G17" s="193"/>
      <c r="I17" s="2">
        <v>163</v>
      </c>
      <c r="J17" s="193" t="s">
        <v>94</v>
      </c>
      <c r="K17" s="193"/>
      <c r="L17" s="193"/>
      <c r="M17" s="193"/>
      <c r="N17" s="193"/>
      <c r="O17" s="193"/>
    </row>
    <row r="18" spans="1:16" x14ac:dyDescent="0.2">
      <c r="A18" s="2">
        <v>148</v>
      </c>
      <c r="B18" s="193" t="s">
        <v>80</v>
      </c>
      <c r="C18" s="193"/>
      <c r="D18" s="193"/>
      <c r="E18" s="193"/>
      <c r="F18" s="193"/>
      <c r="G18" s="193"/>
      <c r="I18" s="2"/>
      <c r="J18" s="193"/>
      <c r="K18" s="193"/>
      <c r="L18" s="193"/>
      <c r="M18" s="193"/>
      <c r="N18" s="193"/>
      <c r="O18" s="193"/>
    </row>
    <row r="19" spans="1:16" x14ac:dyDescent="0.2">
      <c r="A19" s="2">
        <v>149</v>
      </c>
      <c r="B19" s="193" t="s">
        <v>81</v>
      </c>
      <c r="C19" s="193"/>
      <c r="D19" s="193"/>
      <c r="E19" s="193"/>
      <c r="F19" s="193"/>
      <c r="G19" s="193"/>
      <c r="I19" s="2"/>
      <c r="J19" s="193"/>
      <c r="K19" s="193"/>
      <c r="L19" s="193"/>
      <c r="M19" s="193"/>
      <c r="N19" s="193"/>
      <c r="O19" s="193"/>
    </row>
    <row r="20" spans="1:16" x14ac:dyDescent="0.2">
      <c r="A20" s="2">
        <v>151</v>
      </c>
      <c r="B20" s="193" t="s">
        <v>83</v>
      </c>
      <c r="C20" s="193"/>
      <c r="D20" s="193"/>
      <c r="E20" s="193"/>
      <c r="F20" s="193"/>
      <c r="G20" s="193"/>
      <c r="I20" s="2"/>
      <c r="J20" s="193"/>
      <c r="K20" s="193"/>
      <c r="L20" s="193"/>
      <c r="M20" s="193"/>
      <c r="N20" s="193"/>
      <c r="O20" s="193"/>
    </row>
    <row r="21" spans="1:16" x14ac:dyDescent="0.2">
      <c r="A21" s="2">
        <v>152</v>
      </c>
      <c r="B21" s="193" t="s">
        <v>83</v>
      </c>
      <c r="C21" s="193"/>
      <c r="D21" s="193"/>
      <c r="E21" s="193"/>
      <c r="F21" s="193"/>
      <c r="G21" s="193"/>
      <c r="I21" s="2"/>
      <c r="J21" s="193"/>
      <c r="K21" s="193"/>
      <c r="L21" s="193"/>
      <c r="M21" s="193"/>
      <c r="N21" s="193"/>
      <c r="O21" s="193"/>
    </row>
    <row r="22" spans="1:16" x14ac:dyDescent="0.2">
      <c r="A22" s="2">
        <v>153</v>
      </c>
      <c r="B22" s="193" t="s">
        <v>84</v>
      </c>
      <c r="C22" s="193"/>
      <c r="D22" s="193"/>
      <c r="E22" s="193"/>
      <c r="F22" s="193"/>
      <c r="G22" s="193"/>
      <c r="I22" s="2"/>
      <c r="J22" s="193"/>
      <c r="K22" s="193"/>
      <c r="L22" s="193"/>
      <c r="M22" s="193"/>
      <c r="N22" s="193"/>
      <c r="O22" s="193"/>
    </row>
    <row r="23" spans="1:16" x14ac:dyDescent="0.2">
      <c r="A23" s="2">
        <v>155</v>
      </c>
      <c r="B23" s="193" t="s">
        <v>86</v>
      </c>
      <c r="C23" s="193"/>
      <c r="D23" s="193"/>
      <c r="E23" s="193"/>
      <c r="F23" s="193"/>
      <c r="G23" s="193"/>
      <c r="I23" s="2"/>
      <c r="J23" s="193"/>
      <c r="K23" s="193"/>
      <c r="L23" s="193"/>
      <c r="M23" s="193"/>
      <c r="N23" s="193"/>
      <c r="O23" s="193"/>
    </row>
    <row r="24" spans="1:16" x14ac:dyDescent="0.2">
      <c r="A24" s="2">
        <v>158</v>
      </c>
      <c r="B24" s="193" t="s">
        <v>89</v>
      </c>
      <c r="C24" s="193"/>
      <c r="D24" s="193"/>
      <c r="E24" s="193"/>
      <c r="F24" s="193"/>
      <c r="G24" s="193"/>
      <c r="I24" s="2"/>
      <c r="J24" s="193"/>
      <c r="K24" s="193"/>
      <c r="L24" s="193"/>
      <c r="M24" s="193"/>
      <c r="N24" s="193"/>
      <c r="O24" s="193"/>
    </row>
    <row r="25" spans="1:16" x14ac:dyDescent="0.2">
      <c r="A25" s="2">
        <v>164</v>
      </c>
      <c r="B25" s="193" t="s">
        <v>95</v>
      </c>
      <c r="C25" s="193"/>
      <c r="D25" s="193"/>
      <c r="E25" s="193"/>
      <c r="F25" s="193"/>
      <c r="G25" s="193"/>
      <c r="I25" s="2"/>
      <c r="J25" s="193"/>
      <c r="K25" s="193"/>
      <c r="L25" s="193"/>
      <c r="M25" s="193"/>
      <c r="N25" s="193"/>
      <c r="O25" s="193"/>
    </row>
    <row r="26" spans="1:16" x14ac:dyDescent="0.2">
      <c r="A26" s="2"/>
      <c r="B26" s="193"/>
      <c r="C26" s="193"/>
      <c r="D26" s="193"/>
      <c r="E26" s="193"/>
      <c r="F26" s="193"/>
      <c r="G26" s="193"/>
      <c r="I26" s="2"/>
      <c r="J26" s="193"/>
      <c r="K26" s="193"/>
      <c r="L26" s="193"/>
      <c r="M26" s="193"/>
      <c r="N26" s="193"/>
      <c r="O26" s="193"/>
    </row>
    <row r="27" spans="1:16" x14ac:dyDescent="0.2">
      <c r="A27" s="2"/>
      <c r="B27" s="193"/>
      <c r="C27" s="193"/>
      <c r="D27" s="193"/>
      <c r="E27" s="193"/>
      <c r="F27" s="193"/>
      <c r="G27" s="193"/>
      <c r="I27" s="2"/>
      <c r="J27" s="193"/>
      <c r="K27" s="193"/>
      <c r="L27" s="193"/>
      <c r="M27" s="193"/>
      <c r="N27" s="193"/>
      <c r="O27" s="193"/>
    </row>
    <row r="32" spans="1:16" ht="20.25" x14ac:dyDescent="0.3">
      <c r="A32" s="198" t="s">
        <v>103</v>
      </c>
      <c r="B32" s="198"/>
      <c r="C32" s="198"/>
      <c r="D32" s="198"/>
      <c r="E32" s="198"/>
      <c r="F32" s="198"/>
      <c r="G32" s="198"/>
      <c r="H32" s="198"/>
      <c r="I32" s="198" t="s">
        <v>103</v>
      </c>
      <c r="J32" s="198"/>
      <c r="K32" s="198"/>
      <c r="L32" s="198"/>
      <c r="M32" s="198"/>
      <c r="N32" s="198"/>
      <c r="O32" s="198"/>
      <c r="P32" s="198"/>
    </row>
    <row r="34" spans="1:16" x14ac:dyDescent="0.2">
      <c r="A34" s="196" t="s">
        <v>104</v>
      </c>
      <c r="B34" s="196"/>
      <c r="C34" s="196"/>
      <c r="D34" s="196"/>
      <c r="E34" s="196"/>
      <c r="F34" s="196"/>
      <c r="G34" s="196"/>
      <c r="H34" s="196"/>
      <c r="I34" s="196" t="s">
        <v>104</v>
      </c>
      <c r="J34" s="196"/>
      <c r="K34" s="196"/>
      <c r="L34" s="196"/>
      <c r="M34" s="196"/>
      <c r="N34" s="196"/>
      <c r="O34" s="196"/>
      <c r="P34" s="196"/>
    </row>
    <row r="36" spans="1:16" x14ac:dyDescent="0.2">
      <c r="A36" s="194" t="s">
        <v>105</v>
      </c>
      <c r="B36" s="195"/>
      <c r="C36" s="195"/>
      <c r="D36" s="195"/>
      <c r="E36" s="195"/>
      <c r="F36" s="195"/>
      <c r="G36" s="195"/>
      <c r="H36" s="195"/>
      <c r="I36" s="194" t="s">
        <v>105</v>
      </c>
      <c r="J36" s="195"/>
      <c r="K36" s="195"/>
      <c r="L36" s="195"/>
      <c r="M36" s="195"/>
      <c r="N36" s="195"/>
      <c r="O36" s="195"/>
      <c r="P36" s="195"/>
    </row>
    <row r="41" spans="1:16" x14ac:dyDescent="0.2">
      <c r="A41" s="196" t="s">
        <v>106</v>
      </c>
      <c r="B41" s="196"/>
      <c r="C41" s="196"/>
      <c r="D41" s="196"/>
      <c r="E41" s="196"/>
      <c r="F41" s="196"/>
      <c r="G41" s="196"/>
      <c r="H41" s="196"/>
      <c r="I41" s="196" t="s">
        <v>106</v>
      </c>
      <c r="J41" s="196"/>
      <c r="K41" s="196"/>
      <c r="L41" s="196"/>
      <c r="M41" s="196"/>
      <c r="N41" s="196"/>
      <c r="O41" s="196"/>
      <c r="P41" s="196"/>
    </row>
    <row r="43" spans="1:16" x14ac:dyDescent="0.2">
      <c r="A43" s="194" t="s">
        <v>107</v>
      </c>
      <c r="B43" s="195"/>
      <c r="C43" s="195"/>
      <c r="D43" s="195"/>
      <c r="E43" s="195"/>
      <c r="F43" s="195"/>
      <c r="G43" s="195"/>
      <c r="H43" s="195"/>
      <c r="I43" s="194" t="s">
        <v>107</v>
      </c>
      <c r="J43" s="195"/>
      <c r="K43" s="195"/>
      <c r="L43" s="195"/>
      <c r="M43" s="195"/>
      <c r="N43" s="195"/>
      <c r="O43" s="195"/>
      <c r="P43" s="195"/>
    </row>
    <row r="44" spans="1:16" x14ac:dyDescent="0.2">
      <c r="D44" s="96" t="s">
        <v>108</v>
      </c>
      <c r="L44" s="96" t="s">
        <v>108</v>
      </c>
    </row>
    <row r="45" spans="1:16" x14ac:dyDescent="0.2">
      <c r="A45" s="194" t="s">
        <v>109</v>
      </c>
      <c r="B45" s="195"/>
      <c r="C45" s="195"/>
      <c r="D45" s="195"/>
      <c r="E45" s="195"/>
      <c r="F45" s="195"/>
      <c r="G45" s="195"/>
      <c r="H45" s="195"/>
      <c r="I45" s="194" t="s">
        <v>109</v>
      </c>
      <c r="J45" s="195"/>
      <c r="K45" s="195"/>
      <c r="L45" s="195"/>
      <c r="M45" s="195"/>
      <c r="N45" s="195"/>
      <c r="O45" s="195"/>
      <c r="P45" s="195"/>
    </row>
    <row r="49" spans="1:16" x14ac:dyDescent="0.2">
      <c r="A49" s="196" t="s">
        <v>110</v>
      </c>
      <c r="B49" s="196"/>
      <c r="C49" s="196"/>
      <c r="D49" s="196"/>
      <c r="E49" s="196"/>
      <c r="F49" s="196"/>
      <c r="G49" s="196"/>
      <c r="H49" s="196"/>
      <c r="I49" s="196" t="s">
        <v>110</v>
      </c>
      <c r="J49" s="196"/>
      <c r="K49" s="196"/>
      <c r="L49" s="196"/>
      <c r="M49" s="196"/>
      <c r="N49" s="196"/>
      <c r="O49" s="196"/>
      <c r="P49" s="196"/>
    </row>
    <row r="51" spans="1:16" x14ac:dyDescent="0.2">
      <c r="A51" s="194" t="s">
        <v>111</v>
      </c>
      <c r="B51" s="195"/>
      <c r="C51" s="195"/>
      <c r="D51" s="195"/>
      <c r="E51" s="195"/>
      <c r="F51" s="195"/>
      <c r="G51" s="195"/>
      <c r="H51" s="195"/>
      <c r="I51" s="194" t="s">
        <v>111</v>
      </c>
      <c r="J51" s="195"/>
      <c r="K51" s="195"/>
      <c r="L51" s="195"/>
      <c r="M51" s="195"/>
      <c r="N51" s="195"/>
      <c r="O51" s="195"/>
      <c r="P51" s="195"/>
    </row>
    <row r="52" spans="1:16" x14ac:dyDescent="0.2">
      <c r="A52" s="194" t="s">
        <v>115</v>
      </c>
      <c r="B52" s="195"/>
      <c r="C52" s="195"/>
      <c r="D52" s="195"/>
      <c r="E52" s="195"/>
      <c r="F52" s="195"/>
      <c r="G52" s="195"/>
      <c r="H52" s="195"/>
      <c r="I52" s="194" t="s">
        <v>115</v>
      </c>
      <c r="J52" s="195"/>
      <c r="K52" s="195"/>
      <c r="L52" s="195"/>
      <c r="M52" s="195"/>
      <c r="N52" s="195"/>
      <c r="O52" s="195"/>
      <c r="P52" s="195"/>
    </row>
    <row r="53" spans="1:16" x14ac:dyDescent="0.2">
      <c r="A53" s="194" t="s">
        <v>112</v>
      </c>
      <c r="B53" s="195"/>
      <c r="C53" s="195"/>
      <c r="D53" s="195"/>
      <c r="E53" s="195"/>
      <c r="F53" s="195"/>
      <c r="G53" s="195"/>
      <c r="H53" s="195"/>
      <c r="I53" s="194" t="s">
        <v>112</v>
      </c>
      <c r="J53" s="195"/>
      <c r="K53" s="195"/>
      <c r="L53" s="195"/>
      <c r="M53" s="195"/>
      <c r="N53" s="195"/>
      <c r="O53" s="195"/>
      <c r="P53" s="195"/>
    </row>
    <row r="54" spans="1:16" x14ac:dyDescent="0.2">
      <c r="A54" s="194" t="s">
        <v>116</v>
      </c>
      <c r="B54" s="195"/>
      <c r="C54" s="195"/>
      <c r="D54" s="195"/>
      <c r="E54" s="195"/>
      <c r="F54" s="195"/>
      <c r="G54" s="195"/>
      <c r="H54" s="195"/>
      <c r="I54" s="194" t="s">
        <v>116</v>
      </c>
      <c r="J54" s="195"/>
      <c r="K54" s="195"/>
      <c r="L54" s="195"/>
      <c r="M54" s="195"/>
      <c r="N54" s="195"/>
      <c r="O54" s="195"/>
      <c r="P54" s="195"/>
    </row>
    <row r="57" spans="1:16" x14ac:dyDescent="0.2">
      <c r="A57" s="196" t="s">
        <v>113</v>
      </c>
      <c r="B57" s="196"/>
      <c r="C57" s="196"/>
      <c r="D57" s="196"/>
      <c r="E57" s="196"/>
      <c r="F57" s="196"/>
      <c r="G57" s="196"/>
      <c r="H57" s="196"/>
      <c r="I57" s="196" t="s">
        <v>113</v>
      </c>
      <c r="J57" s="196"/>
      <c r="K57" s="196"/>
      <c r="L57" s="196"/>
      <c r="M57" s="196"/>
      <c r="N57" s="196"/>
      <c r="O57" s="196"/>
      <c r="P57" s="196"/>
    </row>
    <row r="59" spans="1:16" x14ac:dyDescent="0.2">
      <c r="A59" s="194" t="s">
        <v>114</v>
      </c>
      <c r="B59" s="195"/>
      <c r="C59" s="195"/>
      <c r="D59" s="195"/>
      <c r="E59" s="195"/>
      <c r="F59" s="195"/>
      <c r="G59" s="195"/>
      <c r="H59" s="195"/>
      <c r="I59" s="194" t="s">
        <v>114</v>
      </c>
      <c r="J59" s="195"/>
      <c r="K59" s="195"/>
      <c r="L59" s="195"/>
      <c r="M59" s="195"/>
      <c r="N59" s="195"/>
      <c r="O59" s="195"/>
      <c r="P59" s="195"/>
    </row>
    <row r="60" spans="1:16" x14ac:dyDescent="0.2">
      <c r="A60" s="194" t="s">
        <v>117</v>
      </c>
      <c r="B60" s="195"/>
      <c r="C60" s="195"/>
      <c r="D60" s="195"/>
      <c r="E60" s="195"/>
      <c r="F60" s="195"/>
      <c r="G60" s="195"/>
      <c r="H60" s="195"/>
      <c r="I60" s="194" t="s">
        <v>117</v>
      </c>
      <c r="J60" s="195"/>
      <c r="K60" s="195"/>
      <c r="L60" s="195"/>
      <c r="M60" s="195"/>
      <c r="N60" s="195"/>
      <c r="O60" s="195"/>
      <c r="P60" s="195"/>
    </row>
    <row r="61" spans="1:16" x14ac:dyDescent="0.2">
      <c r="A61" s="194" t="s">
        <v>112</v>
      </c>
      <c r="B61" s="195"/>
      <c r="C61" s="195"/>
      <c r="D61" s="195"/>
      <c r="E61" s="195"/>
      <c r="F61" s="195"/>
      <c r="G61" s="195"/>
      <c r="H61" s="195"/>
      <c r="I61" s="194" t="s">
        <v>112</v>
      </c>
      <c r="J61" s="195"/>
      <c r="K61" s="195"/>
      <c r="L61" s="195"/>
      <c r="M61" s="195"/>
      <c r="N61" s="195"/>
      <c r="O61" s="195"/>
      <c r="P61" s="195"/>
    </row>
  </sheetData>
  <mergeCells count="78">
    <mergeCell ref="A1:H1"/>
    <mergeCell ref="B20:G20"/>
    <mergeCell ref="J20:O20"/>
    <mergeCell ref="B21:G21"/>
    <mergeCell ref="J21:O21"/>
    <mergeCell ref="J4:K4"/>
    <mergeCell ref="J8:O8"/>
    <mergeCell ref="J9:O9"/>
    <mergeCell ref="B4:C4"/>
    <mergeCell ref="B8:G8"/>
    <mergeCell ref="B9:G9"/>
    <mergeCell ref="J19:O19"/>
    <mergeCell ref="B11:G11"/>
    <mergeCell ref="B15:G15"/>
    <mergeCell ref="B16:G16"/>
    <mergeCell ref="B17:G17"/>
    <mergeCell ref="J26:O26"/>
    <mergeCell ref="J27:O27"/>
    <mergeCell ref="A7:G7"/>
    <mergeCell ref="I7:O7"/>
    <mergeCell ref="B18:G18"/>
    <mergeCell ref="B10:G10"/>
    <mergeCell ref="J10:O10"/>
    <mergeCell ref="J18:O18"/>
    <mergeCell ref="B24:G24"/>
    <mergeCell ref="B25:G25"/>
    <mergeCell ref="B26:G26"/>
    <mergeCell ref="B27:G27"/>
    <mergeCell ref="B22:G22"/>
    <mergeCell ref="J22:O22"/>
    <mergeCell ref="B23:G23"/>
    <mergeCell ref="J23:O23"/>
    <mergeCell ref="A53:H53"/>
    <mergeCell ref="A52:H52"/>
    <mergeCell ref="I41:P41"/>
    <mergeCell ref="I43:P43"/>
    <mergeCell ref="I1:P1"/>
    <mergeCell ref="B3:H3"/>
    <mergeCell ref="J3:P3"/>
    <mergeCell ref="A32:H32"/>
    <mergeCell ref="A34:H34"/>
    <mergeCell ref="A36:H36"/>
    <mergeCell ref="I32:P32"/>
    <mergeCell ref="I34:P34"/>
    <mergeCell ref="I36:P36"/>
    <mergeCell ref="B19:G19"/>
    <mergeCell ref="J24:O24"/>
    <mergeCell ref="J25:O25"/>
    <mergeCell ref="A41:H41"/>
    <mergeCell ref="A43:H43"/>
    <mergeCell ref="A45:H45"/>
    <mergeCell ref="A49:H49"/>
    <mergeCell ref="A51:H51"/>
    <mergeCell ref="I54:P54"/>
    <mergeCell ref="A57:H57"/>
    <mergeCell ref="A59:H59"/>
    <mergeCell ref="A60:H60"/>
    <mergeCell ref="A61:H61"/>
    <mergeCell ref="A54:H54"/>
    <mergeCell ref="I57:P57"/>
    <mergeCell ref="I59:P59"/>
    <mergeCell ref="I60:P60"/>
    <mergeCell ref="I61:P61"/>
    <mergeCell ref="I45:P45"/>
    <mergeCell ref="I49:P49"/>
    <mergeCell ref="I51:P51"/>
    <mergeCell ref="I52:P52"/>
    <mergeCell ref="I53:P53"/>
    <mergeCell ref="J11:O11"/>
    <mergeCell ref="J15:O15"/>
    <mergeCell ref="J16:O16"/>
    <mergeCell ref="J17:O17"/>
    <mergeCell ref="B12:G12"/>
    <mergeCell ref="B13:G13"/>
    <mergeCell ref="B14:G14"/>
    <mergeCell ref="J12:O12"/>
    <mergeCell ref="J13:O13"/>
    <mergeCell ref="J14:O1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3"/>
  </sheetPr>
  <dimension ref="A1:AJ68"/>
  <sheetViews>
    <sheetView topLeftCell="A4" workbookViewId="0">
      <selection activeCell="C27" sqref="C6:C27"/>
    </sheetView>
  </sheetViews>
  <sheetFormatPr baseColWidth="10" defaultRowHeight="12.75" x14ac:dyDescent="0.2"/>
  <cols>
    <col min="1" max="1" width="3.5703125" style="36" customWidth="1"/>
    <col min="2" max="2" width="3.140625" style="35" customWidth="1"/>
    <col min="3" max="3" width="17.140625" style="36" customWidth="1"/>
    <col min="4" max="4" width="3" style="36" customWidth="1"/>
    <col min="5" max="6" width="4.42578125" style="36" customWidth="1"/>
    <col min="7" max="10" width="4.42578125" style="36" hidden="1" customWidth="1"/>
    <col min="11" max="12" width="4.42578125" style="36" customWidth="1"/>
    <col min="13" max="13" width="4.85546875" style="36" customWidth="1"/>
    <col min="14" max="14" width="4.140625" style="36" customWidth="1"/>
    <col min="15" max="15" width="3.7109375" style="36" customWidth="1"/>
    <col min="16" max="16" width="3.42578125" style="36" customWidth="1"/>
    <col min="17" max="17" width="5.5703125" style="36" customWidth="1"/>
    <col min="18" max="18" width="3.5703125" style="35" customWidth="1"/>
    <col min="19" max="19" width="5.42578125" style="35" customWidth="1"/>
    <col min="20" max="20" width="4.5703125" style="35" customWidth="1"/>
    <col min="21" max="21" width="4.85546875" style="35" customWidth="1"/>
    <col min="22" max="22" width="3.28515625" style="35" customWidth="1"/>
    <col min="23" max="23" width="5.5703125" style="159" customWidth="1"/>
    <col min="24" max="24" width="4.85546875" style="35" hidden="1" customWidth="1"/>
    <col min="25" max="25" width="6.42578125" style="35" hidden="1" customWidth="1"/>
    <col min="26" max="26" width="4.140625" customWidth="1"/>
    <col min="27" max="30" width="2.85546875" style="143" customWidth="1"/>
    <col min="31" max="31" width="3.5703125" style="19" customWidth="1"/>
    <col min="32" max="32" width="8.85546875" style="36" customWidth="1"/>
    <col min="33" max="33" width="11.140625" style="36" customWidth="1"/>
    <col min="34" max="36" width="3" style="169" customWidth="1"/>
  </cols>
  <sheetData>
    <row r="1" spans="1:36" ht="18" x14ac:dyDescent="0.25">
      <c r="A1" s="183" t="s">
        <v>119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4"/>
    </row>
    <row r="2" spans="1:36" ht="18" x14ac:dyDescent="0.25">
      <c r="A2" s="18" t="s">
        <v>12</v>
      </c>
      <c r="B2" s="26"/>
      <c r="C2" s="58">
        <f ca="1">TODAY()</f>
        <v>42426</v>
      </c>
      <c r="D2" s="58"/>
      <c r="E2" s="18"/>
      <c r="F2" s="162"/>
      <c r="G2" s="18"/>
      <c r="H2" s="18"/>
      <c r="I2" s="18"/>
      <c r="J2" s="18"/>
      <c r="K2" s="18"/>
      <c r="L2" s="18"/>
      <c r="M2" s="88" t="s">
        <v>41</v>
      </c>
      <c r="N2" s="88"/>
      <c r="O2" s="88"/>
      <c r="P2" s="88"/>
      <c r="Q2" s="18"/>
      <c r="R2" s="26"/>
      <c r="S2" s="26"/>
      <c r="T2" s="26"/>
      <c r="U2" s="26"/>
      <c r="V2" s="26"/>
      <c r="W2" s="150"/>
      <c r="X2" s="26"/>
      <c r="Y2" s="26"/>
      <c r="Z2" s="6"/>
      <c r="AA2" s="90"/>
      <c r="AB2" s="90"/>
      <c r="AC2" s="90"/>
      <c r="AD2" s="90"/>
      <c r="AE2" s="20"/>
      <c r="AF2" s="191">
        <f>COUNTA(B5:B27)</f>
        <v>23</v>
      </c>
      <c r="AG2" s="191"/>
      <c r="AH2" s="99"/>
      <c r="AI2" s="88"/>
      <c r="AJ2" s="88"/>
    </row>
    <row r="3" spans="1:36" s="3" customFormat="1" ht="12.75" customHeight="1" x14ac:dyDescent="0.2">
      <c r="A3" s="131" t="s">
        <v>0</v>
      </c>
      <c r="B3" s="131" t="s">
        <v>21</v>
      </c>
      <c r="C3" s="131" t="s">
        <v>1</v>
      </c>
      <c r="D3" s="137" t="s">
        <v>13</v>
      </c>
      <c r="E3" s="186" t="s">
        <v>2</v>
      </c>
      <c r="F3" s="187"/>
      <c r="G3" s="187"/>
      <c r="H3" s="187"/>
      <c r="I3" s="187"/>
      <c r="J3" s="187"/>
      <c r="K3" s="187"/>
      <c r="L3" s="187"/>
      <c r="M3" s="188"/>
      <c r="N3" s="131" t="s">
        <v>14</v>
      </c>
      <c r="O3" s="100" t="s">
        <v>24</v>
      </c>
      <c r="P3" s="100" t="s">
        <v>24</v>
      </c>
      <c r="Q3" s="100" t="s">
        <v>48</v>
      </c>
      <c r="R3" s="141" t="s">
        <v>3</v>
      </c>
      <c r="S3" s="172" t="s">
        <v>4</v>
      </c>
      <c r="T3" s="192" t="s">
        <v>30</v>
      </c>
      <c r="U3" s="187"/>
      <c r="V3" s="105" t="s">
        <v>61</v>
      </c>
      <c r="W3" s="151" t="s">
        <v>7</v>
      </c>
      <c r="X3" s="170" t="s">
        <v>6</v>
      </c>
      <c r="Y3" s="171" t="s">
        <v>7</v>
      </c>
      <c r="Z3" s="112" t="s">
        <v>6</v>
      </c>
      <c r="AA3" s="189" t="s">
        <v>9</v>
      </c>
      <c r="AB3" s="190"/>
      <c r="AC3" s="190"/>
      <c r="AD3" s="190"/>
      <c r="AE3" s="187"/>
      <c r="AF3" s="131" t="s">
        <v>8</v>
      </c>
      <c r="AG3" s="131" t="s">
        <v>11</v>
      </c>
      <c r="AH3" s="100" t="s">
        <v>45</v>
      </c>
      <c r="AI3" s="100" t="s">
        <v>31</v>
      </c>
      <c r="AJ3" s="100" t="s">
        <v>36</v>
      </c>
    </row>
    <row r="4" spans="1:36" s="3" customFormat="1" ht="10.5" customHeight="1" thickBot="1" x14ac:dyDescent="0.25">
      <c r="A4" s="52"/>
      <c r="B4" s="60"/>
      <c r="C4" s="52"/>
      <c r="D4" s="44"/>
      <c r="E4" s="108" t="s">
        <v>60</v>
      </c>
      <c r="F4" s="109" t="s">
        <v>55</v>
      </c>
      <c r="G4" s="109" t="s">
        <v>56</v>
      </c>
      <c r="H4" s="109" t="s">
        <v>57</v>
      </c>
      <c r="I4" s="109" t="s">
        <v>59</v>
      </c>
      <c r="J4" s="109" t="s">
        <v>58</v>
      </c>
      <c r="K4" s="109" t="s">
        <v>54</v>
      </c>
      <c r="L4" s="123">
        <v>42405</v>
      </c>
      <c r="M4" s="33" t="s">
        <v>10</v>
      </c>
      <c r="N4" s="60"/>
      <c r="O4" s="127" t="s">
        <v>54</v>
      </c>
      <c r="P4" s="127" t="s">
        <v>55</v>
      </c>
      <c r="Q4" s="60"/>
      <c r="R4" s="60"/>
      <c r="S4" s="28"/>
      <c r="T4" s="59"/>
      <c r="U4" s="60"/>
      <c r="V4" s="104"/>
      <c r="W4" s="152"/>
      <c r="X4" s="59"/>
      <c r="Y4" s="33"/>
      <c r="Z4" s="69"/>
      <c r="AA4" s="164" t="s">
        <v>52</v>
      </c>
      <c r="AB4" s="164" t="s">
        <v>53</v>
      </c>
      <c r="AC4" s="165" t="s">
        <v>4</v>
      </c>
      <c r="AD4" s="165" t="s">
        <v>25</v>
      </c>
      <c r="AE4" s="60" t="s">
        <v>26</v>
      </c>
      <c r="AF4" s="52"/>
      <c r="AG4" s="52"/>
      <c r="AH4" s="160"/>
      <c r="AI4" s="160"/>
      <c r="AJ4" s="160"/>
    </row>
    <row r="5" spans="1:36" ht="18" customHeight="1" x14ac:dyDescent="0.2">
      <c r="A5" s="56">
        <v>130</v>
      </c>
      <c r="B5" s="63" t="s">
        <v>22</v>
      </c>
      <c r="C5" s="56"/>
      <c r="D5" s="135"/>
      <c r="E5" s="64"/>
      <c r="F5" s="120"/>
      <c r="G5" s="138"/>
      <c r="H5" s="138"/>
      <c r="I5" s="138"/>
      <c r="J5" s="138"/>
      <c r="K5" s="138"/>
      <c r="L5" s="56"/>
      <c r="M5" s="82"/>
      <c r="N5" s="117"/>
      <c r="O5" s="117"/>
      <c r="P5" s="117"/>
      <c r="Q5" s="63"/>
      <c r="R5" s="63"/>
      <c r="S5" s="132"/>
      <c r="T5" s="146"/>
      <c r="U5" s="163"/>
      <c r="V5" s="106"/>
      <c r="W5" s="148"/>
      <c r="X5" s="64"/>
      <c r="Y5" s="38"/>
      <c r="Z5" s="120"/>
      <c r="AA5" s="120" t="str">
        <f>IF(O5="","",IF(O5&gt;10,"S",IF(O5&gt;5,"M","")))</f>
        <v/>
      </c>
      <c r="AB5" s="120" t="str">
        <f>IF(P5="","",IF(P5&gt;15.1,"S",IF(P5&gt;10.1,"M","")))</f>
        <v/>
      </c>
      <c r="AC5" s="78"/>
      <c r="AD5" s="79"/>
      <c r="AE5" s="21" t="str">
        <f t="shared" ref="AE5:AE27" si="0">IF(OR(AA5="S",AB5="S",AC5="S",AD5="S"),"S",IF(OR(AA5="M",AB5="M",AC5="M",AD5="M"),"M",""))</f>
        <v/>
      </c>
      <c r="AF5" s="53"/>
      <c r="AG5" s="86"/>
      <c r="AH5" s="86" t="str">
        <f t="shared" ref="AH5:AH17" si="1">IF(AND(OR(AE5="S",AE5="M"),AG5="Mixé"),"O","")</f>
        <v/>
      </c>
      <c r="AI5" s="86"/>
      <c r="AJ5" s="86"/>
    </row>
    <row r="6" spans="1:36" ht="18" customHeight="1" x14ac:dyDescent="0.2">
      <c r="A6" s="57">
        <v>131</v>
      </c>
      <c r="B6" s="66" t="s">
        <v>22</v>
      </c>
      <c r="C6" s="85" t="s">
        <v>133</v>
      </c>
      <c r="D6" s="136">
        <v>93</v>
      </c>
      <c r="E6" s="111">
        <v>56.6</v>
      </c>
      <c r="F6" s="84">
        <v>59.6</v>
      </c>
      <c r="G6" s="139"/>
      <c r="H6" s="139"/>
      <c r="I6" s="139"/>
      <c r="J6" s="139"/>
      <c r="K6" s="139">
        <v>59.6</v>
      </c>
      <c r="L6" s="66">
        <v>59.6</v>
      </c>
      <c r="M6" s="40">
        <v>59.6</v>
      </c>
      <c r="N6" s="62">
        <f>M6-L6</f>
        <v>0</v>
      </c>
      <c r="O6" s="142">
        <f>100-(M6*100/K6)</f>
        <v>0</v>
      </c>
      <c r="P6" s="142">
        <f>100-(M6*100/F6)</f>
        <v>0</v>
      </c>
      <c r="Q6" s="66"/>
      <c r="R6" s="139">
        <v>1.72</v>
      </c>
      <c r="S6" s="133">
        <f t="shared" ref="S6:S19" si="2">M6/(R6*R6)</f>
        <v>20.146024878312605</v>
      </c>
      <c r="T6" s="147">
        <v>35.6</v>
      </c>
      <c r="U6" s="139">
        <v>35.6</v>
      </c>
      <c r="V6" s="106" t="str">
        <f t="shared" ref="V6:V27" si="3">IF(U6&lt;T6,"↓",IF(U6=T6,"=","↑"))</f>
        <v>=</v>
      </c>
      <c r="W6" s="149">
        <v>42340</v>
      </c>
      <c r="X6" s="67">
        <v>2.7</v>
      </c>
      <c r="Y6" s="39">
        <v>41974</v>
      </c>
      <c r="Z6" s="121"/>
      <c r="AA6" s="120" t="str">
        <f>IF(O6="","",IF(O6&gt;10,"S",IF(O6&gt;5,"M","")))</f>
        <v/>
      </c>
      <c r="AB6" s="120" t="str">
        <f>IF(P6="","",IF(P6&gt;15.1,"S",IF(P6&gt;10.1,"M","")))</f>
        <v/>
      </c>
      <c r="AC6" s="78" t="str">
        <f>IF(S6="","",IF(S6&lt;18,"S",IF(S6&lt;21,"M","")))</f>
        <v>M</v>
      </c>
      <c r="AD6" s="79" t="str">
        <f t="shared" ref="AD6:AD27" si="4">IF(T6="","",IF(U6&lt;29.99,"S",IF(U6&lt;35.01,"M","")))</f>
        <v/>
      </c>
      <c r="AE6" s="21" t="str">
        <f t="shared" si="0"/>
        <v>M</v>
      </c>
      <c r="AF6" s="54"/>
      <c r="AG6" s="87" t="s">
        <v>37</v>
      </c>
      <c r="AH6" s="86" t="str">
        <f t="shared" si="1"/>
        <v/>
      </c>
      <c r="AI6" s="87"/>
      <c r="AJ6" s="87"/>
    </row>
    <row r="7" spans="1:36" ht="18" customHeight="1" x14ac:dyDescent="0.2">
      <c r="A7" s="57">
        <v>132</v>
      </c>
      <c r="B7" s="66" t="s">
        <v>23</v>
      </c>
      <c r="C7" s="85" t="s">
        <v>134</v>
      </c>
      <c r="D7" s="136">
        <v>87</v>
      </c>
      <c r="E7" s="67">
        <v>86.9</v>
      </c>
      <c r="F7" s="84">
        <v>91.4</v>
      </c>
      <c r="G7" s="139"/>
      <c r="H7" s="139"/>
      <c r="I7" s="139"/>
      <c r="J7" s="139"/>
      <c r="K7" s="139">
        <v>91.4</v>
      </c>
      <c r="L7" s="66">
        <v>91.4</v>
      </c>
      <c r="M7" s="40">
        <v>91.4</v>
      </c>
      <c r="N7" s="62">
        <f t="shared" ref="N7:N27" si="5">M7-L7</f>
        <v>0</v>
      </c>
      <c r="O7" s="142">
        <f t="shared" ref="O7:O27" si="6">100-(M7*100/K7)</f>
        <v>0</v>
      </c>
      <c r="P7" s="142">
        <f t="shared" ref="P7:P27" si="7">100-(M7*100/F7)</f>
        <v>0</v>
      </c>
      <c r="Q7" s="66"/>
      <c r="R7" s="139">
        <v>1.65</v>
      </c>
      <c r="S7" s="133">
        <f t="shared" si="2"/>
        <v>33.572084481175395</v>
      </c>
      <c r="T7" s="147">
        <v>31.4</v>
      </c>
      <c r="U7" s="139">
        <v>31.4</v>
      </c>
      <c r="V7" s="106" t="str">
        <f t="shared" si="3"/>
        <v>=</v>
      </c>
      <c r="W7" s="149">
        <v>42291</v>
      </c>
      <c r="X7" s="67">
        <v>2.5</v>
      </c>
      <c r="Y7" s="39">
        <v>42248</v>
      </c>
      <c r="Z7" s="121"/>
      <c r="AA7" s="120" t="str">
        <f t="shared" ref="AA7:AA27" si="8">IF(O7="","",IF(O7&gt;10,"S",IF(O7&gt;5,"M","")))</f>
        <v/>
      </c>
      <c r="AB7" s="120" t="str">
        <f t="shared" ref="AB7:AB27" si="9">IF(P7="","",IF(P7&gt;15.1,"S",IF(P7&gt;10.1,"M","")))</f>
        <v/>
      </c>
      <c r="AC7" s="78" t="str">
        <f t="shared" ref="AC7:AC27" si="10">IF(S7="","",IF(S7&lt;18,"S",IF(S7&lt;21,"M","")))</f>
        <v/>
      </c>
      <c r="AD7" s="79" t="str">
        <f t="shared" si="4"/>
        <v>M</v>
      </c>
      <c r="AE7" s="21" t="str">
        <f t="shared" si="0"/>
        <v>M</v>
      </c>
      <c r="AF7" s="54"/>
      <c r="AG7" s="87" t="s">
        <v>32</v>
      </c>
      <c r="AH7" s="86" t="str">
        <f t="shared" si="1"/>
        <v/>
      </c>
      <c r="AI7" s="87"/>
      <c r="AJ7" s="87"/>
    </row>
    <row r="8" spans="1:36" ht="18" customHeight="1" x14ac:dyDescent="0.2">
      <c r="A8" s="57">
        <v>133</v>
      </c>
      <c r="B8" s="66" t="s">
        <v>23</v>
      </c>
      <c r="C8" s="85" t="s">
        <v>135</v>
      </c>
      <c r="D8" s="136">
        <v>88</v>
      </c>
      <c r="E8" s="67">
        <v>62.4</v>
      </c>
      <c r="F8" s="84">
        <v>61.6</v>
      </c>
      <c r="G8" s="139"/>
      <c r="H8" s="139"/>
      <c r="I8" s="139"/>
      <c r="J8" s="139"/>
      <c r="K8" s="139">
        <v>61.6</v>
      </c>
      <c r="L8" s="66">
        <v>61.6</v>
      </c>
      <c r="M8" s="40">
        <v>63.3</v>
      </c>
      <c r="N8" s="62">
        <f t="shared" si="5"/>
        <v>1.6999999999999957</v>
      </c>
      <c r="O8" s="142">
        <f t="shared" si="6"/>
        <v>-2.7597402597402549</v>
      </c>
      <c r="P8" s="142">
        <f t="shared" si="7"/>
        <v>-2.7597402597402549</v>
      </c>
      <c r="Q8" s="66"/>
      <c r="R8" s="139">
        <v>1.41</v>
      </c>
      <c r="S8" s="133">
        <f t="shared" si="2"/>
        <v>31.839444695940852</v>
      </c>
      <c r="T8" s="147">
        <v>34.4</v>
      </c>
      <c r="U8" s="139">
        <v>34.4</v>
      </c>
      <c r="V8" s="106" t="str">
        <f t="shared" si="3"/>
        <v>=</v>
      </c>
      <c r="W8" s="149">
        <v>42705</v>
      </c>
      <c r="X8" s="67"/>
      <c r="Y8" s="40"/>
      <c r="Z8" s="121"/>
      <c r="AA8" s="120" t="str">
        <f t="shared" si="8"/>
        <v/>
      </c>
      <c r="AB8" s="120" t="str">
        <f t="shared" si="9"/>
        <v/>
      </c>
      <c r="AC8" s="78" t="str">
        <f t="shared" si="10"/>
        <v/>
      </c>
      <c r="AD8" s="79" t="str">
        <f t="shared" si="4"/>
        <v>M</v>
      </c>
      <c r="AE8" s="21" t="str">
        <f t="shared" si="0"/>
        <v>M</v>
      </c>
      <c r="AF8" s="87" t="s">
        <v>49</v>
      </c>
      <c r="AG8" s="87" t="s">
        <v>37</v>
      </c>
      <c r="AH8" s="86" t="str">
        <f t="shared" si="1"/>
        <v/>
      </c>
      <c r="AI8" s="87"/>
      <c r="AJ8" s="87"/>
    </row>
    <row r="9" spans="1:36" ht="18" customHeight="1" x14ac:dyDescent="0.2">
      <c r="A9" s="57">
        <v>134</v>
      </c>
      <c r="B9" s="66" t="s">
        <v>23</v>
      </c>
      <c r="C9" s="85" t="s">
        <v>136</v>
      </c>
      <c r="D9" s="136">
        <v>83</v>
      </c>
      <c r="E9" s="67">
        <v>47.3</v>
      </c>
      <c r="F9" s="84">
        <v>49.8</v>
      </c>
      <c r="G9" s="139"/>
      <c r="H9" s="139"/>
      <c r="I9" s="139"/>
      <c r="J9" s="139"/>
      <c r="K9" s="139">
        <v>49.8</v>
      </c>
      <c r="L9" s="66">
        <v>49.8</v>
      </c>
      <c r="M9" s="40">
        <v>49.5</v>
      </c>
      <c r="N9" s="62">
        <f t="shared" si="5"/>
        <v>-0.29999999999999716</v>
      </c>
      <c r="O9" s="142">
        <f t="shared" si="6"/>
        <v>0.60240963855420659</v>
      </c>
      <c r="P9" s="142">
        <f t="shared" si="7"/>
        <v>0.60240963855420659</v>
      </c>
      <c r="Q9" s="66"/>
      <c r="R9" s="139">
        <v>1.51</v>
      </c>
      <c r="S9" s="133">
        <f t="shared" si="2"/>
        <v>21.709574141485021</v>
      </c>
      <c r="T9" s="147">
        <v>35.799999999999997</v>
      </c>
      <c r="U9" s="139">
        <v>35.799999999999997</v>
      </c>
      <c r="V9" s="106" t="str">
        <f t="shared" si="3"/>
        <v>=</v>
      </c>
      <c r="W9" s="149">
        <v>42307</v>
      </c>
      <c r="X9" s="67"/>
      <c r="Y9" s="40"/>
      <c r="Z9" s="121"/>
      <c r="AA9" s="120" t="str">
        <f t="shared" si="8"/>
        <v/>
      </c>
      <c r="AB9" s="120" t="str">
        <f t="shared" si="9"/>
        <v/>
      </c>
      <c r="AC9" s="78" t="str">
        <f t="shared" si="10"/>
        <v/>
      </c>
      <c r="AD9" s="79" t="str">
        <f t="shared" si="4"/>
        <v/>
      </c>
      <c r="AE9" s="21" t="str">
        <f t="shared" si="0"/>
        <v/>
      </c>
      <c r="AF9" s="54"/>
      <c r="AG9" s="87" t="s">
        <v>37</v>
      </c>
      <c r="AH9" s="86" t="str">
        <f t="shared" si="1"/>
        <v/>
      </c>
      <c r="AI9" s="87"/>
      <c r="AJ9" s="87"/>
    </row>
    <row r="10" spans="1:36" ht="18" customHeight="1" x14ac:dyDescent="0.2">
      <c r="A10" s="57">
        <v>135</v>
      </c>
      <c r="B10" s="66" t="s">
        <v>22</v>
      </c>
      <c r="C10" s="85" t="s">
        <v>137</v>
      </c>
      <c r="D10" s="136">
        <v>83</v>
      </c>
      <c r="E10" s="111">
        <v>84.8</v>
      </c>
      <c r="F10" s="84">
        <v>80</v>
      </c>
      <c r="G10" s="139"/>
      <c r="H10" s="139"/>
      <c r="I10" s="139"/>
      <c r="J10" s="139"/>
      <c r="K10" s="139">
        <v>80</v>
      </c>
      <c r="L10" s="66">
        <v>80</v>
      </c>
      <c r="M10" s="40">
        <v>83</v>
      </c>
      <c r="N10" s="62">
        <f t="shared" si="5"/>
        <v>3</v>
      </c>
      <c r="O10" s="142">
        <f t="shared" si="6"/>
        <v>-3.75</v>
      </c>
      <c r="P10" s="142">
        <f t="shared" si="7"/>
        <v>-3.75</v>
      </c>
      <c r="Q10" s="66"/>
      <c r="R10" s="139">
        <v>1.62</v>
      </c>
      <c r="S10" s="133">
        <f t="shared" si="2"/>
        <v>31.626276482243554</v>
      </c>
      <c r="T10" s="147">
        <v>38.4</v>
      </c>
      <c r="U10" s="139">
        <v>38.4</v>
      </c>
      <c r="V10" s="106" t="str">
        <f t="shared" si="3"/>
        <v>=</v>
      </c>
      <c r="W10" s="149">
        <v>42248</v>
      </c>
      <c r="X10" s="67">
        <v>2.2999999999999998</v>
      </c>
      <c r="Y10" s="39">
        <v>42248</v>
      </c>
      <c r="Z10" s="121"/>
      <c r="AA10" s="120" t="str">
        <f t="shared" si="8"/>
        <v/>
      </c>
      <c r="AB10" s="120" t="str">
        <f t="shared" si="9"/>
        <v/>
      </c>
      <c r="AC10" s="78" t="str">
        <f t="shared" si="10"/>
        <v/>
      </c>
      <c r="AD10" s="79" t="str">
        <f t="shared" si="4"/>
        <v/>
      </c>
      <c r="AE10" s="21" t="str">
        <f t="shared" si="0"/>
        <v/>
      </c>
      <c r="AF10" s="87" t="s">
        <v>38</v>
      </c>
      <c r="AG10" s="87" t="s">
        <v>32</v>
      </c>
      <c r="AH10" s="86" t="str">
        <f t="shared" si="1"/>
        <v/>
      </c>
      <c r="AI10" s="87"/>
      <c r="AJ10" s="87"/>
    </row>
    <row r="11" spans="1:36" ht="18" customHeight="1" x14ac:dyDescent="0.2">
      <c r="A11" s="57">
        <v>136</v>
      </c>
      <c r="B11" s="66" t="s">
        <v>23</v>
      </c>
      <c r="C11" s="85" t="s">
        <v>138</v>
      </c>
      <c r="D11" s="136">
        <v>86</v>
      </c>
      <c r="E11" s="67">
        <v>70</v>
      </c>
      <c r="F11" s="84">
        <v>70.400000000000006</v>
      </c>
      <c r="G11" s="139"/>
      <c r="H11" s="139"/>
      <c r="I11" s="139"/>
      <c r="J11" s="139"/>
      <c r="K11" s="139">
        <v>70.400000000000006</v>
      </c>
      <c r="L11" s="66">
        <v>70.400000000000006</v>
      </c>
      <c r="M11" s="40">
        <v>69.2</v>
      </c>
      <c r="N11" s="62">
        <f t="shared" si="5"/>
        <v>-1.2000000000000028</v>
      </c>
      <c r="O11" s="142">
        <f t="shared" si="6"/>
        <v>1.7045454545454675</v>
      </c>
      <c r="P11" s="142">
        <f t="shared" si="7"/>
        <v>1.7045454545454675</v>
      </c>
      <c r="Q11" s="66"/>
      <c r="R11" s="139">
        <v>1.51</v>
      </c>
      <c r="S11" s="133">
        <f t="shared" si="2"/>
        <v>30.349546072540679</v>
      </c>
      <c r="T11" s="147">
        <v>33.1</v>
      </c>
      <c r="U11" s="139">
        <v>34</v>
      </c>
      <c r="V11" s="106" t="str">
        <f t="shared" si="3"/>
        <v>↑</v>
      </c>
      <c r="W11" s="149">
        <v>42411</v>
      </c>
      <c r="X11" s="67"/>
      <c r="Y11" s="40"/>
      <c r="Z11" s="121">
        <v>2.8</v>
      </c>
      <c r="AA11" s="120" t="str">
        <f t="shared" si="8"/>
        <v/>
      </c>
      <c r="AB11" s="120" t="str">
        <f t="shared" si="9"/>
        <v/>
      </c>
      <c r="AC11" s="78" t="str">
        <f t="shared" si="10"/>
        <v/>
      </c>
      <c r="AD11" s="79" t="str">
        <f t="shared" si="4"/>
        <v>M</v>
      </c>
      <c r="AE11" s="21" t="str">
        <f t="shared" si="0"/>
        <v>M</v>
      </c>
      <c r="AF11" s="54"/>
      <c r="AG11" s="87" t="s">
        <v>32</v>
      </c>
      <c r="AH11" s="86" t="str">
        <f t="shared" si="1"/>
        <v/>
      </c>
      <c r="AI11" s="87"/>
      <c r="AJ11" s="87"/>
    </row>
    <row r="12" spans="1:36" ht="18" customHeight="1" x14ac:dyDescent="0.2">
      <c r="A12" s="57">
        <v>137</v>
      </c>
      <c r="B12" s="66" t="s">
        <v>23</v>
      </c>
      <c r="C12" s="85" t="s">
        <v>139</v>
      </c>
      <c r="D12" s="136">
        <v>86</v>
      </c>
      <c r="E12" s="140">
        <v>66.400000000000006</v>
      </c>
      <c r="F12" s="84">
        <v>67</v>
      </c>
      <c r="G12" s="139"/>
      <c r="H12" s="139"/>
      <c r="I12" s="139"/>
      <c r="J12" s="139"/>
      <c r="K12" s="139">
        <v>67</v>
      </c>
      <c r="L12" s="66">
        <v>67</v>
      </c>
      <c r="M12" s="40">
        <v>69</v>
      </c>
      <c r="N12" s="62">
        <f t="shared" si="5"/>
        <v>2</v>
      </c>
      <c r="O12" s="142">
        <f t="shared" si="6"/>
        <v>-2.9850746268656678</v>
      </c>
      <c r="P12" s="142">
        <f t="shared" si="7"/>
        <v>-2.9850746268656678</v>
      </c>
      <c r="Q12" s="66"/>
      <c r="R12" s="139">
        <v>1.44</v>
      </c>
      <c r="S12" s="133">
        <f t="shared" si="2"/>
        <v>33.275462962962962</v>
      </c>
      <c r="T12" s="147">
        <v>36.799999999999997</v>
      </c>
      <c r="U12" s="139">
        <v>36.799999999999997</v>
      </c>
      <c r="V12" s="106" t="str">
        <f t="shared" si="3"/>
        <v>=</v>
      </c>
      <c r="W12" s="149">
        <v>42537</v>
      </c>
      <c r="X12" s="67">
        <v>12.6</v>
      </c>
      <c r="Y12" s="39">
        <v>42248</v>
      </c>
      <c r="Z12" s="121"/>
      <c r="AA12" s="120" t="str">
        <f t="shared" si="8"/>
        <v/>
      </c>
      <c r="AB12" s="120" t="str">
        <f t="shared" si="9"/>
        <v/>
      </c>
      <c r="AC12" s="78" t="str">
        <f t="shared" si="10"/>
        <v/>
      </c>
      <c r="AD12" s="79" t="str">
        <f t="shared" si="4"/>
        <v/>
      </c>
      <c r="AE12" s="21" t="str">
        <f t="shared" si="0"/>
        <v/>
      </c>
      <c r="AF12" s="54"/>
      <c r="AG12" s="87" t="s">
        <v>32</v>
      </c>
      <c r="AH12" s="86" t="str">
        <f t="shared" si="1"/>
        <v/>
      </c>
      <c r="AI12" s="87"/>
      <c r="AJ12" s="87"/>
    </row>
    <row r="13" spans="1:36" ht="18" customHeight="1" x14ac:dyDescent="0.2">
      <c r="A13" s="57">
        <v>138</v>
      </c>
      <c r="B13" s="66" t="s">
        <v>22</v>
      </c>
      <c r="C13" s="85" t="s">
        <v>140</v>
      </c>
      <c r="D13" s="136">
        <v>65</v>
      </c>
      <c r="E13" s="67">
        <v>53.3</v>
      </c>
      <c r="F13" s="84">
        <v>54.2</v>
      </c>
      <c r="G13" s="139"/>
      <c r="H13" s="139"/>
      <c r="I13" s="139"/>
      <c r="J13" s="139"/>
      <c r="K13" s="139">
        <v>54.2</v>
      </c>
      <c r="L13" s="66">
        <v>54.2</v>
      </c>
      <c r="M13" s="40">
        <v>54.2</v>
      </c>
      <c r="N13" s="62">
        <f t="shared" si="5"/>
        <v>0</v>
      </c>
      <c r="O13" s="142">
        <f t="shared" si="6"/>
        <v>0</v>
      </c>
      <c r="P13" s="142">
        <f t="shared" si="7"/>
        <v>0</v>
      </c>
      <c r="Q13" s="66"/>
      <c r="R13" s="139">
        <v>1.48</v>
      </c>
      <c r="S13" s="133">
        <f t="shared" si="2"/>
        <v>24.744338933528127</v>
      </c>
      <c r="T13" s="147">
        <v>39.700000000000003</v>
      </c>
      <c r="U13" s="139">
        <v>39.700000000000003</v>
      </c>
      <c r="V13" s="106" t="str">
        <f t="shared" si="3"/>
        <v>=</v>
      </c>
      <c r="W13" s="149">
        <v>42005</v>
      </c>
      <c r="X13" s="67">
        <v>1.1000000000000001</v>
      </c>
      <c r="Y13" s="39">
        <v>42005</v>
      </c>
      <c r="Z13" s="121"/>
      <c r="AA13" s="120" t="str">
        <f t="shared" si="8"/>
        <v/>
      </c>
      <c r="AB13" s="120" t="str">
        <f t="shared" si="9"/>
        <v/>
      </c>
      <c r="AC13" s="78" t="str">
        <f t="shared" si="10"/>
        <v/>
      </c>
      <c r="AD13" s="79" t="str">
        <f t="shared" si="4"/>
        <v/>
      </c>
      <c r="AE13" s="21" t="str">
        <f t="shared" si="0"/>
        <v/>
      </c>
      <c r="AF13" s="54"/>
      <c r="AG13" s="87" t="s">
        <v>32</v>
      </c>
      <c r="AH13" s="86" t="str">
        <f t="shared" si="1"/>
        <v/>
      </c>
      <c r="AI13" s="87"/>
      <c r="AJ13" s="87"/>
    </row>
    <row r="14" spans="1:36" ht="18" customHeight="1" x14ac:dyDescent="0.2">
      <c r="A14" s="57">
        <v>139</v>
      </c>
      <c r="B14" s="66" t="s">
        <v>22</v>
      </c>
      <c r="C14" s="85" t="s">
        <v>141</v>
      </c>
      <c r="D14" s="136">
        <v>91</v>
      </c>
      <c r="E14" s="111">
        <v>58.5</v>
      </c>
      <c r="F14" s="84">
        <v>63</v>
      </c>
      <c r="G14" s="139"/>
      <c r="H14" s="139"/>
      <c r="I14" s="139"/>
      <c r="J14" s="139"/>
      <c r="K14" s="139">
        <v>63</v>
      </c>
      <c r="L14" s="66">
        <v>63</v>
      </c>
      <c r="M14" s="40">
        <v>62.1</v>
      </c>
      <c r="N14" s="62">
        <f t="shared" si="5"/>
        <v>-0.89999999999999858</v>
      </c>
      <c r="O14" s="142">
        <f t="shared" si="6"/>
        <v>1.4285714285714306</v>
      </c>
      <c r="P14" s="142">
        <f t="shared" si="7"/>
        <v>1.4285714285714306</v>
      </c>
      <c r="Q14" s="66">
        <v>60</v>
      </c>
      <c r="R14" s="139">
        <v>1.66</v>
      </c>
      <c r="S14" s="133">
        <f t="shared" si="2"/>
        <v>22.535926839889679</v>
      </c>
      <c r="T14" s="147">
        <v>36.5</v>
      </c>
      <c r="U14" s="139">
        <v>36.5</v>
      </c>
      <c r="V14" s="106" t="str">
        <f t="shared" si="3"/>
        <v>=</v>
      </c>
      <c r="W14" s="149">
        <v>42248</v>
      </c>
      <c r="X14" s="67">
        <v>5.8</v>
      </c>
      <c r="Y14" s="39">
        <v>42248</v>
      </c>
      <c r="Z14" s="121"/>
      <c r="AA14" s="120" t="str">
        <f t="shared" si="8"/>
        <v/>
      </c>
      <c r="AB14" s="120" t="str">
        <f t="shared" si="9"/>
        <v/>
      </c>
      <c r="AC14" s="78" t="str">
        <f t="shared" si="10"/>
        <v/>
      </c>
      <c r="AD14" s="79" t="str">
        <f t="shared" si="4"/>
        <v/>
      </c>
      <c r="AE14" s="21" t="str">
        <f t="shared" si="0"/>
        <v/>
      </c>
      <c r="AF14" s="54"/>
      <c r="AG14" s="87" t="s">
        <v>37</v>
      </c>
      <c r="AH14" s="86" t="str">
        <f t="shared" si="1"/>
        <v/>
      </c>
      <c r="AI14" s="87"/>
      <c r="AJ14" s="87"/>
    </row>
    <row r="15" spans="1:36" ht="18" customHeight="1" x14ac:dyDescent="0.2">
      <c r="A15" s="57">
        <v>140</v>
      </c>
      <c r="B15" s="66" t="s">
        <v>22</v>
      </c>
      <c r="C15" s="85" t="s">
        <v>142</v>
      </c>
      <c r="D15" s="136">
        <v>84</v>
      </c>
      <c r="E15" s="111">
        <v>74</v>
      </c>
      <c r="F15" s="84">
        <v>75.7</v>
      </c>
      <c r="G15" s="139"/>
      <c r="H15" s="139"/>
      <c r="I15" s="139"/>
      <c r="J15" s="139"/>
      <c r="K15" s="139">
        <v>75.7</v>
      </c>
      <c r="L15" s="66">
        <v>75.7</v>
      </c>
      <c r="M15" s="40">
        <v>75.7</v>
      </c>
      <c r="N15" s="62">
        <f t="shared" si="5"/>
        <v>0</v>
      </c>
      <c r="O15" s="142">
        <f t="shared" si="6"/>
        <v>0</v>
      </c>
      <c r="P15" s="142">
        <f t="shared" si="7"/>
        <v>0</v>
      </c>
      <c r="Q15" s="66">
        <v>60</v>
      </c>
      <c r="R15" s="139">
        <v>1.54</v>
      </c>
      <c r="S15" s="133">
        <f t="shared" si="2"/>
        <v>31.919379321976727</v>
      </c>
      <c r="T15" s="147">
        <v>36.1</v>
      </c>
      <c r="U15" s="139">
        <v>36.1</v>
      </c>
      <c r="V15" s="106" t="str">
        <f t="shared" si="3"/>
        <v>=</v>
      </c>
      <c r="W15" s="149">
        <v>42706</v>
      </c>
      <c r="X15" s="67"/>
      <c r="Y15" s="40"/>
      <c r="Z15" s="121"/>
      <c r="AA15" s="120" t="str">
        <f t="shared" si="8"/>
        <v/>
      </c>
      <c r="AB15" s="120" t="str">
        <f t="shared" si="9"/>
        <v/>
      </c>
      <c r="AC15" s="78" t="str">
        <f t="shared" si="10"/>
        <v/>
      </c>
      <c r="AD15" s="79" t="str">
        <f t="shared" si="4"/>
        <v/>
      </c>
      <c r="AE15" s="21" t="str">
        <f t="shared" si="0"/>
        <v/>
      </c>
      <c r="AF15" s="87" t="s">
        <v>39</v>
      </c>
      <c r="AG15" s="87" t="s">
        <v>32</v>
      </c>
      <c r="AH15" s="86" t="str">
        <f t="shared" si="1"/>
        <v/>
      </c>
      <c r="AI15" s="87"/>
      <c r="AJ15" s="87"/>
    </row>
    <row r="16" spans="1:36" ht="18" customHeight="1" x14ac:dyDescent="0.2">
      <c r="A16" s="57">
        <v>141</v>
      </c>
      <c r="B16" s="66" t="s">
        <v>22</v>
      </c>
      <c r="C16" s="85" t="s">
        <v>143</v>
      </c>
      <c r="D16" s="136">
        <v>85</v>
      </c>
      <c r="E16" s="67">
        <v>71.599999999999994</v>
      </c>
      <c r="F16" s="84">
        <v>73.599999999999994</v>
      </c>
      <c r="G16" s="139"/>
      <c r="H16" s="139"/>
      <c r="I16" s="139"/>
      <c r="J16" s="139"/>
      <c r="K16" s="139">
        <v>73.599999999999994</v>
      </c>
      <c r="L16" s="66">
        <v>73.599999999999994</v>
      </c>
      <c r="M16" s="40">
        <v>73.599999999999994</v>
      </c>
      <c r="N16" s="62">
        <f t="shared" si="5"/>
        <v>0</v>
      </c>
      <c r="O16" s="142">
        <f t="shared" si="6"/>
        <v>0</v>
      </c>
      <c r="P16" s="142">
        <f t="shared" si="7"/>
        <v>0</v>
      </c>
      <c r="Q16" s="66"/>
      <c r="R16" s="139">
        <v>1.67</v>
      </c>
      <c r="S16" s="133">
        <f t="shared" si="2"/>
        <v>26.390333106242604</v>
      </c>
      <c r="T16" s="147">
        <v>34.700000000000003</v>
      </c>
      <c r="U16" s="139">
        <v>31.6</v>
      </c>
      <c r="V16" s="106" t="str">
        <f t="shared" si="3"/>
        <v>↓</v>
      </c>
      <c r="W16" s="149">
        <v>42398</v>
      </c>
      <c r="X16" s="67">
        <v>1.1000000000000001</v>
      </c>
      <c r="Y16" s="39">
        <v>41944</v>
      </c>
      <c r="Z16" s="121"/>
      <c r="AA16" s="120" t="str">
        <f t="shared" si="8"/>
        <v/>
      </c>
      <c r="AB16" s="120" t="str">
        <f t="shared" si="9"/>
        <v/>
      </c>
      <c r="AC16" s="78" t="str">
        <f t="shared" si="10"/>
        <v/>
      </c>
      <c r="AD16" s="79" t="str">
        <f t="shared" si="4"/>
        <v>M</v>
      </c>
      <c r="AE16" s="21" t="str">
        <f t="shared" si="0"/>
        <v>M</v>
      </c>
      <c r="AF16" s="54"/>
      <c r="AG16" s="87" t="s">
        <v>37</v>
      </c>
      <c r="AH16" s="86" t="str">
        <f t="shared" si="1"/>
        <v/>
      </c>
      <c r="AI16" s="87" t="s">
        <v>33</v>
      </c>
      <c r="AJ16" s="87">
        <v>1</v>
      </c>
    </row>
    <row r="17" spans="1:36" ht="18" customHeight="1" x14ac:dyDescent="0.2">
      <c r="A17" s="57">
        <v>142</v>
      </c>
      <c r="B17" s="66" t="s">
        <v>23</v>
      </c>
      <c r="C17" s="85" t="s">
        <v>144</v>
      </c>
      <c r="D17" s="136">
        <v>96</v>
      </c>
      <c r="E17" s="111">
        <v>62.6</v>
      </c>
      <c r="F17" s="84">
        <v>61.4</v>
      </c>
      <c r="G17" s="139"/>
      <c r="H17" s="139"/>
      <c r="I17" s="139"/>
      <c r="J17" s="139"/>
      <c r="K17" s="139">
        <v>61.4</v>
      </c>
      <c r="L17" s="66">
        <v>61.4</v>
      </c>
      <c r="M17" s="40">
        <v>61.7</v>
      </c>
      <c r="N17" s="62">
        <f t="shared" si="5"/>
        <v>0.30000000000000426</v>
      </c>
      <c r="O17" s="142">
        <f t="shared" si="6"/>
        <v>-0.48859934853420839</v>
      </c>
      <c r="P17" s="142">
        <f t="shared" si="7"/>
        <v>-0.48859934853420839</v>
      </c>
      <c r="Q17" s="66"/>
      <c r="R17" s="139">
        <v>1.48</v>
      </c>
      <c r="S17" s="133">
        <f t="shared" si="2"/>
        <v>28.168371073776481</v>
      </c>
      <c r="T17" s="147">
        <v>35.4</v>
      </c>
      <c r="U17" s="139">
        <v>35.4</v>
      </c>
      <c r="V17" s="106" t="str">
        <f t="shared" si="3"/>
        <v>=</v>
      </c>
      <c r="W17" s="149">
        <v>42186</v>
      </c>
      <c r="X17" s="67">
        <v>1.7</v>
      </c>
      <c r="Y17" s="39">
        <v>42186</v>
      </c>
      <c r="Z17" s="121"/>
      <c r="AA17" s="120" t="str">
        <f t="shared" si="8"/>
        <v/>
      </c>
      <c r="AB17" s="120" t="str">
        <f t="shared" si="9"/>
        <v/>
      </c>
      <c r="AC17" s="78" t="str">
        <f t="shared" si="10"/>
        <v/>
      </c>
      <c r="AD17" s="79" t="str">
        <f t="shared" si="4"/>
        <v/>
      </c>
      <c r="AE17" s="21" t="str">
        <f t="shared" si="0"/>
        <v/>
      </c>
      <c r="AF17" s="54"/>
      <c r="AG17" s="87" t="s">
        <v>32</v>
      </c>
      <c r="AH17" s="86" t="str">
        <f t="shared" si="1"/>
        <v/>
      </c>
      <c r="AI17" s="87"/>
      <c r="AJ17" s="87"/>
    </row>
    <row r="18" spans="1:36" ht="18" customHeight="1" x14ac:dyDescent="0.2">
      <c r="A18" s="57">
        <v>143</v>
      </c>
      <c r="B18" s="66" t="s">
        <v>22</v>
      </c>
      <c r="C18" s="85" t="s">
        <v>145</v>
      </c>
      <c r="D18" s="136">
        <v>98</v>
      </c>
      <c r="E18" s="67">
        <v>76</v>
      </c>
      <c r="F18" s="84">
        <v>76</v>
      </c>
      <c r="G18" s="139"/>
      <c r="H18" s="139"/>
      <c r="I18" s="139"/>
      <c r="J18" s="139"/>
      <c r="K18" s="139">
        <v>76</v>
      </c>
      <c r="L18" s="66">
        <v>76</v>
      </c>
      <c r="M18" s="40">
        <v>76</v>
      </c>
      <c r="N18" s="62">
        <f t="shared" si="5"/>
        <v>0</v>
      </c>
      <c r="O18" s="142">
        <f t="shared" si="6"/>
        <v>0</v>
      </c>
      <c r="P18" s="142">
        <f t="shared" si="7"/>
        <v>0</v>
      </c>
      <c r="Q18" s="66"/>
      <c r="R18" s="139">
        <v>1.53</v>
      </c>
      <c r="S18" s="133">
        <f t="shared" si="2"/>
        <v>32.466145499594177</v>
      </c>
      <c r="T18" s="147">
        <v>34</v>
      </c>
      <c r="U18" s="139">
        <v>34</v>
      </c>
      <c r="V18" s="106" t="str">
        <f t="shared" si="3"/>
        <v>=</v>
      </c>
      <c r="W18" s="149">
        <v>42062</v>
      </c>
      <c r="X18" s="67"/>
      <c r="Y18" s="40"/>
      <c r="Z18" s="121"/>
      <c r="AA18" s="120" t="str">
        <f t="shared" si="8"/>
        <v/>
      </c>
      <c r="AB18" s="120" t="str">
        <f t="shared" si="9"/>
        <v/>
      </c>
      <c r="AC18" s="78" t="str">
        <f t="shared" si="10"/>
        <v/>
      </c>
      <c r="AD18" s="79" t="str">
        <f t="shared" si="4"/>
        <v>M</v>
      </c>
      <c r="AE18" s="21" t="str">
        <f t="shared" si="0"/>
        <v>M</v>
      </c>
      <c r="AF18" s="54"/>
      <c r="AG18" s="87" t="s">
        <v>34</v>
      </c>
      <c r="AH18" s="86" t="str">
        <f>IF(AND(OR(AE18="S",AE18="M"),AG18="Mixé"),"O","")</f>
        <v>O</v>
      </c>
      <c r="AI18" s="87"/>
      <c r="AJ18" s="87"/>
    </row>
    <row r="19" spans="1:36" ht="18" customHeight="1" x14ac:dyDescent="0.2">
      <c r="A19" s="57">
        <v>144</v>
      </c>
      <c r="B19" s="66" t="s">
        <v>23</v>
      </c>
      <c r="C19" s="85" t="s">
        <v>146</v>
      </c>
      <c r="D19" s="136">
        <v>85</v>
      </c>
      <c r="E19" s="67">
        <v>88.6</v>
      </c>
      <c r="F19" s="84">
        <v>89.5</v>
      </c>
      <c r="G19" s="139"/>
      <c r="H19" s="139"/>
      <c r="I19" s="139"/>
      <c r="J19" s="139"/>
      <c r="K19" s="139">
        <v>89.5</v>
      </c>
      <c r="L19" s="66">
        <v>89.5</v>
      </c>
      <c r="M19" s="40">
        <v>89.3</v>
      </c>
      <c r="N19" s="62">
        <f t="shared" si="5"/>
        <v>-0.20000000000000284</v>
      </c>
      <c r="O19" s="142">
        <f t="shared" si="6"/>
        <v>0.22346368715083997</v>
      </c>
      <c r="P19" s="142">
        <f t="shared" si="7"/>
        <v>0.22346368715083997</v>
      </c>
      <c r="Q19" s="66"/>
      <c r="R19" s="139">
        <v>1.67</v>
      </c>
      <c r="S19" s="133">
        <f t="shared" si="2"/>
        <v>32.019792749829683</v>
      </c>
      <c r="T19" s="147">
        <v>32.6</v>
      </c>
      <c r="U19" s="139">
        <v>23.4</v>
      </c>
      <c r="V19" s="106" t="str">
        <f t="shared" si="3"/>
        <v>↓</v>
      </c>
      <c r="W19" s="149">
        <v>42413</v>
      </c>
      <c r="X19" s="67">
        <v>3.4</v>
      </c>
      <c r="Y19" s="39">
        <v>42278</v>
      </c>
      <c r="Z19" s="121">
        <v>13</v>
      </c>
      <c r="AA19" s="120" t="str">
        <f t="shared" si="8"/>
        <v/>
      </c>
      <c r="AB19" s="120" t="str">
        <f t="shared" si="9"/>
        <v/>
      </c>
      <c r="AC19" s="78" t="str">
        <f t="shared" si="10"/>
        <v/>
      </c>
      <c r="AD19" s="79" t="str">
        <f t="shared" si="4"/>
        <v>S</v>
      </c>
      <c r="AE19" s="21" t="str">
        <f t="shared" si="0"/>
        <v>S</v>
      </c>
      <c r="AF19" s="54"/>
      <c r="AG19" s="87" t="s">
        <v>32</v>
      </c>
      <c r="AH19" s="86" t="str">
        <f t="shared" ref="AH19:AH27" si="11">IF(AND(OR(AE19="S",AE19="M"),AG19="Mixé"),"O","")</f>
        <v/>
      </c>
      <c r="AI19" s="87" t="s">
        <v>33</v>
      </c>
      <c r="AJ19" s="87">
        <v>2</v>
      </c>
    </row>
    <row r="20" spans="1:36" ht="18" customHeight="1" x14ac:dyDescent="0.2">
      <c r="A20" s="57">
        <v>145</v>
      </c>
      <c r="B20" s="84" t="s">
        <v>23</v>
      </c>
      <c r="C20" s="85" t="s">
        <v>147</v>
      </c>
      <c r="D20" s="136">
        <v>70</v>
      </c>
      <c r="E20" s="111">
        <v>91.4</v>
      </c>
      <c r="F20" s="84">
        <v>91.4</v>
      </c>
      <c r="G20" s="139"/>
      <c r="H20" s="139"/>
      <c r="I20" s="139"/>
      <c r="J20" s="139"/>
      <c r="K20" s="139">
        <v>91.4</v>
      </c>
      <c r="L20" s="66">
        <v>91.4</v>
      </c>
      <c r="M20" s="40">
        <v>91.4</v>
      </c>
      <c r="N20" s="62">
        <f t="shared" si="5"/>
        <v>0</v>
      </c>
      <c r="O20" s="142">
        <f t="shared" si="6"/>
        <v>0</v>
      </c>
      <c r="P20" s="142">
        <f t="shared" si="7"/>
        <v>0</v>
      </c>
      <c r="Q20" s="66"/>
      <c r="R20" s="139"/>
      <c r="S20" s="133"/>
      <c r="T20" s="147">
        <v>30.3</v>
      </c>
      <c r="U20" s="139">
        <v>30.3</v>
      </c>
      <c r="V20" s="106" t="str">
        <f t="shared" si="3"/>
        <v>=</v>
      </c>
      <c r="W20" s="149">
        <v>42382</v>
      </c>
      <c r="X20" s="67"/>
      <c r="Y20" s="39"/>
      <c r="Z20" s="121"/>
      <c r="AA20" s="120" t="str">
        <f t="shared" si="8"/>
        <v/>
      </c>
      <c r="AB20" s="120" t="str">
        <f t="shared" si="9"/>
        <v/>
      </c>
      <c r="AC20" s="78"/>
      <c r="AD20" s="79" t="str">
        <f t="shared" si="4"/>
        <v>M</v>
      </c>
      <c r="AE20" s="21" t="str">
        <f t="shared" si="0"/>
        <v>M</v>
      </c>
      <c r="AF20" s="54"/>
      <c r="AG20" s="87" t="s">
        <v>34</v>
      </c>
      <c r="AH20" s="86" t="str">
        <f t="shared" si="11"/>
        <v>O</v>
      </c>
      <c r="AI20" s="87"/>
      <c r="AJ20" s="87"/>
    </row>
    <row r="21" spans="1:36" ht="18" customHeight="1" x14ac:dyDescent="0.2">
      <c r="A21" s="57">
        <v>146</v>
      </c>
      <c r="B21" s="66" t="s">
        <v>23</v>
      </c>
      <c r="C21" s="85" t="s">
        <v>148</v>
      </c>
      <c r="D21" s="136">
        <v>91</v>
      </c>
      <c r="E21" s="111">
        <v>98.6</v>
      </c>
      <c r="F21" s="84">
        <v>74.099999999999994</v>
      </c>
      <c r="G21" s="139"/>
      <c r="H21" s="139"/>
      <c r="I21" s="139"/>
      <c r="J21" s="139"/>
      <c r="K21" s="139">
        <v>74.099999999999994</v>
      </c>
      <c r="L21" s="66">
        <v>74.099999999999994</v>
      </c>
      <c r="M21" s="40">
        <v>76.900000000000006</v>
      </c>
      <c r="N21" s="62">
        <f t="shared" si="5"/>
        <v>2.8000000000000114</v>
      </c>
      <c r="O21" s="142">
        <f t="shared" si="6"/>
        <v>-3.7786774628880124</v>
      </c>
      <c r="P21" s="142">
        <f t="shared" si="7"/>
        <v>-3.7786774628880124</v>
      </c>
      <c r="Q21" s="66"/>
      <c r="R21" s="139">
        <v>1.55</v>
      </c>
      <c r="S21" s="133">
        <f t="shared" ref="S21:S27" si="12">M21/(R21*R21)</f>
        <v>32.008324661810612</v>
      </c>
      <c r="T21" s="147">
        <v>23</v>
      </c>
      <c r="U21" s="139">
        <v>24.8</v>
      </c>
      <c r="V21" s="106" t="str">
        <f t="shared" si="3"/>
        <v>↑</v>
      </c>
      <c r="W21" s="149">
        <v>42374</v>
      </c>
      <c r="X21" s="67">
        <v>4.8</v>
      </c>
      <c r="Y21" s="41">
        <v>42303</v>
      </c>
      <c r="Z21" s="121"/>
      <c r="AA21" s="120" t="str">
        <f t="shared" si="8"/>
        <v/>
      </c>
      <c r="AB21" s="120" t="str">
        <f t="shared" si="9"/>
        <v/>
      </c>
      <c r="AC21" s="78" t="str">
        <f t="shared" si="10"/>
        <v/>
      </c>
      <c r="AD21" s="79" t="str">
        <f t="shared" si="4"/>
        <v>S</v>
      </c>
      <c r="AE21" s="21" t="str">
        <f t="shared" si="0"/>
        <v>S</v>
      </c>
      <c r="AF21" s="87" t="s">
        <v>38</v>
      </c>
      <c r="AG21" s="87" t="s">
        <v>32</v>
      </c>
      <c r="AH21" s="86" t="str">
        <f t="shared" si="11"/>
        <v/>
      </c>
      <c r="AI21" s="87" t="s">
        <v>50</v>
      </c>
      <c r="AJ21" s="87"/>
    </row>
    <row r="22" spans="1:36" ht="18" customHeight="1" x14ac:dyDescent="0.2">
      <c r="A22" s="57">
        <v>147</v>
      </c>
      <c r="B22" s="84" t="s">
        <v>23</v>
      </c>
      <c r="C22" s="85" t="s">
        <v>149</v>
      </c>
      <c r="D22" s="136">
        <v>88</v>
      </c>
      <c r="E22" s="111">
        <v>51.3</v>
      </c>
      <c r="F22" s="84">
        <v>53.2</v>
      </c>
      <c r="G22" s="139"/>
      <c r="H22" s="139"/>
      <c r="I22" s="139"/>
      <c r="J22" s="139"/>
      <c r="K22" s="139">
        <v>53.2</v>
      </c>
      <c r="L22" s="66">
        <v>53.2</v>
      </c>
      <c r="M22" s="40">
        <v>54.6</v>
      </c>
      <c r="N22" s="62">
        <f t="shared" si="5"/>
        <v>1.3999999999999986</v>
      </c>
      <c r="O22" s="142">
        <f t="shared" si="6"/>
        <v>-2.6315789473684106</v>
      </c>
      <c r="P22" s="142">
        <f t="shared" si="7"/>
        <v>-2.6315789473684106</v>
      </c>
      <c r="Q22" s="66"/>
      <c r="R22" s="139">
        <v>1.51</v>
      </c>
      <c r="S22" s="133">
        <f t="shared" si="12"/>
        <v>23.946318143941056</v>
      </c>
      <c r="T22" s="147">
        <v>31.6</v>
      </c>
      <c r="U22" s="139">
        <v>31.6</v>
      </c>
      <c r="V22" s="106" t="str">
        <f t="shared" si="3"/>
        <v>=</v>
      </c>
      <c r="W22" s="149">
        <v>42395</v>
      </c>
      <c r="X22" s="67"/>
      <c r="Y22" s="40"/>
      <c r="Z22" s="121"/>
      <c r="AA22" s="120" t="str">
        <f t="shared" si="8"/>
        <v/>
      </c>
      <c r="AB22" s="120" t="str">
        <f t="shared" si="9"/>
        <v/>
      </c>
      <c r="AC22" s="78" t="str">
        <f t="shared" si="10"/>
        <v/>
      </c>
      <c r="AD22" s="79" t="str">
        <f t="shared" si="4"/>
        <v>M</v>
      </c>
      <c r="AE22" s="21" t="str">
        <f t="shared" si="0"/>
        <v>M</v>
      </c>
      <c r="AF22" s="54"/>
      <c r="AG22" s="87"/>
      <c r="AH22" s="86" t="str">
        <f t="shared" si="11"/>
        <v/>
      </c>
      <c r="AI22" s="87"/>
      <c r="AJ22" s="87"/>
    </row>
    <row r="23" spans="1:36" ht="18" customHeight="1" x14ac:dyDescent="0.2">
      <c r="A23" s="57">
        <v>147</v>
      </c>
      <c r="B23" s="84" t="s">
        <v>22</v>
      </c>
      <c r="C23" s="85" t="s">
        <v>150</v>
      </c>
      <c r="D23" s="136">
        <v>94</v>
      </c>
      <c r="E23" s="111">
        <v>60.3</v>
      </c>
      <c r="F23" s="84">
        <v>63.3</v>
      </c>
      <c r="G23" s="139"/>
      <c r="H23" s="139"/>
      <c r="I23" s="139"/>
      <c r="J23" s="139"/>
      <c r="K23" s="139">
        <v>63.3</v>
      </c>
      <c r="L23" s="66">
        <v>63.3</v>
      </c>
      <c r="M23" s="40">
        <v>62.9</v>
      </c>
      <c r="N23" s="62">
        <f t="shared" si="5"/>
        <v>-0.39999999999999858</v>
      </c>
      <c r="O23" s="142">
        <f t="shared" si="6"/>
        <v>0.63191153238545894</v>
      </c>
      <c r="P23" s="142">
        <f t="shared" si="7"/>
        <v>0.63191153238545894</v>
      </c>
      <c r="Q23" s="66"/>
      <c r="R23" s="139">
        <v>1.74</v>
      </c>
      <c r="S23" s="133">
        <f t="shared" si="12"/>
        <v>20.775531774342713</v>
      </c>
      <c r="T23" s="147">
        <v>30.7</v>
      </c>
      <c r="U23" s="139">
        <v>30.7</v>
      </c>
      <c r="V23" s="106" t="str">
        <f t="shared" si="3"/>
        <v>=</v>
      </c>
      <c r="W23" s="149">
        <v>42402</v>
      </c>
      <c r="X23" s="67"/>
      <c r="Y23" s="39"/>
      <c r="Z23" s="121"/>
      <c r="AA23" s="120" t="str">
        <f t="shared" si="8"/>
        <v/>
      </c>
      <c r="AB23" s="120" t="str">
        <f t="shared" si="9"/>
        <v/>
      </c>
      <c r="AC23" s="78" t="str">
        <f t="shared" si="10"/>
        <v>M</v>
      </c>
      <c r="AD23" s="79" t="str">
        <f t="shared" si="4"/>
        <v>M</v>
      </c>
      <c r="AE23" s="21" t="str">
        <f t="shared" si="0"/>
        <v>M</v>
      </c>
      <c r="AF23" s="54"/>
      <c r="AG23" s="87"/>
      <c r="AH23" s="86" t="str">
        <f t="shared" si="11"/>
        <v/>
      </c>
      <c r="AI23" s="87"/>
      <c r="AJ23" s="87"/>
    </row>
    <row r="24" spans="1:36" ht="18" customHeight="1" x14ac:dyDescent="0.2">
      <c r="A24" s="57">
        <v>148</v>
      </c>
      <c r="B24" s="66" t="s">
        <v>23</v>
      </c>
      <c r="C24" s="85" t="s">
        <v>151</v>
      </c>
      <c r="D24" s="136">
        <v>91</v>
      </c>
      <c r="E24" s="67">
        <v>52.3</v>
      </c>
      <c r="F24" s="84">
        <v>55.8</v>
      </c>
      <c r="G24" s="139"/>
      <c r="H24" s="139"/>
      <c r="I24" s="139"/>
      <c r="J24" s="139"/>
      <c r="K24" s="139">
        <v>55.8</v>
      </c>
      <c r="L24" s="66">
        <v>55.8</v>
      </c>
      <c r="M24" s="40">
        <v>57.1</v>
      </c>
      <c r="N24" s="62">
        <f t="shared" si="5"/>
        <v>1.3000000000000043</v>
      </c>
      <c r="O24" s="142">
        <f t="shared" si="6"/>
        <v>-2.3297491039426603</v>
      </c>
      <c r="P24" s="142">
        <f t="shared" si="7"/>
        <v>-2.3297491039426603</v>
      </c>
      <c r="Q24" s="66"/>
      <c r="R24" s="139">
        <v>1.45</v>
      </c>
      <c r="S24" s="133">
        <f t="shared" si="12"/>
        <v>27.158145065398337</v>
      </c>
      <c r="T24" s="147">
        <v>32.5</v>
      </c>
      <c r="U24" s="139">
        <v>33.9</v>
      </c>
      <c r="V24" s="106" t="str">
        <f t="shared" si="3"/>
        <v>↑</v>
      </c>
      <c r="W24" s="149">
        <v>42371</v>
      </c>
      <c r="X24" s="67">
        <v>0.7</v>
      </c>
      <c r="Y24" s="39">
        <v>42248</v>
      </c>
      <c r="Z24" s="121"/>
      <c r="AA24" s="120" t="str">
        <f t="shared" si="8"/>
        <v/>
      </c>
      <c r="AB24" s="120" t="str">
        <f t="shared" si="9"/>
        <v/>
      </c>
      <c r="AC24" s="78" t="str">
        <f t="shared" si="10"/>
        <v/>
      </c>
      <c r="AD24" s="79" t="str">
        <f t="shared" si="4"/>
        <v>M</v>
      </c>
      <c r="AE24" s="21" t="str">
        <f t="shared" si="0"/>
        <v>M</v>
      </c>
      <c r="AF24" s="54"/>
      <c r="AG24" s="87" t="s">
        <v>32</v>
      </c>
      <c r="AH24" s="86" t="str">
        <f t="shared" si="11"/>
        <v/>
      </c>
      <c r="AI24" s="87"/>
      <c r="AJ24" s="87"/>
    </row>
    <row r="25" spans="1:36" ht="18" customHeight="1" x14ac:dyDescent="0.2">
      <c r="A25" s="57">
        <v>149</v>
      </c>
      <c r="B25" s="66" t="s">
        <v>23</v>
      </c>
      <c r="C25" s="85" t="s">
        <v>152</v>
      </c>
      <c r="D25" s="136">
        <v>87</v>
      </c>
      <c r="E25" s="67">
        <v>72.099999999999994</v>
      </c>
      <c r="F25" s="84">
        <v>71.7</v>
      </c>
      <c r="G25" s="139"/>
      <c r="H25" s="139"/>
      <c r="I25" s="139"/>
      <c r="J25" s="139"/>
      <c r="K25" s="139">
        <v>71.7</v>
      </c>
      <c r="L25" s="66">
        <v>71.7</v>
      </c>
      <c r="M25" s="40">
        <v>71.5</v>
      </c>
      <c r="N25" s="62">
        <f t="shared" si="5"/>
        <v>-0.20000000000000284</v>
      </c>
      <c r="O25" s="142">
        <f t="shared" si="6"/>
        <v>0.27894002789400929</v>
      </c>
      <c r="P25" s="142">
        <f t="shared" si="7"/>
        <v>0.27894002789400929</v>
      </c>
      <c r="Q25" s="66"/>
      <c r="R25" s="139">
        <v>1.62</v>
      </c>
      <c r="S25" s="133">
        <f t="shared" si="12"/>
        <v>27.244322511812218</v>
      </c>
      <c r="T25" s="147">
        <v>32.299999999999997</v>
      </c>
      <c r="U25" s="139">
        <v>32.299999999999997</v>
      </c>
      <c r="V25" s="106" t="str">
        <f t="shared" si="3"/>
        <v>=</v>
      </c>
      <c r="W25" s="149">
        <v>42156</v>
      </c>
      <c r="X25" s="67"/>
      <c r="Y25" s="40"/>
      <c r="Z25" s="121"/>
      <c r="AA25" s="120" t="str">
        <f t="shared" si="8"/>
        <v/>
      </c>
      <c r="AB25" s="120" t="str">
        <f t="shared" si="9"/>
        <v/>
      </c>
      <c r="AC25" s="78" t="str">
        <f t="shared" si="10"/>
        <v/>
      </c>
      <c r="AD25" s="79" t="str">
        <f t="shared" si="4"/>
        <v>M</v>
      </c>
      <c r="AE25" s="21" t="str">
        <f t="shared" si="0"/>
        <v>M</v>
      </c>
      <c r="AF25" s="54"/>
      <c r="AG25" s="87" t="s">
        <v>32</v>
      </c>
      <c r="AH25" s="86" t="str">
        <f t="shared" si="11"/>
        <v/>
      </c>
      <c r="AI25" s="87"/>
      <c r="AJ25" s="87"/>
    </row>
    <row r="26" spans="1:36" ht="18" customHeight="1" x14ac:dyDescent="0.2">
      <c r="A26" s="57">
        <v>150</v>
      </c>
      <c r="B26" s="66" t="s">
        <v>23</v>
      </c>
      <c r="C26" s="85" t="s">
        <v>153</v>
      </c>
      <c r="D26" s="136">
        <v>89</v>
      </c>
      <c r="E26" s="111">
        <v>61.7</v>
      </c>
      <c r="F26" s="84">
        <v>64</v>
      </c>
      <c r="G26" s="139"/>
      <c r="H26" s="139"/>
      <c r="I26" s="139"/>
      <c r="J26" s="139"/>
      <c r="K26" s="139">
        <v>64</v>
      </c>
      <c r="L26" s="66">
        <v>64</v>
      </c>
      <c r="M26" s="40">
        <v>64</v>
      </c>
      <c r="N26" s="62">
        <f t="shared" si="5"/>
        <v>0</v>
      </c>
      <c r="O26" s="142">
        <f t="shared" si="6"/>
        <v>0</v>
      </c>
      <c r="P26" s="142">
        <f t="shared" si="7"/>
        <v>0</v>
      </c>
      <c r="Q26" s="66">
        <v>55</v>
      </c>
      <c r="R26" s="139">
        <v>1.54</v>
      </c>
      <c r="S26" s="133">
        <f t="shared" si="12"/>
        <v>26.986001011975038</v>
      </c>
      <c r="T26" s="147">
        <v>32.1</v>
      </c>
      <c r="U26" s="139">
        <v>27.2</v>
      </c>
      <c r="V26" s="106" t="str">
        <f t="shared" si="3"/>
        <v>↓</v>
      </c>
      <c r="W26" s="149">
        <v>42735</v>
      </c>
      <c r="X26" s="67">
        <v>2.5</v>
      </c>
      <c r="Y26" s="39">
        <v>42248</v>
      </c>
      <c r="Z26" s="121"/>
      <c r="AA26" s="120" t="str">
        <f t="shared" si="8"/>
        <v/>
      </c>
      <c r="AB26" s="120" t="str">
        <f t="shared" si="9"/>
        <v/>
      </c>
      <c r="AC26" s="78" t="str">
        <f t="shared" si="10"/>
        <v/>
      </c>
      <c r="AD26" s="79" t="str">
        <f t="shared" si="4"/>
        <v>S</v>
      </c>
      <c r="AE26" s="21" t="str">
        <f t="shared" si="0"/>
        <v>S</v>
      </c>
      <c r="AF26" s="54"/>
      <c r="AG26" s="87" t="s">
        <v>37</v>
      </c>
      <c r="AH26" s="86" t="str">
        <f t="shared" si="11"/>
        <v/>
      </c>
      <c r="AI26" s="87" t="s">
        <v>50</v>
      </c>
      <c r="AJ26" s="87"/>
    </row>
    <row r="27" spans="1:36" ht="18" customHeight="1" x14ac:dyDescent="0.2">
      <c r="A27" s="57">
        <v>151</v>
      </c>
      <c r="B27" s="66" t="s">
        <v>23</v>
      </c>
      <c r="C27" s="85" t="s">
        <v>121</v>
      </c>
      <c r="D27" s="136">
        <v>79</v>
      </c>
      <c r="E27" s="67">
        <v>58.2</v>
      </c>
      <c r="F27" s="84">
        <v>58.8</v>
      </c>
      <c r="G27" s="139"/>
      <c r="H27" s="139"/>
      <c r="I27" s="139"/>
      <c r="J27" s="139"/>
      <c r="K27" s="139">
        <v>58.8</v>
      </c>
      <c r="L27" s="66">
        <v>58.8</v>
      </c>
      <c r="M27" s="40">
        <v>58.8</v>
      </c>
      <c r="N27" s="62">
        <f t="shared" si="5"/>
        <v>0</v>
      </c>
      <c r="O27" s="142">
        <f t="shared" si="6"/>
        <v>0</v>
      </c>
      <c r="P27" s="142">
        <f t="shared" si="7"/>
        <v>0</v>
      </c>
      <c r="Q27" s="66"/>
      <c r="R27" s="139">
        <v>1.53</v>
      </c>
      <c r="S27" s="134">
        <f t="shared" si="12"/>
        <v>25.118544149686016</v>
      </c>
      <c r="T27" s="147">
        <v>34</v>
      </c>
      <c r="U27" s="139">
        <v>32.200000000000003</v>
      </c>
      <c r="V27" s="106" t="str">
        <f t="shared" si="3"/>
        <v>↓</v>
      </c>
      <c r="W27" s="149">
        <v>42411</v>
      </c>
      <c r="X27" s="67">
        <v>1.7</v>
      </c>
      <c r="Y27" s="39">
        <v>42156</v>
      </c>
      <c r="Z27" s="121">
        <v>8.1999999999999993</v>
      </c>
      <c r="AA27" s="120" t="str">
        <f t="shared" si="8"/>
        <v/>
      </c>
      <c r="AB27" s="120" t="str">
        <f t="shared" si="9"/>
        <v/>
      </c>
      <c r="AC27" s="78" t="str">
        <f t="shared" si="10"/>
        <v/>
      </c>
      <c r="AD27" s="79" t="str">
        <f t="shared" si="4"/>
        <v>M</v>
      </c>
      <c r="AE27" s="21" t="str">
        <f t="shared" si="0"/>
        <v>M</v>
      </c>
      <c r="AF27" s="54"/>
      <c r="AG27" s="87" t="s">
        <v>32</v>
      </c>
      <c r="AH27" s="86" t="str">
        <f t="shared" si="11"/>
        <v/>
      </c>
      <c r="AI27" s="87"/>
      <c r="AJ27" s="87"/>
    </row>
    <row r="28" spans="1:36" ht="18" customHeight="1" x14ac:dyDescent="0.2">
      <c r="A28" s="70" t="s">
        <v>18</v>
      </c>
      <c r="B28" s="71"/>
      <c r="C28" s="4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153"/>
      <c r="X28" s="26"/>
      <c r="Y28" s="26"/>
      <c r="Z28" s="17" t="s">
        <v>27</v>
      </c>
      <c r="AA28" s="73"/>
      <c r="AB28" s="73"/>
      <c r="AC28" s="90"/>
      <c r="AD28" s="90"/>
      <c r="AE28" s="66">
        <f>COUNTIF(AE5:AE27,"M")</f>
        <v>12</v>
      </c>
      <c r="AF28" s="18"/>
      <c r="AG28" s="46"/>
      <c r="AH28" s="87">
        <f>COUNTIF(AH5:AH27,"O")</f>
        <v>2</v>
      </c>
      <c r="AI28" s="87">
        <f>COUNTIF(AI5:AI27,"O")</f>
        <v>2</v>
      </c>
      <c r="AJ28" s="87">
        <f t="shared" ref="AJ28" si="13">SUM(AJ5:AJ27)</f>
        <v>3</v>
      </c>
    </row>
    <row r="29" spans="1:36" ht="15" customHeight="1" x14ac:dyDescent="0.2">
      <c r="A29" s="72" t="s">
        <v>35</v>
      </c>
      <c r="B29" s="73"/>
      <c r="C29" s="46"/>
      <c r="D29" s="37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5"/>
      <c r="R29" s="37"/>
      <c r="S29" s="30"/>
      <c r="T29" s="37"/>
      <c r="U29" s="37"/>
      <c r="V29" s="37"/>
      <c r="W29" s="150"/>
      <c r="X29" s="26"/>
      <c r="Y29" s="26"/>
      <c r="Z29" s="17" t="s">
        <v>28</v>
      </c>
      <c r="AA29" s="73"/>
      <c r="AB29" s="73"/>
      <c r="AC29" s="90"/>
      <c r="AD29" s="90"/>
      <c r="AE29" s="66">
        <f>COUNTIF(AE5:AE27,"S")</f>
        <v>3</v>
      </c>
      <c r="AF29" s="18"/>
      <c r="AG29" s="46"/>
      <c r="AH29" s="100" t="s">
        <v>45</v>
      </c>
      <c r="AI29" s="100" t="s">
        <v>31</v>
      </c>
      <c r="AJ29" s="100" t="s">
        <v>36</v>
      </c>
    </row>
    <row r="30" spans="1:36" ht="15" customHeight="1" x14ac:dyDescent="0.2">
      <c r="A30" s="74" t="s">
        <v>5</v>
      </c>
      <c r="B30" s="73"/>
      <c r="C30" s="46"/>
      <c r="D30" s="37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37"/>
      <c r="S30" s="30"/>
      <c r="T30" s="37"/>
      <c r="U30" s="37"/>
      <c r="V30" s="37"/>
      <c r="W30" s="150"/>
      <c r="X30" s="26"/>
      <c r="Y30" s="26"/>
      <c r="Z30" s="18"/>
      <c r="AA30" s="90"/>
      <c r="AB30" s="90"/>
      <c r="AC30" s="90"/>
      <c r="AD30" s="90"/>
      <c r="AE30" s="18"/>
      <c r="AF30" s="18"/>
      <c r="AG30" s="46"/>
      <c r="AH30" s="115"/>
      <c r="AI30" s="88"/>
      <c r="AJ30" s="88"/>
    </row>
    <row r="31" spans="1:36" ht="15" customHeight="1" x14ac:dyDescent="0.2">
      <c r="A31" s="72" t="s">
        <v>15</v>
      </c>
      <c r="B31" s="75"/>
      <c r="C31" s="46"/>
      <c r="D31" s="37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5"/>
      <c r="R31" s="37"/>
      <c r="S31" s="30"/>
      <c r="T31" s="37"/>
      <c r="U31" s="37"/>
      <c r="V31" s="37"/>
      <c r="W31" s="154"/>
      <c r="X31" s="26"/>
      <c r="Y31" s="48" t="s">
        <v>19</v>
      </c>
      <c r="Z31" s="6"/>
      <c r="AA31" s="90"/>
      <c r="AB31" s="90"/>
      <c r="AC31" s="90"/>
      <c r="AD31" s="90"/>
      <c r="AE31" s="14"/>
      <c r="AF31" s="18"/>
      <c r="AG31" s="46"/>
      <c r="AH31" s="115"/>
      <c r="AI31" s="88"/>
      <c r="AJ31" s="88"/>
    </row>
    <row r="32" spans="1:36" ht="15" customHeight="1" x14ac:dyDescent="0.2">
      <c r="A32" s="72" t="s">
        <v>16</v>
      </c>
      <c r="B32" s="73"/>
      <c r="C32" s="46"/>
      <c r="D32" s="37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5"/>
      <c r="R32" s="37"/>
      <c r="S32" s="30"/>
      <c r="T32" s="37"/>
      <c r="U32" s="37"/>
      <c r="V32" s="37"/>
      <c r="W32" s="154"/>
      <c r="X32" s="26"/>
      <c r="Y32" s="48" t="s">
        <v>20</v>
      </c>
      <c r="Z32" s="6"/>
      <c r="AA32" s="90"/>
      <c r="AB32" s="90"/>
      <c r="AC32" s="90"/>
      <c r="AD32" s="90"/>
      <c r="AE32" s="14"/>
      <c r="AF32" s="18"/>
      <c r="AG32" s="46"/>
      <c r="AH32" s="115"/>
      <c r="AI32" s="88"/>
      <c r="AJ32" s="88"/>
    </row>
    <row r="33" spans="1:36" ht="15" customHeight="1" x14ac:dyDescent="0.2">
      <c r="A33" s="72" t="s">
        <v>17</v>
      </c>
      <c r="B33" s="73"/>
      <c r="C33" s="46"/>
      <c r="D33" s="37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5"/>
      <c r="R33" s="37"/>
      <c r="S33" s="30"/>
      <c r="T33" s="37"/>
      <c r="U33" s="37"/>
      <c r="V33" s="37"/>
      <c r="W33" s="154"/>
      <c r="X33" s="37"/>
      <c r="Y33" s="42"/>
      <c r="Z33" s="11"/>
      <c r="AA33" s="116"/>
      <c r="AB33" s="116"/>
      <c r="AC33" s="116"/>
      <c r="AD33" s="116"/>
      <c r="AE33" s="23"/>
      <c r="AF33" s="46"/>
      <c r="AG33" s="46"/>
      <c r="AH33" s="115"/>
      <c r="AI33" s="88"/>
      <c r="AJ33" s="88"/>
    </row>
    <row r="34" spans="1:36" ht="15" customHeight="1" x14ac:dyDescent="0.2">
      <c r="A34" s="76"/>
      <c r="B34" s="77"/>
      <c r="C34" s="55"/>
      <c r="D34" s="49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68"/>
      <c r="R34" s="49"/>
      <c r="S34" s="31"/>
      <c r="T34" s="49"/>
      <c r="U34" s="49"/>
      <c r="V34" s="49"/>
      <c r="W34" s="155"/>
      <c r="X34" s="49"/>
      <c r="Y34" s="49"/>
      <c r="Z34" s="13"/>
      <c r="AA34" s="49"/>
      <c r="AB34" s="49"/>
      <c r="AC34" s="49"/>
      <c r="AD34" s="49"/>
      <c r="AE34" s="24"/>
      <c r="AF34" s="55"/>
      <c r="AG34" s="55"/>
      <c r="AH34" s="55"/>
      <c r="AI34" s="88"/>
      <c r="AJ34" s="88"/>
    </row>
    <row r="35" spans="1:36" ht="20.100000000000001" customHeight="1" x14ac:dyDescent="0.25">
      <c r="A35" s="185" t="str">
        <f>A1</f>
        <v>UNITE 2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  <c r="Z35" s="185"/>
      <c r="AA35" s="185"/>
      <c r="AB35" s="185"/>
      <c r="AC35" s="185"/>
      <c r="AD35" s="185"/>
      <c r="AE35" s="185"/>
      <c r="AF35" s="185"/>
      <c r="AG35" s="185"/>
      <c r="AH35" s="185"/>
      <c r="AI35" s="185"/>
      <c r="AJ35" s="185"/>
    </row>
    <row r="36" spans="1:36" ht="20.100000000000001" customHeight="1" x14ac:dyDescent="0.2">
      <c r="A36" s="18" t="s">
        <v>12</v>
      </c>
      <c r="B36" s="26"/>
      <c r="C36" s="58">
        <f ca="1">TODAY()</f>
        <v>42426</v>
      </c>
      <c r="D36" s="5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26"/>
      <c r="S36" s="26"/>
      <c r="T36" s="26"/>
      <c r="U36" s="26"/>
      <c r="V36" s="26"/>
      <c r="W36" s="150"/>
      <c r="X36" s="26"/>
      <c r="Y36" s="26"/>
      <c r="Z36" s="6"/>
      <c r="AA36" s="90"/>
      <c r="AB36" s="90"/>
      <c r="AC36" s="90"/>
      <c r="AD36" s="90"/>
      <c r="AE36" s="20"/>
      <c r="AF36" s="191">
        <f>COUNTA(B39:B51)</f>
        <v>13</v>
      </c>
      <c r="AG36" s="191"/>
      <c r="AH36" s="99"/>
      <c r="AI36" s="88"/>
      <c r="AJ36" s="88"/>
    </row>
    <row r="37" spans="1:36" ht="11.25" customHeight="1" x14ac:dyDescent="0.2">
      <c r="A37" s="131" t="s">
        <v>0</v>
      </c>
      <c r="B37" s="131"/>
      <c r="C37" s="131" t="s">
        <v>1</v>
      </c>
      <c r="D37" s="172" t="s">
        <v>13</v>
      </c>
      <c r="E37" s="186" t="s">
        <v>2</v>
      </c>
      <c r="F37" s="187"/>
      <c r="G37" s="187"/>
      <c r="H37" s="187"/>
      <c r="I37" s="187"/>
      <c r="J37" s="187"/>
      <c r="K37" s="187"/>
      <c r="L37" s="187"/>
      <c r="M37" s="188"/>
      <c r="N37" s="131" t="s">
        <v>14</v>
      </c>
      <c r="O37" s="100" t="s">
        <v>24</v>
      </c>
      <c r="P37" s="100" t="s">
        <v>24</v>
      </c>
      <c r="Q37" s="100" t="s">
        <v>48</v>
      </c>
      <c r="R37" s="131" t="s">
        <v>3</v>
      </c>
      <c r="S37" s="171" t="s">
        <v>4</v>
      </c>
      <c r="T37" s="170" t="s">
        <v>30</v>
      </c>
      <c r="U37" s="170" t="s">
        <v>30</v>
      </c>
      <c r="V37" s="105" t="s">
        <v>46</v>
      </c>
      <c r="W37" s="151" t="s">
        <v>7</v>
      </c>
      <c r="X37" s="170" t="s">
        <v>6</v>
      </c>
      <c r="Y37" s="171" t="s">
        <v>7</v>
      </c>
      <c r="Z37" s="112" t="s">
        <v>6</v>
      </c>
      <c r="AA37" s="105"/>
      <c r="AB37" s="105"/>
      <c r="AC37" s="189" t="s">
        <v>9</v>
      </c>
      <c r="AD37" s="190"/>
      <c r="AE37" s="187"/>
      <c r="AF37" s="131" t="s">
        <v>8</v>
      </c>
      <c r="AG37" s="131" t="s">
        <v>11</v>
      </c>
      <c r="AH37" s="100" t="s">
        <v>45</v>
      </c>
      <c r="AI37" s="100" t="s">
        <v>31</v>
      </c>
      <c r="AJ37" s="100" t="s">
        <v>36</v>
      </c>
    </row>
    <row r="38" spans="1:36" ht="11.25" customHeight="1" thickBot="1" x14ac:dyDescent="0.25">
      <c r="A38" s="52"/>
      <c r="B38" s="60"/>
      <c r="C38" s="52"/>
      <c r="D38" s="44"/>
      <c r="E38" s="108" t="s">
        <v>60</v>
      </c>
      <c r="F38" s="109" t="s">
        <v>55</v>
      </c>
      <c r="G38" s="109" t="s">
        <v>56</v>
      </c>
      <c r="H38" s="109" t="s">
        <v>57</v>
      </c>
      <c r="I38" s="109" t="s">
        <v>59</v>
      </c>
      <c r="J38" s="109" t="s">
        <v>58</v>
      </c>
      <c r="K38" s="109" t="s">
        <v>54</v>
      </c>
      <c r="L38" s="123">
        <v>42405</v>
      </c>
      <c r="M38" s="33" t="s">
        <v>10</v>
      </c>
      <c r="N38" s="60"/>
      <c r="O38" s="126" t="s">
        <v>54</v>
      </c>
      <c r="P38" s="126" t="s">
        <v>55</v>
      </c>
      <c r="Q38" s="110"/>
      <c r="R38" s="60"/>
      <c r="S38" s="33"/>
      <c r="T38" s="59"/>
      <c r="U38" s="60"/>
      <c r="V38" s="104"/>
      <c r="W38" s="152"/>
      <c r="X38" s="59"/>
      <c r="Y38" s="33"/>
      <c r="Z38" s="69"/>
      <c r="AA38" s="109"/>
      <c r="AB38" s="109"/>
      <c r="AC38" s="127" t="s">
        <v>4</v>
      </c>
      <c r="AD38" s="127" t="s">
        <v>25</v>
      </c>
      <c r="AE38" s="60" t="s">
        <v>26</v>
      </c>
      <c r="AF38" s="52"/>
      <c r="AG38" s="52"/>
      <c r="AH38" s="160"/>
      <c r="AI38" s="160"/>
      <c r="AJ38" s="160"/>
    </row>
    <row r="39" spans="1:36" ht="18" customHeight="1" x14ac:dyDescent="0.2">
      <c r="A39" s="57">
        <v>152</v>
      </c>
      <c r="B39" s="66" t="s">
        <v>22</v>
      </c>
      <c r="C39" s="85" t="s">
        <v>121</v>
      </c>
      <c r="D39" s="65">
        <v>82</v>
      </c>
      <c r="E39" s="113">
        <v>63</v>
      </c>
      <c r="F39" s="57">
        <v>50.7</v>
      </c>
      <c r="G39" s="124"/>
      <c r="H39" s="124"/>
      <c r="I39" s="124"/>
      <c r="J39" s="124"/>
      <c r="K39" s="57">
        <v>50.7</v>
      </c>
      <c r="L39" s="57">
        <v>50.7</v>
      </c>
      <c r="M39" s="83">
        <v>51.7</v>
      </c>
      <c r="N39" s="62">
        <f t="shared" ref="N39:N51" si="14">M39-L39</f>
        <v>1</v>
      </c>
      <c r="O39" s="142">
        <f>100-(M39*100/K39)</f>
        <v>-1.9723865877711972</v>
      </c>
      <c r="P39" s="142">
        <f>100-(M39*100/F39)</f>
        <v>-1.9723865877711972</v>
      </c>
      <c r="Q39" s="57"/>
      <c r="R39" s="66">
        <v>1.52</v>
      </c>
      <c r="S39" s="29">
        <f t="shared" ref="S39:S51" si="15">M39/(R39*R39)</f>
        <v>22.377077562326871</v>
      </c>
      <c r="T39" s="119">
        <v>33.4</v>
      </c>
      <c r="U39" s="139">
        <v>32.9</v>
      </c>
      <c r="V39" s="106" t="str">
        <f t="shared" ref="V39:V51" si="16">IF(U39&lt;T39,"↓",IF(U39=T39,"=","↑"))</f>
        <v>↓</v>
      </c>
      <c r="W39" s="149">
        <v>42377</v>
      </c>
      <c r="X39" s="67">
        <v>6.6</v>
      </c>
      <c r="Y39" s="39">
        <v>41518</v>
      </c>
      <c r="Z39" s="121"/>
      <c r="AA39" s="120" t="str">
        <f>IF(O39="","",IF(O39&gt;10,"S",IF(O39&gt;5,"M","")))</f>
        <v/>
      </c>
      <c r="AB39" s="120" t="str">
        <f>IF(P39="","",IF(P39&gt;15.1,"S",IF(P39&gt;10.1,"M","")))</f>
        <v/>
      </c>
      <c r="AC39" s="78" t="str">
        <f>IF(S39="","",IF(S39&lt;18,"S",IF(S39&lt;21,"M","")))</f>
        <v/>
      </c>
      <c r="AD39" s="79" t="str">
        <f t="shared" ref="AD39:AD51" si="17">IF(T39="","",IF(U39&lt;29.99,"S",IF(U39&lt;35.01,"M","")))</f>
        <v>M</v>
      </c>
      <c r="AE39" s="21" t="str">
        <f t="shared" ref="AE39:AE51" si="18">IF(OR(AA39="S",AB39="S",AC39="S",AD39="S"),"S",IF(OR(AA39="M",AB39="M",AC39="M",AD39="M"),"M",""))</f>
        <v>M</v>
      </c>
      <c r="AF39" s="53"/>
      <c r="AG39" s="86" t="s">
        <v>37</v>
      </c>
      <c r="AH39" s="86" t="str">
        <f t="shared" ref="AH39:AH51" si="19">IF(AND(OR(AE39="S",AE39="M"),AG39="Mixé"),"O","")</f>
        <v/>
      </c>
      <c r="AI39" s="86"/>
      <c r="AJ39" s="86"/>
    </row>
    <row r="40" spans="1:36" ht="18" customHeight="1" x14ac:dyDescent="0.2">
      <c r="A40" s="57">
        <v>153</v>
      </c>
      <c r="B40" s="66" t="s">
        <v>22</v>
      </c>
      <c r="C40" s="85" t="s">
        <v>122</v>
      </c>
      <c r="D40" s="65">
        <v>95</v>
      </c>
      <c r="E40" s="113">
        <v>66.900000000000006</v>
      </c>
      <c r="F40" s="57">
        <v>66</v>
      </c>
      <c r="G40" s="124"/>
      <c r="H40" s="124"/>
      <c r="I40" s="124"/>
      <c r="J40" s="124"/>
      <c r="K40" s="57">
        <v>66</v>
      </c>
      <c r="L40" s="57">
        <v>66</v>
      </c>
      <c r="M40" s="83">
        <v>67.400000000000006</v>
      </c>
      <c r="N40" s="62">
        <f t="shared" si="14"/>
        <v>1.4000000000000057</v>
      </c>
      <c r="O40" s="142">
        <f t="shared" ref="O40:O51" si="20">100-(M40*100/K40)</f>
        <v>-2.1212121212121389</v>
      </c>
      <c r="P40" s="142">
        <f t="shared" ref="P40:P51" si="21">100-(M40*100/F40)</f>
        <v>-2.1212121212121389</v>
      </c>
      <c r="Q40" s="57"/>
      <c r="R40" s="66">
        <v>1.68</v>
      </c>
      <c r="S40" s="29">
        <f t="shared" si="15"/>
        <v>23.880385487528351</v>
      </c>
      <c r="T40" s="119">
        <v>34.4</v>
      </c>
      <c r="U40" s="139">
        <v>34.4</v>
      </c>
      <c r="V40" s="106" t="str">
        <f t="shared" si="16"/>
        <v>=</v>
      </c>
      <c r="W40" s="149">
        <v>42310</v>
      </c>
      <c r="X40" s="67"/>
      <c r="Y40" s="40"/>
      <c r="Z40" s="121"/>
      <c r="AA40" s="120" t="str">
        <f t="shared" ref="AA40:AA51" si="22">IF(O40="","",IF(O40&gt;10,"S",IF(O40&gt;5,"M","")))</f>
        <v/>
      </c>
      <c r="AB40" s="120" t="str">
        <f t="shared" ref="AB40:AB51" si="23">IF(P40="","",IF(P40&gt;15.1,"S",IF(P40&gt;10.1,"M","")))</f>
        <v/>
      </c>
      <c r="AC40" s="78" t="str">
        <f t="shared" ref="AC40:AC51" si="24">IF(S40="","",IF(S40&lt;18,"S",IF(S40&lt;21,"M","")))</f>
        <v/>
      </c>
      <c r="AD40" s="79" t="str">
        <f t="shared" si="17"/>
        <v>M</v>
      </c>
      <c r="AE40" s="21" t="str">
        <f t="shared" si="18"/>
        <v>M</v>
      </c>
      <c r="AF40" s="54"/>
      <c r="AG40" s="87" t="s">
        <v>32</v>
      </c>
      <c r="AH40" s="86" t="str">
        <f t="shared" si="19"/>
        <v/>
      </c>
      <c r="AI40" s="87"/>
      <c r="AJ40" s="87"/>
    </row>
    <row r="41" spans="1:36" ht="18" customHeight="1" x14ac:dyDescent="0.2">
      <c r="A41" s="57">
        <v>154</v>
      </c>
      <c r="B41" s="107" t="s">
        <v>23</v>
      </c>
      <c r="C41" s="85" t="s">
        <v>123</v>
      </c>
      <c r="D41" s="65">
        <v>88</v>
      </c>
      <c r="E41" s="113">
        <v>52</v>
      </c>
      <c r="F41" s="57">
        <v>50.5</v>
      </c>
      <c r="G41" s="124"/>
      <c r="H41" s="124"/>
      <c r="I41" s="124"/>
      <c r="J41" s="124"/>
      <c r="K41" s="57">
        <v>50.5</v>
      </c>
      <c r="L41" s="57">
        <v>50.5</v>
      </c>
      <c r="M41" s="83">
        <v>49.9</v>
      </c>
      <c r="N41" s="62">
        <f t="shared" si="14"/>
        <v>-0.60000000000000142</v>
      </c>
      <c r="O41" s="142">
        <f t="shared" si="20"/>
        <v>1.1881188118811821</v>
      </c>
      <c r="P41" s="142">
        <f t="shared" si="21"/>
        <v>1.1881188118811821</v>
      </c>
      <c r="Q41" s="57"/>
      <c r="R41" s="66">
        <v>1.6</v>
      </c>
      <c r="S41" s="29">
        <f t="shared" si="15"/>
        <v>19.492187499999996</v>
      </c>
      <c r="T41" s="119">
        <v>30.3</v>
      </c>
      <c r="U41" s="139">
        <v>28.8</v>
      </c>
      <c r="V41" s="106" t="str">
        <f t="shared" si="16"/>
        <v>↓</v>
      </c>
      <c r="W41" s="149">
        <v>42411</v>
      </c>
      <c r="X41" s="67"/>
      <c r="Y41" s="40"/>
      <c r="Z41" s="121">
        <v>12.3</v>
      </c>
      <c r="AA41" s="120" t="str">
        <f t="shared" si="22"/>
        <v/>
      </c>
      <c r="AB41" s="120" t="str">
        <f t="shared" si="23"/>
        <v/>
      </c>
      <c r="AC41" s="78" t="str">
        <f t="shared" si="24"/>
        <v>M</v>
      </c>
      <c r="AD41" s="79" t="str">
        <f t="shared" si="17"/>
        <v>S</v>
      </c>
      <c r="AE41" s="21" t="str">
        <f t="shared" si="18"/>
        <v>S</v>
      </c>
      <c r="AF41" s="54"/>
      <c r="AG41" s="87"/>
      <c r="AH41" s="86" t="str">
        <f t="shared" si="19"/>
        <v/>
      </c>
      <c r="AI41" s="87"/>
      <c r="AJ41" s="87"/>
    </row>
    <row r="42" spans="1:36" ht="18" customHeight="1" x14ac:dyDescent="0.2">
      <c r="A42" s="57">
        <v>155</v>
      </c>
      <c r="B42" s="66" t="s">
        <v>23</v>
      </c>
      <c r="C42" s="85" t="s">
        <v>124</v>
      </c>
      <c r="D42" s="65">
        <v>89</v>
      </c>
      <c r="E42" s="113">
        <v>67</v>
      </c>
      <c r="F42" s="57">
        <v>70.099999999999994</v>
      </c>
      <c r="G42" s="124"/>
      <c r="H42" s="124"/>
      <c r="I42" s="124"/>
      <c r="J42" s="124"/>
      <c r="K42" s="57">
        <v>70.099999999999994</v>
      </c>
      <c r="L42" s="57">
        <v>70.099999999999994</v>
      </c>
      <c r="M42" s="83">
        <v>70.099999999999994</v>
      </c>
      <c r="N42" s="62">
        <f t="shared" si="14"/>
        <v>0</v>
      </c>
      <c r="O42" s="142">
        <f t="shared" si="20"/>
        <v>0</v>
      </c>
      <c r="P42" s="142">
        <f t="shared" si="21"/>
        <v>0</v>
      </c>
      <c r="Q42" s="57"/>
      <c r="R42" s="66">
        <v>1.47</v>
      </c>
      <c r="S42" s="29">
        <f t="shared" si="15"/>
        <v>32.440186959137399</v>
      </c>
      <c r="T42" s="119">
        <v>31.9</v>
      </c>
      <c r="U42" s="139">
        <v>31.9</v>
      </c>
      <c r="V42" s="106" t="str">
        <f t="shared" si="16"/>
        <v>=</v>
      </c>
      <c r="W42" s="149">
        <v>42248</v>
      </c>
      <c r="X42" s="67">
        <v>22.6</v>
      </c>
      <c r="Y42" s="39">
        <v>42248</v>
      </c>
      <c r="Z42" s="121"/>
      <c r="AA42" s="120" t="str">
        <f t="shared" si="22"/>
        <v/>
      </c>
      <c r="AB42" s="120" t="str">
        <f t="shared" si="23"/>
        <v/>
      </c>
      <c r="AC42" s="78" t="str">
        <f t="shared" si="24"/>
        <v/>
      </c>
      <c r="AD42" s="79" t="str">
        <f t="shared" si="17"/>
        <v>M</v>
      </c>
      <c r="AE42" s="21" t="str">
        <f t="shared" si="18"/>
        <v>M</v>
      </c>
      <c r="AF42" s="54"/>
      <c r="AG42" s="87" t="s">
        <v>32</v>
      </c>
      <c r="AH42" s="86" t="str">
        <f t="shared" si="19"/>
        <v/>
      </c>
      <c r="AI42" s="87"/>
      <c r="AJ42" s="87"/>
    </row>
    <row r="43" spans="1:36" ht="18" customHeight="1" x14ac:dyDescent="0.2">
      <c r="A43" s="57">
        <v>156</v>
      </c>
      <c r="B43" s="84" t="s">
        <v>22</v>
      </c>
      <c r="C43" s="85" t="s">
        <v>125</v>
      </c>
      <c r="D43" s="65">
        <v>92</v>
      </c>
      <c r="E43" s="113">
        <v>40</v>
      </c>
      <c r="F43" s="57">
        <v>43.4</v>
      </c>
      <c r="G43" s="124"/>
      <c r="H43" s="124"/>
      <c r="I43" s="124"/>
      <c r="J43" s="124"/>
      <c r="K43" s="57">
        <v>43.4</v>
      </c>
      <c r="L43" s="57">
        <v>43.4</v>
      </c>
      <c r="M43" s="83">
        <v>43.4</v>
      </c>
      <c r="N43" s="62">
        <f t="shared" si="14"/>
        <v>0</v>
      </c>
      <c r="O43" s="142">
        <f t="shared" si="20"/>
        <v>0</v>
      </c>
      <c r="P43" s="142">
        <f t="shared" si="21"/>
        <v>0</v>
      </c>
      <c r="Q43" s="57"/>
      <c r="R43" s="66">
        <v>1.49</v>
      </c>
      <c r="S43" s="29">
        <f t="shared" si="15"/>
        <v>19.548668978874826</v>
      </c>
      <c r="T43" s="119">
        <v>26.3</v>
      </c>
      <c r="U43" s="139">
        <v>26.3</v>
      </c>
      <c r="V43" s="106" t="str">
        <f t="shared" si="16"/>
        <v>=</v>
      </c>
      <c r="W43" s="149">
        <v>42398</v>
      </c>
      <c r="X43" s="67"/>
      <c r="Y43" s="39"/>
      <c r="Z43" s="121"/>
      <c r="AA43" s="120" t="str">
        <f t="shared" si="22"/>
        <v/>
      </c>
      <c r="AB43" s="120" t="str">
        <f t="shared" si="23"/>
        <v/>
      </c>
      <c r="AC43" s="78" t="str">
        <f t="shared" si="24"/>
        <v>M</v>
      </c>
      <c r="AD43" s="79" t="str">
        <f t="shared" si="17"/>
        <v>S</v>
      </c>
      <c r="AE43" s="21" t="str">
        <f t="shared" si="18"/>
        <v>S</v>
      </c>
      <c r="AF43" s="87"/>
      <c r="AG43" s="87"/>
      <c r="AH43" s="86" t="str">
        <f t="shared" si="19"/>
        <v/>
      </c>
      <c r="AI43" s="87"/>
      <c r="AJ43" s="87"/>
    </row>
    <row r="44" spans="1:36" ht="20.100000000000001" customHeight="1" x14ac:dyDescent="0.2">
      <c r="A44" s="57">
        <v>157</v>
      </c>
      <c r="B44" s="66" t="s">
        <v>22</v>
      </c>
      <c r="C44" s="85" t="s">
        <v>126</v>
      </c>
      <c r="D44" s="65">
        <v>82</v>
      </c>
      <c r="E44" s="113">
        <v>107</v>
      </c>
      <c r="F44" s="57">
        <v>97.5</v>
      </c>
      <c r="G44" s="124"/>
      <c r="H44" s="124"/>
      <c r="I44" s="124"/>
      <c r="J44" s="124"/>
      <c r="K44" s="57">
        <v>97.5</v>
      </c>
      <c r="L44" s="57">
        <v>97.5</v>
      </c>
      <c r="M44" s="83">
        <v>97.5</v>
      </c>
      <c r="N44" s="62">
        <f t="shared" si="14"/>
        <v>0</v>
      </c>
      <c r="O44" s="142">
        <f t="shared" si="20"/>
        <v>0</v>
      </c>
      <c r="P44" s="142">
        <f t="shared" si="21"/>
        <v>0</v>
      </c>
      <c r="Q44" s="57"/>
      <c r="R44" s="66">
        <v>1.69</v>
      </c>
      <c r="S44" s="29">
        <f t="shared" si="15"/>
        <v>34.137460172963138</v>
      </c>
      <c r="T44" s="119">
        <v>37.5</v>
      </c>
      <c r="U44" s="139">
        <v>37.5</v>
      </c>
      <c r="V44" s="106" t="str">
        <f t="shared" si="16"/>
        <v>=</v>
      </c>
      <c r="W44" s="149">
        <v>42005</v>
      </c>
      <c r="X44" s="67"/>
      <c r="Y44" s="40"/>
      <c r="Z44" s="121"/>
      <c r="AA44" s="120" t="str">
        <f t="shared" si="22"/>
        <v/>
      </c>
      <c r="AB44" s="120" t="str">
        <f t="shared" si="23"/>
        <v/>
      </c>
      <c r="AC44" s="78" t="str">
        <f t="shared" si="24"/>
        <v/>
      </c>
      <c r="AD44" s="79" t="str">
        <f t="shared" si="17"/>
        <v/>
      </c>
      <c r="AE44" s="21" t="str">
        <f t="shared" si="18"/>
        <v/>
      </c>
      <c r="AF44" s="54"/>
      <c r="AG44" s="87" t="s">
        <v>32</v>
      </c>
      <c r="AH44" s="86" t="str">
        <f t="shared" si="19"/>
        <v/>
      </c>
      <c r="AI44" s="87"/>
      <c r="AJ44" s="87"/>
    </row>
    <row r="45" spans="1:36" ht="20.100000000000001" customHeight="1" x14ac:dyDescent="0.2">
      <c r="A45" s="57">
        <v>158</v>
      </c>
      <c r="B45" s="66" t="s">
        <v>23</v>
      </c>
      <c r="C45" s="85" t="s">
        <v>127</v>
      </c>
      <c r="D45" s="65">
        <v>92</v>
      </c>
      <c r="E45" s="113">
        <v>60</v>
      </c>
      <c r="F45" s="57">
        <v>70.099999999999994</v>
      </c>
      <c r="G45" s="124"/>
      <c r="H45" s="124"/>
      <c r="I45" s="124"/>
      <c r="J45" s="124"/>
      <c r="K45" s="57">
        <v>70.099999999999994</v>
      </c>
      <c r="L45" s="57">
        <v>70.099999999999994</v>
      </c>
      <c r="M45" s="83">
        <v>70.900000000000006</v>
      </c>
      <c r="N45" s="62">
        <f t="shared" si="14"/>
        <v>0.80000000000001137</v>
      </c>
      <c r="O45" s="142">
        <f t="shared" si="20"/>
        <v>-1.1412268188302619</v>
      </c>
      <c r="P45" s="142">
        <f t="shared" si="21"/>
        <v>-1.1412268188302619</v>
      </c>
      <c r="Q45" s="57"/>
      <c r="R45" s="66">
        <v>1.42</v>
      </c>
      <c r="S45" s="29">
        <f t="shared" si="15"/>
        <v>35.161674270977983</v>
      </c>
      <c r="T45" s="119">
        <v>30.8</v>
      </c>
      <c r="U45" s="139">
        <v>34.5</v>
      </c>
      <c r="V45" s="106" t="str">
        <f t="shared" si="16"/>
        <v>↑</v>
      </c>
      <c r="W45" s="149">
        <v>42411</v>
      </c>
      <c r="X45" s="67"/>
      <c r="Y45" s="40"/>
      <c r="Z45" s="121">
        <v>5</v>
      </c>
      <c r="AA45" s="120" t="str">
        <f t="shared" si="22"/>
        <v/>
      </c>
      <c r="AB45" s="120" t="str">
        <f t="shared" si="23"/>
        <v/>
      </c>
      <c r="AC45" s="78" t="str">
        <f t="shared" si="24"/>
        <v/>
      </c>
      <c r="AD45" s="79" t="str">
        <f t="shared" si="17"/>
        <v>M</v>
      </c>
      <c r="AE45" s="21" t="str">
        <f t="shared" si="18"/>
        <v>M</v>
      </c>
      <c r="AF45" s="54"/>
      <c r="AG45" s="87" t="s">
        <v>37</v>
      </c>
      <c r="AH45" s="86" t="str">
        <f t="shared" si="19"/>
        <v/>
      </c>
      <c r="AI45" s="87"/>
      <c r="AJ45" s="87"/>
    </row>
    <row r="46" spans="1:36" ht="20.100000000000001" customHeight="1" x14ac:dyDescent="0.2">
      <c r="A46" s="56">
        <v>159</v>
      </c>
      <c r="B46" s="63" t="s">
        <v>23</v>
      </c>
      <c r="C46" s="85" t="s">
        <v>128</v>
      </c>
      <c r="D46" s="61">
        <v>85</v>
      </c>
      <c r="E46" s="114">
        <v>64.599999999999994</v>
      </c>
      <c r="F46" s="56">
        <v>60</v>
      </c>
      <c r="G46" s="125"/>
      <c r="H46" s="125"/>
      <c r="I46" s="125"/>
      <c r="J46" s="125"/>
      <c r="K46" s="56">
        <v>60</v>
      </c>
      <c r="L46" s="56">
        <v>60</v>
      </c>
      <c r="M46" s="82">
        <v>60</v>
      </c>
      <c r="N46" s="62">
        <f t="shared" si="14"/>
        <v>0</v>
      </c>
      <c r="O46" s="142">
        <f t="shared" si="20"/>
        <v>0</v>
      </c>
      <c r="P46" s="142">
        <f t="shared" si="21"/>
        <v>0</v>
      </c>
      <c r="Q46" s="57"/>
      <c r="R46" s="63">
        <v>1.68</v>
      </c>
      <c r="S46" s="34">
        <f t="shared" si="15"/>
        <v>21.258503401360546</v>
      </c>
      <c r="T46" s="118">
        <v>35.200000000000003</v>
      </c>
      <c r="U46" s="139">
        <v>35.200000000000003</v>
      </c>
      <c r="V46" s="106" t="str">
        <f t="shared" si="16"/>
        <v>=</v>
      </c>
      <c r="W46" s="148">
        <v>42278</v>
      </c>
      <c r="X46" s="64">
        <v>1.5</v>
      </c>
      <c r="Y46" s="43">
        <v>42217</v>
      </c>
      <c r="Z46" s="120"/>
      <c r="AA46" s="120" t="str">
        <f t="shared" si="22"/>
        <v/>
      </c>
      <c r="AB46" s="120" t="str">
        <f t="shared" si="23"/>
        <v/>
      </c>
      <c r="AC46" s="78" t="str">
        <f t="shared" si="24"/>
        <v/>
      </c>
      <c r="AD46" s="79" t="str">
        <f t="shared" si="17"/>
        <v/>
      </c>
      <c r="AE46" s="21" t="str">
        <f t="shared" si="18"/>
        <v/>
      </c>
      <c r="AF46" s="54"/>
      <c r="AG46" s="87" t="s">
        <v>37</v>
      </c>
      <c r="AH46" s="86" t="str">
        <f t="shared" si="19"/>
        <v/>
      </c>
      <c r="AI46" s="87"/>
      <c r="AJ46" s="87"/>
    </row>
    <row r="47" spans="1:36" ht="20.100000000000001" customHeight="1" x14ac:dyDescent="0.2">
      <c r="A47" s="57">
        <v>160</v>
      </c>
      <c r="B47" s="66" t="s">
        <v>23</v>
      </c>
      <c r="C47" s="85" t="s">
        <v>129</v>
      </c>
      <c r="D47" s="65">
        <v>95</v>
      </c>
      <c r="E47" s="113">
        <v>64.599999999999994</v>
      </c>
      <c r="F47" s="57">
        <v>65</v>
      </c>
      <c r="G47" s="124"/>
      <c r="H47" s="124"/>
      <c r="I47" s="124"/>
      <c r="J47" s="124"/>
      <c r="K47" s="57">
        <v>65</v>
      </c>
      <c r="L47" s="57">
        <v>65</v>
      </c>
      <c r="M47" s="83">
        <v>65.099999999999994</v>
      </c>
      <c r="N47" s="62">
        <f t="shared" si="14"/>
        <v>9.9999999999994316E-2</v>
      </c>
      <c r="O47" s="142">
        <f t="shared" si="20"/>
        <v>-0.15384615384614619</v>
      </c>
      <c r="P47" s="142">
        <f t="shared" si="21"/>
        <v>-0.15384615384614619</v>
      </c>
      <c r="Q47" s="57"/>
      <c r="R47" s="66">
        <v>1.5</v>
      </c>
      <c r="S47" s="29">
        <f t="shared" si="15"/>
        <v>28.93333333333333</v>
      </c>
      <c r="T47" s="119">
        <v>28</v>
      </c>
      <c r="U47" s="139">
        <v>28</v>
      </c>
      <c r="V47" s="106" t="str">
        <f t="shared" si="16"/>
        <v>=</v>
      </c>
      <c r="W47" s="149">
        <v>42347</v>
      </c>
      <c r="X47" s="67">
        <v>2.4</v>
      </c>
      <c r="Y47" s="39">
        <v>41760</v>
      </c>
      <c r="Z47" s="121"/>
      <c r="AA47" s="120" t="str">
        <f t="shared" si="22"/>
        <v/>
      </c>
      <c r="AB47" s="120" t="str">
        <f t="shared" si="23"/>
        <v/>
      </c>
      <c r="AC47" s="78" t="str">
        <f t="shared" si="24"/>
        <v/>
      </c>
      <c r="AD47" s="79" t="str">
        <f t="shared" si="17"/>
        <v>S</v>
      </c>
      <c r="AE47" s="21" t="str">
        <f t="shared" si="18"/>
        <v>S</v>
      </c>
      <c r="AF47" s="54"/>
      <c r="AG47" s="87" t="s">
        <v>37</v>
      </c>
      <c r="AH47" s="86" t="str">
        <f t="shared" si="19"/>
        <v/>
      </c>
      <c r="AI47" s="87"/>
      <c r="AJ47" s="87"/>
    </row>
    <row r="48" spans="1:36" ht="20.100000000000001" customHeight="1" x14ac:dyDescent="0.2">
      <c r="A48" s="57">
        <v>161</v>
      </c>
      <c r="B48" s="66" t="s">
        <v>23</v>
      </c>
      <c r="C48" s="85" t="s">
        <v>130</v>
      </c>
      <c r="D48" s="65">
        <v>90</v>
      </c>
      <c r="E48" s="113">
        <v>51.8</v>
      </c>
      <c r="F48" s="57">
        <v>56.5</v>
      </c>
      <c r="G48" s="124"/>
      <c r="H48" s="124"/>
      <c r="I48" s="124"/>
      <c r="J48" s="124"/>
      <c r="K48" s="57">
        <v>56.5</v>
      </c>
      <c r="L48" s="57">
        <v>56.5</v>
      </c>
      <c r="M48" s="83">
        <v>55.6</v>
      </c>
      <c r="N48" s="62">
        <f t="shared" si="14"/>
        <v>-0.89999999999999858</v>
      </c>
      <c r="O48" s="142">
        <f t="shared" si="20"/>
        <v>1.5929203539823078</v>
      </c>
      <c r="P48" s="142">
        <f t="shared" si="21"/>
        <v>1.5929203539823078</v>
      </c>
      <c r="Q48" s="57"/>
      <c r="R48" s="66">
        <v>1.53</v>
      </c>
      <c r="S48" s="29">
        <f t="shared" si="15"/>
        <v>23.751548549703106</v>
      </c>
      <c r="T48" s="119">
        <v>25.1</v>
      </c>
      <c r="U48" s="139">
        <v>25.1</v>
      </c>
      <c r="V48" s="106" t="str">
        <f t="shared" si="16"/>
        <v>=</v>
      </c>
      <c r="W48" s="149">
        <v>42705</v>
      </c>
      <c r="X48" s="67"/>
      <c r="Y48" s="40"/>
      <c r="Z48" s="121"/>
      <c r="AA48" s="120" t="str">
        <f t="shared" si="22"/>
        <v/>
      </c>
      <c r="AB48" s="120" t="str">
        <f t="shared" si="23"/>
        <v/>
      </c>
      <c r="AC48" s="78" t="str">
        <f t="shared" si="24"/>
        <v/>
      </c>
      <c r="AD48" s="79" t="str">
        <f t="shared" si="17"/>
        <v>S</v>
      </c>
      <c r="AE48" s="21" t="str">
        <f t="shared" si="18"/>
        <v>S</v>
      </c>
      <c r="AF48" s="54"/>
      <c r="AG48" s="87" t="s">
        <v>37</v>
      </c>
      <c r="AH48" s="86" t="str">
        <f t="shared" si="19"/>
        <v/>
      </c>
      <c r="AI48" s="87"/>
      <c r="AJ48" s="87"/>
    </row>
    <row r="49" spans="1:36" ht="20.100000000000001" customHeight="1" x14ac:dyDescent="0.2">
      <c r="A49" s="57">
        <v>162</v>
      </c>
      <c r="B49" s="66" t="s">
        <v>23</v>
      </c>
      <c r="C49" s="85" t="s">
        <v>131</v>
      </c>
      <c r="D49" s="65">
        <v>93</v>
      </c>
      <c r="E49" s="113">
        <v>49</v>
      </c>
      <c r="F49" s="57">
        <v>56</v>
      </c>
      <c r="G49" s="124"/>
      <c r="H49" s="124"/>
      <c r="I49" s="124"/>
      <c r="J49" s="124"/>
      <c r="K49" s="57">
        <v>56</v>
      </c>
      <c r="L49" s="57">
        <v>56</v>
      </c>
      <c r="M49" s="83">
        <v>54.7</v>
      </c>
      <c r="N49" s="62">
        <f t="shared" si="14"/>
        <v>-1.2999999999999972</v>
      </c>
      <c r="O49" s="142">
        <f t="shared" si="20"/>
        <v>2.3214285714285694</v>
      </c>
      <c r="P49" s="142">
        <f t="shared" si="21"/>
        <v>2.3214285714285694</v>
      </c>
      <c r="Q49" s="57"/>
      <c r="R49" s="66">
        <v>1.37</v>
      </c>
      <c r="S49" s="29">
        <f t="shared" si="15"/>
        <v>29.143800948372313</v>
      </c>
      <c r="T49" s="119">
        <v>29.3</v>
      </c>
      <c r="U49" s="139">
        <v>29.3</v>
      </c>
      <c r="V49" s="106" t="str">
        <f t="shared" si="16"/>
        <v>=</v>
      </c>
      <c r="W49" s="149">
        <v>42347</v>
      </c>
      <c r="X49" s="67">
        <v>1.3</v>
      </c>
      <c r="Y49" s="39">
        <v>41974</v>
      </c>
      <c r="Z49" s="121"/>
      <c r="AA49" s="120" t="str">
        <f t="shared" si="22"/>
        <v/>
      </c>
      <c r="AB49" s="120" t="str">
        <f t="shared" si="23"/>
        <v/>
      </c>
      <c r="AC49" s="78" t="str">
        <f t="shared" si="24"/>
        <v/>
      </c>
      <c r="AD49" s="79" t="str">
        <f t="shared" si="17"/>
        <v>S</v>
      </c>
      <c r="AE49" s="21" t="str">
        <f t="shared" si="18"/>
        <v>S</v>
      </c>
      <c r="AF49" s="54"/>
      <c r="AG49" s="87" t="s">
        <v>32</v>
      </c>
      <c r="AH49" s="86" t="str">
        <f t="shared" si="19"/>
        <v/>
      </c>
      <c r="AI49" s="87"/>
      <c r="AJ49" s="87"/>
    </row>
    <row r="50" spans="1:36" ht="20.100000000000001" customHeight="1" x14ac:dyDescent="0.2">
      <c r="A50" s="57">
        <v>163</v>
      </c>
      <c r="B50" s="66" t="s">
        <v>23</v>
      </c>
      <c r="C50" s="85" t="s">
        <v>132</v>
      </c>
      <c r="D50" s="65">
        <v>91</v>
      </c>
      <c r="E50" s="113">
        <v>55.5</v>
      </c>
      <c r="F50" s="57">
        <v>49.8</v>
      </c>
      <c r="G50" s="124"/>
      <c r="H50" s="124"/>
      <c r="I50" s="124"/>
      <c r="J50" s="124"/>
      <c r="K50" s="57">
        <v>49.8</v>
      </c>
      <c r="L50" s="57">
        <v>49.8</v>
      </c>
      <c r="M50" s="83">
        <v>49.8</v>
      </c>
      <c r="N50" s="62">
        <f t="shared" si="14"/>
        <v>0</v>
      </c>
      <c r="O50" s="142">
        <f t="shared" si="20"/>
        <v>0</v>
      </c>
      <c r="P50" s="142">
        <f t="shared" si="21"/>
        <v>0</v>
      </c>
      <c r="Q50" s="57"/>
      <c r="R50" s="66">
        <v>1.54</v>
      </c>
      <c r="S50" s="29">
        <f t="shared" si="15"/>
        <v>20.998482037443075</v>
      </c>
      <c r="T50" s="119">
        <v>30.1</v>
      </c>
      <c r="U50" s="139">
        <v>29.3</v>
      </c>
      <c r="V50" s="106" t="str">
        <f t="shared" si="16"/>
        <v>↓</v>
      </c>
      <c r="W50" s="149">
        <v>42412</v>
      </c>
      <c r="X50" s="67">
        <v>11.9</v>
      </c>
      <c r="Y50" s="41">
        <v>42208</v>
      </c>
      <c r="Z50" s="121" t="s">
        <v>51</v>
      </c>
      <c r="AA50" s="120" t="str">
        <f t="shared" si="22"/>
        <v/>
      </c>
      <c r="AB50" s="120" t="str">
        <f t="shared" si="23"/>
        <v/>
      </c>
      <c r="AC50" s="78" t="str">
        <f t="shared" si="24"/>
        <v>M</v>
      </c>
      <c r="AD50" s="79" t="str">
        <f t="shared" si="17"/>
        <v>S</v>
      </c>
      <c r="AE50" s="21" t="str">
        <f t="shared" si="18"/>
        <v>S</v>
      </c>
      <c r="AF50" s="54"/>
      <c r="AG50" s="87" t="s">
        <v>37</v>
      </c>
      <c r="AH50" s="86" t="str">
        <f t="shared" si="19"/>
        <v/>
      </c>
      <c r="AI50" s="87"/>
      <c r="AJ50" s="87"/>
    </row>
    <row r="51" spans="1:36" ht="20.100000000000001" customHeight="1" x14ac:dyDescent="0.2">
      <c r="A51" s="57">
        <v>164</v>
      </c>
      <c r="B51" s="66" t="s">
        <v>23</v>
      </c>
      <c r="C51" s="85" t="s">
        <v>120</v>
      </c>
      <c r="D51" s="65">
        <v>87</v>
      </c>
      <c r="E51" s="113">
        <v>45.7</v>
      </c>
      <c r="F51" s="57">
        <v>52.6</v>
      </c>
      <c r="G51" s="124"/>
      <c r="H51" s="124"/>
      <c r="I51" s="124"/>
      <c r="J51" s="124"/>
      <c r="K51" s="57">
        <v>52.6</v>
      </c>
      <c r="L51" s="57">
        <v>52.6</v>
      </c>
      <c r="M51" s="83">
        <v>52.6</v>
      </c>
      <c r="N51" s="62">
        <f t="shared" si="14"/>
        <v>0</v>
      </c>
      <c r="O51" s="142">
        <f t="shared" si="20"/>
        <v>0</v>
      </c>
      <c r="P51" s="142">
        <f t="shared" si="21"/>
        <v>0</v>
      </c>
      <c r="Q51" s="57"/>
      <c r="R51" s="66">
        <v>1.42</v>
      </c>
      <c r="S51" s="29">
        <f t="shared" si="15"/>
        <v>26.08609402896251</v>
      </c>
      <c r="T51" s="119">
        <v>31.2</v>
      </c>
      <c r="U51" s="139">
        <v>31.2</v>
      </c>
      <c r="V51" s="106" t="str">
        <f t="shared" si="16"/>
        <v>=</v>
      </c>
      <c r="W51" s="149">
        <v>42346</v>
      </c>
      <c r="X51" s="67">
        <v>11.3</v>
      </c>
      <c r="Y51" s="41">
        <v>42303</v>
      </c>
      <c r="Z51" s="121"/>
      <c r="AA51" s="120" t="str">
        <f t="shared" si="22"/>
        <v/>
      </c>
      <c r="AB51" s="120" t="str">
        <f t="shared" si="23"/>
        <v/>
      </c>
      <c r="AC51" s="78" t="str">
        <f t="shared" si="24"/>
        <v/>
      </c>
      <c r="AD51" s="79" t="str">
        <f t="shared" si="17"/>
        <v>M</v>
      </c>
      <c r="AE51" s="21" t="str">
        <f t="shared" si="18"/>
        <v>M</v>
      </c>
      <c r="AF51" s="54"/>
      <c r="AG51" s="87" t="s">
        <v>37</v>
      </c>
      <c r="AH51" s="86" t="str">
        <f t="shared" si="19"/>
        <v/>
      </c>
      <c r="AI51" s="87"/>
      <c r="AJ51" s="87"/>
    </row>
    <row r="52" spans="1:36" x14ac:dyDescent="0.2">
      <c r="A52" s="18"/>
      <c r="B52" s="26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26"/>
      <c r="T52" s="26"/>
      <c r="U52" s="26"/>
      <c r="V52" s="26"/>
      <c r="W52" s="150"/>
      <c r="X52" s="26"/>
      <c r="Y52" s="26"/>
      <c r="Z52" s="12"/>
      <c r="AA52" s="73"/>
      <c r="AB52" s="73"/>
      <c r="AC52" s="90"/>
      <c r="AD52" s="73" t="s">
        <v>27</v>
      </c>
      <c r="AE52" s="22">
        <f>COUNTIF(AE39:AE51,"M")</f>
        <v>5</v>
      </c>
      <c r="AF52" s="18"/>
      <c r="AG52" s="18"/>
      <c r="AH52" s="87">
        <f>COUNTIF(AH39:AH51,"O")</f>
        <v>0</v>
      </c>
      <c r="AI52" s="87">
        <f>COUNTIF(AI39:AI51,"O")</f>
        <v>0</v>
      </c>
      <c r="AJ52" s="87">
        <f t="shared" ref="AJ52" si="25">SUM(AJ29:AJ51)</f>
        <v>0</v>
      </c>
    </row>
    <row r="53" spans="1:36" x14ac:dyDescent="0.2">
      <c r="A53" s="18"/>
      <c r="B53" s="26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26"/>
      <c r="S53" s="26"/>
      <c r="T53" s="26"/>
      <c r="U53" s="26"/>
      <c r="V53" s="26"/>
      <c r="W53" s="150"/>
      <c r="X53" s="26"/>
      <c r="Y53" s="26"/>
      <c r="Z53" s="12"/>
      <c r="AA53" s="73"/>
      <c r="AB53" s="73"/>
      <c r="AC53" s="90"/>
      <c r="AD53" s="73" t="s">
        <v>28</v>
      </c>
      <c r="AE53" s="22">
        <f>COUNTIF(AE39:AE51,"S")</f>
        <v>6</v>
      </c>
      <c r="AF53" s="18"/>
      <c r="AG53" s="18"/>
      <c r="AH53" s="100" t="s">
        <v>45</v>
      </c>
      <c r="AI53" s="100" t="s">
        <v>31</v>
      </c>
      <c r="AJ53" s="100" t="s">
        <v>36</v>
      </c>
    </row>
    <row r="54" spans="1:36" x14ac:dyDescent="0.2">
      <c r="A54" s="70" t="s">
        <v>18</v>
      </c>
      <c r="B54" s="26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26"/>
      <c r="S54" s="26"/>
      <c r="T54" s="26"/>
      <c r="U54" s="26"/>
      <c r="V54" s="26"/>
      <c r="W54" s="150"/>
      <c r="X54" s="26"/>
      <c r="Y54" s="26"/>
      <c r="Z54" s="6"/>
      <c r="AA54" s="90"/>
      <c r="AB54" s="90"/>
      <c r="AC54" s="90"/>
      <c r="AD54" s="90"/>
      <c r="AE54" s="14"/>
      <c r="AF54" s="18"/>
      <c r="AG54" s="18"/>
      <c r="AH54" s="88"/>
      <c r="AI54" s="88"/>
      <c r="AJ54" s="88"/>
    </row>
    <row r="55" spans="1:36" x14ac:dyDescent="0.2">
      <c r="A55" s="72" t="s">
        <v>35</v>
      </c>
      <c r="B55" s="26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26"/>
      <c r="S55" s="26"/>
      <c r="T55" s="26"/>
      <c r="U55" s="26"/>
      <c r="V55" s="26"/>
      <c r="W55" s="150"/>
      <c r="X55" s="26"/>
      <c r="Y55" s="48"/>
      <c r="Z55" s="6"/>
      <c r="AA55" s="90"/>
      <c r="AB55" s="90"/>
      <c r="AC55" s="90"/>
      <c r="AD55" s="90"/>
      <c r="AE55" s="14"/>
      <c r="AF55" s="18"/>
      <c r="AG55" s="18"/>
      <c r="AH55" s="88"/>
      <c r="AI55" s="88"/>
      <c r="AJ55" s="88"/>
    </row>
    <row r="56" spans="1:36" x14ac:dyDescent="0.2">
      <c r="A56" s="18"/>
      <c r="B56" s="26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26"/>
      <c r="S56" s="26"/>
      <c r="T56" s="26"/>
      <c r="U56" s="26"/>
      <c r="V56" s="26"/>
      <c r="W56" s="150"/>
      <c r="X56" s="26"/>
      <c r="Y56" s="48"/>
      <c r="Z56" s="6"/>
      <c r="AA56" s="90"/>
      <c r="AB56" s="90"/>
      <c r="AC56" s="90"/>
      <c r="AD56" s="90"/>
      <c r="AE56" s="14"/>
      <c r="AF56" s="18"/>
      <c r="AG56" s="18"/>
      <c r="AH56" s="88"/>
      <c r="AI56" s="88"/>
      <c r="AJ56" s="88"/>
    </row>
    <row r="57" spans="1:36" x14ac:dyDescent="0.2">
      <c r="A57" s="46"/>
      <c r="B57" s="26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26"/>
      <c r="S57" s="26"/>
      <c r="T57" s="26"/>
      <c r="U57" s="26"/>
      <c r="V57" s="26"/>
      <c r="W57" s="150"/>
      <c r="X57" s="26"/>
      <c r="Y57" s="26"/>
      <c r="Z57" s="6"/>
      <c r="AA57" s="90"/>
      <c r="AB57" s="90"/>
      <c r="AC57" s="90"/>
      <c r="AD57" s="90"/>
      <c r="AE57" s="20"/>
      <c r="AF57" s="18"/>
      <c r="AG57" s="18"/>
      <c r="AH57" s="88"/>
      <c r="AI57" s="88"/>
      <c r="AJ57" s="88"/>
    </row>
    <row r="58" spans="1:36" x14ac:dyDescent="0.2">
      <c r="A58" s="74" t="s">
        <v>5</v>
      </c>
      <c r="B58" s="71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26"/>
      <c r="S58" s="26"/>
      <c r="T58" s="26"/>
      <c r="U58" s="26"/>
      <c r="V58" s="26"/>
      <c r="W58" s="150"/>
      <c r="X58" s="26"/>
      <c r="Y58" s="26"/>
      <c r="Z58" s="6"/>
      <c r="AA58" s="90"/>
      <c r="AB58" s="90"/>
      <c r="AC58" s="90"/>
      <c r="AD58" s="90"/>
      <c r="AE58" s="20"/>
      <c r="AF58" s="18"/>
      <c r="AG58" s="70"/>
      <c r="AH58" s="70"/>
      <c r="AI58" s="89" t="s">
        <v>40</v>
      </c>
      <c r="AJ58" s="88"/>
    </row>
    <row r="59" spans="1:36" x14ac:dyDescent="0.2">
      <c r="A59" s="72" t="s">
        <v>15</v>
      </c>
      <c r="B59" s="73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26"/>
      <c r="S59" s="26"/>
      <c r="T59" s="26"/>
      <c r="U59" s="26"/>
      <c r="V59" s="91" t="s">
        <v>42</v>
      </c>
      <c r="W59" s="156"/>
      <c r="X59" s="92"/>
      <c r="Y59" s="93"/>
      <c r="Z59" s="94"/>
      <c r="AA59" s="144"/>
      <c r="AB59" s="144"/>
      <c r="AC59" s="144"/>
      <c r="AD59" s="144"/>
      <c r="AE59" s="20"/>
      <c r="AF59" s="98" t="s">
        <v>43</v>
      </c>
      <c r="AG59" s="80">
        <f>COUNTIF(AG5:AG27,"N")+COUNTIF(AG39:AG51,"N")</f>
        <v>16</v>
      </c>
      <c r="AH59" s="100" t="s">
        <v>45</v>
      </c>
      <c r="AI59" s="112" t="s">
        <v>31</v>
      </c>
      <c r="AJ59" s="100" t="s">
        <v>36</v>
      </c>
    </row>
    <row r="60" spans="1:36" ht="15" x14ac:dyDescent="0.25">
      <c r="A60" s="72" t="s">
        <v>16</v>
      </c>
      <c r="B60" s="26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26"/>
      <c r="S60" s="26"/>
      <c r="T60" s="26"/>
      <c r="U60" s="26"/>
      <c r="V60" s="50" t="s">
        <v>27</v>
      </c>
      <c r="W60" s="157"/>
      <c r="X60" s="50"/>
      <c r="Y60" s="15"/>
      <c r="Z60" s="25">
        <f>AE52+AE28</f>
        <v>17</v>
      </c>
      <c r="AA60" s="145"/>
      <c r="AB60" s="145"/>
      <c r="AC60" s="145"/>
      <c r="AD60" s="145"/>
      <c r="AE60" s="20"/>
      <c r="AF60" s="98" t="s">
        <v>37</v>
      </c>
      <c r="AG60" s="54">
        <f>COUNTIF(AG5:AG27,"haché")+COUNTIF(AG39:AG51,"haché")</f>
        <v>13</v>
      </c>
      <c r="AH60" s="95">
        <f>AH52+AH28</f>
        <v>2</v>
      </c>
      <c r="AI60" s="95">
        <f>AI52+AI28</f>
        <v>2</v>
      </c>
      <c r="AJ60" s="87">
        <f t="shared" ref="AJ60" si="26">AJ52+AJ28</f>
        <v>3</v>
      </c>
    </row>
    <row r="61" spans="1:36" ht="15" x14ac:dyDescent="0.25">
      <c r="A61" s="72" t="s">
        <v>17</v>
      </c>
      <c r="B61" s="46"/>
      <c r="C61" s="46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26"/>
      <c r="S61" s="26"/>
      <c r="T61" s="26"/>
      <c r="U61" s="26"/>
      <c r="V61" s="51" t="s">
        <v>28</v>
      </c>
      <c r="W61" s="158"/>
      <c r="X61" s="51"/>
      <c r="Y61" s="16"/>
      <c r="Z61" s="25">
        <f>AE53+AE29</f>
        <v>9</v>
      </c>
      <c r="AA61" s="145"/>
      <c r="AB61" s="145"/>
      <c r="AC61" s="145"/>
      <c r="AD61" s="145"/>
      <c r="AE61" s="20"/>
      <c r="AF61" s="98" t="s">
        <v>34</v>
      </c>
      <c r="AG61" s="54">
        <f>COUNTIF(AG5:AG27,"mixé")+COUNTIF(AG39:AG51,"mixé")</f>
        <v>2</v>
      </c>
      <c r="AH61" s="161"/>
      <c r="AI61" s="88"/>
      <c r="AJ61" s="88"/>
    </row>
    <row r="62" spans="1:36" ht="15" x14ac:dyDescent="0.25">
      <c r="A62" s="74"/>
      <c r="B62" s="75"/>
      <c r="C62" s="46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26"/>
      <c r="S62" s="26"/>
      <c r="T62" s="26"/>
      <c r="U62" s="26"/>
      <c r="V62" s="51" t="s">
        <v>47</v>
      </c>
      <c r="W62" s="158"/>
      <c r="X62" s="51"/>
      <c r="Y62" s="16"/>
      <c r="Z62" s="25">
        <f>AH60</f>
        <v>2</v>
      </c>
      <c r="AA62" s="145"/>
      <c r="AB62" s="145"/>
      <c r="AC62" s="145"/>
      <c r="AD62" s="145"/>
      <c r="AE62" s="20"/>
      <c r="AF62" s="98" t="s">
        <v>44</v>
      </c>
      <c r="AG62" s="54">
        <f>SUM(AG59:AG61)</f>
        <v>31</v>
      </c>
      <c r="AH62" s="161"/>
      <c r="AI62" s="88"/>
      <c r="AJ62" s="88"/>
    </row>
    <row r="63" spans="1:36" x14ac:dyDescent="0.2">
      <c r="A63" s="26"/>
      <c r="B63" s="73"/>
      <c r="C63" s="46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26"/>
      <c r="S63" s="26"/>
      <c r="T63" s="26"/>
      <c r="U63" s="26"/>
      <c r="V63" s="26"/>
      <c r="W63" s="150"/>
      <c r="X63" s="26"/>
      <c r="Y63" s="26"/>
      <c r="Z63" s="6"/>
      <c r="AA63" s="90"/>
      <c r="AB63" s="90"/>
      <c r="AC63" s="90"/>
      <c r="AD63" s="90"/>
      <c r="AE63" s="20"/>
      <c r="AF63" s="18"/>
      <c r="AG63" s="18"/>
      <c r="AH63" s="88"/>
      <c r="AI63" s="88"/>
      <c r="AJ63" s="88"/>
    </row>
    <row r="64" spans="1:36" x14ac:dyDescent="0.2">
      <c r="A64" s="81" t="s">
        <v>19</v>
      </c>
      <c r="B64" s="73"/>
      <c r="C64" s="46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26"/>
      <c r="S64" s="26"/>
      <c r="T64" s="26"/>
      <c r="U64" s="26"/>
      <c r="V64" s="26"/>
      <c r="W64" s="150"/>
      <c r="X64" s="26"/>
      <c r="Y64" s="26"/>
      <c r="Z64" s="6"/>
      <c r="AA64" s="90"/>
      <c r="AB64" s="90"/>
      <c r="AC64" s="90"/>
      <c r="AD64" s="90"/>
      <c r="AE64" s="20"/>
      <c r="AF64" s="18"/>
      <c r="AG64" s="18"/>
      <c r="AH64" s="88"/>
      <c r="AI64" s="88"/>
      <c r="AJ64" s="88"/>
    </row>
    <row r="65" spans="1:36" x14ac:dyDescent="0.2">
      <c r="A65" s="81" t="s">
        <v>20</v>
      </c>
      <c r="B65" s="73"/>
      <c r="C65" s="46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26"/>
      <c r="S65" s="26"/>
      <c r="T65" s="26"/>
      <c r="U65" s="26"/>
      <c r="V65" s="26"/>
      <c r="W65" s="150"/>
      <c r="X65" s="26"/>
      <c r="Y65" s="26"/>
      <c r="Z65" s="6"/>
      <c r="AA65" s="90"/>
      <c r="AB65" s="90"/>
      <c r="AC65" s="90"/>
      <c r="AD65" s="90"/>
      <c r="AE65" s="20"/>
      <c r="AF65" s="18"/>
      <c r="AG65" s="18"/>
      <c r="AH65" s="88"/>
      <c r="AI65" s="88"/>
      <c r="AJ65" s="88"/>
    </row>
    <row r="66" spans="1:36" x14ac:dyDescent="0.2">
      <c r="A66" s="46"/>
      <c r="B66" s="37"/>
      <c r="C66" s="46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26"/>
      <c r="S66" s="26"/>
      <c r="T66" s="26"/>
      <c r="U66" s="26"/>
      <c r="V66" s="26"/>
      <c r="W66" s="150"/>
      <c r="X66" s="26"/>
      <c r="Y66" s="26"/>
      <c r="Z66" s="6"/>
      <c r="AA66" s="90"/>
      <c r="AB66" s="90"/>
      <c r="AC66" s="90"/>
      <c r="AD66" s="90"/>
      <c r="AE66" s="20"/>
      <c r="AF66" s="18"/>
      <c r="AG66" s="18"/>
      <c r="AH66" s="88"/>
      <c r="AI66" s="88"/>
      <c r="AJ66" s="88"/>
    </row>
    <row r="67" spans="1:36" x14ac:dyDescent="0.2">
      <c r="A67" s="18"/>
      <c r="B67" s="26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26"/>
      <c r="S67" s="26"/>
      <c r="T67" s="26"/>
      <c r="U67" s="26"/>
      <c r="V67" s="26"/>
      <c r="W67" s="150"/>
      <c r="X67" s="26"/>
      <c r="Y67" s="26"/>
      <c r="Z67" s="6"/>
      <c r="AA67" s="90"/>
      <c r="AB67" s="90"/>
      <c r="AC67" s="90"/>
      <c r="AD67" s="90"/>
      <c r="AE67" s="20"/>
      <c r="AF67" s="18"/>
      <c r="AG67" s="18"/>
      <c r="AH67" s="88"/>
      <c r="AI67" s="88"/>
      <c r="AJ67" s="88"/>
    </row>
    <row r="68" spans="1:36" x14ac:dyDescent="0.2">
      <c r="A68" s="18"/>
      <c r="B68" s="26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26"/>
      <c r="S68" s="26"/>
      <c r="T68" s="26"/>
      <c r="U68" s="26"/>
      <c r="V68" s="26"/>
      <c r="W68" s="150"/>
      <c r="X68" s="26"/>
      <c r="Y68" s="26"/>
      <c r="Z68" s="6"/>
      <c r="AA68" s="90"/>
      <c r="AB68" s="90"/>
      <c r="AC68" s="90"/>
      <c r="AD68" s="90"/>
      <c r="AE68" s="20"/>
      <c r="AF68" s="18"/>
      <c r="AG68" s="18"/>
      <c r="AH68" s="88"/>
      <c r="AI68" s="88"/>
      <c r="AJ68" s="88"/>
    </row>
  </sheetData>
  <mergeCells count="9">
    <mergeCell ref="AF36:AG36"/>
    <mergeCell ref="E37:M37"/>
    <mergeCell ref="AC37:AE37"/>
    <mergeCell ref="A1:AJ1"/>
    <mergeCell ref="AF2:AG2"/>
    <mergeCell ref="E3:M3"/>
    <mergeCell ref="T3:U3"/>
    <mergeCell ref="AA3:AE3"/>
    <mergeCell ref="A35:AJ35"/>
  </mergeCells>
  <conditionalFormatting sqref="U28:V34 T29:T34">
    <cfRule type="cellIs" dxfId="28" priority="19" stopIfTrue="1" operator="between">
      <formula>30</formula>
      <formula>20</formula>
    </cfRule>
    <cfRule type="cellIs" dxfId="27" priority="20" stopIfTrue="1" operator="between">
      <formula>1</formula>
      <formula>19.99</formula>
    </cfRule>
  </conditionalFormatting>
  <conditionalFormatting sqref="S29:S34">
    <cfRule type="cellIs" dxfId="26" priority="21" stopIfTrue="1" operator="between">
      <formula>16</formula>
      <formula>18</formula>
    </cfRule>
    <cfRule type="cellIs" dxfId="25" priority="22" stopIfTrue="1" operator="between">
      <formula>1</formula>
      <formula>15.99</formula>
    </cfRule>
  </conditionalFormatting>
  <conditionalFormatting sqref="S5:S27 S39:S51">
    <cfRule type="cellIs" dxfId="24" priority="23" stopIfTrue="1" operator="between">
      <formula>18</formula>
      <formula>21</formula>
    </cfRule>
    <cfRule type="cellIs" dxfId="23" priority="24" stopIfTrue="1" operator="between">
      <formula>1</formula>
      <formula>17.99</formula>
    </cfRule>
  </conditionalFormatting>
  <conditionalFormatting sqref="W39:W51 W5:W27">
    <cfRule type="cellIs" dxfId="22" priority="25" stopIfTrue="1" operator="lessThan">
      <formula>$C$2-180</formula>
    </cfRule>
    <cfRule type="expression" priority="26" stopIfTrue="1">
      <formula>ISBLANK(Cell)</formula>
    </cfRule>
  </conditionalFormatting>
  <conditionalFormatting sqref="AI39:AI51 AI5:AI27">
    <cfRule type="containsText" dxfId="21" priority="18" operator="containsText" text="O">
      <formula>NOT(ISERROR(SEARCH("O",AI5)))</formula>
    </cfRule>
  </conditionalFormatting>
  <conditionalFormatting sqref="V39:V51 V5:V27">
    <cfRule type="cellIs" dxfId="20" priority="15" operator="equal">
      <formula>"↓"</formula>
    </cfRule>
    <cfRule type="cellIs" dxfId="19" priority="16" operator="equal">
      <formula>"↑"</formula>
    </cfRule>
    <cfRule type="cellIs" dxfId="18" priority="17" operator="equal">
      <formula>"""↑"""</formula>
    </cfRule>
  </conditionalFormatting>
  <conditionalFormatting sqref="U5:U27">
    <cfRule type="cellIs" dxfId="17" priority="27" stopIfTrue="1" operator="between">
      <formula>30</formula>
      <formula>34.99</formula>
    </cfRule>
    <cfRule type="cellIs" dxfId="16" priority="28" stopIfTrue="1" operator="between">
      <formula>1</formula>
      <formula>29.99</formula>
    </cfRule>
  </conditionalFormatting>
  <conditionalFormatting sqref="N5:N27 N39:N51">
    <cfRule type="cellIs" dxfId="15" priority="29" stopIfTrue="1" operator="greaterThan">
      <formula>0</formula>
    </cfRule>
    <cfRule type="cellIs" dxfId="14" priority="30" stopIfTrue="1" operator="lessThan">
      <formula>0</formula>
    </cfRule>
  </conditionalFormatting>
  <conditionalFormatting sqref="O6:P27 O39:P51">
    <cfRule type="cellIs" dxfId="13" priority="14" operator="greaterThan">
      <formula>10</formula>
    </cfRule>
  </conditionalFormatting>
  <conditionalFormatting sqref="O6:O27 O39:O51">
    <cfRule type="cellIs" dxfId="12" priority="13" operator="between">
      <formula>5</formula>
      <formula>9.99</formula>
    </cfRule>
  </conditionalFormatting>
  <conditionalFormatting sqref="P6:P26 P39:P51">
    <cfRule type="cellIs" dxfId="11" priority="11" operator="greaterThan">
      <formula>15</formula>
    </cfRule>
    <cfRule type="cellIs" dxfId="10" priority="12" operator="between">
      <formula>10</formula>
      <formula>14.99</formula>
    </cfRule>
  </conditionalFormatting>
  <conditionalFormatting sqref="AE5:AE27">
    <cfRule type="cellIs" dxfId="9" priority="9" operator="equal">
      <formula>"M"</formula>
    </cfRule>
    <cfRule type="cellIs" dxfId="8" priority="10" operator="equal">
      <formula>"S"</formula>
    </cfRule>
  </conditionalFormatting>
  <conditionalFormatting sqref="AE39:AE51">
    <cfRule type="cellIs" dxfId="7" priority="7" operator="equal">
      <formula>"M"</formula>
    </cfRule>
    <cfRule type="cellIs" dxfId="6" priority="8" operator="equal">
      <formula>"S"</formula>
    </cfRule>
  </conditionalFormatting>
  <conditionalFormatting sqref="U39">
    <cfRule type="cellIs" dxfId="5" priority="5" stopIfTrue="1" operator="between">
      <formula>30</formula>
      <formula>34.99</formula>
    </cfRule>
    <cfRule type="cellIs" dxfId="4" priority="6" stopIfTrue="1" operator="between">
      <formula>1</formula>
      <formula>29.99</formula>
    </cfRule>
  </conditionalFormatting>
  <conditionalFormatting sqref="U39:U48">
    <cfRule type="cellIs" dxfId="3" priority="3" stopIfTrue="1" operator="between">
      <formula>30</formula>
      <formula>34.99</formula>
    </cfRule>
    <cfRule type="cellIs" dxfId="2" priority="4" stopIfTrue="1" operator="between">
      <formula>1</formula>
      <formula>29.99</formula>
    </cfRule>
  </conditionalFormatting>
  <conditionalFormatting sqref="U49:U51">
    <cfRule type="cellIs" dxfId="1" priority="1" stopIfTrue="1" operator="between">
      <formula>30</formula>
      <formula>34.99</formula>
    </cfRule>
    <cfRule type="cellIs" dxfId="0" priority="2" stopIfTrue="1" operator="between">
      <formula>1</formula>
      <formula>29.99</formula>
    </cfRule>
  </conditionalFormatting>
  <pageMargins left="0" right="0" top="0.39370078740157483" bottom="0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L61"/>
  <sheetViews>
    <sheetView workbookViewId="0">
      <selection activeCell="J3" sqref="J3:P3"/>
    </sheetView>
  </sheetViews>
  <sheetFormatPr baseColWidth="10" defaultRowHeight="12.75" x14ac:dyDescent="0.2"/>
  <cols>
    <col min="7" max="7" width="8.42578125" customWidth="1"/>
    <col min="8" max="8" width="4.7109375" customWidth="1"/>
    <col min="15" max="15" width="7.5703125" customWidth="1"/>
    <col min="16" max="16" width="4.85546875" customWidth="1"/>
  </cols>
  <sheetData>
    <row r="1" spans="1:38" ht="20.25" x14ac:dyDescent="0.3">
      <c r="A1" s="201" t="s">
        <v>101</v>
      </c>
      <c r="B1" s="201"/>
      <c r="C1" s="201"/>
      <c r="D1" s="201"/>
      <c r="E1" s="201"/>
      <c r="F1" s="201"/>
      <c r="G1" s="201"/>
      <c r="H1" s="201"/>
      <c r="I1" s="197" t="s">
        <v>102</v>
      </c>
      <c r="J1" s="197"/>
      <c r="K1" s="197"/>
      <c r="L1" s="197"/>
      <c r="M1" s="197"/>
      <c r="N1" s="197"/>
      <c r="O1" s="197"/>
      <c r="P1" s="197"/>
    </row>
    <row r="3" spans="1:38" ht="18" x14ac:dyDescent="0.25">
      <c r="A3" s="97" t="s">
        <v>96</v>
      </c>
      <c r="B3" s="183" t="s">
        <v>119</v>
      </c>
      <c r="C3" s="183"/>
      <c r="D3" s="183"/>
      <c r="E3" s="183"/>
      <c r="F3" s="183"/>
      <c r="G3" s="183"/>
      <c r="H3" s="183"/>
      <c r="I3" s="97" t="s">
        <v>96</v>
      </c>
      <c r="J3" s="183" t="s">
        <v>119</v>
      </c>
      <c r="K3" s="183"/>
      <c r="L3" s="183"/>
      <c r="M3" s="183"/>
      <c r="N3" s="183"/>
      <c r="O3" s="183"/>
      <c r="P3" s="183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7"/>
    </row>
    <row r="4" spans="1:38" x14ac:dyDescent="0.2">
      <c r="A4" s="97" t="s">
        <v>97</v>
      </c>
      <c r="B4" s="202">
        <f ca="1">'UNITE 1'!C2</f>
        <v>42426</v>
      </c>
      <c r="C4" s="202"/>
      <c r="I4" s="97" t="s">
        <v>97</v>
      </c>
      <c r="J4" s="202">
        <f>'UNITE 1'!J2</f>
        <v>0</v>
      </c>
      <c r="K4" s="202"/>
    </row>
    <row r="7" spans="1:38" x14ac:dyDescent="0.2">
      <c r="A7" s="199" t="s">
        <v>98</v>
      </c>
      <c r="B7" s="199"/>
      <c r="C7" s="199"/>
      <c r="D7" s="199"/>
      <c r="E7" s="199"/>
      <c r="F7" s="199"/>
      <c r="G7" s="199"/>
      <c r="I7" s="200" t="s">
        <v>98</v>
      </c>
      <c r="J7" s="200"/>
      <c r="K7" s="200"/>
      <c r="L7" s="200"/>
      <c r="M7" s="200"/>
      <c r="N7" s="200"/>
      <c r="O7" s="200"/>
    </row>
    <row r="8" spans="1:38" x14ac:dyDescent="0.2">
      <c r="A8" s="168" t="s">
        <v>99</v>
      </c>
      <c r="B8" s="203" t="s">
        <v>100</v>
      </c>
      <c r="C8" s="203"/>
      <c r="D8" s="203"/>
      <c r="E8" s="203"/>
      <c r="F8" s="203"/>
      <c r="G8" s="203"/>
      <c r="I8" s="168" t="s">
        <v>99</v>
      </c>
      <c r="J8" s="203" t="s">
        <v>100</v>
      </c>
      <c r="K8" s="203"/>
      <c r="L8" s="203"/>
      <c r="M8" s="203"/>
      <c r="N8" s="203"/>
      <c r="O8" s="203"/>
    </row>
    <row r="9" spans="1:38" x14ac:dyDescent="0.2">
      <c r="A9" s="2">
        <v>131</v>
      </c>
      <c r="B9" s="193" t="s">
        <v>133</v>
      </c>
      <c r="C9" s="193"/>
      <c r="D9" s="193"/>
      <c r="E9" s="193"/>
      <c r="F9" s="193"/>
      <c r="G9" s="193"/>
      <c r="I9" s="2">
        <v>144</v>
      </c>
      <c r="J9" s="193" t="s">
        <v>146</v>
      </c>
      <c r="K9" s="193"/>
      <c r="L9" s="193"/>
      <c r="M9" s="193"/>
      <c r="N9" s="193"/>
      <c r="O9" s="193"/>
    </row>
    <row r="10" spans="1:38" x14ac:dyDescent="0.2">
      <c r="A10" s="2">
        <v>132</v>
      </c>
      <c r="B10" s="193" t="s">
        <v>134</v>
      </c>
      <c r="C10" s="193"/>
      <c r="D10" s="193"/>
      <c r="E10" s="193"/>
      <c r="F10" s="193"/>
      <c r="G10" s="193"/>
      <c r="I10" s="2">
        <v>146</v>
      </c>
      <c r="J10" s="193" t="s">
        <v>148</v>
      </c>
      <c r="K10" s="193"/>
      <c r="L10" s="193"/>
      <c r="M10" s="193"/>
      <c r="N10" s="193"/>
      <c r="O10" s="193"/>
    </row>
    <row r="11" spans="1:38" x14ac:dyDescent="0.2">
      <c r="A11" s="2">
        <v>133</v>
      </c>
      <c r="B11" s="193" t="s">
        <v>135</v>
      </c>
      <c r="C11" s="193"/>
      <c r="D11" s="193"/>
      <c r="E11" s="193"/>
      <c r="F11" s="193"/>
      <c r="G11" s="193"/>
      <c r="I11" s="2">
        <v>150</v>
      </c>
      <c r="J11" s="193" t="s">
        <v>153</v>
      </c>
      <c r="K11" s="193"/>
      <c r="L11" s="193"/>
      <c r="M11" s="193"/>
      <c r="N11" s="193"/>
      <c r="O11" s="193"/>
    </row>
    <row r="12" spans="1:38" x14ac:dyDescent="0.2">
      <c r="A12" s="2">
        <v>136</v>
      </c>
      <c r="B12" s="193" t="s">
        <v>138</v>
      </c>
      <c r="C12" s="193"/>
      <c r="D12" s="193"/>
      <c r="E12" s="193"/>
      <c r="F12" s="193"/>
      <c r="G12" s="193"/>
      <c r="I12" s="2">
        <v>154</v>
      </c>
      <c r="J12" s="193" t="s">
        <v>123</v>
      </c>
      <c r="K12" s="193"/>
      <c r="L12" s="193"/>
      <c r="M12" s="193"/>
      <c r="N12" s="193"/>
      <c r="O12" s="193"/>
    </row>
    <row r="13" spans="1:38" x14ac:dyDescent="0.2">
      <c r="A13" s="2">
        <v>141</v>
      </c>
      <c r="B13" s="193" t="s">
        <v>143</v>
      </c>
      <c r="C13" s="193"/>
      <c r="D13" s="193"/>
      <c r="E13" s="193"/>
      <c r="F13" s="193"/>
      <c r="G13" s="193"/>
      <c r="I13" s="2">
        <v>156</v>
      </c>
      <c r="J13" s="193" t="s">
        <v>125</v>
      </c>
      <c r="K13" s="193"/>
      <c r="L13" s="193"/>
      <c r="M13" s="193"/>
      <c r="N13" s="193"/>
      <c r="O13" s="193"/>
    </row>
    <row r="14" spans="1:38" x14ac:dyDescent="0.2">
      <c r="A14" s="2">
        <v>143</v>
      </c>
      <c r="B14" s="193" t="s">
        <v>145</v>
      </c>
      <c r="C14" s="193"/>
      <c r="D14" s="193"/>
      <c r="E14" s="193"/>
      <c r="F14" s="193"/>
      <c r="G14" s="193"/>
      <c r="I14" s="2">
        <v>160</v>
      </c>
      <c r="J14" s="193" t="s">
        <v>129</v>
      </c>
      <c r="K14" s="193"/>
      <c r="L14" s="193"/>
      <c r="M14" s="193"/>
      <c r="N14" s="193"/>
      <c r="O14" s="193"/>
    </row>
    <row r="15" spans="1:38" x14ac:dyDescent="0.2">
      <c r="A15" s="2">
        <v>145</v>
      </c>
      <c r="B15" s="193" t="s">
        <v>147</v>
      </c>
      <c r="C15" s="193"/>
      <c r="D15" s="193"/>
      <c r="E15" s="193"/>
      <c r="F15" s="193"/>
      <c r="G15" s="193"/>
      <c r="I15" s="2">
        <v>161</v>
      </c>
      <c r="J15" s="193" t="s">
        <v>130</v>
      </c>
      <c r="K15" s="193"/>
      <c r="L15" s="193"/>
      <c r="M15" s="193"/>
      <c r="N15" s="193"/>
      <c r="O15" s="193"/>
    </row>
    <row r="16" spans="1:38" x14ac:dyDescent="0.2">
      <c r="A16" s="2">
        <v>147</v>
      </c>
      <c r="B16" s="193" t="s">
        <v>149</v>
      </c>
      <c r="C16" s="193"/>
      <c r="D16" s="193"/>
      <c r="E16" s="193"/>
      <c r="F16" s="193"/>
      <c r="G16" s="193"/>
      <c r="I16" s="2">
        <v>162</v>
      </c>
      <c r="J16" s="193" t="s">
        <v>131</v>
      </c>
      <c r="K16" s="193"/>
      <c r="L16" s="193"/>
      <c r="M16" s="193"/>
      <c r="N16" s="193"/>
      <c r="O16" s="193"/>
    </row>
    <row r="17" spans="1:16" x14ac:dyDescent="0.2">
      <c r="A17" s="2">
        <v>147</v>
      </c>
      <c r="B17" s="193" t="s">
        <v>150</v>
      </c>
      <c r="C17" s="193"/>
      <c r="D17" s="193"/>
      <c r="E17" s="193"/>
      <c r="F17" s="193"/>
      <c r="G17" s="193"/>
      <c r="I17" s="2">
        <v>163</v>
      </c>
      <c r="J17" s="193" t="s">
        <v>132</v>
      </c>
      <c r="K17" s="193"/>
      <c r="L17" s="193"/>
      <c r="M17" s="193"/>
      <c r="N17" s="193"/>
      <c r="O17" s="193"/>
    </row>
    <row r="18" spans="1:16" x14ac:dyDescent="0.2">
      <c r="A18" s="2">
        <v>148</v>
      </c>
      <c r="B18" s="193" t="s">
        <v>151</v>
      </c>
      <c r="C18" s="193"/>
      <c r="D18" s="193"/>
      <c r="E18" s="193"/>
      <c r="F18" s="193"/>
      <c r="G18" s="193"/>
      <c r="I18" s="2"/>
      <c r="J18" s="193"/>
      <c r="K18" s="193"/>
      <c r="L18" s="193"/>
      <c r="M18" s="193"/>
      <c r="N18" s="193"/>
      <c r="O18" s="193"/>
    </row>
    <row r="19" spans="1:16" x14ac:dyDescent="0.2">
      <c r="A19" s="2">
        <v>149</v>
      </c>
      <c r="B19" s="193" t="s">
        <v>152</v>
      </c>
      <c r="C19" s="193"/>
      <c r="D19" s="193"/>
      <c r="E19" s="193"/>
      <c r="F19" s="193"/>
      <c r="G19" s="193"/>
      <c r="I19" s="2"/>
      <c r="J19" s="193"/>
      <c r="K19" s="193"/>
      <c r="L19" s="193"/>
      <c r="M19" s="193"/>
      <c r="N19" s="193"/>
      <c r="O19" s="193"/>
    </row>
    <row r="20" spans="1:16" x14ac:dyDescent="0.2">
      <c r="A20" s="2">
        <v>151</v>
      </c>
      <c r="B20" s="193" t="s">
        <v>121</v>
      </c>
      <c r="C20" s="193"/>
      <c r="D20" s="193"/>
      <c r="E20" s="193"/>
      <c r="F20" s="193"/>
      <c r="G20" s="193"/>
      <c r="I20" s="2"/>
      <c r="J20" s="193"/>
      <c r="K20" s="193"/>
      <c r="L20" s="193"/>
      <c r="M20" s="193"/>
      <c r="N20" s="193"/>
      <c r="O20" s="193"/>
    </row>
    <row r="21" spans="1:16" x14ac:dyDescent="0.2">
      <c r="A21" s="2">
        <v>152</v>
      </c>
      <c r="B21" s="193" t="s">
        <v>121</v>
      </c>
      <c r="C21" s="193"/>
      <c r="D21" s="193"/>
      <c r="E21" s="193"/>
      <c r="F21" s="193"/>
      <c r="G21" s="193"/>
      <c r="I21" s="2"/>
      <c r="J21" s="193"/>
      <c r="K21" s="193"/>
      <c r="L21" s="193"/>
      <c r="M21" s="193"/>
      <c r="N21" s="193"/>
      <c r="O21" s="193"/>
    </row>
    <row r="22" spans="1:16" x14ac:dyDescent="0.2">
      <c r="A22" s="2">
        <v>153</v>
      </c>
      <c r="B22" s="193" t="s">
        <v>122</v>
      </c>
      <c r="C22" s="193"/>
      <c r="D22" s="193"/>
      <c r="E22" s="193"/>
      <c r="F22" s="193"/>
      <c r="G22" s="193"/>
      <c r="I22" s="2"/>
      <c r="J22" s="193"/>
      <c r="K22" s="193"/>
      <c r="L22" s="193"/>
      <c r="M22" s="193"/>
      <c r="N22" s="193"/>
      <c r="O22" s="193"/>
    </row>
    <row r="23" spans="1:16" x14ac:dyDescent="0.2">
      <c r="A23" s="2">
        <v>155</v>
      </c>
      <c r="B23" s="193" t="s">
        <v>124</v>
      </c>
      <c r="C23" s="193"/>
      <c r="D23" s="193"/>
      <c r="E23" s="193"/>
      <c r="F23" s="193"/>
      <c r="G23" s="193"/>
      <c r="I23" s="2"/>
      <c r="J23" s="193"/>
      <c r="K23" s="193"/>
      <c r="L23" s="193"/>
      <c r="M23" s="193"/>
      <c r="N23" s="193"/>
      <c r="O23" s="193"/>
    </row>
    <row r="24" spans="1:16" x14ac:dyDescent="0.2">
      <c r="A24" s="2">
        <v>158</v>
      </c>
      <c r="B24" s="193" t="s">
        <v>127</v>
      </c>
      <c r="C24" s="193"/>
      <c r="D24" s="193"/>
      <c r="E24" s="193"/>
      <c r="F24" s="193"/>
      <c r="G24" s="193"/>
      <c r="I24" s="2"/>
      <c r="J24" s="193"/>
      <c r="K24" s="193"/>
      <c r="L24" s="193"/>
      <c r="M24" s="193"/>
      <c r="N24" s="193"/>
      <c r="O24" s="193"/>
    </row>
    <row r="25" spans="1:16" x14ac:dyDescent="0.2">
      <c r="A25" s="2">
        <v>164</v>
      </c>
      <c r="B25" s="193" t="s">
        <v>120</v>
      </c>
      <c r="C25" s="193"/>
      <c r="D25" s="193"/>
      <c r="E25" s="193"/>
      <c r="F25" s="193"/>
      <c r="G25" s="193"/>
      <c r="I25" s="2"/>
      <c r="J25" s="193"/>
      <c r="K25" s="193"/>
      <c r="L25" s="193"/>
      <c r="M25" s="193"/>
      <c r="N25" s="193"/>
      <c r="O25" s="193"/>
    </row>
    <row r="26" spans="1:16" x14ac:dyDescent="0.2">
      <c r="A26" s="2"/>
      <c r="B26" s="193"/>
      <c r="C26" s="193"/>
      <c r="D26" s="193"/>
      <c r="E26" s="193"/>
      <c r="F26" s="193"/>
      <c r="G26" s="193"/>
      <c r="I26" s="2"/>
      <c r="J26" s="193"/>
      <c r="K26" s="193"/>
      <c r="L26" s="193"/>
      <c r="M26" s="193"/>
      <c r="N26" s="193"/>
      <c r="O26" s="193"/>
    </row>
    <row r="27" spans="1:16" x14ac:dyDescent="0.2">
      <c r="A27" s="2"/>
      <c r="B27" s="193"/>
      <c r="C27" s="193"/>
      <c r="D27" s="193"/>
      <c r="E27" s="193"/>
      <c r="F27" s="193"/>
      <c r="G27" s="193"/>
      <c r="I27" s="2"/>
      <c r="J27" s="193"/>
      <c r="K27" s="193"/>
      <c r="L27" s="193"/>
      <c r="M27" s="193"/>
      <c r="N27" s="193"/>
      <c r="O27" s="193"/>
    </row>
    <row r="32" spans="1:16" ht="20.25" x14ac:dyDescent="0.3">
      <c r="A32" s="198" t="s">
        <v>103</v>
      </c>
      <c r="B32" s="198"/>
      <c r="C32" s="198"/>
      <c r="D32" s="198"/>
      <c r="E32" s="198"/>
      <c r="F32" s="198"/>
      <c r="G32" s="198"/>
      <c r="H32" s="198"/>
      <c r="I32" s="198" t="s">
        <v>103</v>
      </c>
      <c r="J32" s="198"/>
      <c r="K32" s="198"/>
      <c r="L32" s="198"/>
      <c r="M32" s="198"/>
      <c r="N32" s="198"/>
      <c r="O32" s="198"/>
      <c r="P32" s="198"/>
    </row>
    <row r="34" spans="1:16" x14ac:dyDescent="0.2">
      <c r="A34" s="196" t="s">
        <v>104</v>
      </c>
      <c r="B34" s="196"/>
      <c r="C34" s="196"/>
      <c r="D34" s="196"/>
      <c r="E34" s="196"/>
      <c r="F34" s="196"/>
      <c r="G34" s="196"/>
      <c r="H34" s="196"/>
      <c r="I34" s="196" t="s">
        <v>104</v>
      </c>
      <c r="J34" s="196"/>
      <c r="K34" s="196"/>
      <c r="L34" s="196"/>
      <c r="M34" s="196"/>
      <c r="N34" s="196"/>
      <c r="O34" s="196"/>
      <c r="P34" s="196"/>
    </row>
    <row r="36" spans="1:16" x14ac:dyDescent="0.2">
      <c r="A36" s="194" t="s">
        <v>105</v>
      </c>
      <c r="B36" s="195"/>
      <c r="C36" s="195"/>
      <c r="D36" s="195"/>
      <c r="E36" s="195"/>
      <c r="F36" s="195"/>
      <c r="G36" s="195"/>
      <c r="H36" s="195"/>
      <c r="I36" s="194" t="s">
        <v>105</v>
      </c>
      <c r="J36" s="195"/>
      <c r="K36" s="195"/>
      <c r="L36" s="195"/>
      <c r="M36" s="195"/>
      <c r="N36" s="195"/>
      <c r="O36" s="195"/>
      <c r="P36" s="195"/>
    </row>
    <row r="41" spans="1:16" x14ac:dyDescent="0.2">
      <c r="A41" s="196" t="s">
        <v>106</v>
      </c>
      <c r="B41" s="196"/>
      <c r="C41" s="196"/>
      <c r="D41" s="196"/>
      <c r="E41" s="196"/>
      <c r="F41" s="196"/>
      <c r="G41" s="196"/>
      <c r="H41" s="196"/>
      <c r="I41" s="196" t="s">
        <v>106</v>
      </c>
      <c r="J41" s="196"/>
      <c r="K41" s="196"/>
      <c r="L41" s="196"/>
      <c r="M41" s="196"/>
      <c r="N41" s="196"/>
      <c r="O41" s="196"/>
      <c r="P41" s="196"/>
    </row>
    <row r="43" spans="1:16" x14ac:dyDescent="0.2">
      <c r="A43" s="194" t="s">
        <v>107</v>
      </c>
      <c r="B43" s="195"/>
      <c r="C43" s="195"/>
      <c r="D43" s="195"/>
      <c r="E43" s="195"/>
      <c r="F43" s="195"/>
      <c r="G43" s="195"/>
      <c r="H43" s="195"/>
      <c r="I43" s="194" t="s">
        <v>107</v>
      </c>
      <c r="J43" s="195"/>
      <c r="K43" s="195"/>
      <c r="L43" s="195"/>
      <c r="M43" s="195"/>
      <c r="N43" s="195"/>
      <c r="O43" s="195"/>
      <c r="P43" s="195"/>
    </row>
    <row r="44" spans="1:16" x14ac:dyDescent="0.2">
      <c r="D44" s="96" t="s">
        <v>108</v>
      </c>
      <c r="L44" s="96" t="s">
        <v>108</v>
      </c>
    </row>
    <row r="45" spans="1:16" x14ac:dyDescent="0.2">
      <c r="A45" s="194" t="s">
        <v>109</v>
      </c>
      <c r="B45" s="195"/>
      <c r="C45" s="195"/>
      <c r="D45" s="195"/>
      <c r="E45" s="195"/>
      <c r="F45" s="195"/>
      <c r="G45" s="195"/>
      <c r="H45" s="195"/>
      <c r="I45" s="194" t="s">
        <v>109</v>
      </c>
      <c r="J45" s="195"/>
      <c r="K45" s="195"/>
      <c r="L45" s="195"/>
      <c r="M45" s="195"/>
      <c r="N45" s="195"/>
      <c r="O45" s="195"/>
      <c r="P45" s="195"/>
    </row>
    <row r="49" spans="1:16" x14ac:dyDescent="0.2">
      <c r="A49" s="196" t="s">
        <v>110</v>
      </c>
      <c r="B49" s="196"/>
      <c r="C49" s="196"/>
      <c r="D49" s="196"/>
      <c r="E49" s="196"/>
      <c r="F49" s="196"/>
      <c r="G49" s="196"/>
      <c r="H49" s="196"/>
      <c r="I49" s="196" t="s">
        <v>110</v>
      </c>
      <c r="J49" s="196"/>
      <c r="K49" s="196"/>
      <c r="L49" s="196"/>
      <c r="M49" s="196"/>
      <c r="N49" s="196"/>
      <c r="O49" s="196"/>
      <c r="P49" s="196"/>
    </row>
    <row r="51" spans="1:16" x14ac:dyDescent="0.2">
      <c r="A51" s="194" t="s">
        <v>111</v>
      </c>
      <c r="B51" s="195"/>
      <c r="C51" s="195"/>
      <c r="D51" s="195"/>
      <c r="E51" s="195"/>
      <c r="F51" s="195"/>
      <c r="G51" s="195"/>
      <c r="H51" s="195"/>
      <c r="I51" s="194" t="s">
        <v>111</v>
      </c>
      <c r="J51" s="195"/>
      <c r="K51" s="195"/>
      <c r="L51" s="195"/>
      <c r="M51" s="195"/>
      <c r="N51" s="195"/>
      <c r="O51" s="195"/>
      <c r="P51" s="195"/>
    </row>
    <row r="52" spans="1:16" x14ac:dyDescent="0.2">
      <c r="A52" s="194" t="s">
        <v>115</v>
      </c>
      <c r="B52" s="195"/>
      <c r="C52" s="195"/>
      <c r="D52" s="195"/>
      <c r="E52" s="195"/>
      <c r="F52" s="195"/>
      <c r="G52" s="195"/>
      <c r="H52" s="195"/>
      <c r="I52" s="194" t="s">
        <v>115</v>
      </c>
      <c r="J52" s="195"/>
      <c r="K52" s="195"/>
      <c r="L52" s="195"/>
      <c r="M52" s="195"/>
      <c r="N52" s="195"/>
      <c r="O52" s="195"/>
      <c r="P52" s="195"/>
    </row>
    <row r="53" spans="1:16" x14ac:dyDescent="0.2">
      <c r="A53" s="194" t="s">
        <v>112</v>
      </c>
      <c r="B53" s="195"/>
      <c r="C53" s="195"/>
      <c r="D53" s="195"/>
      <c r="E53" s="195"/>
      <c r="F53" s="195"/>
      <c r="G53" s="195"/>
      <c r="H53" s="195"/>
      <c r="I53" s="194" t="s">
        <v>112</v>
      </c>
      <c r="J53" s="195"/>
      <c r="K53" s="195"/>
      <c r="L53" s="195"/>
      <c r="M53" s="195"/>
      <c r="N53" s="195"/>
      <c r="O53" s="195"/>
      <c r="P53" s="195"/>
    </row>
    <row r="54" spans="1:16" x14ac:dyDescent="0.2">
      <c r="A54" s="194" t="s">
        <v>116</v>
      </c>
      <c r="B54" s="195"/>
      <c r="C54" s="195"/>
      <c r="D54" s="195"/>
      <c r="E54" s="195"/>
      <c r="F54" s="195"/>
      <c r="G54" s="195"/>
      <c r="H54" s="195"/>
      <c r="I54" s="194" t="s">
        <v>116</v>
      </c>
      <c r="J54" s="195"/>
      <c r="K54" s="195"/>
      <c r="L54" s="195"/>
      <c r="M54" s="195"/>
      <c r="N54" s="195"/>
      <c r="O54" s="195"/>
      <c r="P54" s="195"/>
    </row>
    <row r="57" spans="1:16" x14ac:dyDescent="0.2">
      <c r="A57" s="196" t="s">
        <v>113</v>
      </c>
      <c r="B57" s="196"/>
      <c r="C57" s="196"/>
      <c r="D57" s="196"/>
      <c r="E57" s="196"/>
      <c r="F57" s="196"/>
      <c r="G57" s="196"/>
      <c r="H57" s="196"/>
      <c r="I57" s="196" t="s">
        <v>113</v>
      </c>
      <c r="J57" s="196"/>
      <c r="K57" s="196"/>
      <c r="L57" s="196"/>
      <c r="M57" s="196"/>
      <c r="N57" s="196"/>
      <c r="O57" s="196"/>
      <c r="P57" s="196"/>
    </row>
    <row r="59" spans="1:16" x14ac:dyDescent="0.2">
      <c r="A59" s="194" t="s">
        <v>114</v>
      </c>
      <c r="B59" s="195"/>
      <c r="C59" s="195"/>
      <c r="D59" s="195"/>
      <c r="E59" s="195"/>
      <c r="F59" s="195"/>
      <c r="G59" s="195"/>
      <c r="H59" s="195"/>
      <c r="I59" s="194" t="s">
        <v>114</v>
      </c>
      <c r="J59" s="195"/>
      <c r="K59" s="195"/>
      <c r="L59" s="195"/>
      <c r="M59" s="195"/>
      <c r="N59" s="195"/>
      <c r="O59" s="195"/>
      <c r="P59" s="195"/>
    </row>
    <row r="60" spans="1:16" x14ac:dyDescent="0.2">
      <c r="A60" s="194" t="s">
        <v>117</v>
      </c>
      <c r="B60" s="195"/>
      <c r="C60" s="195"/>
      <c r="D60" s="195"/>
      <c r="E60" s="195"/>
      <c r="F60" s="195"/>
      <c r="G60" s="195"/>
      <c r="H60" s="195"/>
      <c r="I60" s="194" t="s">
        <v>117</v>
      </c>
      <c r="J60" s="195"/>
      <c r="K60" s="195"/>
      <c r="L60" s="195"/>
      <c r="M60" s="195"/>
      <c r="N60" s="195"/>
      <c r="O60" s="195"/>
      <c r="P60" s="195"/>
    </row>
    <row r="61" spans="1:16" x14ac:dyDescent="0.2">
      <c r="A61" s="194" t="s">
        <v>112</v>
      </c>
      <c r="B61" s="195"/>
      <c r="C61" s="195"/>
      <c r="D61" s="195"/>
      <c r="E61" s="195"/>
      <c r="F61" s="195"/>
      <c r="G61" s="195"/>
      <c r="H61" s="195"/>
      <c r="I61" s="194" t="s">
        <v>112</v>
      </c>
      <c r="J61" s="195"/>
      <c r="K61" s="195"/>
      <c r="L61" s="195"/>
      <c r="M61" s="195"/>
      <c r="N61" s="195"/>
      <c r="O61" s="195"/>
      <c r="P61" s="195"/>
    </row>
  </sheetData>
  <mergeCells count="78">
    <mergeCell ref="A1:H1"/>
    <mergeCell ref="I1:P1"/>
    <mergeCell ref="B3:H3"/>
    <mergeCell ref="J3:P3"/>
    <mergeCell ref="B4:C4"/>
    <mergeCell ref="J4:K4"/>
    <mergeCell ref="A7:G7"/>
    <mergeCell ref="I7:O7"/>
    <mergeCell ref="B8:G8"/>
    <mergeCell ref="J8:O8"/>
    <mergeCell ref="B9:G9"/>
    <mergeCell ref="J9:O9"/>
    <mergeCell ref="B10:G10"/>
    <mergeCell ref="J10:O10"/>
    <mergeCell ref="B11:G11"/>
    <mergeCell ref="J11:O11"/>
    <mergeCell ref="B12:G12"/>
    <mergeCell ref="J12:O12"/>
    <mergeCell ref="B13:G13"/>
    <mergeCell ref="J13:O13"/>
    <mergeCell ref="B14:G14"/>
    <mergeCell ref="J14:O14"/>
    <mergeCell ref="B15:G15"/>
    <mergeCell ref="J15:O15"/>
    <mergeCell ref="B16:G16"/>
    <mergeCell ref="J16:O16"/>
    <mergeCell ref="B17:G17"/>
    <mergeCell ref="J17:O17"/>
    <mergeCell ref="B18:G18"/>
    <mergeCell ref="J18:O18"/>
    <mergeCell ref="B19:G19"/>
    <mergeCell ref="J19:O19"/>
    <mergeCell ref="B20:G20"/>
    <mergeCell ref="J20:O20"/>
    <mergeCell ref="B21:G21"/>
    <mergeCell ref="J21:O21"/>
    <mergeCell ref="B22:G22"/>
    <mergeCell ref="J22:O22"/>
    <mergeCell ref="B23:G23"/>
    <mergeCell ref="J23:O23"/>
    <mergeCell ref="B24:G24"/>
    <mergeCell ref="J24:O24"/>
    <mergeCell ref="B25:G25"/>
    <mergeCell ref="J25:O25"/>
    <mergeCell ref="B26:G26"/>
    <mergeCell ref="J26:O26"/>
    <mergeCell ref="B27:G27"/>
    <mergeCell ref="J27:O27"/>
    <mergeCell ref="A32:H32"/>
    <mergeCell ref="I32:P32"/>
    <mergeCell ref="A34:H34"/>
    <mergeCell ref="I34:P34"/>
    <mergeCell ref="A36:H36"/>
    <mergeCell ref="I36:P36"/>
    <mergeCell ref="A41:H41"/>
    <mergeCell ref="I41:P41"/>
    <mergeCell ref="A43:H43"/>
    <mergeCell ref="I43:P43"/>
    <mergeCell ref="A45:H45"/>
    <mergeCell ref="I45:P45"/>
    <mergeCell ref="A49:H49"/>
    <mergeCell ref="I49:P49"/>
    <mergeCell ref="A51:H51"/>
    <mergeCell ref="I51:P51"/>
    <mergeCell ref="A52:H52"/>
    <mergeCell ref="I52:P52"/>
    <mergeCell ref="A53:H53"/>
    <mergeCell ref="I53:P53"/>
    <mergeCell ref="A54:H54"/>
    <mergeCell ref="I54:P54"/>
    <mergeCell ref="A57:H57"/>
    <mergeCell ref="I57:P57"/>
    <mergeCell ref="A59:H59"/>
    <mergeCell ref="I59:P59"/>
    <mergeCell ref="A60:H60"/>
    <mergeCell ref="I60:P60"/>
    <mergeCell ref="A61:H61"/>
    <mergeCell ref="I61:P6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Couverture</vt:lpstr>
      <vt:lpstr>UNITE 1</vt:lpstr>
      <vt:lpstr>UNITE 1 RECAP</vt:lpstr>
      <vt:lpstr>UNITE 2</vt:lpstr>
      <vt:lpstr>UNITE 2 RECAP</vt:lpstr>
      <vt:lpstr>'UNITE 1'!Zone_d_impression</vt:lpstr>
      <vt:lpstr>'UNITE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</dc:creator>
  <cp:lastModifiedBy>Ben</cp:lastModifiedBy>
  <cp:lastPrinted>2016-02-23T12:34:37Z</cp:lastPrinted>
  <dcterms:created xsi:type="dcterms:W3CDTF">2015-11-03T13:27:34Z</dcterms:created>
  <dcterms:modified xsi:type="dcterms:W3CDTF">2016-02-26T19:54:24Z</dcterms:modified>
</cp:coreProperties>
</file>