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0395" yWindow="-135" windowWidth="9960" windowHeight="58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B31" i="1" l="1"/>
  <c r="CB30" i="1"/>
  <c r="CB29" i="1"/>
  <c r="CB28" i="1"/>
  <c r="CB27" i="1"/>
  <c r="CB26" i="1"/>
  <c r="CB25" i="1"/>
  <c r="CB24" i="1"/>
  <c r="CB23" i="1"/>
  <c r="CB22" i="1"/>
  <c r="CB21" i="1"/>
  <c r="CB20" i="1"/>
  <c r="CB19" i="1"/>
  <c r="CB18" i="1"/>
  <c r="CB17" i="1"/>
  <c r="CB16" i="1"/>
  <c r="CB15" i="1"/>
  <c r="CB14" i="1"/>
  <c r="CB13" i="1"/>
  <c r="CB12" i="1"/>
  <c r="CB11" i="1"/>
  <c r="CB10" i="1"/>
  <c r="CB9" i="1"/>
  <c r="CB8" i="1"/>
  <c r="CB7" i="1"/>
  <c r="CB6" i="1"/>
  <c r="CB5" i="1"/>
  <c r="CB4" i="1"/>
  <c r="CB3" i="1"/>
  <c r="BU6" i="1"/>
  <c r="BU4" i="1"/>
  <c r="BU5" i="1"/>
  <c r="BU23" i="1"/>
  <c r="BU24" i="1"/>
  <c r="BU25" i="1"/>
  <c r="BU26" i="1"/>
  <c r="BU27" i="1"/>
  <c r="BU28" i="1"/>
  <c r="BU29" i="1"/>
  <c r="BU30" i="1"/>
  <c r="BU31" i="1"/>
  <c r="AL31" i="1"/>
  <c r="AL30" i="1"/>
  <c r="AL29" i="1"/>
  <c r="AL28" i="1"/>
  <c r="AL27" i="1"/>
  <c r="AL26" i="1"/>
  <c r="AL25" i="1"/>
  <c r="AM25" i="1"/>
  <c r="AL24" i="1"/>
  <c r="AI23" i="1"/>
  <c r="AI31" i="1"/>
  <c r="AO31" i="1"/>
  <c r="AI30" i="1"/>
  <c r="AO30" i="1"/>
  <c r="AI29" i="1"/>
  <c r="AO29" i="1"/>
  <c r="AI28" i="1"/>
  <c r="AO28" i="1"/>
  <c r="AI27" i="1"/>
  <c r="AI26" i="1"/>
  <c r="AO26" i="1"/>
  <c r="AI25" i="1"/>
  <c r="AO25" i="1"/>
  <c r="AI24" i="1"/>
  <c r="AO24" i="1"/>
  <c r="AK31" i="1"/>
  <c r="AK30" i="1"/>
  <c r="AK29" i="1"/>
  <c r="AK28" i="1"/>
  <c r="AK27" i="1"/>
  <c r="AK26" i="1"/>
  <c r="AK25" i="1"/>
  <c r="AK24" i="1"/>
  <c r="AK23" i="1"/>
  <c r="AJ24" i="1"/>
  <c r="AJ25" i="1"/>
  <c r="AJ26" i="1"/>
  <c r="AJ27" i="1"/>
  <c r="AJ28" i="1"/>
  <c r="AJ29" i="1"/>
  <c r="AJ30" i="1"/>
  <c r="AJ31" i="1"/>
  <c r="AL21" i="1"/>
  <c r="BC3" i="1"/>
  <c r="BD3" i="1"/>
  <c r="BE3" i="1"/>
  <c r="BF3" i="1"/>
  <c r="BG3" i="1"/>
  <c r="BH3" i="1"/>
  <c r="BI3" i="1"/>
  <c r="BJ3" i="1"/>
  <c r="BK3" i="1"/>
  <c r="BL3" i="1"/>
  <c r="BC4" i="1"/>
  <c r="BD4" i="1"/>
  <c r="BE4" i="1"/>
  <c r="BF4" i="1"/>
  <c r="BG4" i="1"/>
  <c r="BH4" i="1"/>
  <c r="BI4" i="1"/>
  <c r="BJ4" i="1"/>
  <c r="AL22" i="1" s="1"/>
  <c r="BK4" i="1"/>
  <c r="BL4" i="1"/>
  <c r="BC5" i="1"/>
  <c r="BD5" i="1"/>
  <c r="BE5" i="1"/>
  <c r="BF5" i="1"/>
  <c r="BG5" i="1"/>
  <c r="BH5" i="1"/>
  <c r="BI5" i="1"/>
  <c r="BJ5" i="1"/>
  <c r="BK5" i="1"/>
  <c r="BL5" i="1"/>
  <c r="BC6" i="1"/>
  <c r="BD6" i="1"/>
  <c r="BE6" i="1"/>
  <c r="BF6" i="1"/>
  <c r="BG6" i="1"/>
  <c r="BH6" i="1"/>
  <c r="BI6" i="1"/>
  <c r="BJ6" i="1"/>
  <c r="BK6" i="1"/>
  <c r="BL6" i="1"/>
  <c r="BC7" i="1"/>
  <c r="BD7" i="1"/>
  <c r="BE7" i="1"/>
  <c r="BF7" i="1"/>
  <c r="BG7" i="1"/>
  <c r="BH7" i="1"/>
  <c r="BI7" i="1"/>
  <c r="BJ7" i="1"/>
  <c r="BK7" i="1"/>
  <c r="BL7" i="1"/>
  <c r="BC8" i="1"/>
  <c r="BD8" i="1"/>
  <c r="BE8" i="1"/>
  <c r="BF8" i="1"/>
  <c r="BG8" i="1"/>
  <c r="BH8" i="1"/>
  <c r="BI8" i="1"/>
  <c r="BJ8" i="1"/>
  <c r="BK8" i="1"/>
  <c r="BL8" i="1"/>
  <c r="BC9" i="1"/>
  <c r="BD9" i="1"/>
  <c r="BE9" i="1"/>
  <c r="BF9" i="1"/>
  <c r="BG9" i="1"/>
  <c r="BH9" i="1"/>
  <c r="BI9" i="1"/>
  <c r="BJ9" i="1"/>
  <c r="BK9" i="1"/>
  <c r="BL9" i="1"/>
  <c r="BC10" i="1"/>
  <c r="BD10" i="1"/>
  <c r="BE10" i="1"/>
  <c r="BF10" i="1"/>
  <c r="BG10" i="1"/>
  <c r="BH10" i="1"/>
  <c r="BI10" i="1"/>
  <c r="BJ10" i="1"/>
  <c r="BK10" i="1"/>
  <c r="BL10" i="1"/>
  <c r="BC11" i="1"/>
  <c r="BD11" i="1"/>
  <c r="BE11" i="1"/>
  <c r="BF11" i="1"/>
  <c r="BG11" i="1"/>
  <c r="BH11" i="1"/>
  <c r="BI11" i="1"/>
  <c r="BJ11" i="1"/>
  <c r="BK11" i="1"/>
  <c r="BL11" i="1"/>
  <c r="BC12" i="1"/>
  <c r="BD12" i="1"/>
  <c r="BE12" i="1"/>
  <c r="BF12" i="1"/>
  <c r="BG12" i="1"/>
  <c r="BH12" i="1"/>
  <c r="BI12" i="1"/>
  <c r="BJ12" i="1"/>
  <c r="BK12" i="1"/>
  <c r="BL12" i="1"/>
  <c r="BC13" i="1"/>
  <c r="BD13" i="1"/>
  <c r="BE13" i="1"/>
  <c r="BF13" i="1"/>
  <c r="BG13" i="1"/>
  <c r="BH13" i="1"/>
  <c r="BI13" i="1"/>
  <c r="BJ13" i="1"/>
  <c r="BK13" i="1"/>
  <c r="BL13" i="1"/>
  <c r="BC14" i="1"/>
  <c r="BD14" i="1"/>
  <c r="BE14" i="1"/>
  <c r="BF14" i="1"/>
  <c r="BG14" i="1"/>
  <c r="BH14" i="1"/>
  <c r="BI14" i="1"/>
  <c r="BJ14" i="1"/>
  <c r="BK14" i="1"/>
  <c r="BL14" i="1"/>
  <c r="BC15" i="1"/>
  <c r="BD15" i="1"/>
  <c r="BE15" i="1"/>
  <c r="BF15" i="1"/>
  <c r="BG15" i="1"/>
  <c r="BH15" i="1"/>
  <c r="BI15" i="1"/>
  <c r="BJ15" i="1"/>
  <c r="BK15" i="1"/>
  <c r="BL15" i="1"/>
  <c r="BC16" i="1"/>
  <c r="BD16" i="1"/>
  <c r="BE16" i="1"/>
  <c r="BF16" i="1"/>
  <c r="BG16" i="1"/>
  <c r="BH16" i="1"/>
  <c r="BI16" i="1"/>
  <c r="BJ16" i="1"/>
  <c r="BK16" i="1"/>
  <c r="BL16" i="1"/>
  <c r="BC17" i="1"/>
  <c r="BD17" i="1"/>
  <c r="BE17" i="1"/>
  <c r="BF17" i="1"/>
  <c r="BG17" i="1"/>
  <c r="BH17" i="1"/>
  <c r="BI17" i="1"/>
  <c r="BJ17" i="1"/>
  <c r="BK17" i="1"/>
  <c r="BL17" i="1"/>
  <c r="BC18" i="1"/>
  <c r="BD18" i="1"/>
  <c r="BE18" i="1"/>
  <c r="BF18" i="1"/>
  <c r="BG18" i="1"/>
  <c r="BH18" i="1"/>
  <c r="BI18" i="1"/>
  <c r="BJ18" i="1"/>
  <c r="BK18" i="1"/>
  <c r="BL18" i="1"/>
  <c r="BC19" i="1"/>
  <c r="BD19" i="1"/>
  <c r="BE19" i="1"/>
  <c r="BF19" i="1"/>
  <c r="BG19" i="1"/>
  <c r="BH19" i="1"/>
  <c r="BI19" i="1"/>
  <c r="BJ19" i="1"/>
  <c r="BK19" i="1"/>
  <c r="BL19" i="1"/>
  <c r="BC20" i="1"/>
  <c r="BD20" i="1"/>
  <c r="BE20" i="1"/>
  <c r="BF20" i="1"/>
  <c r="BG20" i="1"/>
  <c r="BH20" i="1"/>
  <c r="BI20" i="1"/>
  <c r="BJ20" i="1"/>
  <c r="BK20" i="1"/>
  <c r="BL20" i="1"/>
  <c r="BC21" i="1"/>
  <c r="BD21" i="1"/>
  <c r="BE21" i="1"/>
  <c r="BF21" i="1"/>
  <c r="BG21" i="1"/>
  <c r="BH21" i="1"/>
  <c r="BI21" i="1"/>
  <c r="BJ21" i="1"/>
  <c r="BK21" i="1"/>
  <c r="AL23" i="1" s="1"/>
  <c r="BL21" i="1"/>
  <c r="BC22" i="1"/>
  <c r="BD22" i="1"/>
  <c r="BE22" i="1"/>
  <c r="BF22" i="1"/>
  <c r="BG22" i="1"/>
  <c r="BH22" i="1"/>
  <c r="BI22" i="1"/>
  <c r="BJ22" i="1"/>
  <c r="BK22" i="1"/>
  <c r="BL22" i="1"/>
  <c r="BC23" i="1"/>
  <c r="BD23" i="1"/>
  <c r="BE23" i="1"/>
  <c r="BF23" i="1"/>
  <c r="BG23" i="1"/>
  <c r="BH23" i="1"/>
  <c r="BI23" i="1"/>
  <c r="BJ23" i="1"/>
  <c r="BK23" i="1"/>
  <c r="BL23" i="1"/>
  <c r="BG2" i="1"/>
  <c r="BH2" i="1"/>
  <c r="BI2" i="1"/>
  <c r="BJ2" i="1"/>
  <c r="BK2" i="1"/>
  <c r="BL2" i="1"/>
  <c r="AO27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M3" i="1"/>
  <c r="BN3" i="1"/>
  <c r="BO3" i="1"/>
  <c r="BP3" i="1"/>
  <c r="BQ3" i="1"/>
  <c r="BR3" i="1"/>
  <c r="BS3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M4" i="1"/>
  <c r="BN4" i="1"/>
  <c r="BO4" i="1"/>
  <c r="BP4" i="1"/>
  <c r="BQ4" i="1"/>
  <c r="BR4" i="1"/>
  <c r="BS4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M5" i="1"/>
  <c r="BN5" i="1"/>
  <c r="BO5" i="1"/>
  <c r="BP5" i="1"/>
  <c r="BQ5" i="1"/>
  <c r="BR5" i="1"/>
  <c r="BS5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M6" i="1"/>
  <c r="BN6" i="1"/>
  <c r="BO6" i="1"/>
  <c r="BP6" i="1"/>
  <c r="BQ6" i="1"/>
  <c r="BR6" i="1"/>
  <c r="BS6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M7" i="1"/>
  <c r="BN7" i="1"/>
  <c r="BO7" i="1"/>
  <c r="BP7" i="1"/>
  <c r="BQ7" i="1"/>
  <c r="BR7" i="1"/>
  <c r="BS7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M8" i="1"/>
  <c r="BN8" i="1"/>
  <c r="BO8" i="1"/>
  <c r="BP8" i="1"/>
  <c r="BQ8" i="1"/>
  <c r="BR8" i="1"/>
  <c r="BS8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M9" i="1"/>
  <c r="BN9" i="1"/>
  <c r="BO9" i="1"/>
  <c r="BP9" i="1"/>
  <c r="BQ9" i="1"/>
  <c r="BR9" i="1"/>
  <c r="BS9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M10" i="1"/>
  <c r="BN10" i="1"/>
  <c r="BO10" i="1"/>
  <c r="BP10" i="1"/>
  <c r="BQ10" i="1"/>
  <c r="BR10" i="1"/>
  <c r="BS10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M11" i="1"/>
  <c r="BN11" i="1"/>
  <c r="BO11" i="1"/>
  <c r="BP11" i="1"/>
  <c r="BQ11" i="1"/>
  <c r="BR11" i="1"/>
  <c r="BS11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M12" i="1"/>
  <c r="BN12" i="1"/>
  <c r="BO12" i="1"/>
  <c r="BP12" i="1"/>
  <c r="BQ12" i="1"/>
  <c r="BR12" i="1"/>
  <c r="BS12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M13" i="1"/>
  <c r="BN13" i="1"/>
  <c r="BO13" i="1"/>
  <c r="BP13" i="1"/>
  <c r="BQ13" i="1"/>
  <c r="BR13" i="1"/>
  <c r="BS13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M14" i="1"/>
  <c r="BN14" i="1"/>
  <c r="BO14" i="1"/>
  <c r="BP14" i="1"/>
  <c r="BQ14" i="1"/>
  <c r="BR14" i="1"/>
  <c r="BS14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M15" i="1"/>
  <c r="BN15" i="1"/>
  <c r="BO15" i="1"/>
  <c r="BP15" i="1"/>
  <c r="BQ15" i="1"/>
  <c r="BR15" i="1"/>
  <c r="BS15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M16" i="1"/>
  <c r="BN16" i="1"/>
  <c r="BO16" i="1"/>
  <c r="BP16" i="1"/>
  <c r="BQ16" i="1"/>
  <c r="BR16" i="1"/>
  <c r="BS16" i="1"/>
  <c r="AP17" i="1"/>
  <c r="AK17" i="1" s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M17" i="1"/>
  <c r="BN17" i="1"/>
  <c r="BO17" i="1"/>
  <c r="BP17" i="1"/>
  <c r="BQ17" i="1"/>
  <c r="BR17" i="1"/>
  <c r="BS17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M18" i="1"/>
  <c r="BN18" i="1"/>
  <c r="BO18" i="1"/>
  <c r="BP18" i="1"/>
  <c r="BQ18" i="1"/>
  <c r="BR18" i="1"/>
  <c r="BS18" i="1"/>
  <c r="AP19" i="1"/>
  <c r="AK19" i="1" s="1"/>
  <c r="AM19" i="1" s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M19" i="1"/>
  <c r="BN19" i="1"/>
  <c r="BO19" i="1"/>
  <c r="BP19" i="1"/>
  <c r="BQ19" i="1"/>
  <c r="BR19" i="1"/>
  <c r="BS19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M20" i="1"/>
  <c r="BN20" i="1"/>
  <c r="BO20" i="1"/>
  <c r="BP20" i="1"/>
  <c r="BQ20" i="1"/>
  <c r="BR20" i="1"/>
  <c r="BS20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M21" i="1"/>
  <c r="BN21" i="1"/>
  <c r="BO21" i="1"/>
  <c r="BP21" i="1"/>
  <c r="BQ21" i="1"/>
  <c r="BR21" i="1"/>
  <c r="BS21" i="1"/>
  <c r="AP22" i="1"/>
  <c r="AK22" i="1" s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M22" i="1"/>
  <c r="BN22" i="1"/>
  <c r="BO22" i="1"/>
  <c r="BP22" i="1"/>
  <c r="BQ22" i="1"/>
  <c r="BR22" i="1"/>
  <c r="BS22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M23" i="1"/>
  <c r="BN23" i="1"/>
  <c r="BO23" i="1"/>
  <c r="BP23" i="1"/>
  <c r="BQ23" i="1"/>
  <c r="BR23" i="1"/>
  <c r="BS23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BE30" i="1"/>
  <c r="BF30" i="1"/>
  <c r="BG30" i="1"/>
  <c r="BH30" i="1"/>
  <c r="BI30" i="1"/>
  <c r="BJ30" i="1"/>
  <c r="BK30" i="1"/>
  <c r="BL30" i="1"/>
  <c r="BM30" i="1"/>
  <c r="BN30" i="1"/>
  <c r="BO30" i="1"/>
  <c r="BP30" i="1"/>
  <c r="BQ30" i="1"/>
  <c r="BR30" i="1"/>
  <c r="BS30" i="1"/>
  <c r="AP31" i="1"/>
  <c r="AQ31" i="1"/>
  <c r="AR31" i="1"/>
  <c r="AS31" i="1"/>
  <c r="AT31" i="1"/>
  <c r="AU31" i="1"/>
  <c r="AV31" i="1"/>
  <c r="AW31" i="1"/>
  <c r="AX31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M2" i="1"/>
  <c r="BN2" i="1"/>
  <c r="BO2" i="1"/>
  <c r="BP2" i="1"/>
  <c r="BQ2" i="1"/>
  <c r="BR2" i="1"/>
  <c r="BS2" i="1"/>
  <c r="AH23" i="1"/>
  <c r="AJ23" i="1" s="1"/>
  <c r="AH24" i="1"/>
  <c r="AH25" i="1"/>
  <c r="AH26" i="1"/>
  <c r="AH27" i="1"/>
  <c r="AH28" i="1"/>
  <c r="AH29" i="1"/>
  <c r="AH30" i="1"/>
  <c r="AH31" i="1"/>
  <c r="AI22" i="1"/>
  <c r="BU3" i="1"/>
  <c r="BU7" i="1"/>
  <c r="BU8" i="1"/>
  <c r="BU9" i="1"/>
  <c r="BU10" i="1"/>
  <c r="BU11" i="1"/>
  <c r="BU12" i="1"/>
  <c r="BU13" i="1"/>
  <c r="BU14" i="1"/>
  <c r="BU15" i="1"/>
  <c r="BU16" i="1"/>
  <c r="BU17" i="1"/>
  <c r="BU18" i="1"/>
  <c r="BU19" i="1"/>
  <c r="BU20" i="1"/>
  <c r="BU21" i="1"/>
  <c r="BU22" i="1"/>
  <c r="AI21" i="1"/>
  <c r="AI20" i="1"/>
  <c r="AI19" i="1"/>
  <c r="AI18" i="1"/>
  <c r="AI17" i="1"/>
  <c r="AI16" i="1"/>
  <c r="AI15" i="1"/>
  <c r="AI13" i="1"/>
  <c r="AH3" i="1"/>
  <c r="AJ3" i="1" s="1"/>
  <c r="AH4" i="1"/>
  <c r="AJ4" i="1" s="1"/>
  <c r="AH5" i="1"/>
  <c r="AJ5" i="1" s="1"/>
  <c r="AH6" i="1"/>
  <c r="AJ6" i="1" s="1"/>
  <c r="AH7" i="1"/>
  <c r="AJ7" i="1" s="1"/>
  <c r="AH8" i="1"/>
  <c r="AJ8" i="1" s="1"/>
  <c r="AH9" i="1"/>
  <c r="AJ9" i="1" s="1"/>
  <c r="AH10" i="1"/>
  <c r="AJ10" i="1" s="1"/>
  <c r="AH11" i="1"/>
  <c r="AJ11" i="1" s="1"/>
  <c r="AH12" i="1"/>
  <c r="AJ12" i="1" s="1"/>
  <c r="AH13" i="1"/>
  <c r="AH14" i="1"/>
  <c r="AJ14" i="1" s="1"/>
  <c r="AH15" i="1"/>
  <c r="AO15" i="1" s="1"/>
  <c r="AH16" i="1"/>
  <c r="AJ16" i="1" s="1"/>
  <c r="AH17" i="1"/>
  <c r="AO17" i="1" s="1"/>
  <c r="AH18" i="1"/>
  <c r="AH19" i="1"/>
  <c r="AO19" i="1" s="1"/>
  <c r="AH20" i="1"/>
  <c r="AJ20" i="1" s="1"/>
  <c r="AH21" i="1"/>
  <c r="AJ21" i="1" s="1"/>
  <c r="AH22" i="1"/>
  <c r="AJ22" i="1" s="1"/>
  <c r="AI3" i="1"/>
  <c r="AK3" i="1"/>
  <c r="AK4" i="1"/>
  <c r="AK5" i="1"/>
  <c r="AK6" i="1"/>
  <c r="AK7" i="1"/>
  <c r="AK8" i="1"/>
  <c r="AK9" i="1"/>
  <c r="AK10" i="1"/>
  <c r="AK11" i="1"/>
  <c r="AK12" i="1"/>
  <c r="AK13" i="1"/>
  <c r="AK14" i="1"/>
  <c r="AK15" i="1"/>
  <c r="AK16" i="1"/>
  <c r="AK18" i="1"/>
  <c r="AK20" i="1"/>
  <c r="AM20" i="1" s="1"/>
  <c r="AK21" i="1"/>
  <c r="AQ2" i="1"/>
  <c r="AL3" i="1" s="1"/>
  <c r="AR2" i="1"/>
  <c r="AL4" i="1" s="1"/>
  <c r="AS2" i="1"/>
  <c r="AT2" i="1"/>
  <c r="AU2" i="1"/>
  <c r="AL7" i="1"/>
  <c r="AV2" i="1"/>
  <c r="AW2" i="1"/>
  <c r="AX2" i="1"/>
  <c r="AY2" i="1"/>
  <c r="AZ2" i="1"/>
  <c r="BA2" i="1"/>
  <c r="BB2" i="1"/>
  <c r="BC2" i="1"/>
  <c r="BD2" i="1"/>
  <c r="BE2" i="1"/>
  <c r="BF2" i="1"/>
  <c r="AL18" i="1"/>
  <c r="AP2" i="1"/>
  <c r="AI2" i="1"/>
  <c r="AI4" i="1"/>
  <c r="AI5" i="1"/>
  <c r="AO5" i="1" s="1"/>
  <c r="AI6" i="1"/>
  <c r="AI7" i="1"/>
  <c r="AI8" i="1"/>
  <c r="AI9" i="1"/>
  <c r="AI10" i="1"/>
  <c r="AO10" i="1" s="1"/>
  <c r="AI11" i="1"/>
  <c r="AI12" i="1"/>
  <c r="AI14" i="1"/>
  <c r="AO14" i="1" s="1"/>
  <c r="AH2" i="1"/>
  <c r="AJ2" i="1" s="1"/>
  <c r="AJ18" i="1"/>
  <c r="AK2" i="1"/>
  <c r="AM29" i="1"/>
  <c r="AM31" i="1"/>
  <c r="AM27" i="1"/>
  <c r="AM30" i="1"/>
  <c r="AM28" i="1"/>
  <c r="AM26" i="1"/>
  <c r="AM24" i="1"/>
  <c r="AL16" i="1"/>
  <c r="AO23" i="1"/>
  <c r="AL8" i="1"/>
  <c r="AL15" i="1"/>
  <c r="AM15" i="1"/>
  <c r="AL12" i="1"/>
  <c r="AL6" i="1"/>
  <c r="AL9" i="1"/>
  <c r="AM9" i="1" s="1"/>
  <c r="AL14" i="1"/>
  <c r="AL20" i="1"/>
  <c r="AL17" i="1"/>
  <c r="AM21" i="1"/>
  <c r="AL19" i="1"/>
  <c r="AL13" i="1"/>
  <c r="AL11" i="1"/>
  <c r="AL5" i="1"/>
  <c r="AO12" i="1" l="1"/>
  <c r="AO22" i="1"/>
  <c r="AM22" i="1"/>
  <c r="AL2" i="1"/>
  <c r="AM2" i="1" s="1"/>
  <c r="AM18" i="1"/>
  <c r="AO20" i="1"/>
  <c r="AJ19" i="1"/>
  <c r="AM23" i="1"/>
  <c r="AM17" i="1"/>
  <c r="AM16" i="1"/>
  <c r="AO18" i="1"/>
  <c r="AM13" i="1"/>
  <c r="AL10" i="1"/>
  <c r="AM10" i="1" s="1"/>
  <c r="AO9" i="1"/>
  <c r="AO16" i="1"/>
  <c r="AJ15" i="1"/>
  <c r="AJ17" i="1"/>
  <c r="AM12" i="1"/>
  <c r="AO13" i="1"/>
  <c r="AJ13" i="1"/>
  <c r="AM11" i="1"/>
  <c r="AO11" i="1"/>
  <c r="AM6" i="1"/>
  <c r="AM5" i="1"/>
  <c r="AM7" i="1"/>
  <c r="AM3" i="1"/>
  <c r="AO6" i="1"/>
  <c r="AO3" i="1"/>
  <c r="AO7" i="1"/>
  <c r="AM8" i="1"/>
  <c r="AO21" i="1"/>
  <c r="AM4" i="1"/>
  <c r="AO2" i="1"/>
  <c r="AO4" i="1"/>
  <c r="AM14" i="1"/>
  <c r="AO8" i="1"/>
</calcChain>
</file>

<file path=xl/sharedStrings.xml><?xml version="1.0" encoding="utf-8"?>
<sst xmlns="http://schemas.openxmlformats.org/spreadsheetml/2006/main" count="320" uniqueCount="53">
  <si>
    <t>V</t>
  </si>
  <si>
    <t>TD</t>
  </si>
  <si>
    <t>TR</t>
  </si>
  <si>
    <t>Paul</t>
  </si>
  <si>
    <t>Maxence</t>
  </si>
  <si>
    <t>William</t>
  </si>
  <si>
    <t>Félicien</t>
  </si>
  <si>
    <t>Aubin</t>
  </si>
  <si>
    <t>Elina</t>
  </si>
  <si>
    <t>Lilian</t>
  </si>
  <si>
    <t>Elouen</t>
  </si>
  <si>
    <t>Cléa</t>
  </si>
  <si>
    <t>Jean</t>
  </si>
  <si>
    <t>Clémence</t>
  </si>
  <si>
    <t>Thomas</t>
  </si>
  <si>
    <t>Arthur</t>
  </si>
  <si>
    <t>Martin</t>
  </si>
  <si>
    <t>Margot</t>
  </si>
  <si>
    <t>Cléo</t>
  </si>
  <si>
    <t>Julie</t>
  </si>
  <si>
    <t>Pierre</t>
  </si>
  <si>
    <t>Solenn</t>
  </si>
  <si>
    <t>Théo</t>
  </si>
  <si>
    <t>Pablo</t>
  </si>
  <si>
    <t>D</t>
  </si>
  <si>
    <t>I</t>
  </si>
  <si>
    <t>P</t>
  </si>
  <si>
    <t>W3</t>
  </si>
  <si>
    <t>W4</t>
  </si>
  <si>
    <t>NOM</t>
  </si>
  <si>
    <t>V/M</t>
  </si>
  <si>
    <t>Prenom</t>
  </si>
  <si>
    <t>Nombre de touches</t>
  </si>
  <si>
    <t>G</t>
  </si>
  <si>
    <t>B</t>
  </si>
  <si>
    <t>A</t>
  </si>
  <si>
    <t>E</t>
  </si>
  <si>
    <t>F</t>
  </si>
  <si>
    <t>C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</si>
  <si>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</si>
  <si>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</si>
  <si>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</si>
  <si>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</si>
  <si>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</si>
  <si>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</si>
  <si>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</si>
  <si>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</si>
  <si>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</si>
  <si>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</si>
  <si>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W</t>
  </si>
  <si>
    <t>X</t>
  </si>
  <si>
    <t>Y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</si>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</sst>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name val="Calibri"/>
      <family val="2"/>
      <scheme val="minor"/>
    </font>
    <font>
      <b/>
      <sz val="14"/>
      <color rgb="FFFF0000"/>
      <name val="Arial"/>
      <family val="2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0">
    <xf numFmtId="0" fontId="0" fillId="0" borderId="0" xfId="0"/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8" xfId="0" applyFont="1" applyBorder="1" applyAlignment="1">
      <alignment vertical="center"/>
    </xf>
    <xf numFmtId="0" fontId="5" fillId="0" borderId="8" xfId="0" applyFont="1" applyFill="1" applyBorder="1" applyAlignment="1">
      <alignment vertical="center"/>
    </xf>
    <xf numFmtId="0" fontId="5" fillId="0" borderId="9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5" fillId="0" borderId="10" xfId="0" applyFont="1" applyFill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2" fillId="0" borderId="10" xfId="0" applyFont="1" applyFill="1" applyBorder="1" applyAlignment="1">
      <alignment vertical="center"/>
    </xf>
    <xf numFmtId="0" fontId="5" fillId="0" borderId="11" xfId="0" applyFont="1" applyFill="1" applyBorder="1" applyAlignment="1">
      <alignment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12" xfId="0" applyFont="1" applyBorder="1" applyAlignment="1">
      <alignment vertical="center"/>
    </xf>
    <xf numFmtId="0" fontId="2" fillId="2" borderId="8" xfId="0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5" fillId="0" borderId="15" xfId="0" applyNumberFormat="1" applyFont="1" applyFill="1" applyBorder="1" applyAlignment="1">
      <alignment horizontal="center" vertical="center"/>
    </xf>
    <xf numFmtId="164" fontId="5" fillId="0" borderId="16" xfId="0" applyNumberFormat="1" applyFont="1" applyFill="1" applyBorder="1" applyAlignment="1">
      <alignment horizontal="center" vertical="center"/>
    </xf>
    <xf numFmtId="164" fontId="2" fillId="0" borderId="16" xfId="0" applyNumberFormat="1" applyFont="1" applyFill="1" applyBorder="1" applyAlignment="1">
      <alignment horizontal="center" vertical="center"/>
    </xf>
    <xf numFmtId="164" fontId="5" fillId="0" borderId="17" xfId="0" applyNumberFormat="1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vertical="center"/>
    </xf>
    <xf numFmtId="0" fontId="5" fillId="0" borderId="25" xfId="0" applyFont="1" applyFill="1" applyBorder="1" applyAlignment="1">
      <alignment vertical="center"/>
    </xf>
    <xf numFmtId="0" fontId="2" fillId="0" borderId="26" xfId="0" applyFont="1" applyBorder="1" applyAlignment="1">
      <alignment horizontal="center" vertical="center"/>
    </xf>
    <xf numFmtId="0" fontId="2" fillId="0" borderId="26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164" fontId="5" fillId="0" borderId="28" xfId="0" applyNumberFormat="1" applyFont="1" applyFill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7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2" fillId="0" borderId="34" xfId="0" applyFont="1" applyFill="1" applyBorder="1" applyAlignment="1">
      <alignment horizontal="center" vertical="center"/>
    </xf>
    <xf numFmtId="0" fontId="5" fillId="0" borderId="32" xfId="0" applyFont="1" applyFill="1" applyBorder="1" applyAlignment="1">
      <alignment vertical="center"/>
    </xf>
    <xf numFmtId="0" fontId="5" fillId="0" borderId="35" xfId="0" applyFont="1" applyFill="1" applyBorder="1" applyAlignment="1">
      <alignment vertical="center"/>
    </xf>
    <xf numFmtId="1" fontId="2" fillId="0" borderId="0" xfId="0" applyNumberFormat="1" applyFont="1" applyAlignment="1">
      <alignment vertical="center"/>
    </xf>
    <xf numFmtId="1" fontId="2" fillId="0" borderId="0" xfId="1" applyNumberFormat="1" applyFont="1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vertical="center"/>
    </xf>
    <xf numFmtId="0" fontId="2" fillId="4" borderId="13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4" borderId="29" xfId="0" applyFont="1" applyFill="1" applyBorder="1" applyAlignment="1">
      <alignment horizontal="center" vertical="center"/>
    </xf>
    <xf numFmtId="0" fontId="2" fillId="4" borderId="21" xfId="0" applyFont="1" applyFill="1" applyBorder="1" applyAlignment="1">
      <alignment horizontal="center" vertical="center"/>
    </xf>
    <xf numFmtId="0" fontId="2" fillId="4" borderId="30" xfId="0" applyFont="1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/>
    </xf>
    <xf numFmtId="0" fontId="2" fillId="4" borderId="32" xfId="0" applyFont="1" applyFill="1" applyBorder="1" applyAlignment="1">
      <alignment horizontal="center" vertical="center"/>
    </xf>
    <xf numFmtId="0" fontId="2" fillId="4" borderId="33" xfId="0" applyFont="1" applyFill="1" applyBorder="1" applyAlignment="1">
      <alignment horizontal="center" vertical="center"/>
    </xf>
    <xf numFmtId="0" fontId="2" fillId="4" borderId="24" xfId="0" applyFont="1" applyFill="1" applyBorder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158750</xdr:colOff>
      <xdr:row>0</xdr:row>
      <xdr:rowOff>111125</xdr:rowOff>
    </xdr:from>
    <xdr:to>
      <xdr:col>72</xdr:col>
      <xdr:colOff>698500</xdr:colOff>
      <xdr:row>0</xdr:row>
      <xdr:rowOff>571500</xdr:rowOff>
    </xdr:to>
    <xdr:sp macro="[0]!ClassementPoule22Tireurs" textlink="">
      <xdr:nvSpPr>
        <xdr:cNvPr id="2" name="Ellipse 1"/>
        <xdr:cNvSpPr/>
      </xdr:nvSpPr>
      <xdr:spPr>
        <a:xfrm>
          <a:off x="14636750" y="111125"/>
          <a:ext cx="2063750" cy="460375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71</xdr:col>
      <xdr:colOff>0</xdr:colOff>
      <xdr:row>0</xdr:row>
      <xdr:rowOff>190500</xdr:rowOff>
    </xdr:from>
    <xdr:to>
      <xdr:col>72</xdr:col>
      <xdr:colOff>349249</xdr:colOff>
      <xdr:row>0</xdr:row>
      <xdr:rowOff>460375</xdr:rowOff>
    </xdr:to>
    <xdr:sp macro="" textlink="">
      <xdr:nvSpPr>
        <xdr:cNvPr id="3" name="ZoneTexte 2"/>
        <xdr:cNvSpPr txBox="1"/>
      </xdr:nvSpPr>
      <xdr:spPr>
        <a:xfrm>
          <a:off x="15065374" y="190500"/>
          <a:ext cx="1285875" cy="2698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Classement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CB33"/>
  <sheetViews>
    <sheetView tabSelected="1" view="pageBreakPreview" zoomScale="60" zoomScaleNormal="100" workbookViewId="0">
      <selection activeCell="W23" sqref="W23"/>
    </sheetView>
  </sheetViews>
  <sheetFormatPr baseColWidth="10" defaultRowHeight="18" x14ac:dyDescent="0.2"/>
  <cols>
    <col min="1" max="1" width="6.5703125" style="13" customWidth="1"/>
    <col min="2" max="2" width="16.28515625" style="13" bestFit="1" customWidth="1"/>
    <col min="3" max="3" width="12.7109375" style="13" bestFit="1" customWidth="1"/>
    <col min="4" max="35" width="5.7109375" style="10" customWidth="1"/>
    <col min="36" max="36" width="7.5703125" style="10" customWidth="1"/>
    <col min="37" max="37" width="8.85546875" style="10" customWidth="1"/>
    <col min="38" max="38" width="5.7109375" style="10" customWidth="1"/>
    <col min="39" max="40" width="11.42578125" style="10"/>
    <col min="41" max="41" width="5.7109375" style="13" customWidth="1"/>
    <col min="42" max="71" width="5.7109375" style="13" hidden="1" customWidth="1"/>
    <col min="72" max="72" width="17.140625" style="13" customWidth="1"/>
    <col min="73" max="73" width="11.42578125" style="67"/>
    <col min="74" max="74" width="16.28515625" style="27" bestFit="1" customWidth="1"/>
    <col min="75" max="75" width="12.7109375" style="27" bestFit="1" customWidth="1"/>
    <col min="76" max="76" width="4.42578125" style="37" bestFit="1" customWidth="1"/>
    <col min="77" max="77" width="11.28515625" style="37" customWidth="1"/>
    <col min="78" max="78" width="5.5703125" style="37" bestFit="1" customWidth="1"/>
    <col min="79" max="79" width="5.7109375" style="37" customWidth="1"/>
    <col min="80" max="80" width="5.7109375" style="65" hidden="1" customWidth="1"/>
    <col min="81" max="81" width="5.7109375" style="13" customWidth="1"/>
    <col min="82" max="16384" width="11.42578125" style="13"/>
  </cols>
  <sheetData>
    <row r="1" spans="1:80" ht="46.5" customHeight="1" thickBot="1" x14ac:dyDescent="0.25">
      <c r="A1" s="89" t="s">
        <v>32</v>
      </c>
      <c r="B1" s="89"/>
      <c r="C1" s="43">
        <v>5</v>
      </c>
      <c r="D1" s="7">
        <v>1</v>
      </c>
      <c r="E1" s="8">
        <v>2</v>
      </c>
      <c r="F1" s="8">
        <v>3</v>
      </c>
      <c r="G1" s="8">
        <v>4</v>
      </c>
      <c r="H1" s="8">
        <v>5</v>
      </c>
      <c r="I1" s="8">
        <v>6</v>
      </c>
      <c r="J1" s="8">
        <v>7</v>
      </c>
      <c r="K1" s="8">
        <v>8</v>
      </c>
      <c r="L1" s="8">
        <v>9</v>
      </c>
      <c r="M1" s="8">
        <v>10</v>
      </c>
      <c r="N1" s="8">
        <v>11</v>
      </c>
      <c r="O1" s="8">
        <v>12</v>
      </c>
      <c r="P1" s="8">
        <v>13</v>
      </c>
      <c r="Q1" s="8">
        <v>14</v>
      </c>
      <c r="R1" s="8">
        <v>15</v>
      </c>
      <c r="S1" s="8">
        <v>16</v>
      </c>
      <c r="T1" s="8">
        <v>17</v>
      </c>
      <c r="U1" s="73">
        <v>18</v>
      </c>
      <c r="V1" s="73">
        <v>19</v>
      </c>
      <c r="W1" s="73">
        <v>20</v>
      </c>
      <c r="X1" s="73">
        <v>21</v>
      </c>
      <c r="Y1" s="8">
        <v>22</v>
      </c>
      <c r="Z1" s="73">
        <v>23</v>
      </c>
      <c r="AA1" s="73">
        <v>24</v>
      </c>
      <c r="AB1" s="73">
        <v>25</v>
      </c>
      <c r="AC1" s="73">
        <v>26</v>
      </c>
      <c r="AD1" s="73">
        <v>27</v>
      </c>
      <c r="AE1" s="73">
        <v>28</v>
      </c>
      <c r="AF1" s="73">
        <v>29</v>
      </c>
      <c r="AG1" s="73">
        <v>30</v>
      </c>
      <c r="AH1" s="11" t="s">
        <v>0</v>
      </c>
      <c r="AI1" s="8" t="s">
        <v>24</v>
      </c>
      <c r="AJ1" s="8" t="s">
        <v>30</v>
      </c>
      <c r="AK1" s="8" t="s">
        <v>1</v>
      </c>
      <c r="AL1" s="8" t="s">
        <v>2</v>
      </c>
      <c r="AM1" s="8" t="s">
        <v>25</v>
      </c>
      <c r="AN1" s="9" t="s">
        <v>26</v>
      </c>
      <c r="AP1" s="13">
        <v>1</v>
      </c>
      <c r="AQ1" s="13">
        <v>2</v>
      </c>
      <c r="AR1" s="13">
        <v>3</v>
      </c>
      <c r="AS1" s="13">
        <v>4</v>
      </c>
      <c r="AT1" s="13">
        <v>5</v>
      </c>
      <c r="AU1" s="13">
        <v>6</v>
      </c>
      <c r="AV1" s="13">
        <v>7</v>
      </c>
      <c r="AW1" s="13">
        <v>8</v>
      </c>
      <c r="AX1" s="13">
        <v>9</v>
      </c>
      <c r="AY1" s="13">
        <v>10</v>
      </c>
      <c r="AZ1" s="13">
        <v>11</v>
      </c>
      <c r="BA1" s="13">
        <v>12</v>
      </c>
      <c r="BB1" s="13">
        <v>13</v>
      </c>
      <c r="BC1" s="13">
        <v>14</v>
      </c>
      <c r="BD1" s="13">
        <v>15</v>
      </c>
      <c r="BE1" s="13">
        <v>16</v>
      </c>
      <c r="BF1" s="13">
        <v>17</v>
      </c>
      <c r="BG1" s="13">
        <v>18</v>
      </c>
      <c r="BH1" s="13">
        <v>19</v>
      </c>
      <c r="BI1" s="13">
        <v>20</v>
      </c>
      <c r="BJ1" s="13">
        <v>21</v>
      </c>
      <c r="BK1" s="13">
        <v>22</v>
      </c>
      <c r="BV1" s="11" t="s">
        <v>29</v>
      </c>
      <c r="BW1" s="42" t="s">
        <v>31</v>
      </c>
      <c r="BX1" s="44" t="s">
        <v>52</v>
      </c>
      <c r="BY1" s="7" t="s">
        <v>30</v>
      </c>
      <c r="BZ1" s="8" t="s">
        <v>25</v>
      </c>
      <c r="CA1" s="9" t="s">
        <v>1</v>
      </c>
    </row>
    <row r="2" spans="1:80" ht="31.15" customHeight="1" x14ac:dyDescent="0.2">
      <c r="A2" s="14">
        <v>1</v>
      </c>
      <c r="B2" s="15" t="s">
        <v>35</v>
      </c>
      <c r="C2" s="16" t="s">
        <v>3</v>
      </c>
      <c r="D2" s="29"/>
      <c r="E2" s="30" t="s">
        <v>0</v>
      </c>
      <c r="F2" s="30" t="s">
        <v>0</v>
      </c>
      <c r="G2" s="30" t="s">
        <v>0</v>
      </c>
      <c r="H2" s="72">
        <v>3</v>
      </c>
      <c r="I2" s="72" t="s">
        <v>0</v>
      </c>
      <c r="J2" s="72">
        <v>4</v>
      </c>
      <c r="K2" s="72" t="s">
        <v>0</v>
      </c>
      <c r="L2" s="30" t="s">
        <v>0</v>
      </c>
      <c r="M2" s="72">
        <v>2</v>
      </c>
      <c r="N2" s="31" t="s">
        <v>0</v>
      </c>
      <c r="O2" s="72">
        <v>1</v>
      </c>
      <c r="P2" s="72">
        <v>2</v>
      </c>
      <c r="Q2" s="72">
        <v>3</v>
      </c>
      <c r="R2" s="72">
        <v>1</v>
      </c>
      <c r="S2" s="72">
        <v>1</v>
      </c>
      <c r="T2" s="72">
        <v>4</v>
      </c>
      <c r="U2" s="72">
        <v>3</v>
      </c>
      <c r="V2" s="72">
        <v>1</v>
      </c>
      <c r="W2" s="72">
        <v>4</v>
      </c>
      <c r="X2" s="72">
        <v>0</v>
      </c>
      <c r="Y2" s="72">
        <v>0</v>
      </c>
      <c r="Z2" s="81"/>
      <c r="AA2" s="82"/>
      <c r="AB2" s="74"/>
      <c r="AC2" s="74"/>
      <c r="AD2" s="74"/>
      <c r="AE2" s="74"/>
      <c r="AF2" s="74"/>
      <c r="AG2" s="75"/>
      <c r="AH2" s="12">
        <f t="shared" ref="AH2:AH31" si="0">COUNTIF(D2:AG2,"=V")+COUNTIF(D2:AG2,"=W*")</f>
        <v>7</v>
      </c>
      <c r="AI2" s="2">
        <f>COUNTIF(D2:D31,"=V")+COUNTIF(D2:D31,"=W*")</f>
        <v>14</v>
      </c>
      <c r="AJ2" s="2">
        <f>IF(ISERROR(AH2/COUNTA(D2:AG2)),-1,AH2/COUNTA(D2:AG2))</f>
        <v>0.33333333333333331</v>
      </c>
      <c r="AK2" s="2">
        <f>SUM(D2:AG2,)+(COUNTIF(D2:AG2,"=V")*C1)+SUM(AP2:AP2)</f>
        <v>64</v>
      </c>
      <c r="AL2" s="2">
        <f>SUM(D2:D31)+(COUNTIF(D2:D31,"=V")*C1)+SUM(AP2:AP31)</f>
        <v>90</v>
      </c>
      <c r="AM2" s="2">
        <f t="shared" ref="AM2:AM22" si="1">(AK2-AL2)</f>
        <v>-26</v>
      </c>
      <c r="AN2" s="22">
        <v>17</v>
      </c>
      <c r="AO2" s="13">
        <f t="shared" ref="AO2:AO31" si="2">AH2+AI2</f>
        <v>21</v>
      </c>
      <c r="AP2" s="13">
        <f t="shared" ref="AP2:BF2" si="3">IF(LEFT(D2)="W",RIGHT(D2)+0,0)</f>
        <v>0</v>
      </c>
      <c r="AQ2" s="13">
        <f t="shared" si="3"/>
        <v>0</v>
      </c>
      <c r="AR2" s="13">
        <f t="shared" si="3"/>
        <v>0</v>
      </c>
      <c r="AS2" s="13">
        <f t="shared" si="3"/>
        <v>0</v>
      </c>
      <c r="AT2" s="13">
        <f t="shared" si="3"/>
        <v>0</v>
      </c>
      <c r="AU2" s="13">
        <f t="shared" si="3"/>
        <v>0</v>
      </c>
      <c r="AV2" s="13">
        <f t="shared" si="3"/>
        <v>0</v>
      </c>
      <c r="AW2" s="13">
        <f t="shared" si="3"/>
        <v>0</v>
      </c>
      <c r="AX2" s="13">
        <f t="shared" si="3"/>
        <v>0</v>
      </c>
      <c r="AY2" s="13">
        <f t="shared" si="3"/>
        <v>0</v>
      </c>
      <c r="AZ2" s="13">
        <f t="shared" si="3"/>
        <v>0</v>
      </c>
      <c r="BA2" s="13">
        <f t="shared" si="3"/>
        <v>0</v>
      </c>
      <c r="BB2" s="13">
        <f t="shared" si="3"/>
        <v>0</v>
      </c>
      <c r="BC2" s="13">
        <f t="shared" si="3"/>
        <v>0</v>
      </c>
      <c r="BD2" s="13">
        <f t="shared" si="3"/>
        <v>0</v>
      </c>
      <c r="BE2" s="13">
        <f t="shared" si="3"/>
        <v>0</v>
      </c>
      <c r="BF2" s="13">
        <f t="shared" si="3"/>
        <v>0</v>
      </c>
      <c r="BG2" s="13">
        <f t="shared" ref="BG2:BL2" si="4">IF(LEFT(U2)="W",RIGHT(U2)+0,0)</f>
        <v>0</v>
      </c>
      <c r="BH2" s="13">
        <f t="shared" si="4"/>
        <v>0</v>
      </c>
      <c r="BI2" s="13">
        <f t="shared" si="4"/>
        <v>0</v>
      </c>
      <c r="BJ2" s="13">
        <f t="shared" si="4"/>
        <v>0</v>
      </c>
      <c r="BK2" s="13">
        <f t="shared" si="4"/>
        <v>0</v>
      </c>
      <c r="BL2" s="13">
        <f t="shared" si="4"/>
        <v>0</v>
      </c>
      <c r="BM2" s="13">
        <f t="shared" ref="BM2:BS2" si="5">IF(LEFT(AA2)="W",RIGHT(AA2)+0,0)</f>
        <v>0</v>
      </c>
      <c r="BN2" s="13">
        <f t="shared" si="5"/>
        <v>0</v>
      </c>
      <c r="BO2" s="13">
        <f t="shared" si="5"/>
        <v>0</v>
      </c>
      <c r="BP2" s="13">
        <f t="shared" si="5"/>
        <v>0</v>
      </c>
      <c r="BQ2" s="13">
        <f t="shared" si="5"/>
        <v>0</v>
      </c>
      <c r="BR2" s="13">
        <f t="shared" si="5"/>
        <v>0</v>
      </c>
      <c r="BS2" s="13">
        <f t="shared" si="5"/>
        <v>0</v>
      </c>
      <c r="BU2" s="68">
        <v>1</v>
      </c>
      <c r="BV2" s="15" t="s">
        <v>35</v>
      </c>
      <c r="BW2" s="16" t="s">
        <v>3</v>
      </c>
      <c r="BX2" s="14">
        <v>1</v>
      </c>
      <c r="BY2" s="38">
        <v>0.90476190476190477</v>
      </c>
      <c r="BZ2" s="2">
        <v>54</v>
      </c>
      <c r="CA2" s="45">
        <v>98</v>
      </c>
    </row>
    <row r="3" spans="1:80" ht="31.15" customHeight="1" x14ac:dyDescent="0.2">
      <c r="A3" s="1">
        <v>2</v>
      </c>
      <c r="B3" s="17" t="s">
        <v>34</v>
      </c>
      <c r="C3" s="18" t="s">
        <v>4</v>
      </c>
      <c r="D3" s="69">
        <v>1</v>
      </c>
      <c r="E3" s="4"/>
      <c r="F3" s="70">
        <v>3</v>
      </c>
      <c r="G3" s="5" t="s">
        <v>0</v>
      </c>
      <c r="H3" s="70">
        <v>2</v>
      </c>
      <c r="I3" s="70" t="s">
        <v>0</v>
      </c>
      <c r="J3" s="70">
        <v>1</v>
      </c>
      <c r="K3" s="5" t="s">
        <v>0</v>
      </c>
      <c r="L3" s="5" t="s">
        <v>0</v>
      </c>
      <c r="M3" s="70">
        <v>2</v>
      </c>
      <c r="N3" s="70">
        <v>2</v>
      </c>
      <c r="O3" s="5" t="s">
        <v>27</v>
      </c>
      <c r="P3" s="70">
        <v>1</v>
      </c>
      <c r="Q3" s="70">
        <v>1</v>
      </c>
      <c r="R3" s="70">
        <v>2</v>
      </c>
      <c r="S3" s="70">
        <v>3</v>
      </c>
      <c r="T3" s="70">
        <v>3</v>
      </c>
      <c r="U3" s="70">
        <v>2</v>
      </c>
      <c r="V3" s="70">
        <v>1</v>
      </c>
      <c r="W3" s="70">
        <v>2</v>
      </c>
      <c r="X3" s="70">
        <v>2</v>
      </c>
      <c r="Y3" s="70">
        <v>2</v>
      </c>
      <c r="Z3" s="83"/>
      <c r="AA3" s="84"/>
      <c r="AB3" s="47"/>
      <c r="AC3" s="47"/>
      <c r="AD3" s="47"/>
      <c r="AE3" s="47"/>
      <c r="AF3" s="47"/>
      <c r="AG3" s="33"/>
      <c r="AH3" s="12">
        <f t="shared" si="0"/>
        <v>5</v>
      </c>
      <c r="AI3" s="2">
        <f>COUNTIF(E2:E31,"=V")+COUNTIF(E2:E31,"=W*")</f>
        <v>3</v>
      </c>
      <c r="AJ3" s="2">
        <f t="shared" ref="AJ3:AJ22" si="6">IF(ISERROR(AH3/COUNTA(D3:AG3)),-1,AH3/COUNTA(D3:AG3))</f>
        <v>0.23809523809523808</v>
      </c>
      <c r="AK3" s="2">
        <f>SUM(D3:AG3,)+(COUNTIF(D3:AG3,"=V")*C1)+SUM(AP3:AP3)</f>
        <v>50</v>
      </c>
      <c r="AL3" s="2">
        <f>SUM(E2:E31)+(COUNTIF(E2:E31,"=V")*C1)+SUM(AQ2:AQ31)</f>
        <v>52</v>
      </c>
      <c r="AM3" s="2">
        <f t="shared" si="1"/>
        <v>-2</v>
      </c>
      <c r="AN3" s="23">
        <v>18</v>
      </c>
      <c r="AO3" s="13">
        <f t="shared" si="2"/>
        <v>8</v>
      </c>
      <c r="AP3" s="13">
        <f t="shared" ref="AP3:AP31" si="7">IF(LEFT(D3)="W",RIGHT(D3)+0,0)</f>
        <v>0</v>
      </c>
      <c r="AQ3" s="13">
        <f t="shared" ref="AQ3:AQ31" si="8">IF(LEFT(E3)="W",RIGHT(E3)+0,0)</f>
        <v>0</v>
      </c>
      <c r="AR3" s="13">
        <f t="shared" ref="AR3:AR31" si="9">IF(LEFT(F3)="W",RIGHT(F3)+0,0)</f>
        <v>0</v>
      </c>
      <c r="AS3" s="13">
        <f t="shared" ref="AS3:AS31" si="10">IF(LEFT(G3)="W",RIGHT(G3)+0,0)</f>
        <v>0</v>
      </c>
      <c r="AT3" s="13">
        <f t="shared" ref="AT3:AT31" si="11">IF(LEFT(H3)="W",RIGHT(H3)+0,0)</f>
        <v>0</v>
      </c>
      <c r="AU3" s="13">
        <f t="shared" ref="AU3:AU31" si="12">IF(LEFT(I3)="W",RIGHT(I3)+0,0)</f>
        <v>0</v>
      </c>
      <c r="AV3" s="13">
        <f t="shared" ref="AV3:AV31" si="13">IF(LEFT(J3)="W",RIGHT(J3)+0,0)</f>
        <v>0</v>
      </c>
      <c r="AW3" s="13">
        <f t="shared" ref="AW3:AW31" si="14">IF(LEFT(K3)="W",RIGHT(K3)+0,0)</f>
        <v>0</v>
      </c>
      <c r="AX3" s="13">
        <f t="shared" ref="AX3:AX31" si="15">IF(LEFT(L3)="W",RIGHT(L3)+0,0)</f>
        <v>0</v>
      </c>
      <c r="AY3" s="13">
        <f t="shared" ref="AY3:AY31" si="16">IF(LEFT(M3)="W",RIGHT(M3)+0,0)</f>
        <v>0</v>
      </c>
      <c r="AZ3" s="13">
        <f t="shared" ref="AZ3:AZ31" si="17">IF(LEFT(N3)="W",RIGHT(N3)+0,0)</f>
        <v>0</v>
      </c>
      <c r="BA3" s="13">
        <f t="shared" ref="BA3:BA31" si="18">IF(LEFT(O3)="W",RIGHT(O3)+0,0)</f>
        <v>3</v>
      </c>
      <c r="BB3" s="13">
        <f t="shared" ref="BB3:BB31" si="19">IF(LEFT(P3)="W",RIGHT(P3)+0,0)</f>
        <v>0</v>
      </c>
      <c r="BC3" s="13">
        <f t="shared" ref="BC3:BC23" si="20">IF(LEFT(Q3)="W",RIGHT(Q3)+0,0)</f>
        <v>0</v>
      </c>
      <c r="BD3" s="13">
        <f t="shared" ref="BD3:BD23" si="21">IF(LEFT(R3)="W",RIGHT(R3)+0,0)</f>
        <v>0</v>
      </c>
      <c r="BE3" s="13">
        <f t="shared" ref="BE3:BE23" si="22">IF(LEFT(S3)="W",RIGHT(S3)+0,0)</f>
        <v>0</v>
      </c>
      <c r="BF3" s="13">
        <f t="shared" ref="BF3:BF23" si="23">IF(LEFT(T3)="W",RIGHT(T3)+0,0)</f>
        <v>0</v>
      </c>
      <c r="BG3" s="13">
        <f t="shared" ref="BG3:BG23" si="24">IF(LEFT(U3)="W",RIGHT(U3)+0,0)</f>
        <v>0</v>
      </c>
      <c r="BH3" s="13">
        <f t="shared" ref="BH3:BH23" si="25">IF(LEFT(V3)="W",RIGHT(V3)+0,0)</f>
        <v>0</v>
      </c>
      <c r="BI3" s="13">
        <f t="shared" ref="BI3:BI23" si="26">IF(LEFT(W3)="W",RIGHT(W3)+0,0)</f>
        <v>0</v>
      </c>
      <c r="BJ3" s="13">
        <f t="shared" ref="BJ3:BJ23" si="27">IF(LEFT(X3)="W",RIGHT(X3)+0,0)</f>
        <v>0</v>
      </c>
      <c r="BK3" s="13">
        <f t="shared" ref="BK3:BK23" si="28">IF(LEFT(Y3)="W",RIGHT(Y3)+0,0)</f>
        <v>0</v>
      </c>
      <c r="BL3" s="13">
        <f t="shared" ref="BL3:BL23" si="29">IF(LEFT(Z3)="W",RIGHT(Z3)+0,0)</f>
        <v>0</v>
      </c>
      <c r="BM3" s="13">
        <f t="shared" ref="BM3:BM31" si="30">IF(LEFT(AA3)="W",RIGHT(AA3)+0,0)</f>
        <v>0</v>
      </c>
      <c r="BN3" s="13">
        <f t="shared" ref="BN3:BN31" si="31">IF(LEFT(AB3)="W",RIGHT(AB3)+0,0)</f>
        <v>0</v>
      </c>
      <c r="BO3" s="13">
        <f t="shared" ref="BO3:BO31" si="32">IF(LEFT(AC3)="W",RIGHT(AC3)+0,0)</f>
        <v>0</v>
      </c>
      <c r="BP3" s="13">
        <f t="shared" ref="BP3:BP31" si="33">IF(LEFT(AD3)="W",RIGHT(AD3)+0,0)</f>
        <v>0</v>
      </c>
      <c r="BQ3" s="13">
        <f t="shared" ref="BQ3:BQ31" si="34">IF(LEFT(AE3)="W",RIGHT(AE3)+0,0)</f>
        <v>0</v>
      </c>
      <c r="BR3" s="13">
        <f t="shared" ref="BR3:BR31" si="35">IF(LEFT(AF3)="W",RIGHT(AF3)+0,0)</f>
        <v>0</v>
      </c>
      <c r="BS3" s="13">
        <f t="shared" ref="BS3:BS31" si="36">IF(LEFT(AG3)="W",RIGHT(AG3)+0,0)</f>
        <v>0</v>
      </c>
      <c r="BT3" s="25"/>
      <c r="BU3" s="68">
        <f>(2-CB3)</f>
        <v>2</v>
      </c>
      <c r="BV3" s="17" t="s">
        <v>34</v>
      </c>
      <c r="BW3" s="18" t="s">
        <v>4</v>
      </c>
      <c r="BX3" s="1">
        <v>2</v>
      </c>
      <c r="BY3" s="39">
        <v>0.90476190476190477</v>
      </c>
      <c r="BZ3" s="5">
        <v>43</v>
      </c>
      <c r="CA3" s="32">
        <v>96</v>
      </c>
      <c r="CB3" s="66">
        <f>ROUNDDOWN(CORREL(BY2:CA2,BY3:CA3),0)</f>
        <v>0</v>
      </c>
    </row>
    <row r="4" spans="1:80" ht="31.15" customHeight="1" x14ac:dyDescent="0.2">
      <c r="A4" s="1">
        <v>3</v>
      </c>
      <c r="B4" s="71" t="s">
        <v>38</v>
      </c>
      <c r="C4" s="18" t="s">
        <v>5</v>
      </c>
      <c r="D4" s="69">
        <v>3</v>
      </c>
      <c r="E4" s="70" t="s">
        <v>0</v>
      </c>
      <c r="F4" s="4"/>
      <c r="G4" s="5" t="s">
        <v>0</v>
      </c>
      <c r="H4" s="70" t="s">
        <v>0</v>
      </c>
      <c r="I4" s="70" t="s">
        <v>0</v>
      </c>
      <c r="J4" s="70" t="s">
        <v>0</v>
      </c>
      <c r="K4" s="5" t="s">
        <v>0</v>
      </c>
      <c r="L4" s="5" t="s">
        <v>0</v>
      </c>
      <c r="M4" s="70">
        <v>4</v>
      </c>
      <c r="N4" s="5" t="s">
        <v>0</v>
      </c>
      <c r="O4" s="70">
        <v>4</v>
      </c>
      <c r="P4" s="5" t="s">
        <v>0</v>
      </c>
      <c r="Q4" s="70">
        <v>0</v>
      </c>
      <c r="R4" s="70">
        <v>4</v>
      </c>
      <c r="S4" s="70">
        <v>2</v>
      </c>
      <c r="T4" s="5" t="s">
        <v>0</v>
      </c>
      <c r="U4" s="70">
        <v>2</v>
      </c>
      <c r="V4" s="70">
        <v>4</v>
      </c>
      <c r="W4" s="70">
        <v>3</v>
      </c>
      <c r="X4" s="5" t="s">
        <v>0</v>
      </c>
      <c r="Y4" s="70">
        <v>2</v>
      </c>
      <c r="Z4" s="83"/>
      <c r="AA4" s="84"/>
      <c r="AB4" s="47"/>
      <c r="AC4" s="47"/>
      <c r="AD4" s="47"/>
      <c r="AE4" s="47"/>
      <c r="AF4" s="47"/>
      <c r="AG4" s="33"/>
      <c r="AH4" s="12">
        <f t="shared" si="0"/>
        <v>11</v>
      </c>
      <c r="AI4" s="2">
        <f>COUNTIF(F2:F31,"=V")+COUNTIF(F2:F31,"=W*")</f>
        <v>10</v>
      </c>
      <c r="AJ4" s="2">
        <f t="shared" si="6"/>
        <v>0.52380952380952384</v>
      </c>
      <c r="AK4" s="2">
        <f>SUM(D4:AG4,)+(COUNTIF(D4:AG4,"=V")*C1)+SUM(AP4:AP4)</f>
        <v>83</v>
      </c>
      <c r="AL4" s="2">
        <f>SUM(F2:F31)+(COUNTIF(F2:F31,"=V")*C1)+SUM(AR2:AR31)</f>
        <v>80</v>
      </c>
      <c r="AM4" s="2">
        <f t="shared" si="1"/>
        <v>3</v>
      </c>
      <c r="AN4" s="23">
        <v>12</v>
      </c>
      <c r="AO4" s="13">
        <f t="shared" si="2"/>
        <v>21</v>
      </c>
      <c r="AP4" s="13">
        <f t="shared" si="7"/>
        <v>0</v>
      </c>
      <c r="AQ4" s="13">
        <f t="shared" si="8"/>
        <v>0</v>
      </c>
      <c r="AR4" s="13">
        <f t="shared" si="9"/>
        <v>0</v>
      </c>
      <c r="AS4" s="13">
        <f t="shared" si="10"/>
        <v>0</v>
      </c>
      <c r="AT4" s="13">
        <f t="shared" si="11"/>
        <v>0</v>
      </c>
      <c r="AU4" s="13">
        <f t="shared" si="12"/>
        <v>0</v>
      </c>
      <c r="AV4" s="13">
        <f t="shared" si="13"/>
        <v>0</v>
      </c>
      <c r="AW4" s="13">
        <f t="shared" si="14"/>
        <v>0</v>
      </c>
      <c r="AX4" s="13">
        <f t="shared" si="15"/>
        <v>0</v>
      </c>
      <c r="AY4" s="13">
        <f t="shared" si="16"/>
        <v>0</v>
      </c>
      <c r="AZ4" s="13">
        <f t="shared" si="17"/>
        <v>0</v>
      </c>
      <c r="BA4" s="13">
        <f t="shared" si="18"/>
        <v>0</v>
      </c>
      <c r="BB4" s="13">
        <f t="shared" si="19"/>
        <v>0</v>
      </c>
      <c r="BC4" s="13">
        <f t="shared" si="20"/>
        <v>0</v>
      </c>
      <c r="BD4" s="13">
        <f t="shared" si="21"/>
        <v>0</v>
      </c>
      <c r="BE4" s="13">
        <f t="shared" si="22"/>
        <v>0</v>
      </c>
      <c r="BF4" s="13">
        <f t="shared" si="23"/>
        <v>0</v>
      </c>
      <c r="BG4" s="13">
        <f t="shared" si="24"/>
        <v>0</v>
      </c>
      <c r="BH4" s="13">
        <f t="shared" si="25"/>
        <v>0</v>
      </c>
      <c r="BI4" s="13">
        <f t="shared" si="26"/>
        <v>0</v>
      </c>
      <c r="BJ4" s="13">
        <f t="shared" si="27"/>
        <v>0</v>
      </c>
      <c r="BK4" s="13">
        <f t="shared" si="28"/>
        <v>0</v>
      </c>
      <c r="BL4" s="13">
        <f t="shared" si="29"/>
        <v>0</v>
      </c>
      <c r="BM4" s="13">
        <f t="shared" si="30"/>
        <v>0</v>
      </c>
      <c r="BN4" s="13">
        <f t="shared" si="31"/>
        <v>0</v>
      </c>
      <c r="BO4" s="13">
        <f t="shared" si="32"/>
        <v>0</v>
      </c>
      <c r="BP4" s="13">
        <f t="shared" si="33"/>
        <v>0</v>
      </c>
      <c r="BQ4" s="13">
        <f t="shared" si="34"/>
        <v>0</v>
      </c>
      <c r="BR4" s="13">
        <f t="shared" si="35"/>
        <v>0</v>
      </c>
      <c r="BS4" s="13">
        <f t="shared" si="36"/>
        <v>0</v>
      </c>
      <c r="BT4" s="25"/>
      <c r="BU4" s="68">
        <f>(3-CB4)</f>
        <v>3</v>
      </c>
      <c r="BV4" s="17" t="s">
        <v>38</v>
      </c>
      <c r="BW4" s="18" t="s">
        <v>5</v>
      </c>
      <c r="BX4" s="1">
        <v>3</v>
      </c>
      <c r="BY4" s="40">
        <v>0.80952380952380953</v>
      </c>
      <c r="BZ4" s="5">
        <v>31</v>
      </c>
      <c r="CA4" s="32">
        <v>93</v>
      </c>
      <c r="CB4" s="66">
        <f>ROUNDDOWN(CORREL(BY3:CA3,BY4:CA4),0)+ROUNDDOWN(CORREL(BY2:CA2,BY3:CA3),0)</f>
        <v>0</v>
      </c>
    </row>
    <row r="5" spans="1:80" ht="30" customHeight="1" x14ac:dyDescent="0.2">
      <c r="A5" s="1">
        <v>4</v>
      </c>
      <c r="B5" s="17" t="s">
        <v>24</v>
      </c>
      <c r="C5" s="18" t="s">
        <v>6</v>
      </c>
      <c r="D5" s="69">
        <v>3</v>
      </c>
      <c r="E5" s="70">
        <v>3</v>
      </c>
      <c r="F5" s="70">
        <v>3</v>
      </c>
      <c r="G5" s="4"/>
      <c r="H5" s="70">
        <v>4</v>
      </c>
      <c r="I5" s="70">
        <v>4</v>
      </c>
      <c r="J5" s="70">
        <v>2</v>
      </c>
      <c r="K5" s="5" t="s">
        <v>0</v>
      </c>
      <c r="L5" s="5" t="s">
        <v>0</v>
      </c>
      <c r="M5" s="70">
        <v>2</v>
      </c>
      <c r="N5" s="70">
        <v>1</v>
      </c>
      <c r="O5" s="70">
        <v>2</v>
      </c>
      <c r="P5" s="70">
        <v>1</v>
      </c>
      <c r="Q5" s="70">
        <v>1</v>
      </c>
      <c r="R5" s="70">
        <v>2</v>
      </c>
      <c r="S5" s="70">
        <v>2</v>
      </c>
      <c r="T5" s="5" t="s">
        <v>0</v>
      </c>
      <c r="U5" s="70">
        <v>0</v>
      </c>
      <c r="V5" s="70">
        <v>2</v>
      </c>
      <c r="W5" s="70">
        <v>2</v>
      </c>
      <c r="X5" s="70">
        <v>1</v>
      </c>
      <c r="Y5" s="70">
        <v>1</v>
      </c>
      <c r="Z5" s="83"/>
      <c r="AA5" s="84"/>
      <c r="AB5" s="47"/>
      <c r="AC5" s="47"/>
      <c r="AD5" s="47"/>
      <c r="AE5" s="47"/>
      <c r="AF5" s="47"/>
      <c r="AG5" s="33"/>
      <c r="AH5" s="12">
        <f t="shared" si="0"/>
        <v>3</v>
      </c>
      <c r="AI5" s="2">
        <f>COUNTIF(G2:G31,"=V")+COUNTIF(G2:G31,"=W*")</f>
        <v>18</v>
      </c>
      <c r="AJ5" s="2">
        <f t="shared" si="6"/>
        <v>0.14285714285714285</v>
      </c>
      <c r="AK5" s="2">
        <f>SUM(D5:AG5,)+(COUNTIF(D5:AG5,"=V")*C1)+SUM(AP5:AP5)</f>
        <v>51</v>
      </c>
      <c r="AL5" s="2">
        <f>SUM(G2:G31)+(COUNTIF(G2:G31,"=V")*C1)+SUM(AS2:AS31)</f>
        <v>96</v>
      </c>
      <c r="AM5" s="2">
        <f t="shared" si="1"/>
        <v>-45</v>
      </c>
      <c r="AN5" s="23">
        <v>21</v>
      </c>
      <c r="AO5" s="13">
        <f t="shared" si="2"/>
        <v>21</v>
      </c>
      <c r="AP5" s="13">
        <f t="shared" si="7"/>
        <v>0</v>
      </c>
      <c r="AQ5" s="13">
        <f t="shared" si="8"/>
        <v>0</v>
      </c>
      <c r="AR5" s="13">
        <f t="shared" si="9"/>
        <v>0</v>
      </c>
      <c r="AS5" s="13">
        <f t="shared" si="10"/>
        <v>0</v>
      </c>
      <c r="AT5" s="13">
        <f t="shared" si="11"/>
        <v>0</v>
      </c>
      <c r="AU5" s="13">
        <f t="shared" si="12"/>
        <v>0</v>
      </c>
      <c r="AV5" s="13">
        <f t="shared" si="13"/>
        <v>0</v>
      </c>
      <c r="AW5" s="13">
        <f t="shared" si="14"/>
        <v>0</v>
      </c>
      <c r="AX5" s="13">
        <f t="shared" si="15"/>
        <v>0</v>
      </c>
      <c r="AY5" s="13">
        <f t="shared" si="16"/>
        <v>0</v>
      </c>
      <c r="AZ5" s="13">
        <f t="shared" si="17"/>
        <v>0</v>
      </c>
      <c r="BA5" s="13">
        <f t="shared" si="18"/>
        <v>0</v>
      </c>
      <c r="BB5" s="13">
        <f t="shared" si="19"/>
        <v>0</v>
      </c>
      <c r="BC5" s="13">
        <f t="shared" si="20"/>
        <v>0</v>
      </c>
      <c r="BD5" s="13">
        <f t="shared" si="21"/>
        <v>0</v>
      </c>
      <c r="BE5" s="13">
        <f t="shared" si="22"/>
        <v>0</v>
      </c>
      <c r="BF5" s="13">
        <f t="shared" si="23"/>
        <v>0</v>
      </c>
      <c r="BG5" s="13">
        <f t="shared" si="24"/>
        <v>0</v>
      </c>
      <c r="BH5" s="13">
        <f t="shared" si="25"/>
        <v>0</v>
      </c>
      <c r="BI5" s="13">
        <f t="shared" si="26"/>
        <v>0</v>
      </c>
      <c r="BJ5" s="13">
        <f t="shared" si="27"/>
        <v>0</v>
      </c>
      <c r="BK5" s="13">
        <f t="shared" si="28"/>
        <v>0</v>
      </c>
      <c r="BL5" s="13">
        <f t="shared" si="29"/>
        <v>0</v>
      </c>
      <c r="BM5" s="13">
        <f t="shared" si="30"/>
        <v>0</v>
      </c>
      <c r="BN5" s="13">
        <f t="shared" si="31"/>
        <v>0</v>
      </c>
      <c r="BO5" s="13">
        <f t="shared" si="32"/>
        <v>0</v>
      </c>
      <c r="BP5" s="13">
        <f t="shared" si="33"/>
        <v>0</v>
      </c>
      <c r="BQ5" s="13">
        <f t="shared" si="34"/>
        <v>0</v>
      </c>
      <c r="BR5" s="13">
        <f t="shared" si="35"/>
        <v>0</v>
      </c>
      <c r="BS5" s="13">
        <f t="shared" si="36"/>
        <v>0</v>
      </c>
      <c r="BT5" s="25"/>
      <c r="BU5" s="68">
        <f>(4-CB5)</f>
        <v>4</v>
      </c>
      <c r="BV5" s="17" t="s">
        <v>24</v>
      </c>
      <c r="BW5" s="18" t="s">
        <v>6</v>
      </c>
      <c r="BX5" s="1">
        <v>4</v>
      </c>
      <c r="BY5" s="40">
        <v>0.76190476190476186</v>
      </c>
      <c r="BZ5" s="5">
        <v>28</v>
      </c>
      <c r="CA5" s="32">
        <v>98</v>
      </c>
      <c r="CB5" s="66">
        <f>ROUNDDOWN(CORREL(BY4:CA4,BY5:CA5),0)+ROUNDDOWN(CORREL(BY3:CA3,BY4:CA4),0)+ROUNDDOWN(CORREL(BY2:CA2,BY3:CA3),0)</f>
        <v>0</v>
      </c>
    </row>
    <row r="6" spans="1:80" ht="31.15" customHeight="1" x14ac:dyDescent="0.2">
      <c r="A6" s="1">
        <v>5</v>
      </c>
      <c r="B6" s="17" t="s">
        <v>36</v>
      </c>
      <c r="C6" s="18" t="s">
        <v>7</v>
      </c>
      <c r="D6" s="69" t="s">
        <v>0</v>
      </c>
      <c r="E6" s="5" t="s">
        <v>0</v>
      </c>
      <c r="F6" s="70">
        <v>4</v>
      </c>
      <c r="G6" s="70" t="s">
        <v>0</v>
      </c>
      <c r="H6" s="4"/>
      <c r="I6" s="5" t="s">
        <v>0</v>
      </c>
      <c r="J6" s="5" t="s">
        <v>0</v>
      </c>
      <c r="K6" s="5" t="s">
        <v>0</v>
      </c>
      <c r="L6" s="70">
        <v>4</v>
      </c>
      <c r="M6" s="70">
        <v>0</v>
      </c>
      <c r="N6" s="5" t="s">
        <v>0</v>
      </c>
      <c r="O6" s="70">
        <v>0</v>
      </c>
      <c r="P6" s="5" t="s">
        <v>0</v>
      </c>
      <c r="Q6" s="70">
        <v>2</v>
      </c>
      <c r="R6" s="70">
        <v>3</v>
      </c>
      <c r="S6" s="70">
        <v>2</v>
      </c>
      <c r="T6" s="70">
        <v>3</v>
      </c>
      <c r="U6" s="70">
        <v>3</v>
      </c>
      <c r="V6" s="70">
        <v>3</v>
      </c>
      <c r="W6" s="70">
        <v>1</v>
      </c>
      <c r="X6" s="70">
        <v>1</v>
      </c>
      <c r="Y6" s="70">
        <v>1</v>
      </c>
      <c r="Z6" s="83"/>
      <c r="AA6" s="84"/>
      <c r="AB6" s="47"/>
      <c r="AC6" s="47"/>
      <c r="AD6" s="47"/>
      <c r="AE6" s="47"/>
      <c r="AF6" s="47"/>
      <c r="AG6" s="33"/>
      <c r="AH6" s="12">
        <f t="shared" si="0"/>
        <v>8</v>
      </c>
      <c r="AI6" s="2">
        <f>COUNTIF(H2:H31,"=V")+COUNTIF(H2:H31,"=W*")</f>
        <v>13</v>
      </c>
      <c r="AJ6" s="2">
        <f t="shared" si="6"/>
        <v>0.38095238095238093</v>
      </c>
      <c r="AK6" s="2">
        <f>SUM(D6:AG6,)+(COUNTIF(D6:AG6,"=V")*C1)+SUM(AP6:AP6)</f>
        <v>67</v>
      </c>
      <c r="AL6" s="2">
        <f>SUM(H2:H31)+(COUNTIF(H2:H31,"=V")*C1)+SUM(AT2:AT31)</f>
        <v>86</v>
      </c>
      <c r="AM6" s="2">
        <f t="shared" si="1"/>
        <v>-19</v>
      </c>
      <c r="AN6" s="23">
        <v>15</v>
      </c>
      <c r="AO6" s="13">
        <f t="shared" si="2"/>
        <v>21</v>
      </c>
      <c r="AP6" s="13">
        <f t="shared" si="7"/>
        <v>0</v>
      </c>
      <c r="AQ6" s="13">
        <f t="shared" si="8"/>
        <v>0</v>
      </c>
      <c r="AR6" s="13">
        <f t="shared" si="9"/>
        <v>0</v>
      </c>
      <c r="AS6" s="13">
        <f t="shared" si="10"/>
        <v>0</v>
      </c>
      <c r="AT6" s="13">
        <f t="shared" si="11"/>
        <v>0</v>
      </c>
      <c r="AU6" s="13">
        <f t="shared" si="12"/>
        <v>0</v>
      </c>
      <c r="AV6" s="13">
        <f t="shared" si="13"/>
        <v>0</v>
      </c>
      <c r="AW6" s="13">
        <f t="shared" si="14"/>
        <v>0</v>
      </c>
      <c r="AX6" s="13">
        <f t="shared" si="15"/>
        <v>0</v>
      </c>
      <c r="AY6" s="13">
        <f t="shared" si="16"/>
        <v>0</v>
      </c>
      <c r="AZ6" s="13">
        <f t="shared" si="17"/>
        <v>0</v>
      </c>
      <c r="BA6" s="13">
        <f t="shared" si="18"/>
        <v>0</v>
      </c>
      <c r="BB6" s="13">
        <f t="shared" si="19"/>
        <v>0</v>
      </c>
      <c r="BC6" s="13">
        <f t="shared" si="20"/>
        <v>0</v>
      </c>
      <c r="BD6" s="13">
        <f t="shared" si="21"/>
        <v>0</v>
      </c>
      <c r="BE6" s="13">
        <f t="shared" si="22"/>
        <v>0</v>
      </c>
      <c r="BF6" s="13">
        <f t="shared" si="23"/>
        <v>0</v>
      </c>
      <c r="BG6" s="13">
        <f t="shared" si="24"/>
        <v>0</v>
      </c>
      <c r="BH6" s="13">
        <f t="shared" si="25"/>
        <v>0</v>
      </c>
      <c r="BI6" s="13">
        <f t="shared" si="26"/>
        <v>0</v>
      </c>
      <c r="BJ6" s="13">
        <f t="shared" si="27"/>
        <v>0</v>
      </c>
      <c r="BK6" s="13">
        <f t="shared" si="28"/>
        <v>0</v>
      </c>
      <c r="BL6" s="13">
        <f t="shared" si="29"/>
        <v>0</v>
      </c>
      <c r="BM6" s="13">
        <f t="shared" si="30"/>
        <v>0</v>
      </c>
      <c r="BN6" s="13">
        <f t="shared" si="31"/>
        <v>0</v>
      </c>
      <c r="BO6" s="13">
        <f t="shared" si="32"/>
        <v>0</v>
      </c>
      <c r="BP6" s="13">
        <f t="shared" si="33"/>
        <v>0</v>
      </c>
      <c r="BQ6" s="13">
        <f t="shared" si="34"/>
        <v>0</v>
      </c>
      <c r="BR6" s="13">
        <f t="shared" si="35"/>
        <v>0</v>
      </c>
      <c r="BS6" s="13">
        <f t="shared" si="36"/>
        <v>0</v>
      </c>
      <c r="BT6" s="25"/>
      <c r="BU6" s="68">
        <f>(5-CB6)</f>
        <v>5</v>
      </c>
      <c r="BV6" s="17" t="s">
        <v>36</v>
      </c>
      <c r="BW6" s="18" t="s">
        <v>7</v>
      </c>
      <c r="BX6" s="1">
        <v>5</v>
      </c>
      <c r="BY6" s="39">
        <v>0.76190476190476186</v>
      </c>
      <c r="BZ6" s="5">
        <v>21</v>
      </c>
      <c r="CA6" s="32">
        <v>88</v>
      </c>
      <c r="CB6" s="66">
        <f>ROUNDDOWN(CORREL(BY5:CA5,BY6:CA6),0)+ROUNDDOWN(CORREL(BY4:CA4,BY5:CA5),0)+ROUNDDOWN(CORREL(BY3:CA3,BY4:CA4),0)+ROUNDDOWN(CORREL(BY2:CA2,BY3:CA3),0)</f>
        <v>0</v>
      </c>
    </row>
    <row r="7" spans="1:80" ht="31.15" customHeight="1" x14ac:dyDescent="0.2">
      <c r="A7" s="1">
        <v>6</v>
      </c>
      <c r="B7" s="17" t="s">
        <v>37</v>
      </c>
      <c r="C7" s="18" t="s">
        <v>8</v>
      </c>
      <c r="D7" s="69">
        <v>3</v>
      </c>
      <c r="E7" s="70">
        <v>2</v>
      </c>
      <c r="F7" s="70">
        <v>2</v>
      </c>
      <c r="G7" s="70" t="s">
        <v>0</v>
      </c>
      <c r="H7" s="70">
        <v>4</v>
      </c>
      <c r="I7" s="4"/>
      <c r="J7" s="70">
        <v>2</v>
      </c>
      <c r="K7" s="70" t="s">
        <v>0</v>
      </c>
      <c r="L7" s="5" t="s">
        <v>0</v>
      </c>
      <c r="M7" s="5" t="s">
        <v>0</v>
      </c>
      <c r="N7" s="70">
        <v>4</v>
      </c>
      <c r="O7" s="70">
        <v>1</v>
      </c>
      <c r="P7" s="70">
        <v>3</v>
      </c>
      <c r="Q7" s="70">
        <v>1</v>
      </c>
      <c r="R7" s="70">
        <v>2</v>
      </c>
      <c r="S7" s="70">
        <v>3</v>
      </c>
      <c r="T7" s="70">
        <v>2</v>
      </c>
      <c r="U7" s="70">
        <v>2</v>
      </c>
      <c r="V7" s="70">
        <v>2</v>
      </c>
      <c r="W7" s="70">
        <v>2</v>
      </c>
      <c r="X7" s="70">
        <v>0</v>
      </c>
      <c r="Y7" s="70">
        <v>3</v>
      </c>
      <c r="Z7" s="83"/>
      <c r="AA7" s="84"/>
      <c r="AB7" s="47"/>
      <c r="AC7" s="47"/>
      <c r="AD7" s="47"/>
      <c r="AE7" s="47"/>
      <c r="AF7" s="47"/>
      <c r="AG7" s="33"/>
      <c r="AH7" s="12">
        <f t="shared" si="0"/>
        <v>4</v>
      </c>
      <c r="AI7" s="2">
        <f>COUNTIF(I2:I31,"=V")+COUNTIF(I2:I31,"=W*")</f>
        <v>17</v>
      </c>
      <c r="AJ7" s="2">
        <f t="shared" si="6"/>
        <v>0.19047619047619047</v>
      </c>
      <c r="AK7" s="2">
        <f>SUM(D7:AG7,)+(COUNTIF(D7:AG7,"=V")*C1)+SUM(AP7:AP7)</f>
        <v>58</v>
      </c>
      <c r="AL7" s="2">
        <f>SUM(I2:I31)+(COUNTIF(I2:I31,"=V")*C1)+SUM(AU2:AU31)</f>
        <v>97</v>
      </c>
      <c r="AM7" s="2">
        <f t="shared" si="1"/>
        <v>-39</v>
      </c>
      <c r="AN7" s="23">
        <v>19</v>
      </c>
      <c r="AO7" s="13">
        <f t="shared" si="2"/>
        <v>21</v>
      </c>
      <c r="AP7" s="13">
        <f t="shared" si="7"/>
        <v>0</v>
      </c>
      <c r="AQ7" s="13">
        <f t="shared" si="8"/>
        <v>0</v>
      </c>
      <c r="AR7" s="13">
        <f t="shared" si="9"/>
        <v>0</v>
      </c>
      <c r="AS7" s="13">
        <f t="shared" si="10"/>
        <v>0</v>
      </c>
      <c r="AT7" s="13">
        <f t="shared" si="11"/>
        <v>0</v>
      </c>
      <c r="AU7" s="13">
        <f t="shared" si="12"/>
        <v>0</v>
      </c>
      <c r="AV7" s="13">
        <f t="shared" si="13"/>
        <v>0</v>
      </c>
      <c r="AW7" s="13">
        <f t="shared" si="14"/>
        <v>0</v>
      </c>
      <c r="AX7" s="13">
        <f t="shared" si="15"/>
        <v>0</v>
      </c>
      <c r="AY7" s="13">
        <f t="shared" si="16"/>
        <v>0</v>
      </c>
      <c r="AZ7" s="13">
        <f t="shared" si="17"/>
        <v>0</v>
      </c>
      <c r="BA7" s="13">
        <f t="shared" si="18"/>
        <v>0</v>
      </c>
      <c r="BB7" s="13">
        <f t="shared" si="19"/>
        <v>0</v>
      </c>
      <c r="BC7" s="13">
        <f t="shared" si="20"/>
        <v>0</v>
      </c>
      <c r="BD7" s="13">
        <f t="shared" si="21"/>
        <v>0</v>
      </c>
      <c r="BE7" s="13">
        <f t="shared" si="22"/>
        <v>0</v>
      </c>
      <c r="BF7" s="13">
        <f t="shared" si="23"/>
        <v>0</v>
      </c>
      <c r="BG7" s="13">
        <f t="shared" si="24"/>
        <v>0</v>
      </c>
      <c r="BH7" s="13">
        <f t="shared" si="25"/>
        <v>0</v>
      </c>
      <c r="BI7" s="13">
        <f t="shared" si="26"/>
        <v>0</v>
      </c>
      <c r="BJ7" s="13">
        <f t="shared" si="27"/>
        <v>0</v>
      </c>
      <c r="BK7" s="13">
        <f t="shared" si="28"/>
        <v>0</v>
      </c>
      <c r="BL7" s="13">
        <f t="shared" si="29"/>
        <v>0</v>
      </c>
      <c r="BM7" s="13">
        <f t="shared" si="30"/>
        <v>0</v>
      </c>
      <c r="BN7" s="13">
        <f t="shared" si="31"/>
        <v>0</v>
      </c>
      <c r="BO7" s="13">
        <f t="shared" si="32"/>
        <v>0</v>
      </c>
      <c r="BP7" s="13">
        <f t="shared" si="33"/>
        <v>0</v>
      </c>
      <c r="BQ7" s="13">
        <f t="shared" si="34"/>
        <v>0</v>
      </c>
      <c r="BR7" s="13">
        <f t="shared" si="35"/>
        <v>0</v>
      </c>
      <c r="BS7" s="13">
        <f t="shared" si="36"/>
        <v>0</v>
      </c>
      <c r="BT7" s="25"/>
      <c r="BU7" s="68">
        <f>(6-CB7)</f>
        <v>6</v>
      </c>
      <c r="BV7" s="17" t="s">
        <v>37</v>
      </c>
      <c r="BW7" s="18" t="s">
        <v>8</v>
      </c>
      <c r="BX7" s="1">
        <v>6</v>
      </c>
      <c r="BY7" s="39">
        <v>0.66666666666666663</v>
      </c>
      <c r="BZ7" s="5">
        <v>36</v>
      </c>
      <c r="CA7" s="32">
        <v>94</v>
      </c>
      <c r="CB7" s="66">
        <f>ROUNDDOWN(CORREL(BY6:CA6,BY7:CA7),0)+ROUNDDOWN(CORREL(BY5:CA5,BY6:CA6),0)+ROUNDDOWN(CORREL(BY4:CA4,BY5:CA5),0)+ROUNDDOWN(CORREL(BY3:CA3,BY4:CA4),0)+ROUNDDOWN(CORREL(BY2:CA2,BY3:CA3),0)</f>
        <v>0</v>
      </c>
    </row>
    <row r="8" spans="1:80" ht="31.15" customHeight="1" x14ac:dyDescent="0.2">
      <c r="A8" s="1">
        <v>7</v>
      </c>
      <c r="B8" s="17" t="s">
        <v>33</v>
      </c>
      <c r="C8" s="18" t="s">
        <v>9</v>
      </c>
      <c r="D8" s="3" t="s">
        <v>0</v>
      </c>
      <c r="E8" s="70">
        <v>2</v>
      </c>
      <c r="F8" s="70">
        <v>3</v>
      </c>
      <c r="G8" s="5" t="s">
        <v>0</v>
      </c>
      <c r="H8" s="70">
        <v>3</v>
      </c>
      <c r="I8" s="5" t="s">
        <v>0</v>
      </c>
      <c r="J8" s="4"/>
      <c r="K8" s="5" t="s">
        <v>0</v>
      </c>
      <c r="L8" s="5" t="s">
        <v>0</v>
      </c>
      <c r="M8" s="70">
        <v>4</v>
      </c>
      <c r="N8" s="5" t="s">
        <v>0</v>
      </c>
      <c r="O8" s="70">
        <v>1</v>
      </c>
      <c r="P8" s="5" t="s">
        <v>0</v>
      </c>
      <c r="Q8" s="70">
        <v>3</v>
      </c>
      <c r="R8" s="70">
        <v>4</v>
      </c>
      <c r="S8" s="5" t="s">
        <v>0</v>
      </c>
      <c r="T8" s="70">
        <v>3</v>
      </c>
      <c r="U8" s="5" t="s">
        <v>0</v>
      </c>
      <c r="V8" s="5" t="s">
        <v>0</v>
      </c>
      <c r="W8" s="70">
        <v>4</v>
      </c>
      <c r="X8" s="70">
        <v>4</v>
      </c>
      <c r="Y8" s="70">
        <v>4</v>
      </c>
      <c r="Z8" s="83"/>
      <c r="AA8" s="84"/>
      <c r="AB8" s="47"/>
      <c r="AC8" s="47"/>
      <c r="AD8" s="47"/>
      <c r="AE8" s="47"/>
      <c r="AF8" s="47"/>
      <c r="AG8" s="33"/>
      <c r="AH8" s="12">
        <f t="shared" si="0"/>
        <v>10</v>
      </c>
      <c r="AI8" s="2">
        <f>COUNTIF(J2:J31,"=V")+COUNTIF(J2:J31,"=W*")</f>
        <v>10</v>
      </c>
      <c r="AJ8" s="2">
        <f t="shared" si="6"/>
        <v>0.47619047619047616</v>
      </c>
      <c r="AK8" s="2">
        <f>SUM(D8:AG8,)+(COUNTIF(D8:AG8,"=V")*C1)+SUM(AP8:AP8)</f>
        <v>85</v>
      </c>
      <c r="AL8" s="2">
        <f>SUM(J2:J31)+(COUNTIF(J2:J31,"=V")*C1)+SUM(AV2:AV31)</f>
        <v>73</v>
      </c>
      <c r="AM8" s="2">
        <f t="shared" si="1"/>
        <v>12</v>
      </c>
      <c r="AN8" s="23">
        <v>10</v>
      </c>
      <c r="AO8" s="13">
        <f t="shared" si="2"/>
        <v>20</v>
      </c>
      <c r="AP8" s="13">
        <f t="shared" si="7"/>
        <v>0</v>
      </c>
      <c r="AQ8" s="13">
        <f t="shared" si="8"/>
        <v>0</v>
      </c>
      <c r="AR8" s="13">
        <f t="shared" si="9"/>
        <v>0</v>
      </c>
      <c r="AS8" s="13">
        <f t="shared" si="10"/>
        <v>0</v>
      </c>
      <c r="AT8" s="13">
        <f t="shared" si="11"/>
        <v>0</v>
      </c>
      <c r="AU8" s="13">
        <f t="shared" si="12"/>
        <v>0</v>
      </c>
      <c r="AV8" s="13">
        <f t="shared" si="13"/>
        <v>0</v>
      </c>
      <c r="AW8" s="13">
        <f t="shared" si="14"/>
        <v>0</v>
      </c>
      <c r="AX8" s="13">
        <f t="shared" si="15"/>
        <v>0</v>
      </c>
      <c r="AY8" s="13">
        <f t="shared" si="16"/>
        <v>0</v>
      </c>
      <c r="AZ8" s="13">
        <f t="shared" si="17"/>
        <v>0</v>
      </c>
      <c r="BA8" s="13">
        <f t="shared" si="18"/>
        <v>0</v>
      </c>
      <c r="BB8" s="13">
        <f t="shared" si="19"/>
        <v>0</v>
      </c>
      <c r="BC8" s="13">
        <f t="shared" si="20"/>
        <v>0</v>
      </c>
      <c r="BD8" s="13">
        <f t="shared" si="21"/>
        <v>0</v>
      </c>
      <c r="BE8" s="13">
        <f t="shared" si="22"/>
        <v>0</v>
      </c>
      <c r="BF8" s="13">
        <f t="shared" si="23"/>
        <v>0</v>
      </c>
      <c r="BG8" s="13">
        <f t="shared" si="24"/>
        <v>0</v>
      </c>
      <c r="BH8" s="13">
        <f t="shared" si="25"/>
        <v>0</v>
      </c>
      <c r="BI8" s="13">
        <f t="shared" si="26"/>
        <v>0</v>
      </c>
      <c r="BJ8" s="13">
        <f t="shared" si="27"/>
        <v>0</v>
      </c>
      <c r="BK8" s="13">
        <f t="shared" si="28"/>
        <v>0</v>
      </c>
      <c r="BL8" s="13">
        <f t="shared" si="29"/>
        <v>0</v>
      </c>
      <c r="BM8" s="13">
        <f t="shared" si="30"/>
        <v>0</v>
      </c>
      <c r="BN8" s="13">
        <f t="shared" si="31"/>
        <v>0</v>
      </c>
      <c r="BO8" s="13">
        <f t="shared" si="32"/>
        <v>0</v>
      </c>
      <c r="BP8" s="13">
        <f t="shared" si="33"/>
        <v>0</v>
      </c>
      <c r="BQ8" s="13">
        <f t="shared" si="34"/>
        <v>0</v>
      </c>
      <c r="BR8" s="13">
        <f t="shared" si="35"/>
        <v>0</v>
      </c>
      <c r="BS8" s="13">
        <f t="shared" si="36"/>
        <v>0</v>
      </c>
      <c r="BT8" s="25"/>
      <c r="BU8" s="68">
        <f>(7-CB8)</f>
        <v>7</v>
      </c>
      <c r="BV8" s="17" t="s">
        <v>33</v>
      </c>
      <c r="BW8" s="18" t="s">
        <v>9</v>
      </c>
      <c r="BX8" s="1">
        <v>7</v>
      </c>
      <c r="BY8" s="39">
        <v>0.66666666666666663</v>
      </c>
      <c r="BZ8" s="5">
        <v>13</v>
      </c>
      <c r="CA8" s="32">
        <v>88</v>
      </c>
      <c r="CB8" s="66">
        <f>ROUNDDOWN(CORREL(BY7:CA7,BY8:CA8),0)+ROUNDDOWN(CORREL(BY6:CA6,BY7:CA7),0)+ROUNDDOWN(CORREL(BY5:CA5,BY6:CA6),0)+ROUNDDOWN(CORREL(BY4:CA4,BY5:CA5),0)+ROUNDDOWN(CORREL(BY3:CA3,BY4:CA4),0)+ROUNDDOWN(CORREL(BY2:CA2,BY3:CA3),0)</f>
        <v>0</v>
      </c>
    </row>
    <row r="9" spans="1:80" ht="31.15" customHeight="1" x14ac:dyDescent="0.2">
      <c r="A9" s="1">
        <v>8</v>
      </c>
      <c r="B9" s="17" t="s">
        <v>39</v>
      </c>
      <c r="C9" s="18" t="s">
        <v>10</v>
      </c>
      <c r="D9" s="69">
        <v>4</v>
      </c>
      <c r="E9" s="70">
        <v>2</v>
      </c>
      <c r="F9" s="70">
        <v>1</v>
      </c>
      <c r="G9" s="70">
        <v>3</v>
      </c>
      <c r="H9" s="70">
        <v>2</v>
      </c>
      <c r="I9" s="70">
        <v>1</v>
      </c>
      <c r="J9" s="70">
        <v>0</v>
      </c>
      <c r="K9" s="4"/>
      <c r="L9" s="5" t="s">
        <v>0</v>
      </c>
      <c r="M9" s="70">
        <v>2</v>
      </c>
      <c r="N9" s="5" t="s">
        <v>0</v>
      </c>
      <c r="O9" s="70">
        <v>3</v>
      </c>
      <c r="P9" s="70">
        <v>2</v>
      </c>
      <c r="Q9" s="70">
        <v>0</v>
      </c>
      <c r="R9" s="70">
        <v>2</v>
      </c>
      <c r="S9" s="70">
        <v>0</v>
      </c>
      <c r="T9" s="70">
        <v>2</v>
      </c>
      <c r="U9" s="70">
        <v>1</v>
      </c>
      <c r="V9" s="70">
        <v>0</v>
      </c>
      <c r="W9" s="70">
        <v>0</v>
      </c>
      <c r="X9" s="70">
        <v>1</v>
      </c>
      <c r="Y9" s="70">
        <v>2</v>
      </c>
      <c r="Z9" s="83"/>
      <c r="AA9" s="84"/>
      <c r="AB9" s="47"/>
      <c r="AC9" s="47"/>
      <c r="AD9" s="47"/>
      <c r="AE9" s="47"/>
      <c r="AF9" s="47"/>
      <c r="AG9" s="33"/>
      <c r="AH9" s="12">
        <f t="shared" si="0"/>
        <v>2</v>
      </c>
      <c r="AI9" s="2">
        <f>COUNTIF(K2:K31,"=V")+COUNTIF(K2:K31,"=W*")</f>
        <v>19</v>
      </c>
      <c r="AJ9" s="2">
        <f t="shared" si="6"/>
        <v>9.5238095238095233E-2</v>
      </c>
      <c r="AK9" s="2">
        <f>SUM(D9:AG9,)+(COUNTIF(D9:AG9,"=V")*C1)+SUM(AP9:AP9)</f>
        <v>38</v>
      </c>
      <c r="AL9" s="2">
        <f>SUM(K2:K31)+(COUNTIF(K2:K31,"=V")*C1)+SUM(AW2:AW31)</f>
        <v>100</v>
      </c>
      <c r="AM9" s="2">
        <f t="shared" si="1"/>
        <v>-62</v>
      </c>
      <c r="AN9" s="23">
        <v>22</v>
      </c>
      <c r="AO9" s="13">
        <f t="shared" si="2"/>
        <v>21</v>
      </c>
      <c r="AP9" s="13">
        <f t="shared" si="7"/>
        <v>0</v>
      </c>
      <c r="AQ9" s="13">
        <f t="shared" si="8"/>
        <v>0</v>
      </c>
      <c r="AR9" s="13">
        <f t="shared" si="9"/>
        <v>0</v>
      </c>
      <c r="AS9" s="13">
        <f t="shared" si="10"/>
        <v>0</v>
      </c>
      <c r="AT9" s="13">
        <f t="shared" si="11"/>
        <v>0</v>
      </c>
      <c r="AU9" s="13">
        <f t="shared" si="12"/>
        <v>0</v>
      </c>
      <c r="AV9" s="13">
        <f t="shared" si="13"/>
        <v>0</v>
      </c>
      <c r="AW9" s="13">
        <f t="shared" si="14"/>
        <v>0</v>
      </c>
      <c r="AX9" s="13">
        <f t="shared" si="15"/>
        <v>0</v>
      </c>
      <c r="AY9" s="13">
        <f t="shared" si="16"/>
        <v>0</v>
      </c>
      <c r="AZ9" s="13">
        <f t="shared" si="17"/>
        <v>0</v>
      </c>
      <c r="BA9" s="13">
        <f t="shared" si="18"/>
        <v>0</v>
      </c>
      <c r="BB9" s="13">
        <f t="shared" si="19"/>
        <v>0</v>
      </c>
      <c r="BC9" s="13">
        <f t="shared" si="20"/>
        <v>0</v>
      </c>
      <c r="BD9" s="13">
        <f t="shared" si="21"/>
        <v>0</v>
      </c>
      <c r="BE9" s="13">
        <f t="shared" si="22"/>
        <v>0</v>
      </c>
      <c r="BF9" s="13">
        <f t="shared" si="23"/>
        <v>0</v>
      </c>
      <c r="BG9" s="13">
        <f t="shared" si="24"/>
        <v>0</v>
      </c>
      <c r="BH9" s="13">
        <f t="shared" si="25"/>
        <v>0</v>
      </c>
      <c r="BI9" s="13">
        <f t="shared" si="26"/>
        <v>0</v>
      </c>
      <c r="BJ9" s="13">
        <f t="shared" si="27"/>
        <v>0</v>
      </c>
      <c r="BK9" s="13">
        <f t="shared" si="28"/>
        <v>0</v>
      </c>
      <c r="BL9" s="13">
        <f t="shared" si="29"/>
        <v>0</v>
      </c>
      <c r="BM9" s="13">
        <f t="shared" si="30"/>
        <v>0</v>
      </c>
      <c r="BN9" s="13">
        <f t="shared" si="31"/>
        <v>0</v>
      </c>
      <c r="BO9" s="13">
        <f t="shared" si="32"/>
        <v>0</v>
      </c>
      <c r="BP9" s="13">
        <f t="shared" si="33"/>
        <v>0</v>
      </c>
      <c r="BQ9" s="13">
        <f t="shared" si="34"/>
        <v>0</v>
      </c>
      <c r="BR9" s="13">
        <f t="shared" si="35"/>
        <v>0</v>
      </c>
      <c r="BS9" s="13">
        <f t="shared" si="36"/>
        <v>0</v>
      </c>
      <c r="BT9" s="25"/>
      <c r="BU9" s="68">
        <f>(8-CB9)</f>
        <v>8</v>
      </c>
      <c r="BV9" s="17" t="s">
        <v>39</v>
      </c>
      <c r="BW9" s="18" t="s">
        <v>10</v>
      </c>
      <c r="BX9" s="1">
        <v>8</v>
      </c>
      <c r="BY9" s="40">
        <v>0.61904761904761907</v>
      </c>
      <c r="BZ9" s="5">
        <v>24</v>
      </c>
      <c r="CA9" s="32">
        <v>93</v>
      </c>
      <c r="CB9" s="66">
        <f>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10" spans="1:80" ht="31.15" customHeight="1" x14ac:dyDescent="0.2">
      <c r="A10" s="1">
        <v>9</v>
      </c>
      <c r="B10" s="17" t="s">
        <v>40</v>
      </c>
      <c r="C10" s="18" t="s">
        <v>11</v>
      </c>
      <c r="D10" s="69">
        <v>2</v>
      </c>
      <c r="E10" s="70">
        <v>2</v>
      </c>
      <c r="F10" s="70">
        <v>4</v>
      </c>
      <c r="G10" s="70">
        <v>2</v>
      </c>
      <c r="H10" s="5" t="s">
        <v>0</v>
      </c>
      <c r="I10" s="70">
        <v>3</v>
      </c>
      <c r="J10" s="70">
        <v>3</v>
      </c>
      <c r="K10" s="70">
        <v>1</v>
      </c>
      <c r="L10" s="4"/>
      <c r="M10" s="70">
        <v>2</v>
      </c>
      <c r="N10" s="70">
        <v>3</v>
      </c>
      <c r="O10" s="70">
        <v>1</v>
      </c>
      <c r="P10" s="70">
        <v>1</v>
      </c>
      <c r="Q10" s="70">
        <v>1</v>
      </c>
      <c r="R10" s="70">
        <v>1</v>
      </c>
      <c r="S10" s="70">
        <v>1</v>
      </c>
      <c r="T10" s="70">
        <v>3</v>
      </c>
      <c r="U10" s="70">
        <v>3</v>
      </c>
      <c r="V10" s="70">
        <v>2</v>
      </c>
      <c r="W10" s="5" t="s">
        <v>0</v>
      </c>
      <c r="X10" s="5" t="s">
        <v>0</v>
      </c>
      <c r="Y10" s="70">
        <v>4</v>
      </c>
      <c r="Z10" s="83"/>
      <c r="AA10" s="84"/>
      <c r="AB10" s="47"/>
      <c r="AC10" s="47"/>
      <c r="AD10" s="47"/>
      <c r="AE10" s="47"/>
      <c r="AF10" s="47"/>
      <c r="AG10" s="33"/>
      <c r="AH10" s="12">
        <f t="shared" si="0"/>
        <v>3</v>
      </c>
      <c r="AI10" s="2">
        <f>COUNTIF(L2:L31,"=V")+COUNTIF(L2:L31,"=W*")</f>
        <v>18</v>
      </c>
      <c r="AJ10" s="2">
        <f t="shared" si="6"/>
        <v>0.14285714285714285</v>
      </c>
      <c r="AK10" s="2">
        <f>SUM(D10:AG10,)+(COUNTIF(D10:AG10,"=V")*C1)+SUM(AP10:AP10)</f>
        <v>54</v>
      </c>
      <c r="AL10" s="2">
        <f>SUM(L2:L31)+(COUNTIF(L2:L31,"=V")*C1)+SUM(AX2:AX31)</f>
        <v>101</v>
      </c>
      <c r="AM10" s="2">
        <f t="shared" si="1"/>
        <v>-47</v>
      </c>
      <c r="AN10" s="23">
        <v>20</v>
      </c>
      <c r="AO10" s="13">
        <f t="shared" si="2"/>
        <v>21</v>
      </c>
      <c r="AP10" s="13">
        <f t="shared" si="7"/>
        <v>0</v>
      </c>
      <c r="AQ10" s="13">
        <f t="shared" si="8"/>
        <v>0</v>
      </c>
      <c r="AR10" s="13">
        <f t="shared" si="9"/>
        <v>0</v>
      </c>
      <c r="AS10" s="13">
        <f t="shared" si="10"/>
        <v>0</v>
      </c>
      <c r="AT10" s="13">
        <f t="shared" si="11"/>
        <v>0</v>
      </c>
      <c r="AU10" s="13">
        <f t="shared" si="12"/>
        <v>0</v>
      </c>
      <c r="AV10" s="13">
        <f t="shared" si="13"/>
        <v>0</v>
      </c>
      <c r="AW10" s="13">
        <f t="shared" si="14"/>
        <v>0</v>
      </c>
      <c r="AX10" s="13">
        <f t="shared" si="15"/>
        <v>0</v>
      </c>
      <c r="AY10" s="13">
        <f t="shared" si="16"/>
        <v>0</v>
      </c>
      <c r="AZ10" s="13">
        <f t="shared" si="17"/>
        <v>0</v>
      </c>
      <c r="BA10" s="13">
        <f t="shared" si="18"/>
        <v>0</v>
      </c>
      <c r="BB10" s="13">
        <f t="shared" si="19"/>
        <v>0</v>
      </c>
      <c r="BC10" s="13">
        <f t="shared" si="20"/>
        <v>0</v>
      </c>
      <c r="BD10" s="13">
        <f t="shared" si="21"/>
        <v>0</v>
      </c>
      <c r="BE10" s="13">
        <f t="shared" si="22"/>
        <v>0</v>
      </c>
      <c r="BF10" s="13">
        <f t="shared" si="23"/>
        <v>0</v>
      </c>
      <c r="BG10" s="13">
        <f t="shared" si="24"/>
        <v>0</v>
      </c>
      <c r="BH10" s="13">
        <f t="shared" si="25"/>
        <v>0</v>
      </c>
      <c r="BI10" s="13">
        <f t="shared" si="26"/>
        <v>0</v>
      </c>
      <c r="BJ10" s="13">
        <f t="shared" si="27"/>
        <v>0</v>
      </c>
      <c r="BK10" s="13">
        <f t="shared" si="28"/>
        <v>0</v>
      </c>
      <c r="BL10" s="13">
        <f t="shared" si="29"/>
        <v>0</v>
      </c>
      <c r="BM10" s="13">
        <f t="shared" si="30"/>
        <v>0</v>
      </c>
      <c r="BN10" s="13">
        <f t="shared" si="31"/>
        <v>0</v>
      </c>
      <c r="BO10" s="13">
        <f t="shared" si="32"/>
        <v>0</v>
      </c>
      <c r="BP10" s="13">
        <f t="shared" si="33"/>
        <v>0</v>
      </c>
      <c r="BQ10" s="13">
        <f t="shared" si="34"/>
        <v>0</v>
      </c>
      <c r="BR10" s="13">
        <f t="shared" si="35"/>
        <v>0</v>
      </c>
      <c r="BS10" s="13">
        <f t="shared" si="36"/>
        <v>0</v>
      </c>
      <c r="BT10" s="25"/>
      <c r="BU10" s="68">
        <f>(9-CB10)</f>
        <v>9</v>
      </c>
      <c r="BV10" s="17" t="s">
        <v>40</v>
      </c>
      <c r="BW10" s="18" t="s">
        <v>11</v>
      </c>
      <c r="BX10" s="1">
        <v>9</v>
      </c>
      <c r="BY10" s="39">
        <v>0.5714285714285714</v>
      </c>
      <c r="BZ10" s="5">
        <v>9</v>
      </c>
      <c r="CA10" s="32">
        <v>75</v>
      </c>
      <c r="CB10" s="66">
        <f>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11" spans="1:80" ht="31.15" customHeight="1" x14ac:dyDescent="0.2">
      <c r="A11" s="1">
        <v>10</v>
      </c>
      <c r="B11" s="17" t="s">
        <v>41</v>
      </c>
      <c r="C11" s="18" t="s">
        <v>12</v>
      </c>
      <c r="D11" s="69" t="s">
        <v>0</v>
      </c>
      <c r="E11" s="70">
        <v>2</v>
      </c>
      <c r="F11" s="5" t="s">
        <v>0</v>
      </c>
      <c r="G11" s="5" t="s">
        <v>0</v>
      </c>
      <c r="H11" s="5" t="s">
        <v>0</v>
      </c>
      <c r="I11" s="70">
        <v>4</v>
      </c>
      <c r="J11" s="5" t="s">
        <v>0</v>
      </c>
      <c r="K11" s="5" t="s">
        <v>0</v>
      </c>
      <c r="L11" s="6" t="s">
        <v>0</v>
      </c>
      <c r="M11" s="4"/>
      <c r="N11" s="70">
        <v>4</v>
      </c>
      <c r="O11" s="70">
        <v>3</v>
      </c>
      <c r="P11" s="70">
        <v>2</v>
      </c>
      <c r="Q11" s="70">
        <v>0</v>
      </c>
      <c r="R11" s="70">
        <v>3</v>
      </c>
      <c r="S11" s="70">
        <v>4</v>
      </c>
      <c r="T11" s="70">
        <v>3</v>
      </c>
      <c r="U11" s="70">
        <v>2</v>
      </c>
      <c r="V11" s="70">
        <v>4</v>
      </c>
      <c r="W11" s="70">
        <v>2</v>
      </c>
      <c r="X11" s="70">
        <v>2</v>
      </c>
      <c r="Y11" s="5" t="s">
        <v>0</v>
      </c>
      <c r="Z11" s="83"/>
      <c r="AA11" s="84"/>
      <c r="AB11" s="47"/>
      <c r="AC11" s="47"/>
      <c r="AD11" s="47"/>
      <c r="AE11" s="47"/>
      <c r="AF11" s="47"/>
      <c r="AG11" s="33"/>
      <c r="AH11" s="12">
        <f t="shared" si="0"/>
        <v>8</v>
      </c>
      <c r="AI11" s="2">
        <f>COUNTIF(M2:M31,"=V")+COUNTIF(M2:M31,"=W*")</f>
        <v>12</v>
      </c>
      <c r="AJ11" s="2">
        <f t="shared" si="6"/>
        <v>0.38095238095238093</v>
      </c>
      <c r="AK11" s="2">
        <f>SUM(D11:AG11,)+(COUNTIF(D11:AG11,"=V")*C1)+SUM(AP11:AP11)</f>
        <v>75</v>
      </c>
      <c r="AL11" s="2">
        <f>SUM(M2:M31)+(COUNTIF(M2:M31,"=V")*C1)+SUM(AY2:AY31)</f>
        <v>79</v>
      </c>
      <c r="AM11" s="2">
        <f t="shared" si="1"/>
        <v>-4</v>
      </c>
      <c r="AN11" s="23">
        <v>13</v>
      </c>
      <c r="AO11" s="13">
        <f t="shared" si="2"/>
        <v>20</v>
      </c>
      <c r="AP11" s="13">
        <f t="shared" si="7"/>
        <v>0</v>
      </c>
      <c r="AQ11" s="13">
        <f t="shared" si="8"/>
        <v>0</v>
      </c>
      <c r="AR11" s="13">
        <f t="shared" si="9"/>
        <v>0</v>
      </c>
      <c r="AS11" s="13">
        <f t="shared" si="10"/>
        <v>0</v>
      </c>
      <c r="AT11" s="13">
        <f t="shared" si="11"/>
        <v>0</v>
      </c>
      <c r="AU11" s="13">
        <f t="shared" si="12"/>
        <v>0</v>
      </c>
      <c r="AV11" s="13">
        <f t="shared" si="13"/>
        <v>0</v>
      </c>
      <c r="AW11" s="13">
        <f t="shared" si="14"/>
        <v>0</v>
      </c>
      <c r="AX11" s="13">
        <f t="shared" si="15"/>
        <v>0</v>
      </c>
      <c r="AY11" s="13">
        <f t="shared" si="16"/>
        <v>0</v>
      </c>
      <c r="AZ11" s="13">
        <f t="shared" si="17"/>
        <v>0</v>
      </c>
      <c r="BA11" s="13">
        <f t="shared" si="18"/>
        <v>0</v>
      </c>
      <c r="BB11" s="13">
        <f t="shared" si="19"/>
        <v>0</v>
      </c>
      <c r="BC11" s="13">
        <f t="shared" si="20"/>
        <v>0</v>
      </c>
      <c r="BD11" s="13">
        <f t="shared" si="21"/>
        <v>0</v>
      </c>
      <c r="BE11" s="13">
        <f t="shared" si="22"/>
        <v>0</v>
      </c>
      <c r="BF11" s="13">
        <f t="shared" si="23"/>
        <v>0</v>
      </c>
      <c r="BG11" s="13">
        <f t="shared" si="24"/>
        <v>0</v>
      </c>
      <c r="BH11" s="13">
        <f t="shared" si="25"/>
        <v>0</v>
      </c>
      <c r="BI11" s="13">
        <f t="shared" si="26"/>
        <v>0</v>
      </c>
      <c r="BJ11" s="13">
        <f t="shared" si="27"/>
        <v>0</v>
      </c>
      <c r="BK11" s="13">
        <f t="shared" si="28"/>
        <v>0</v>
      </c>
      <c r="BL11" s="13">
        <f t="shared" si="29"/>
        <v>0</v>
      </c>
      <c r="BM11" s="13">
        <f t="shared" si="30"/>
        <v>0</v>
      </c>
      <c r="BN11" s="13">
        <f t="shared" si="31"/>
        <v>0</v>
      </c>
      <c r="BO11" s="13">
        <f t="shared" si="32"/>
        <v>0</v>
      </c>
      <c r="BP11" s="13">
        <f t="shared" si="33"/>
        <v>0</v>
      </c>
      <c r="BQ11" s="13">
        <f t="shared" si="34"/>
        <v>0</v>
      </c>
      <c r="BR11" s="13">
        <f t="shared" si="35"/>
        <v>0</v>
      </c>
      <c r="BS11" s="13">
        <f t="shared" si="36"/>
        <v>0</v>
      </c>
      <c r="BT11" s="25"/>
      <c r="BU11" s="68">
        <f>(10-CB11)</f>
        <v>10</v>
      </c>
      <c r="BV11" s="17" t="s">
        <v>41</v>
      </c>
      <c r="BW11" s="18" t="s">
        <v>12</v>
      </c>
      <c r="BX11" s="1">
        <v>10</v>
      </c>
      <c r="BY11" s="39">
        <v>0.52380952380952384</v>
      </c>
      <c r="BZ11" s="5">
        <v>15</v>
      </c>
      <c r="CA11" s="32">
        <v>88</v>
      </c>
      <c r="CB11" s="66">
        <f>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12" spans="1:80" ht="31.15" customHeight="1" x14ac:dyDescent="0.2">
      <c r="A12" s="1">
        <v>11</v>
      </c>
      <c r="B12" s="17" t="s">
        <v>42</v>
      </c>
      <c r="C12" s="18" t="s">
        <v>13</v>
      </c>
      <c r="D12" s="69">
        <v>4</v>
      </c>
      <c r="E12" s="70">
        <v>2</v>
      </c>
      <c r="F12" s="70">
        <v>3</v>
      </c>
      <c r="G12" s="5" t="s">
        <v>0</v>
      </c>
      <c r="H12" s="70">
        <v>1</v>
      </c>
      <c r="I12" s="5" t="s">
        <v>0</v>
      </c>
      <c r="J12" s="70">
        <v>4</v>
      </c>
      <c r="K12" s="70">
        <v>4</v>
      </c>
      <c r="L12" s="5" t="s">
        <v>0</v>
      </c>
      <c r="M12" s="5" t="s">
        <v>0</v>
      </c>
      <c r="N12" s="4"/>
      <c r="O12" s="5" t="s">
        <v>0</v>
      </c>
      <c r="P12" s="5" t="s">
        <v>0</v>
      </c>
      <c r="Q12" s="70">
        <v>2</v>
      </c>
      <c r="R12" s="70">
        <v>1</v>
      </c>
      <c r="S12" s="70">
        <v>2</v>
      </c>
      <c r="T12" s="5" t="s">
        <v>0</v>
      </c>
      <c r="U12" s="70">
        <v>3</v>
      </c>
      <c r="V12" s="5" t="s">
        <v>0</v>
      </c>
      <c r="W12" s="70">
        <v>4</v>
      </c>
      <c r="X12" s="70">
        <v>2</v>
      </c>
      <c r="Y12" s="70">
        <v>1</v>
      </c>
      <c r="Z12" s="83"/>
      <c r="AA12" s="84"/>
      <c r="AB12" s="47"/>
      <c r="AC12" s="47"/>
      <c r="AD12" s="47"/>
      <c r="AE12" s="47"/>
      <c r="AF12" s="47"/>
      <c r="AG12" s="33"/>
      <c r="AH12" s="12">
        <f t="shared" si="0"/>
        <v>8</v>
      </c>
      <c r="AI12" s="2">
        <f>COUNTIF(N2:N31,"=V")+COUNTIF(N2:N31,"=W*")</f>
        <v>12</v>
      </c>
      <c r="AJ12" s="2">
        <f t="shared" si="6"/>
        <v>0.38095238095238093</v>
      </c>
      <c r="AK12" s="2">
        <f>SUM(D12:AG12,)+(COUNTIF(D12:AG12,"=V")*C1)+SUM(AP12:AP12)</f>
        <v>73</v>
      </c>
      <c r="AL12" s="2">
        <f>SUM(N2:N31)+(COUNTIF(N2:N31,"=V")*C1)+SUM(AZ2:AZ31)</f>
        <v>85</v>
      </c>
      <c r="AM12" s="2">
        <f t="shared" si="1"/>
        <v>-12</v>
      </c>
      <c r="AN12" s="23">
        <v>14</v>
      </c>
      <c r="AO12" s="13">
        <f t="shared" si="2"/>
        <v>20</v>
      </c>
      <c r="AP12" s="13">
        <f t="shared" si="7"/>
        <v>0</v>
      </c>
      <c r="AQ12" s="13">
        <f t="shared" si="8"/>
        <v>0</v>
      </c>
      <c r="AR12" s="13">
        <f t="shared" si="9"/>
        <v>0</v>
      </c>
      <c r="AS12" s="13">
        <f t="shared" si="10"/>
        <v>0</v>
      </c>
      <c r="AT12" s="13">
        <f t="shared" si="11"/>
        <v>0</v>
      </c>
      <c r="AU12" s="13">
        <f t="shared" si="12"/>
        <v>0</v>
      </c>
      <c r="AV12" s="13">
        <f t="shared" si="13"/>
        <v>0</v>
      </c>
      <c r="AW12" s="13">
        <f t="shared" si="14"/>
        <v>0</v>
      </c>
      <c r="AX12" s="13">
        <f t="shared" si="15"/>
        <v>0</v>
      </c>
      <c r="AY12" s="13">
        <f t="shared" si="16"/>
        <v>0</v>
      </c>
      <c r="AZ12" s="13">
        <f t="shared" si="17"/>
        <v>0</v>
      </c>
      <c r="BA12" s="13">
        <f t="shared" si="18"/>
        <v>0</v>
      </c>
      <c r="BB12" s="13">
        <f t="shared" si="19"/>
        <v>0</v>
      </c>
      <c r="BC12" s="13">
        <f t="shared" si="20"/>
        <v>0</v>
      </c>
      <c r="BD12" s="13">
        <f t="shared" si="21"/>
        <v>0</v>
      </c>
      <c r="BE12" s="13">
        <f t="shared" si="22"/>
        <v>0</v>
      </c>
      <c r="BF12" s="13">
        <f t="shared" si="23"/>
        <v>0</v>
      </c>
      <c r="BG12" s="13">
        <f t="shared" si="24"/>
        <v>0</v>
      </c>
      <c r="BH12" s="13">
        <f t="shared" si="25"/>
        <v>0</v>
      </c>
      <c r="BI12" s="13">
        <f t="shared" si="26"/>
        <v>0</v>
      </c>
      <c r="BJ12" s="13">
        <f t="shared" si="27"/>
        <v>0</v>
      </c>
      <c r="BK12" s="13">
        <f t="shared" si="28"/>
        <v>0</v>
      </c>
      <c r="BL12" s="13">
        <f t="shared" si="29"/>
        <v>0</v>
      </c>
      <c r="BM12" s="13">
        <f t="shared" si="30"/>
        <v>0</v>
      </c>
      <c r="BN12" s="13">
        <f t="shared" si="31"/>
        <v>0</v>
      </c>
      <c r="BO12" s="13">
        <f t="shared" si="32"/>
        <v>0</v>
      </c>
      <c r="BP12" s="13">
        <f t="shared" si="33"/>
        <v>0</v>
      </c>
      <c r="BQ12" s="13">
        <f t="shared" si="34"/>
        <v>0</v>
      </c>
      <c r="BR12" s="13">
        <f t="shared" si="35"/>
        <v>0</v>
      </c>
      <c r="BS12" s="13">
        <f t="shared" si="36"/>
        <v>0</v>
      </c>
      <c r="BT12" s="25"/>
      <c r="BU12" s="68">
        <f>(11-CB12)</f>
        <v>11</v>
      </c>
      <c r="BV12" s="17" t="s">
        <v>42</v>
      </c>
      <c r="BW12" s="18" t="s">
        <v>13</v>
      </c>
      <c r="BX12" s="1">
        <v>11</v>
      </c>
      <c r="BY12" s="39">
        <v>0.52380952380952384</v>
      </c>
      <c r="BZ12" s="5">
        <v>9</v>
      </c>
      <c r="CA12" s="32">
        <v>83</v>
      </c>
      <c r="CB12" s="66">
        <f>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13" spans="1:80" ht="31.15" customHeight="1" x14ac:dyDescent="0.2">
      <c r="A13" s="1">
        <v>12</v>
      </c>
      <c r="B13" s="19" t="s">
        <v>43</v>
      </c>
      <c r="C13" s="20" t="s">
        <v>14</v>
      </c>
      <c r="D13" s="69" t="s">
        <v>0</v>
      </c>
      <c r="E13" s="70">
        <v>2</v>
      </c>
      <c r="F13" s="5" t="s">
        <v>0</v>
      </c>
      <c r="G13" s="5" t="s">
        <v>27</v>
      </c>
      <c r="H13" s="5" t="s">
        <v>0</v>
      </c>
      <c r="I13" s="70" t="s">
        <v>0</v>
      </c>
      <c r="J13" s="5" t="s">
        <v>0</v>
      </c>
      <c r="K13" s="5" t="s">
        <v>0</v>
      </c>
      <c r="L13" s="5" t="s">
        <v>0</v>
      </c>
      <c r="M13" s="5" t="s">
        <v>0</v>
      </c>
      <c r="N13" s="70">
        <v>4</v>
      </c>
      <c r="O13" s="4"/>
      <c r="P13" s="5" t="s">
        <v>0</v>
      </c>
      <c r="Q13" s="70">
        <v>3</v>
      </c>
      <c r="R13" s="70">
        <v>1</v>
      </c>
      <c r="S13" s="5" t="s">
        <v>0</v>
      </c>
      <c r="T13" s="70">
        <v>2</v>
      </c>
      <c r="U13" s="70">
        <v>3</v>
      </c>
      <c r="V13" s="5" t="s">
        <v>0</v>
      </c>
      <c r="W13" s="70">
        <v>3</v>
      </c>
      <c r="X13" s="70">
        <v>0</v>
      </c>
      <c r="Y13" s="70">
        <v>2</v>
      </c>
      <c r="Z13" s="83"/>
      <c r="AA13" s="84"/>
      <c r="AB13" s="47"/>
      <c r="AC13" s="47"/>
      <c r="AD13" s="47"/>
      <c r="AE13" s="47"/>
      <c r="AF13" s="47"/>
      <c r="AG13" s="33"/>
      <c r="AH13" s="12">
        <f t="shared" si="0"/>
        <v>12</v>
      </c>
      <c r="AI13" s="2">
        <f>COUNTIF(O2:O31,"=V")+COUNTIF(O2:O31,"=W*")</f>
        <v>9</v>
      </c>
      <c r="AJ13" s="2">
        <f t="shared" si="6"/>
        <v>0.5714285714285714</v>
      </c>
      <c r="AK13" s="2">
        <f>SUM(D13:AG13,)+(COUNTIF(D13:AG13,"=V")*C1)+SUM(AP13:AP13)</f>
        <v>75</v>
      </c>
      <c r="AL13" s="2">
        <f>SUM(O2:O31)+(COUNTIF(O2:O31,"=V")*C1)+SUM(BA2:BA31)</f>
        <v>66</v>
      </c>
      <c r="AM13" s="2">
        <f t="shared" si="1"/>
        <v>9</v>
      </c>
      <c r="AN13" s="23">
        <v>9</v>
      </c>
      <c r="AO13" s="13">
        <f t="shared" si="2"/>
        <v>21</v>
      </c>
      <c r="AP13" s="13">
        <f t="shared" si="7"/>
        <v>0</v>
      </c>
      <c r="AQ13" s="13">
        <f t="shared" si="8"/>
        <v>0</v>
      </c>
      <c r="AR13" s="13">
        <f t="shared" si="9"/>
        <v>0</v>
      </c>
      <c r="AS13" s="13">
        <f t="shared" si="10"/>
        <v>3</v>
      </c>
      <c r="AT13" s="13">
        <f t="shared" si="11"/>
        <v>0</v>
      </c>
      <c r="AU13" s="13">
        <f t="shared" si="12"/>
        <v>0</v>
      </c>
      <c r="AV13" s="13">
        <f t="shared" si="13"/>
        <v>0</v>
      </c>
      <c r="AW13" s="13">
        <f t="shared" si="14"/>
        <v>0</v>
      </c>
      <c r="AX13" s="13">
        <f t="shared" si="15"/>
        <v>0</v>
      </c>
      <c r="AY13" s="13">
        <f t="shared" si="16"/>
        <v>0</v>
      </c>
      <c r="AZ13" s="13">
        <f t="shared" si="17"/>
        <v>0</v>
      </c>
      <c r="BA13" s="13">
        <f t="shared" si="18"/>
        <v>0</v>
      </c>
      <c r="BB13" s="13">
        <f t="shared" si="19"/>
        <v>0</v>
      </c>
      <c r="BC13" s="13">
        <f t="shared" si="20"/>
        <v>0</v>
      </c>
      <c r="BD13" s="13">
        <f t="shared" si="21"/>
        <v>0</v>
      </c>
      <c r="BE13" s="13">
        <f t="shared" si="22"/>
        <v>0</v>
      </c>
      <c r="BF13" s="13">
        <f t="shared" si="23"/>
        <v>0</v>
      </c>
      <c r="BG13" s="13">
        <f t="shared" si="24"/>
        <v>0</v>
      </c>
      <c r="BH13" s="13">
        <f t="shared" si="25"/>
        <v>0</v>
      </c>
      <c r="BI13" s="13">
        <f t="shared" si="26"/>
        <v>0</v>
      </c>
      <c r="BJ13" s="13">
        <f t="shared" si="27"/>
        <v>0</v>
      </c>
      <c r="BK13" s="13">
        <f t="shared" si="28"/>
        <v>0</v>
      </c>
      <c r="BL13" s="13">
        <f t="shared" si="29"/>
        <v>0</v>
      </c>
      <c r="BM13" s="13">
        <f t="shared" si="30"/>
        <v>0</v>
      </c>
      <c r="BN13" s="13">
        <f t="shared" si="31"/>
        <v>0</v>
      </c>
      <c r="BO13" s="13">
        <f t="shared" si="32"/>
        <v>0</v>
      </c>
      <c r="BP13" s="13">
        <f t="shared" si="33"/>
        <v>0</v>
      </c>
      <c r="BQ13" s="13">
        <f t="shared" si="34"/>
        <v>0</v>
      </c>
      <c r="BR13" s="13">
        <f t="shared" si="35"/>
        <v>0</v>
      </c>
      <c r="BS13" s="13">
        <f t="shared" si="36"/>
        <v>0</v>
      </c>
      <c r="BT13" s="25"/>
      <c r="BU13" s="68">
        <f>(12-CB13)</f>
        <v>12</v>
      </c>
      <c r="BV13" s="19" t="s">
        <v>43</v>
      </c>
      <c r="BW13" s="20" t="s">
        <v>14</v>
      </c>
      <c r="BX13" s="1">
        <v>12</v>
      </c>
      <c r="BY13" s="39">
        <v>0.52380952380952384</v>
      </c>
      <c r="BZ13" s="5">
        <v>3</v>
      </c>
      <c r="CA13" s="32">
        <v>83</v>
      </c>
      <c r="CB13" s="66">
        <f>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14" spans="1:80" ht="31.15" customHeight="1" x14ac:dyDescent="0.2">
      <c r="A14" s="1">
        <v>13</v>
      </c>
      <c r="B14" s="17" t="s">
        <v>26</v>
      </c>
      <c r="C14" s="18" t="s">
        <v>15</v>
      </c>
      <c r="D14" s="69" t="s">
        <v>0</v>
      </c>
      <c r="E14" s="70">
        <v>2</v>
      </c>
      <c r="F14" s="70">
        <v>1</v>
      </c>
      <c r="G14" s="5" t="s">
        <v>0</v>
      </c>
      <c r="H14" s="70">
        <v>2</v>
      </c>
      <c r="I14" s="70" t="s">
        <v>0</v>
      </c>
      <c r="J14" s="70">
        <v>0</v>
      </c>
      <c r="K14" s="5" t="s">
        <v>0</v>
      </c>
      <c r="L14" s="5" t="s">
        <v>0</v>
      </c>
      <c r="M14" s="5" t="s">
        <v>0</v>
      </c>
      <c r="N14" s="70">
        <v>3</v>
      </c>
      <c r="O14" s="70">
        <v>1</v>
      </c>
      <c r="P14" s="4"/>
      <c r="Q14" s="70">
        <v>1</v>
      </c>
      <c r="R14" s="70">
        <v>2</v>
      </c>
      <c r="S14" s="70">
        <v>4</v>
      </c>
      <c r="T14" s="70">
        <v>3</v>
      </c>
      <c r="U14" s="70">
        <v>3</v>
      </c>
      <c r="V14" s="70">
        <v>1</v>
      </c>
      <c r="W14" s="5" t="s">
        <v>0</v>
      </c>
      <c r="X14" s="70">
        <v>2</v>
      </c>
      <c r="Y14" s="70">
        <v>0</v>
      </c>
      <c r="Z14" s="83"/>
      <c r="AA14" s="84"/>
      <c r="AB14" s="47"/>
      <c r="AC14" s="47"/>
      <c r="AD14" s="47"/>
      <c r="AE14" s="47"/>
      <c r="AF14" s="47"/>
      <c r="AG14" s="33"/>
      <c r="AH14" s="12">
        <f t="shared" si="0"/>
        <v>7</v>
      </c>
      <c r="AI14" s="2">
        <f>COUNTIF(P2:P31,"=V")+COUNTIF(P2:P31,"=W*")</f>
        <v>13</v>
      </c>
      <c r="AJ14" s="2">
        <f t="shared" si="6"/>
        <v>0.33333333333333331</v>
      </c>
      <c r="AK14" s="2">
        <f>SUM(D14:AG14,)+(COUNTIF(D14:AG14,"=V")*C1)+SUM(AP14:AP14)</f>
        <v>60</v>
      </c>
      <c r="AL14" s="2">
        <f>SUM(P2:P31)+(COUNTIF(P2:P31,"=V")*C1)+SUM(BB2:BB31)</f>
        <v>81</v>
      </c>
      <c r="AM14" s="2">
        <f t="shared" si="1"/>
        <v>-21</v>
      </c>
      <c r="AN14" s="23">
        <v>16</v>
      </c>
      <c r="AO14" s="13">
        <f t="shared" si="2"/>
        <v>20</v>
      </c>
      <c r="AP14" s="13">
        <f t="shared" si="7"/>
        <v>0</v>
      </c>
      <c r="AQ14" s="13">
        <f t="shared" si="8"/>
        <v>0</v>
      </c>
      <c r="AR14" s="13">
        <f t="shared" si="9"/>
        <v>0</v>
      </c>
      <c r="AS14" s="13">
        <f t="shared" si="10"/>
        <v>0</v>
      </c>
      <c r="AT14" s="13">
        <f t="shared" si="11"/>
        <v>0</v>
      </c>
      <c r="AU14" s="13">
        <f t="shared" si="12"/>
        <v>0</v>
      </c>
      <c r="AV14" s="13">
        <f t="shared" si="13"/>
        <v>0</v>
      </c>
      <c r="AW14" s="13">
        <f t="shared" si="14"/>
        <v>0</v>
      </c>
      <c r="AX14" s="13">
        <f t="shared" si="15"/>
        <v>0</v>
      </c>
      <c r="AY14" s="13">
        <f t="shared" si="16"/>
        <v>0</v>
      </c>
      <c r="AZ14" s="13">
        <f t="shared" si="17"/>
        <v>0</v>
      </c>
      <c r="BA14" s="13">
        <f t="shared" si="18"/>
        <v>0</v>
      </c>
      <c r="BB14" s="13">
        <f t="shared" si="19"/>
        <v>0</v>
      </c>
      <c r="BC14" s="13">
        <f t="shared" si="20"/>
        <v>0</v>
      </c>
      <c r="BD14" s="13">
        <f t="shared" si="21"/>
        <v>0</v>
      </c>
      <c r="BE14" s="13">
        <f t="shared" si="22"/>
        <v>0</v>
      </c>
      <c r="BF14" s="13">
        <f t="shared" si="23"/>
        <v>0</v>
      </c>
      <c r="BG14" s="13">
        <f t="shared" si="24"/>
        <v>0</v>
      </c>
      <c r="BH14" s="13">
        <f t="shared" si="25"/>
        <v>0</v>
      </c>
      <c r="BI14" s="13">
        <f t="shared" si="26"/>
        <v>0</v>
      </c>
      <c r="BJ14" s="13">
        <f t="shared" si="27"/>
        <v>0</v>
      </c>
      <c r="BK14" s="13">
        <f t="shared" si="28"/>
        <v>0</v>
      </c>
      <c r="BL14" s="13">
        <f t="shared" si="29"/>
        <v>0</v>
      </c>
      <c r="BM14" s="13">
        <f t="shared" si="30"/>
        <v>0</v>
      </c>
      <c r="BN14" s="13">
        <f t="shared" si="31"/>
        <v>0</v>
      </c>
      <c r="BO14" s="13">
        <f t="shared" si="32"/>
        <v>0</v>
      </c>
      <c r="BP14" s="13">
        <f t="shared" si="33"/>
        <v>0</v>
      </c>
      <c r="BQ14" s="13">
        <f t="shared" si="34"/>
        <v>0</v>
      </c>
      <c r="BR14" s="13">
        <f t="shared" si="35"/>
        <v>0</v>
      </c>
      <c r="BS14" s="13">
        <f t="shared" si="36"/>
        <v>0</v>
      </c>
      <c r="BT14" s="26"/>
      <c r="BU14" s="68">
        <f>(13-CB14)</f>
        <v>13</v>
      </c>
      <c r="BV14" s="17" t="s">
        <v>26</v>
      </c>
      <c r="BW14" s="18" t="s">
        <v>15</v>
      </c>
      <c r="BX14" s="1">
        <v>13</v>
      </c>
      <c r="BY14" s="39">
        <v>0.42857142857142855</v>
      </c>
      <c r="BZ14" s="5">
        <v>-1</v>
      </c>
      <c r="CA14" s="32">
        <v>78</v>
      </c>
      <c r="CB14" s="66">
        <f>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15" spans="1:80" ht="31.15" customHeight="1" x14ac:dyDescent="0.2">
      <c r="A15" s="1">
        <v>14</v>
      </c>
      <c r="B15" s="17" t="s">
        <v>44</v>
      </c>
      <c r="C15" s="18" t="s">
        <v>16</v>
      </c>
      <c r="D15" s="3" t="s">
        <v>0</v>
      </c>
      <c r="E15" s="70">
        <v>2</v>
      </c>
      <c r="F15" s="5" t="s">
        <v>0</v>
      </c>
      <c r="G15" s="5" t="s">
        <v>0</v>
      </c>
      <c r="H15" s="5" t="s">
        <v>0</v>
      </c>
      <c r="I15" s="70" t="s">
        <v>0</v>
      </c>
      <c r="J15" s="5" t="s">
        <v>0</v>
      </c>
      <c r="K15" s="5" t="s">
        <v>0</v>
      </c>
      <c r="L15" s="5" t="s">
        <v>0</v>
      </c>
      <c r="M15" s="5" t="s">
        <v>0</v>
      </c>
      <c r="N15" s="5" t="s">
        <v>0</v>
      </c>
      <c r="O15" s="5" t="s">
        <v>0</v>
      </c>
      <c r="P15" s="5" t="s">
        <v>0</v>
      </c>
      <c r="Q15" s="4"/>
      <c r="R15" s="5" t="s">
        <v>0</v>
      </c>
      <c r="S15" s="5" t="s">
        <v>0</v>
      </c>
      <c r="T15" s="5" t="s">
        <v>0</v>
      </c>
      <c r="U15" s="5" t="s">
        <v>0</v>
      </c>
      <c r="V15" s="70">
        <v>4</v>
      </c>
      <c r="W15" s="5" t="s">
        <v>0</v>
      </c>
      <c r="X15" s="5" t="s">
        <v>27</v>
      </c>
      <c r="Y15" s="70">
        <v>4</v>
      </c>
      <c r="Z15" s="83"/>
      <c r="AA15" s="84"/>
      <c r="AB15" s="47"/>
      <c r="AC15" s="47"/>
      <c r="AD15" s="47"/>
      <c r="AE15" s="47"/>
      <c r="AF15" s="47"/>
      <c r="AG15" s="33"/>
      <c r="AH15" s="12">
        <f t="shared" si="0"/>
        <v>18</v>
      </c>
      <c r="AI15" s="2">
        <f>COUNTIF(Q2:Q31,"=V")+COUNTIF(Q2:Q31,"=W*")</f>
        <v>2</v>
      </c>
      <c r="AJ15" s="2">
        <f t="shared" si="6"/>
        <v>0.8571428571428571</v>
      </c>
      <c r="AK15" s="2">
        <f>SUM(D15:AG15,)+(COUNTIF(D15:AG15,"=V")*C1)+SUM(AP15:AP15)</f>
        <v>95</v>
      </c>
      <c r="AL15" s="2">
        <f>SUM(Q2:Q31)+(COUNTIF(Q2:Q31,"=V")*C1)+SUM(BC2:BC31)</f>
        <v>44</v>
      </c>
      <c r="AM15" s="2">
        <f t="shared" si="1"/>
        <v>51</v>
      </c>
      <c r="AN15" s="23">
        <v>1</v>
      </c>
      <c r="AO15" s="13">
        <f t="shared" si="2"/>
        <v>20</v>
      </c>
      <c r="AP15" s="13">
        <f t="shared" si="7"/>
        <v>0</v>
      </c>
      <c r="AQ15" s="13">
        <f t="shared" si="8"/>
        <v>0</v>
      </c>
      <c r="AR15" s="13">
        <f t="shared" si="9"/>
        <v>0</v>
      </c>
      <c r="AS15" s="13">
        <f t="shared" si="10"/>
        <v>0</v>
      </c>
      <c r="AT15" s="13">
        <f t="shared" si="11"/>
        <v>0</v>
      </c>
      <c r="AU15" s="13">
        <f t="shared" si="12"/>
        <v>0</v>
      </c>
      <c r="AV15" s="13">
        <f t="shared" si="13"/>
        <v>0</v>
      </c>
      <c r="AW15" s="13">
        <f t="shared" si="14"/>
        <v>0</v>
      </c>
      <c r="AX15" s="13">
        <f t="shared" si="15"/>
        <v>0</v>
      </c>
      <c r="AY15" s="13">
        <f t="shared" si="16"/>
        <v>0</v>
      </c>
      <c r="AZ15" s="13">
        <f t="shared" si="17"/>
        <v>0</v>
      </c>
      <c r="BA15" s="13">
        <f t="shared" si="18"/>
        <v>0</v>
      </c>
      <c r="BB15" s="13">
        <f t="shared" si="19"/>
        <v>0</v>
      </c>
      <c r="BC15" s="13">
        <f t="shared" si="20"/>
        <v>0</v>
      </c>
      <c r="BD15" s="13">
        <f t="shared" si="21"/>
        <v>0</v>
      </c>
      <c r="BE15" s="13">
        <f t="shared" si="22"/>
        <v>0</v>
      </c>
      <c r="BF15" s="13">
        <f t="shared" si="23"/>
        <v>0</v>
      </c>
      <c r="BG15" s="13">
        <f t="shared" si="24"/>
        <v>0</v>
      </c>
      <c r="BH15" s="13">
        <f t="shared" si="25"/>
        <v>0</v>
      </c>
      <c r="BI15" s="13">
        <f t="shared" si="26"/>
        <v>0</v>
      </c>
      <c r="BJ15" s="13">
        <f t="shared" si="27"/>
        <v>3</v>
      </c>
      <c r="BK15" s="13">
        <f t="shared" si="28"/>
        <v>0</v>
      </c>
      <c r="BL15" s="13">
        <f t="shared" si="29"/>
        <v>0</v>
      </c>
      <c r="BM15" s="13">
        <f t="shared" si="30"/>
        <v>0</v>
      </c>
      <c r="BN15" s="13">
        <f t="shared" si="31"/>
        <v>0</v>
      </c>
      <c r="BO15" s="13">
        <f t="shared" si="32"/>
        <v>0</v>
      </c>
      <c r="BP15" s="13">
        <f t="shared" si="33"/>
        <v>0</v>
      </c>
      <c r="BQ15" s="13">
        <f t="shared" si="34"/>
        <v>0</v>
      </c>
      <c r="BR15" s="13">
        <f t="shared" si="35"/>
        <v>0</v>
      </c>
      <c r="BS15" s="13">
        <f t="shared" si="36"/>
        <v>0</v>
      </c>
      <c r="BT15" s="25"/>
      <c r="BU15" s="68">
        <f>(14-CB15)</f>
        <v>14</v>
      </c>
      <c r="BV15" s="17" t="s">
        <v>44</v>
      </c>
      <c r="BW15" s="18" t="s">
        <v>16</v>
      </c>
      <c r="BX15" s="1">
        <v>14</v>
      </c>
      <c r="BY15" s="39">
        <v>0.42857142857142855</v>
      </c>
      <c r="BZ15" s="5">
        <v>-9</v>
      </c>
      <c r="CA15" s="32">
        <v>76</v>
      </c>
      <c r="CB15" s="66">
        <f>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16" spans="1:80" ht="31.15" customHeight="1" x14ac:dyDescent="0.2">
      <c r="A16" s="1">
        <v>15</v>
      </c>
      <c r="B16" s="17" t="s">
        <v>45</v>
      </c>
      <c r="C16" s="18" t="s">
        <v>4</v>
      </c>
      <c r="D16" s="69" t="s">
        <v>0</v>
      </c>
      <c r="E16" s="70">
        <v>2</v>
      </c>
      <c r="F16" s="5" t="s">
        <v>0</v>
      </c>
      <c r="G16" s="5" t="s">
        <v>0</v>
      </c>
      <c r="H16" s="5" t="s">
        <v>0</v>
      </c>
      <c r="I16" s="5" t="s">
        <v>0</v>
      </c>
      <c r="J16" s="5" t="s">
        <v>0</v>
      </c>
      <c r="K16" s="5" t="s">
        <v>0</v>
      </c>
      <c r="L16" s="5" t="s">
        <v>0</v>
      </c>
      <c r="M16" s="5" t="s">
        <v>28</v>
      </c>
      <c r="N16" s="5" t="s">
        <v>0</v>
      </c>
      <c r="O16" s="5" t="s">
        <v>0</v>
      </c>
      <c r="P16" s="5" t="s">
        <v>0</v>
      </c>
      <c r="Q16" s="70">
        <v>4</v>
      </c>
      <c r="R16" s="4"/>
      <c r="S16" s="6" t="s">
        <v>0</v>
      </c>
      <c r="T16" s="70">
        <v>3</v>
      </c>
      <c r="U16" s="70">
        <v>3</v>
      </c>
      <c r="V16" s="6" t="s">
        <v>0</v>
      </c>
      <c r="W16" s="6" t="s">
        <v>0</v>
      </c>
      <c r="X16" s="6" t="s">
        <v>0</v>
      </c>
      <c r="Y16" s="70">
        <v>3</v>
      </c>
      <c r="Z16" s="83"/>
      <c r="AA16" s="84"/>
      <c r="AB16" s="47"/>
      <c r="AC16" s="47"/>
      <c r="AD16" s="47"/>
      <c r="AE16" s="47"/>
      <c r="AF16" s="47"/>
      <c r="AG16" s="33"/>
      <c r="AH16" s="12">
        <f t="shared" si="0"/>
        <v>16</v>
      </c>
      <c r="AI16" s="2">
        <f>COUNTIF(R2:R31,"=V")+COUNTIF(R2:R31,"=W*")</f>
        <v>4</v>
      </c>
      <c r="AJ16" s="2">
        <f t="shared" si="6"/>
        <v>0.76190476190476186</v>
      </c>
      <c r="AK16" s="2">
        <f>SUM(D16:AG16,)+(COUNTIF(D16:AG16,"=V")*C1)+SUM(AP16:AP16)</f>
        <v>90</v>
      </c>
      <c r="AL16" s="2">
        <f>SUM(R2:R31)+(COUNTIF(R2:R31,"=V")*C1)+SUM(BD2:BD31)</f>
        <v>62</v>
      </c>
      <c r="AM16" s="2">
        <f t="shared" si="1"/>
        <v>28</v>
      </c>
      <c r="AN16" s="23">
        <v>3</v>
      </c>
      <c r="AO16" s="13">
        <f t="shared" si="2"/>
        <v>20</v>
      </c>
      <c r="AP16" s="13">
        <f t="shared" si="7"/>
        <v>0</v>
      </c>
      <c r="AQ16" s="13">
        <f t="shared" si="8"/>
        <v>0</v>
      </c>
      <c r="AR16" s="13">
        <f t="shared" si="9"/>
        <v>0</v>
      </c>
      <c r="AS16" s="13">
        <f t="shared" si="10"/>
        <v>0</v>
      </c>
      <c r="AT16" s="13">
        <f t="shared" si="11"/>
        <v>0</v>
      </c>
      <c r="AU16" s="13">
        <f t="shared" si="12"/>
        <v>0</v>
      </c>
      <c r="AV16" s="13">
        <f t="shared" si="13"/>
        <v>0</v>
      </c>
      <c r="AW16" s="13">
        <f t="shared" si="14"/>
        <v>0</v>
      </c>
      <c r="AX16" s="13">
        <f t="shared" si="15"/>
        <v>0</v>
      </c>
      <c r="AY16" s="13">
        <f t="shared" si="16"/>
        <v>4</v>
      </c>
      <c r="AZ16" s="13">
        <f t="shared" si="17"/>
        <v>0</v>
      </c>
      <c r="BA16" s="13">
        <f t="shared" si="18"/>
        <v>0</v>
      </c>
      <c r="BB16" s="13">
        <f t="shared" si="19"/>
        <v>0</v>
      </c>
      <c r="BC16" s="13">
        <f t="shared" si="20"/>
        <v>0</v>
      </c>
      <c r="BD16" s="13">
        <f t="shared" si="21"/>
        <v>0</v>
      </c>
      <c r="BE16" s="13">
        <f t="shared" si="22"/>
        <v>0</v>
      </c>
      <c r="BF16" s="13">
        <f t="shared" si="23"/>
        <v>0</v>
      </c>
      <c r="BG16" s="13">
        <f t="shared" si="24"/>
        <v>0</v>
      </c>
      <c r="BH16" s="13">
        <f t="shared" si="25"/>
        <v>0</v>
      </c>
      <c r="BI16" s="13">
        <f t="shared" si="26"/>
        <v>0</v>
      </c>
      <c r="BJ16" s="13">
        <f t="shared" si="27"/>
        <v>0</v>
      </c>
      <c r="BK16" s="13">
        <f t="shared" si="28"/>
        <v>0</v>
      </c>
      <c r="BL16" s="13">
        <f t="shared" si="29"/>
        <v>0</v>
      </c>
      <c r="BM16" s="13">
        <f t="shared" si="30"/>
        <v>0</v>
      </c>
      <c r="BN16" s="13">
        <f t="shared" si="31"/>
        <v>0</v>
      </c>
      <c r="BO16" s="13">
        <f t="shared" si="32"/>
        <v>0</v>
      </c>
      <c r="BP16" s="13">
        <f t="shared" si="33"/>
        <v>0</v>
      </c>
      <c r="BQ16" s="13">
        <f t="shared" si="34"/>
        <v>0</v>
      </c>
      <c r="BR16" s="13">
        <f t="shared" si="35"/>
        <v>0</v>
      </c>
      <c r="BS16" s="13">
        <f t="shared" si="36"/>
        <v>0</v>
      </c>
      <c r="BT16" s="25"/>
      <c r="BU16" s="68">
        <f>(15-CB16)</f>
        <v>15</v>
      </c>
      <c r="BV16" s="17" t="s">
        <v>45</v>
      </c>
      <c r="BW16" s="18" t="s">
        <v>4</v>
      </c>
      <c r="BX16" s="1">
        <v>15</v>
      </c>
      <c r="BY16" s="39">
        <v>0.38095238095238093</v>
      </c>
      <c r="BZ16" s="5">
        <v>-19</v>
      </c>
      <c r="CA16" s="32">
        <v>67</v>
      </c>
      <c r="CB16" s="66">
        <f>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17" spans="1:80" ht="31.15" customHeight="1" x14ac:dyDescent="0.2">
      <c r="A17" s="1">
        <v>16</v>
      </c>
      <c r="B17" s="19" t="s">
        <v>46</v>
      </c>
      <c r="C17" s="20" t="s">
        <v>17</v>
      </c>
      <c r="D17" s="3" t="s">
        <v>0</v>
      </c>
      <c r="E17" s="70">
        <v>2</v>
      </c>
      <c r="F17" s="5" t="s">
        <v>0</v>
      </c>
      <c r="G17" s="5" t="s">
        <v>0</v>
      </c>
      <c r="H17" s="5" t="s">
        <v>0</v>
      </c>
      <c r="I17" s="5" t="s">
        <v>0</v>
      </c>
      <c r="J17" s="70">
        <v>1</v>
      </c>
      <c r="K17" s="5" t="s">
        <v>0</v>
      </c>
      <c r="L17" s="5" t="s">
        <v>0</v>
      </c>
      <c r="M17" s="5" t="s">
        <v>0</v>
      </c>
      <c r="N17" s="5" t="s">
        <v>0</v>
      </c>
      <c r="O17" s="70">
        <v>4</v>
      </c>
      <c r="P17" s="5" t="s">
        <v>0</v>
      </c>
      <c r="Q17" s="70">
        <v>3</v>
      </c>
      <c r="R17" s="70">
        <v>4</v>
      </c>
      <c r="S17" s="4"/>
      <c r="T17" s="6" t="s">
        <v>0</v>
      </c>
      <c r="U17" s="70">
        <v>4</v>
      </c>
      <c r="V17" s="6" t="s">
        <v>0</v>
      </c>
      <c r="W17" s="70">
        <v>4</v>
      </c>
      <c r="X17" s="70">
        <v>4</v>
      </c>
      <c r="Y17" s="70">
        <v>4</v>
      </c>
      <c r="Z17" s="83"/>
      <c r="AA17" s="84"/>
      <c r="AB17" s="47"/>
      <c r="AC17" s="47"/>
      <c r="AD17" s="47"/>
      <c r="AE17" s="47"/>
      <c r="AF17" s="47"/>
      <c r="AG17" s="33"/>
      <c r="AH17" s="12">
        <f t="shared" si="0"/>
        <v>12</v>
      </c>
      <c r="AI17" s="2">
        <f>COUNTIF(S2:S31,"=V")+COUNTIF(S2:S31,"=W*")</f>
        <v>8</v>
      </c>
      <c r="AJ17" s="2">
        <f t="shared" si="6"/>
        <v>0.5714285714285714</v>
      </c>
      <c r="AK17" s="2">
        <f>SUM(D17:AG17,)+(COUNTIF(D17:AG17,"=V")*C1)+SUM(AP17:AP17)</f>
        <v>90</v>
      </c>
      <c r="AL17" s="2">
        <f>SUM(S2:S31)+(COUNTIF(S2:S31,"=V")*C1)+SUM(BE2:BE31)</f>
        <v>69</v>
      </c>
      <c r="AM17" s="2">
        <f t="shared" si="1"/>
        <v>21</v>
      </c>
      <c r="AN17" s="23">
        <v>8</v>
      </c>
      <c r="AO17" s="13">
        <f t="shared" si="2"/>
        <v>20</v>
      </c>
      <c r="AP17" s="13">
        <f t="shared" si="7"/>
        <v>0</v>
      </c>
      <c r="AQ17" s="13">
        <f t="shared" si="8"/>
        <v>0</v>
      </c>
      <c r="AR17" s="13">
        <f t="shared" si="9"/>
        <v>0</v>
      </c>
      <c r="AS17" s="13">
        <f t="shared" si="10"/>
        <v>0</v>
      </c>
      <c r="AT17" s="13">
        <f t="shared" si="11"/>
        <v>0</v>
      </c>
      <c r="AU17" s="13">
        <f t="shared" si="12"/>
        <v>0</v>
      </c>
      <c r="AV17" s="13">
        <f t="shared" si="13"/>
        <v>0</v>
      </c>
      <c r="AW17" s="13">
        <f t="shared" si="14"/>
        <v>0</v>
      </c>
      <c r="AX17" s="13">
        <f t="shared" si="15"/>
        <v>0</v>
      </c>
      <c r="AY17" s="13">
        <f t="shared" si="16"/>
        <v>0</v>
      </c>
      <c r="AZ17" s="13">
        <f t="shared" si="17"/>
        <v>0</v>
      </c>
      <c r="BA17" s="13">
        <f t="shared" si="18"/>
        <v>0</v>
      </c>
      <c r="BB17" s="13">
        <f t="shared" si="19"/>
        <v>0</v>
      </c>
      <c r="BC17" s="13">
        <f t="shared" si="20"/>
        <v>0</v>
      </c>
      <c r="BD17" s="13">
        <f t="shared" si="21"/>
        <v>0</v>
      </c>
      <c r="BE17" s="13">
        <f t="shared" si="22"/>
        <v>0</v>
      </c>
      <c r="BF17" s="13">
        <f t="shared" si="23"/>
        <v>0</v>
      </c>
      <c r="BG17" s="13">
        <f t="shared" si="24"/>
        <v>0</v>
      </c>
      <c r="BH17" s="13">
        <f t="shared" si="25"/>
        <v>0</v>
      </c>
      <c r="BI17" s="13">
        <f t="shared" si="26"/>
        <v>0</v>
      </c>
      <c r="BJ17" s="13">
        <f t="shared" si="27"/>
        <v>0</v>
      </c>
      <c r="BK17" s="13">
        <f t="shared" si="28"/>
        <v>0</v>
      </c>
      <c r="BL17" s="13">
        <f t="shared" si="29"/>
        <v>0</v>
      </c>
      <c r="BM17" s="13">
        <f t="shared" si="30"/>
        <v>0</v>
      </c>
      <c r="BN17" s="13">
        <f t="shared" si="31"/>
        <v>0</v>
      </c>
      <c r="BO17" s="13">
        <f t="shared" si="32"/>
        <v>0</v>
      </c>
      <c r="BP17" s="13">
        <f t="shared" si="33"/>
        <v>0</v>
      </c>
      <c r="BQ17" s="13">
        <f t="shared" si="34"/>
        <v>0</v>
      </c>
      <c r="BR17" s="13">
        <f t="shared" si="35"/>
        <v>0</v>
      </c>
      <c r="BS17" s="13">
        <f t="shared" si="36"/>
        <v>0</v>
      </c>
      <c r="BT17" s="25"/>
      <c r="BU17" s="68">
        <f>(16-CB17)</f>
        <v>16</v>
      </c>
      <c r="BV17" s="19" t="s">
        <v>46</v>
      </c>
      <c r="BW17" s="20" t="s">
        <v>17</v>
      </c>
      <c r="BX17" s="1">
        <v>16</v>
      </c>
      <c r="BY17" s="39">
        <v>0.38095238095238093</v>
      </c>
      <c r="BZ17" s="5">
        <v>-23</v>
      </c>
      <c r="CA17" s="32">
        <v>58</v>
      </c>
      <c r="CB17" s="66">
        <f>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18" spans="1:80" ht="31.15" customHeight="1" x14ac:dyDescent="0.2">
      <c r="A18" s="1">
        <v>17</v>
      </c>
      <c r="B18" s="19" t="s">
        <v>47</v>
      </c>
      <c r="C18" s="20" t="s">
        <v>18</v>
      </c>
      <c r="D18" s="3" t="s">
        <v>0</v>
      </c>
      <c r="E18" s="70">
        <v>2</v>
      </c>
      <c r="F18" s="70">
        <v>2</v>
      </c>
      <c r="G18" s="70">
        <v>3</v>
      </c>
      <c r="H18" s="5" t="s">
        <v>0</v>
      </c>
      <c r="I18" s="5" t="s">
        <v>0</v>
      </c>
      <c r="J18" s="5" t="s">
        <v>0</v>
      </c>
      <c r="K18" s="5" t="s">
        <v>0</v>
      </c>
      <c r="L18" s="5" t="s">
        <v>0</v>
      </c>
      <c r="M18" s="5" t="s">
        <v>0</v>
      </c>
      <c r="N18" s="70">
        <v>2</v>
      </c>
      <c r="O18" s="5" t="s">
        <v>0</v>
      </c>
      <c r="P18" s="5" t="s">
        <v>0</v>
      </c>
      <c r="Q18" s="70">
        <v>1</v>
      </c>
      <c r="R18" s="6" t="s">
        <v>0</v>
      </c>
      <c r="S18" s="70">
        <v>2</v>
      </c>
      <c r="T18" s="4"/>
      <c r="U18" s="6" t="s">
        <v>0</v>
      </c>
      <c r="V18" s="6" t="s">
        <v>0</v>
      </c>
      <c r="W18" s="70">
        <v>4</v>
      </c>
      <c r="X18" s="6" t="s">
        <v>0</v>
      </c>
      <c r="Y18" s="70">
        <v>4</v>
      </c>
      <c r="Z18" s="83"/>
      <c r="AA18" s="84"/>
      <c r="AB18" s="47"/>
      <c r="AC18" s="47"/>
      <c r="AD18" s="47"/>
      <c r="AE18" s="47"/>
      <c r="AF18" s="47"/>
      <c r="AG18" s="33"/>
      <c r="AH18" s="12">
        <f t="shared" si="0"/>
        <v>13</v>
      </c>
      <c r="AI18" s="2">
        <f>COUNTIF(T2:T31,"=V")+COUNTIF(T2:T31,"=W*")</f>
        <v>7</v>
      </c>
      <c r="AJ18" s="2">
        <f t="shared" si="6"/>
        <v>0.61904761904761907</v>
      </c>
      <c r="AK18" s="2">
        <f>SUM(D18:AG18,)+(COUNTIF(D18:AG18,"=V")*C1)+SUM(AP18:AP18)</f>
        <v>85</v>
      </c>
      <c r="AL18" s="2">
        <f>SUM(T2:T31)+(COUNTIF(T2:T31,"=V")*C1)+SUM(BF2:BF31)</f>
        <v>75</v>
      </c>
      <c r="AM18" s="2">
        <f t="shared" si="1"/>
        <v>10</v>
      </c>
      <c r="AN18" s="23">
        <v>7</v>
      </c>
      <c r="AO18" s="13">
        <f t="shared" si="2"/>
        <v>20</v>
      </c>
      <c r="AP18" s="13">
        <f t="shared" si="7"/>
        <v>0</v>
      </c>
      <c r="AQ18" s="13">
        <f t="shared" si="8"/>
        <v>0</v>
      </c>
      <c r="AR18" s="13">
        <f t="shared" si="9"/>
        <v>0</v>
      </c>
      <c r="AS18" s="13">
        <f t="shared" si="10"/>
        <v>0</v>
      </c>
      <c r="AT18" s="13">
        <f t="shared" si="11"/>
        <v>0</v>
      </c>
      <c r="AU18" s="13">
        <f t="shared" si="12"/>
        <v>0</v>
      </c>
      <c r="AV18" s="13">
        <f t="shared" si="13"/>
        <v>0</v>
      </c>
      <c r="AW18" s="13">
        <f t="shared" si="14"/>
        <v>0</v>
      </c>
      <c r="AX18" s="13">
        <f t="shared" si="15"/>
        <v>0</v>
      </c>
      <c r="AY18" s="13">
        <f t="shared" si="16"/>
        <v>0</v>
      </c>
      <c r="AZ18" s="13">
        <f t="shared" si="17"/>
        <v>0</v>
      </c>
      <c r="BA18" s="13">
        <f t="shared" si="18"/>
        <v>0</v>
      </c>
      <c r="BB18" s="13">
        <f t="shared" si="19"/>
        <v>0</v>
      </c>
      <c r="BC18" s="13">
        <f t="shared" si="20"/>
        <v>0</v>
      </c>
      <c r="BD18" s="13">
        <f t="shared" si="21"/>
        <v>0</v>
      </c>
      <c r="BE18" s="13">
        <f t="shared" si="22"/>
        <v>0</v>
      </c>
      <c r="BF18" s="13">
        <f t="shared" si="23"/>
        <v>0</v>
      </c>
      <c r="BG18" s="13">
        <f t="shared" si="24"/>
        <v>0</v>
      </c>
      <c r="BH18" s="13">
        <f t="shared" si="25"/>
        <v>0</v>
      </c>
      <c r="BI18" s="13">
        <f t="shared" si="26"/>
        <v>0</v>
      </c>
      <c r="BJ18" s="13">
        <f t="shared" si="27"/>
        <v>0</v>
      </c>
      <c r="BK18" s="13">
        <f t="shared" si="28"/>
        <v>0</v>
      </c>
      <c r="BL18" s="13">
        <f t="shared" si="29"/>
        <v>0</v>
      </c>
      <c r="BM18" s="13">
        <f t="shared" si="30"/>
        <v>0</v>
      </c>
      <c r="BN18" s="13">
        <f t="shared" si="31"/>
        <v>0</v>
      </c>
      <c r="BO18" s="13">
        <f t="shared" si="32"/>
        <v>0</v>
      </c>
      <c r="BP18" s="13">
        <f t="shared" si="33"/>
        <v>0</v>
      </c>
      <c r="BQ18" s="13">
        <f t="shared" si="34"/>
        <v>0</v>
      </c>
      <c r="BR18" s="13">
        <f t="shared" si="35"/>
        <v>0</v>
      </c>
      <c r="BS18" s="13">
        <f t="shared" si="36"/>
        <v>0</v>
      </c>
      <c r="BT18" s="26"/>
      <c r="BU18" s="68">
        <f>(17-CB18)</f>
        <v>17</v>
      </c>
      <c r="BV18" s="19" t="s">
        <v>47</v>
      </c>
      <c r="BW18" s="20" t="s">
        <v>18</v>
      </c>
      <c r="BX18" s="1">
        <v>17</v>
      </c>
      <c r="BY18" s="39">
        <v>0.33333333333333331</v>
      </c>
      <c r="BZ18" s="5">
        <v>-26</v>
      </c>
      <c r="CA18" s="32">
        <v>64</v>
      </c>
      <c r="CB18" s="66">
        <f>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19" spans="1:80" ht="31.15" customHeight="1" x14ac:dyDescent="0.2">
      <c r="A19" s="1">
        <v>18</v>
      </c>
      <c r="B19" s="19" t="s">
        <v>48</v>
      </c>
      <c r="C19" s="20" t="s">
        <v>19</v>
      </c>
      <c r="D19" s="3" t="s">
        <v>0</v>
      </c>
      <c r="E19" s="70">
        <v>2</v>
      </c>
      <c r="F19" s="5" t="s">
        <v>0</v>
      </c>
      <c r="G19" s="5" t="s">
        <v>0</v>
      </c>
      <c r="H19" s="5" t="s">
        <v>0</v>
      </c>
      <c r="I19" s="5" t="s">
        <v>0</v>
      </c>
      <c r="J19" s="70">
        <v>3</v>
      </c>
      <c r="K19" s="5" t="s">
        <v>0</v>
      </c>
      <c r="L19" s="5" t="s">
        <v>0</v>
      </c>
      <c r="M19" s="5" t="s">
        <v>0</v>
      </c>
      <c r="N19" s="5" t="s">
        <v>28</v>
      </c>
      <c r="O19" s="5" t="s">
        <v>0</v>
      </c>
      <c r="P19" s="5" t="s">
        <v>0</v>
      </c>
      <c r="Q19" s="70">
        <v>2</v>
      </c>
      <c r="R19" s="6" t="s">
        <v>0</v>
      </c>
      <c r="S19" s="6" t="s">
        <v>0</v>
      </c>
      <c r="T19" s="70">
        <v>3</v>
      </c>
      <c r="U19" s="4"/>
      <c r="V19" s="6" t="s">
        <v>0</v>
      </c>
      <c r="W19" s="6" t="s">
        <v>0</v>
      </c>
      <c r="X19" s="70">
        <v>4</v>
      </c>
      <c r="Y19" s="70">
        <v>1</v>
      </c>
      <c r="Z19" s="83"/>
      <c r="AA19" s="84"/>
      <c r="AB19" s="47"/>
      <c r="AC19" s="47"/>
      <c r="AD19" s="47"/>
      <c r="AE19" s="47"/>
      <c r="AF19" s="47"/>
      <c r="AG19" s="33"/>
      <c r="AH19" s="12">
        <f t="shared" si="0"/>
        <v>15</v>
      </c>
      <c r="AI19" s="2">
        <f>COUNTIF(U2:U31,"=V")+COUNTIF(U2:U31,"=W*")</f>
        <v>5</v>
      </c>
      <c r="AJ19" s="2">
        <f t="shared" si="6"/>
        <v>0.7142857142857143</v>
      </c>
      <c r="AK19" s="2">
        <f>SUM(D19:AG19,)+(COUNTIF(D19:AG19,"=V")*C1)+SUM(AP19:AP19)</f>
        <v>85</v>
      </c>
      <c r="AL19" s="2">
        <f>SUM(U2:U31)+(COUNTIF(U2:U31,"=V")*C1)+SUM(BG2:BG31)</f>
        <v>67</v>
      </c>
      <c r="AM19" s="2">
        <f t="shared" si="1"/>
        <v>18</v>
      </c>
      <c r="AN19" s="23">
        <v>5</v>
      </c>
      <c r="AO19" s="13">
        <f t="shared" si="2"/>
        <v>20</v>
      </c>
      <c r="AP19" s="13">
        <f t="shared" si="7"/>
        <v>0</v>
      </c>
      <c r="AQ19" s="13">
        <f t="shared" si="8"/>
        <v>0</v>
      </c>
      <c r="AR19" s="13">
        <f t="shared" si="9"/>
        <v>0</v>
      </c>
      <c r="AS19" s="13">
        <f t="shared" si="10"/>
        <v>0</v>
      </c>
      <c r="AT19" s="13">
        <f t="shared" si="11"/>
        <v>0</v>
      </c>
      <c r="AU19" s="13">
        <f t="shared" si="12"/>
        <v>0</v>
      </c>
      <c r="AV19" s="13">
        <f t="shared" si="13"/>
        <v>0</v>
      </c>
      <c r="AW19" s="13">
        <f t="shared" si="14"/>
        <v>0</v>
      </c>
      <c r="AX19" s="13">
        <f t="shared" si="15"/>
        <v>0</v>
      </c>
      <c r="AY19" s="13">
        <f t="shared" si="16"/>
        <v>0</v>
      </c>
      <c r="AZ19" s="13">
        <f t="shared" si="17"/>
        <v>4</v>
      </c>
      <c r="BA19" s="13">
        <f t="shared" si="18"/>
        <v>0</v>
      </c>
      <c r="BB19" s="13">
        <f t="shared" si="19"/>
        <v>0</v>
      </c>
      <c r="BC19" s="13">
        <f t="shared" si="20"/>
        <v>0</v>
      </c>
      <c r="BD19" s="13">
        <f t="shared" si="21"/>
        <v>0</v>
      </c>
      <c r="BE19" s="13">
        <f t="shared" si="22"/>
        <v>0</v>
      </c>
      <c r="BF19" s="13">
        <f t="shared" si="23"/>
        <v>0</v>
      </c>
      <c r="BG19" s="13">
        <f t="shared" si="24"/>
        <v>0</v>
      </c>
      <c r="BH19" s="13">
        <f t="shared" si="25"/>
        <v>0</v>
      </c>
      <c r="BI19" s="13">
        <f t="shared" si="26"/>
        <v>0</v>
      </c>
      <c r="BJ19" s="13">
        <f t="shared" si="27"/>
        <v>0</v>
      </c>
      <c r="BK19" s="13">
        <f t="shared" si="28"/>
        <v>0</v>
      </c>
      <c r="BL19" s="13">
        <f t="shared" si="29"/>
        <v>0</v>
      </c>
      <c r="BM19" s="13">
        <f t="shared" si="30"/>
        <v>0</v>
      </c>
      <c r="BN19" s="13">
        <f t="shared" si="31"/>
        <v>0</v>
      </c>
      <c r="BO19" s="13">
        <f t="shared" si="32"/>
        <v>0</v>
      </c>
      <c r="BP19" s="13">
        <f t="shared" si="33"/>
        <v>0</v>
      </c>
      <c r="BQ19" s="13">
        <f t="shared" si="34"/>
        <v>0</v>
      </c>
      <c r="BR19" s="13">
        <f t="shared" si="35"/>
        <v>0</v>
      </c>
      <c r="BS19" s="13">
        <f t="shared" si="36"/>
        <v>0</v>
      </c>
      <c r="BT19" s="26"/>
      <c r="BU19" s="68">
        <f>(18-CB19)</f>
        <v>18</v>
      </c>
      <c r="BV19" s="19" t="s">
        <v>48</v>
      </c>
      <c r="BW19" s="20" t="s">
        <v>19</v>
      </c>
      <c r="BX19" s="1">
        <v>18</v>
      </c>
      <c r="BY19" s="39">
        <v>0.23809523809523808</v>
      </c>
      <c r="BZ19" s="5">
        <v>-44</v>
      </c>
      <c r="CA19" s="32">
        <v>50</v>
      </c>
      <c r="CB19" s="66">
        <f>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20" spans="1:80" ht="31.15" customHeight="1" x14ac:dyDescent="0.2">
      <c r="A20" s="1">
        <v>19</v>
      </c>
      <c r="B20" s="17" t="s">
        <v>0</v>
      </c>
      <c r="C20" s="18" t="s">
        <v>20</v>
      </c>
      <c r="D20" s="3" t="s">
        <v>0</v>
      </c>
      <c r="E20" s="70">
        <v>2</v>
      </c>
      <c r="F20" s="5" t="s">
        <v>0</v>
      </c>
      <c r="G20" s="5" t="s">
        <v>0</v>
      </c>
      <c r="H20" s="5" t="s">
        <v>0</v>
      </c>
      <c r="I20" s="5" t="s">
        <v>0</v>
      </c>
      <c r="J20" s="70">
        <v>3</v>
      </c>
      <c r="K20" s="5" t="s">
        <v>0</v>
      </c>
      <c r="L20" s="5" t="s">
        <v>0</v>
      </c>
      <c r="M20" s="5" t="s">
        <v>0</v>
      </c>
      <c r="N20" s="70">
        <v>3</v>
      </c>
      <c r="O20" s="70">
        <v>2</v>
      </c>
      <c r="P20" s="5" t="s">
        <v>0</v>
      </c>
      <c r="Q20" s="5" t="s">
        <v>0</v>
      </c>
      <c r="R20" s="70">
        <v>4</v>
      </c>
      <c r="S20" s="70">
        <v>3</v>
      </c>
      <c r="T20" s="70">
        <v>3</v>
      </c>
      <c r="U20" s="70">
        <v>4</v>
      </c>
      <c r="V20" s="4"/>
      <c r="W20" s="70">
        <v>2</v>
      </c>
      <c r="X20" s="70">
        <v>2</v>
      </c>
      <c r="Y20" s="70">
        <v>2</v>
      </c>
      <c r="Z20" s="83"/>
      <c r="AA20" s="84"/>
      <c r="AB20" s="47"/>
      <c r="AC20" s="47"/>
      <c r="AD20" s="47"/>
      <c r="AE20" s="47"/>
      <c r="AF20" s="47"/>
      <c r="AG20" s="33"/>
      <c r="AH20" s="12">
        <f t="shared" si="0"/>
        <v>10</v>
      </c>
      <c r="AI20" s="2">
        <f>COUNTIF(V2:V31,"=V")+COUNTIF(V2:V31,"=W*")</f>
        <v>10</v>
      </c>
      <c r="AJ20" s="2">
        <f t="shared" si="6"/>
        <v>0.47619047619047616</v>
      </c>
      <c r="AK20" s="2">
        <f>SUM(D20:AG20,)+(COUNTIF(D20:AG20,"=V")*C1)+SUM(AP20:AP20)</f>
        <v>80</v>
      </c>
      <c r="AL20" s="2">
        <f>SUM(V2:V31)+(COUNTIF(V2:V31,"=V")*C1)+SUM(BH2:BH31)</f>
        <v>74</v>
      </c>
      <c r="AM20" s="2">
        <f t="shared" si="1"/>
        <v>6</v>
      </c>
      <c r="AN20" s="23">
        <v>11</v>
      </c>
      <c r="AO20" s="13">
        <f t="shared" si="2"/>
        <v>20</v>
      </c>
      <c r="AP20" s="13">
        <f t="shared" si="7"/>
        <v>0</v>
      </c>
      <c r="AQ20" s="13">
        <f t="shared" si="8"/>
        <v>0</v>
      </c>
      <c r="AR20" s="13">
        <f t="shared" si="9"/>
        <v>0</v>
      </c>
      <c r="AS20" s="13">
        <f t="shared" si="10"/>
        <v>0</v>
      </c>
      <c r="AT20" s="13">
        <f t="shared" si="11"/>
        <v>0</v>
      </c>
      <c r="AU20" s="13">
        <f t="shared" si="12"/>
        <v>0</v>
      </c>
      <c r="AV20" s="13">
        <f t="shared" si="13"/>
        <v>0</v>
      </c>
      <c r="AW20" s="13">
        <f t="shared" si="14"/>
        <v>0</v>
      </c>
      <c r="AX20" s="13">
        <f t="shared" si="15"/>
        <v>0</v>
      </c>
      <c r="AY20" s="13">
        <f t="shared" si="16"/>
        <v>0</v>
      </c>
      <c r="AZ20" s="13">
        <f t="shared" si="17"/>
        <v>0</v>
      </c>
      <c r="BA20" s="13">
        <f t="shared" si="18"/>
        <v>0</v>
      </c>
      <c r="BB20" s="13">
        <f t="shared" si="19"/>
        <v>0</v>
      </c>
      <c r="BC20" s="13">
        <f t="shared" si="20"/>
        <v>0</v>
      </c>
      <c r="BD20" s="13">
        <f t="shared" si="21"/>
        <v>0</v>
      </c>
      <c r="BE20" s="13">
        <f t="shared" si="22"/>
        <v>0</v>
      </c>
      <c r="BF20" s="13">
        <f t="shared" si="23"/>
        <v>0</v>
      </c>
      <c r="BG20" s="13">
        <f t="shared" si="24"/>
        <v>0</v>
      </c>
      <c r="BH20" s="13">
        <f t="shared" si="25"/>
        <v>0</v>
      </c>
      <c r="BI20" s="13">
        <f t="shared" si="26"/>
        <v>0</v>
      </c>
      <c r="BJ20" s="13">
        <f t="shared" si="27"/>
        <v>0</v>
      </c>
      <c r="BK20" s="13">
        <f t="shared" si="28"/>
        <v>0</v>
      </c>
      <c r="BL20" s="13">
        <f t="shared" si="29"/>
        <v>0</v>
      </c>
      <c r="BM20" s="13">
        <f t="shared" si="30"/>
        <v>0</v>
      </c>
      <c r="BN20" s="13">
        <f t="shared" si="31"/>
        <v>0</v>
      </c>
      <c r="BO20" s="13">
        <f t="shared" si="32"/>
        <v>0</v>
      </c>
      <c r="BP20" s="13">
        <f t="shared" si="33"/>
        <v>0</v>
      </c>
      <c r="BQ20" s="13">
        <f t="shared" si="34"/>
        <v>0</v>
      </c>
      <c r="BR20" s="13">
        <f t="shared" si="35"/>
        <v>0</v>
      </c>
      <c r="BS20" s="13">
        <f t="shared" si="36"/>
        <v>0</v>
      </c>
      <c r="BT20" s="26"/>
      <c r="BU20" s="68">
        <f>(19-CB20)</f>
        <v>19</v>
      </c>
      <c r="BV20" s="17" t="s">
        <v>0</v>
      </c>
      <c r="BW20" s="18" t="s">
        <v>20</v>
      </c>
      <c r="BX20" s="1">
        <v>19</v>
      </c>
      <c r="BY20" s="39">
        <v>0.19047619047619047</v>
      </c>
      <c r="BZ20" s="5">
        <v>-39</v>
      </c>
      <c r="CA20" s="32">
        <v>58</v>
      </c>
      <c r="CB20" s="66">
        <f>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21" spans="1:80" ht="31.15" customHeight="1" x14ac:dyDescent="0.2">
      <c r="A21" s="1">
        <v>20</v>
      </c>
      <c r="B21" s="17" t="s">
        <v>49</v>
      </c>
      <c r="C21" s="18" t="s">
        <v>21</v>
      </c>
      <c r="D21" s="3" t="s">
        <v>0</v>
      </c>
      <c r="E21" s="70">
        <v>2</v>
      </c>
      <c r="F21" s="5" t="s">
        <v>0</v>
      </c>
      <c r="G21" s="5" t="s">
        <v>0</v>
      </c>
      <c r="H21" s="5" t="s">
        <v>0</v>
      </c>
      <c r="I21" s="5" t="s">
        <v>0</v>
      </c>
      <c r="J21" s="5" t="s">
        <v>0</v>
      </c>
      <c r="K21" s="5" t="s">
        <v>0</v>
      </c>
      <c r="L21" s="70">
        <v>3</v>
      </c>
      <c r="M21" s="5" t="s">
        <v>0</v>
      </c>
      <c r="N21" s="6" t="s">
        <v>0</v>
      </c>
      <c r="O21" s="5" t="s">
        <v>0</v>
      </c>
      <c r="P21" s="70">
        <v>4</v>
      </c>
      <c r="Q21" s="70">
        <v>4</v>
      </c>
      <c r="R21" s="70">
        <v>3</v>
      </c>
      <c r="S21" s="6" t="s">
        <v>0</v>
      </c>
      <c r="T21" s="6" t="s">
        <v>0</v>
      </c>
      <c r="U21" s="70">
        <v>4</v>
      </c>
      <c r="V21" s="6" t="s">
        <v>0</v>
      </c>
      <c r="W21" s="4"/>
      <c r="X21" s="6" t="s">
        <v>0</v>
      </c>
      <c r="Y21" s="6" t="s">
        <v>0</v>
      </c>
      <c r="Z21" s="83"/>
      <c r="AA21" s="84"/>
      <c r="AB21" s="47"/>
      <c r="AC21" s="47"/>
      <c r="AD21" s="47"/>
      <c r="AE21" s="47"/>
      <c r="AF21" s="47"/>
      <c r="AG21" s="33"/>
      <c r="AH21" s="12">
        <f t="shared" si="0"/>
        <v>15</v>
      </c>
      <c r="AI21" s="2">
        <f>COUNTIF(W2:W31,"=V")+COUNTIF(W2:W31,"=W*")</f>
        <v>5</v>
      </c>
      <c r="AJ21" s="2">
        <f t="shared" si="6"/>
        <v>0.7142857142857143</v>
      </c>
      <c r="AK21" s="2">
        <f>SUM(D21:AG21,)+(COUNTIF(D21:AG21,"=V")*C1)+SUM(AP21:AP21)</f>
        <v>95</v>
      </c>
      <c r="AL21" s="2">
        <f>SUM(W2:W31)+(COUNTIF(W2:W31,"=V")*C1)+SUM(BI2:BI31)</f>
        <v>70</v>
      </c>
      <c r="AM21" s="2">
        <f t="shared" si="1"/>
        <v>25</v>
      </c>
      <c r="AN21" s="23">
        <v>4</v>
      </c>
      <c r="AO21" s="13">
        <f t="shared" si="2"/>
        <v>20</v>
      </c>
      <c r="AP21" s="13">
        <f t="shared" si="7"/>
        <v>0</v>
      </c>
      <c r="AQ21" s="13">
        <f t="shared" si="8"/>
        <v>0</v>
      </c>
      <c r="AR21" s="13">
        <f t="shared" si="9"/>
        <v>0</v>
      </c>
      <c r="AS21" s="13">
        <f t="shared" si="10"/>
        <v>0</v>
      </c>
      <c r="AT21" s="13">
        <f t="shared" si="11"/>
        <v>0</v>
      </c>
      <c r="AU21" s="13">
        <f t="shared" si="12"/>
        <v>0</v>
      </c>
      <c r="AV21" s="13">
        <f t="shared" si="13"/>
        <v>0</v>
      </c>
      <c r="AW21" s="13">
        <f t="shared" si="14"/>
        <v>0</v>
      </c>
      <c r="AX21" s="13">
        <f t="shared" si="15"/>
        <v>0</v>
      </c>
      <c r="AY21" s="13">
        <f t="shared" si="16"/>
        <v>0</v>
      </c>
      <c r="AZ21" s="13">
        <f t="shared" si="17"/>
        <v>0</v>
      </c>
      <c r="BA21" s="13">
        <f t="shared" si="18"/>
        <v>0</v>
      </c>
      <c r="BB21" s="13">
        <f t="shared" si="19"/>
        <v>0</v>
      </c>
      <c r="BC21" s="13">
        <f t="shared" si="20"/>
        <v>0</v>
      </c>
      <c r="BD21" s="13">
        <f t="shared" si="21"/>
        <v>0</v>
      </c>
      <c r="BE21" s="13">
        <f t="shared" si="22"/>
        <v>0</v>
      </c>
      <c r="BF21" s="13">
        <f t="shared" si="23"/>
        <v>0</v>
      </c>
      <c r="BG21" s="13">
        <f t="shared" si="24"/>
        <v>0</v>
      </c>
      <c r="BH21" s="13">
        <f t="shared" si="25"/>
        <v>0</v>
      </c>
      <c r="BI21" s="13">
        <f t="shared" si="26"/>
        <v>0</v>
      </c>
      <c r="BJ21" s="13">
        <f t="shared" si="27"/>
        <v>0</v>
      </c>
      <c r="BK21" s="13">
        <f t="shared" si="28"/>
        <v>0</v>
      </c>
      <c r="BL21" s="13">
        <f t="shared" si="29"/>
        <v>0</v>
      </c>
      <c r="BM21" s="13">
        <f t="shared" si="30"/>
        <v>0</v>
      </c>
      <c r="BN21" s="13">
        <f t="shared" si="31"/>
        <v>0</v>
      </c>
      <c r="BO21" s="13">
        <f t="shared" si="32"/>
        <v>0</v>
      </c>
      <c r="BP21" s="13">
        <f t="shared" si="33"/>
        <v>0</v>
      </c>
      <c r="BQ21" s="13">
        <f t="shared" si="34"/>
        <v>0</v>
      </c>
      <c r="BR21" s="13">
        <f t="shared" si="35"/>
        <v>0</v>
      </c>
      <c r="BS21" s="13">
        <f t="shared" si="36"/>
        <v>0</v>
      </c>
      <c r="BT21" s="25"/>
      <c r="BU21" s="68">
        <f>(20-CB21)</f>
        <v>20</v>
      </c>
      <c r="BV21" s="17" t="s">
        <v>49</v>
      </c>
      <c r="BW21" s="18" t="s">
        <v>21</v>
      </c>
      <c r="BX21" s="1">
        <v>20</v>
      </c>
      <c r="BY21" s="40">
        <v>0.14285714285714285</v>
      </c>
      <c r="BZ21" s="5">
        <v>-45</v>
      </c>
      <c r="CA21" s="32">
        <v>56</v>
      </c>
      <c r="CB21" s="66">
        <f>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22" spans="1:80" ht="31.15" customHeight="1" x14ac:dyDescent="0.2">
      <c r="A22" s="1">
        <v>21</v>
      </c>
      <c r="B22" s="17" t="s">
        <v>50</v>
      </c>
      <c r="C22" s="18" t="s">
        <v>22</v>
      </c>
      <c r="D22" s="3" t="s">
        <v>0</v>
      </c>
      <c r="E22" s="70">
        <v>2</v>
      </c>
      <c r="F22" s="70">
        <v>4</v>
      </c>
      <c r="G22" s="5" t="s">
        <v>0</v>
      </c>
      <c r="H22" s="5" t="s">
        <v>0</v>
      </c>
      <c r="I22" s="5" t="s">
        <v>0</v>
      </c>
      <c r="J22" s="5" t="s">
        <v>0</v>
      </c>
      <c r="K22" s="5" t="s">
        <v>0</v>
      </c>
      <c r="L22" s="70">
        <v>4</v>
      </c>
      <c r="M22" s="5" t="s">
        <v>0</v>
      </c>
      <c r="N22" s="5" t="s">
        <v>0</v>
      </c>
      <c r="O22" s="5" t="s">
        <v>0</v>
      </c>
      <c r="P22" s="5" t="s">
        <v>0</v>
      </c>
      <c r="Q22" s="70">
        <v>2</v>
      </c>
      <c r="R22" s="70">
        <v>4</v>
      </c>
      <c r="S22" s="6" t="s">
        <v>0</v>
      </c>
      <c r="T22" s="70">
        <v>3</v>
      </c>
      <c r="U22" s="6" t="s">
        <v>0</v>
      </c>
      <c r="V22" s="6" t="s">
        <v>0</v>
      </c>
      <c r="W22" s="70">
        <v>4</v>
      </c>
      <c r="X22" s="4"/>
      <c r="Y22" s="70">
        <v>3</v>
      </c>
      <c r="Z22" s="59"/>
      <c r="AA22" s="47"/>
      <c r="AB22" s="47"/>
      <c r="AC22" s="47"/>
      <c r="AD22" s="47"/>
      <c r="AE22" s="47"/>
      <c r="AF22" s="47"/>
      <c r="AG22" s="33"/>
      <c r="AH22" s="12">
        <f t="shared" si="0"/>
        <v>13</v>
      </c>
      <c r="AI22" s="2">
        <f>COUNTIF(X2:X31,"=V")+COUNTIF(X2:X31,"=W*")</f>
        <v>7</v>
      </c>
      <c r="AJ22" s="2">
        <f t="shared" si="6"/>
        <v>0.61904761904761907</v>
      </c>
      <c r="AK22" s="2">
        <f>SUM(D22:AG22,)+(COUNTIF(D22:AG22,"=V")*C1)+SUM(AP22:AP22)</f>
        <v>91</v>
      </c>
      <c r="AL22" s="2">
        <f>SUM(X2:X31)+(COUNTIF(X2:X31,"=V")*C1)+SUM(BJ2:BJ31)</f>
        <v>58</v>
      </c>
      <c r="AM22" s="2">
        <f t="shared" si="1"/>
        <v>33</v>
      </c>
      <c r="AN22" s="23">
        <v>6</v>
      </c>
      <c r="AO22" s="13">
        <f t="shared" si="2"/>
        <v>20</v>
      </c>
      <c r="AP22" s="13">
        <f t="shared" si="7"/>
        <v>0</v>
      </c>
      <c r="AQ22" s="13">
        <f t="shared" si="8"/>
        <v>0</v>
      </c>
      <c r="AR22" s="13">
        <f t="shared" si="9"/>
        <v>0</v>
      </c>
      <c r="AS22" s="13">
        <f t="shared" si="10"/>
        <v>0</v>
      </c>
      <c r="AT22" s="13">
        <f t="shared" si="11"/>
        <v>0</v>
      </c>
      <c r="AU22" s="13">
        <f t="shared" si="12"/>
        <v>0</v>
      </c>
      <c r="AV22" s="13">
        <f t="shared" si="13"/>
        <v>0</v>
      </c>
      <c r="AW22" s="13">
        <f t="shared" si="14"/>
        <v>0</v>
      </c>
      <c r="AX22" s="13">
        <f t="shared" si="15"/>
        <v>0</v>
      </c>
      <c r="AY22" s="13">
        <f t="shared" si="16"/>
        <v>0</v>
      </c>
      <c r="AZ22" s="13">
        <f t="shared" si="17"/>
        <v>0</v>
      </c>
      <c r="BA22" s="13">
        <f t="shared" si="18"/>
        <v>0</v>
      </c>
      <c r="BB22" s="13">
        <f t="shared" si="19"/>
        <v>0</v>
      </c>
      <c r="BC22" s="13">
        <f t="shared" si="20"/>
        <v>0</v>
      </c>
      <c r="BD22" s="13">
        <f t="shared" si="21"/>
        <v>0</v>
      </c>
      <c r="BE22" s="13">
        <f t="shared" si="22"/>
        <v>0</v>
      </c>
      <c r="BF22" s="13">
        <f t="shared" si="23"/>
        <v>0</v>
      </c>
      <c r="BG22" s="13">
        <f t="shared" si="24"/>
        <v>0</v>
      </c>
      <c r="BH22" s="13">
        <f t="shared" si="25"/>
        <v>0</v>
      </c>
      <c r="BI22" s="13">
        <f t="shared" si="26"/>
        <v>0</v>
      </c>
      <c r="BJ22" s="13">
        <f t="shared" si="27"/>
        <v>0</v>
      </c>
      <c r="BK22" s="13">
        <f t="shared" si="28"/>
        <v>0</v>
      </c>
      <c r="BL22" s="13">
        <f t="shared" si="29"/>
        <v>0</v>
      </c>
      <c r="BM22" s="13">
        <f t="shared" si="30"/>
        <v>0</v>
      </c>
      <c r="BN22" s="13">
        <f t="shared" si="31"/>
        <v>0</v>
      </c>
      <c r="BO22" s="13">
        <f t="shared" si="32"/>
        <v>0</v>
      </c>
      <c r="BP22" s="13">
        <f t="shared" si="33"/>
        <v>0</v>
      </c>
      <c r="BQ22" s="13">
        <f t="shared" si="34"/>
        <v>0</v>
      </c>
      <c r="BR22" s="13">
        <f t="shared" si="35"/>
        <v>0</v>
      </c>
      <c r="BS22" s="13">
        <f t="shared" si="36"/>
        <v>0</v>
      </c>
      <c r="BT22" s="25"/>
      <c r="BU22" s="68">
        <f>(21-CB22)</f>
        <v>21</v>
      </c>
      <c r="BV22" s="17" t="s">
        <v>50</v>
      </c>
      <c r="BW22" s="18" t="s">
        <v>22</v>
      </c>
      <c r="BX22" s="1">
        <v>21</v>
      </c>
      <c r="BY22" s="39">
        <v>0.14285714285714285</v>
      </c>
      <c r="BZ22" s="5">
        <v>-45</v>
      </c>
      <c r="CA22" s="32">
        <v>51</v>
      </c>
      <c r="CB22" s="66">
        <f>ROUNDDOWN(CORREL(BY21:CA21,BY22:CA22),0)+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23" spans="1:80" ht="31.15" customHeight="1" x14ac:dyDescent="0.2">
      <c r="A23" s="1">
        <v>22</v>
      </c>
      <c r="B23" s="1" t="s">
        <v>51</v>
      </c>
      <c r="C23" s="18" t="s">
        <v>23</v>
      </c>
      <c r="D23" s="3" t="s">
        <v>0</v>
      </c>
      <c r="E23" s="70">
        <v>2</v>
      </c>
      <c r="F23" s="5" t="s">
        <v>0</v>
      </c>
      <c r="G23" s="5" t="s">
        <v>0</v>
      </c>
      <c r="H23" s="5" t="s">
        <v>0</v>
      </c>
      <c r="I23" s="5" t="s">
        <v>0</v>
      </c>
      <c r="J23" s="5" t="s">
        <v>0</v>
      </c>
      <c r="K23" s="5" t="s">
        <v>0</v>
      </c>
      <c r="L23" s="5" t="s">
        <v>0</v>
      </c>
      <c r="M23" s="70">
        <v>2</v>
      </c>
      <c r="N23" s="5" t="s">
        <v>0</v>
      </c>
      <c r="O23" s="5" t="s">
        <v>0</v>
      </c>
      <c r="P23" s="5" t="s">
        <v>0</v>
      </c>
      <c r="Q23" s="5" t="s">
        <v>0</v>
      </c>
      <c r="R23" s="6" t="s">
        <v>28</v>
      </c>
      <c r="S23" s="6" t="s">
        <v>0</v>
      </c>
      <c r="T23" s="6" t="s">
        <v>0</v>
      </c>
      <c r="U23" s="6" t="s">
        <v>0</v>
      </c>
      <c r="V23" s="6" t="s">
        <v>0</v>
      </c>
      <c r="W23" s="70">
        <v>4</v>
      </c>
      <c r="X23" s="6" t="s">
        <v>0</v>
      </c>
      <c r="Y23" s="4"/>
      <c r="Z23" s="60"/>
      <c r="AA23" s="58"/>
      <c r="AB23" s="58"/>
      <c r="AC23" s="58"/>
      <c r="AD23" s="58"/>
      <c r="AE23" s="58"/>
      <c r="AF23" s="58"/>
      <c r="AG23" s="54"/>
      <c r="AH23" s="12">
        <f t="shared" si="0"/>
        <v>18</v>
      </c>
      <c r="AI23" s="2">
        <f>COUNTIF(Y2:Y31,"=V")+COUNTIF(Y2:Y31,"=W*")</f>
        <v>2</v>
      </c>
      <c r="AJ23" s="2">
        <f t="shared" ref="AJ23:AJ31" si="37">IF(ISERROR(AH23/COUNTA(D23:AG23)),-1,AH23/COUNTA(D23:AG23))</f>
        <v>0.8571428571428571</v>
      </c>
      <c r="AK23" s="2">
        <f>SUM(D23:AG23,)+(COUNTIF(D23:AG23,"=V")*C1)+SUM(AP23:AP23)</f>
        <v>93</v>
      </c>
      <c r="AL23" s="2">
        <f>SUM(Y2:Y31)+(COUNTIF(Y2:Y31,"=V")*C1)+SUM(BK2:BK31)</f>
        <v>53</v>
      </c>
      <c r="AM23" s="2">
        <f t="shared" ref="AM23:AM31" si="38">(AK23-AL23)</f>
        <v>40</v>
      </c>
      <c r="AN23" s="23">
        <v>2</v>
      </c>
      <c r="AO23" s="13">
        <f t="shared" si="2"/>
        <v>20</v>
      </c>
      <c r="AP23" s="13">
        <f t="shared" si="7"/>
        <v>0</v>
      </c>
      <c r="AQ23" s="13">
        <f t="shared" si="8"/>
        <v>0</v>
      </c>
      <c r="AR23" s="13">
        <f t="shared" si="9"/>
        <v>0</v>
      </c>
      <c r="AS23" s="13">
        <f t="shared" si="10"/>
        <v>0</v>
      </c>
      <c r="AT23" s="13">
        <f t="shared" si="11"/>
        <v>0</v>
      </c>
      <c r="AU23" s="13">
        <f t="shared" si="12"/>
        <v>0</v>
      </c>
      <c r="AV23" s="13">
        <f t="shared" si="13"/>
        <v>0</v>
      </c>
      <c r="AW23" s="13">
        <f t="shared" si="14"/>
        <v>0</v>
      </c>
      <c r="AX23" s="13">
        <f t="shared" si="15"/>
        <v>0</v>
      </c>
      <c r="AY23" s="13">
        <f t="shared" si="16"/>
        <v>0</v>
      </c>
      <c r="AZ23" s="13">
        <f t="shared" si="17"/>
        <v>0</v>
      </c>
      <c r="BA23" s="13">
        <f t="shared" si="18"/>
        <v>0</v>
      </c>
      <c r="BB23" s="13">
        <f t="shared" si="19"/>
        <v>0</v>
      </c>
      <c r="BC23" s="13">
        <f t="shared" si="20"/>
        <v>0</v>
      </c>
      <c r="BD23" s="13">
        <f t="shared" si="21"/>
        <v>4</v>
      </c>
      <c r="BE23" s="13">
        <f t="shared" si="22"/>
        <v>0</v>
      </c>
      <c r="BF23" s="13">
        <f t="shared" si="23"/>
        <v>0</v>
      </c>
      <c r="BG23" s="13">
        <f t="shared" si="24"/>
        <v>0</v>
      </c>
      <c r="BH23" s="13">
        <f t="shared" si="25"/>
        <v>0</v>
      </c>
      <c r="BI23" s="13">
        <f t="shared" si="26"/>
        <v>0</v>
      </c>
      <c r="BJ23" s="13">
        <f t="shared" si="27"/>
        <v>0</v>
      </c>
      <c r="BK23" s="13">
        <f t="shared" si="28"/>
        <v>0</v>
      </c>
      <c r="BL23" s="13">
        <f t="shared" si="29"/>
        <v>0</v>
      </c>
      <c r="BM23" s="13">
        <f t="shared" si="30"/>
        <v>0</v>
      </c>
      <c r="BN23" s="13">
        <f t="shared" si="31"/>
        <v>0</v>
      </c>
      <c r="BO23" s="13">
        <f t="shared" si="32"/>
        <v>0</v>
      </c>
      <c r="BP23" s="13">
        <f t="shared" si="33"/>
        <v>0</v>
      </c>
      <c r="BQ23" s="13">
        <f t="shared" si="34"/>
        <v>0</v>
      </c>
      <c r="BR23" s="13">
        <f t="shared" si="35"/>
        <v>0</v>
      </c>
      <c r="BS23" s="13">
        <f t="shared" si="36"/>
        <v>0</v>
      </c>
      <c r="BT23" s="25"/>
      <c r="BU23" s="68">
        <f>(22-CB23)</f>
        <v>22</v>
      </c>
      <c r="BV23" s="1" t="s">
        <v>51</v>
      </c>
      <c r="BW23" s="18" t="s">
        <v>23</v>
      </c>
      <c r="BX23" s="1">
        <v>22</v>
      </c>
      <c r="BY23" s="56">
        <v>9.5238095238095233E-2</v>
      </c>
      <c r="BZ23" s="51">
        <v>-60</v>
      </c>
      <c r="CA23" s="57">
        <v>40</v>
      </c>
      <c r="CB23" s="66">
        <f>ROUNDDOWN(CORREL(BY22:CA22,BY23:CA23),0)+ROUNDDOWN(CORREL(BY21:CA21,BY22:CA22),0)+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24" spans="1:80" ht="31.15" customHeight="1" x14ac:dyDescent="0.2">
      <c r="A24" s="1">
        <v>23</v>
      </c>
      <c r="B24" s="63"/>
      <c r="C24" s="64"/>
      <c r="D24" s="85"/>
      <c r="E24" s="86"/>
      <c r="F24" s="86"/>
      <c r="G24" s="86"/>
      <c r="H24" s="86"/>
      <c r="I24" s="86"/>
      <c r="J24" s="86"/>
      <c r="K24" s="86"/>
      <c r="L24" s="86"/>
      <c r="M24" s="86"/>
      <c r="N24" s="86"/>
      <c r="O24" s="86"/>
      <c r="P24" s="86"/>
      <c r="Q24" s="86"/>
      <c r="R24" s="86"/>
      <c r="S24" s="86"/>
      <c r="T24" s="86"/>
      <c r="U24" s="86"/>
      <c r="V24" s="86"/>
      <c r="W24" s="86"/>
      <c r="X24" s="61"/>
      <c r="Y24" s="62"/>
      <c r="Z24" s="53"/>
      <c r="AA24" s="58"/>
      <c r="AB24" s="58"/>
      <c r="AC24" s="58"/>
      <c r="AD24" s="58"/>
      <c r="AE24" s="58"/>
      <c r="AF24" s="58"/>
      <c r="AG24" s="54"/>
      <c r="AH24" s="12">
        <f t="shared" si="0"/>
        <v>0</v>
      </c>
      <c r="AI24" s="2">
        <f>COUNTIF(Z2:Z31,"=V")+COUNTIF(Z2:Z3,"=W*")</f>
        <v>0</v>
      </c>
      <c r="AJ24" s="2">
        <f t="shared" si="37"/>
        <v>-1</v>
      </c>
      <c r="AK24" s="2">
        <f>SUM(D24:AG24,)+(COUNTIF(D24:AG24,"=V")*C1)+SUM(AP24:AP24)</f>
        <v>0</v>
      </c>
      <c r="AL24" s="2">
        <f>SUM(Z2:Z31)+(COUNTIF(Z2:Z31,"=V")*C1)+SUM(BL2:BL31)</f>
        <v>0</v>
      </c>
      <c r="AM24" s="2">
        <f t="shared" si="38"/>
        <v>0</v>
      </c>
      <c r="AN24" s="23"/>
      <c r="AO24" s="13">
        <f t="shared" si="2"/>
        <v>0</v>
      </c>
      <c r="AP24" s="13">
        <f t="shared" si="7"/>
        <v>0</v>
      </c>
      <c r="AQ24" s="13">
        <f t="shared" si="8"/>
        <v>0</v>
      </c>
      <c r="AR24" s="13">
        <f t="shared" si="9"/>
        <v>0</v>
      </c>
      <c r="AS24" s="13">
        <f t="shared" si="10"/>
        <v>0</v>
      </c>
      <c r="AT24" s="13">
        <f t="shared" si="11"/>
        <v>0</v>
      </c>
      <c r="AU24" s="13">
        <f t="shared" si="12"/>
        <v>0</v>
      </c>
      <c r="AV24" s="13">
        <f t="shared" si="13"/>
        <v>0</v>
      </c>
      <c r="AW24" s="13">
        <f t="shared" si="14"/>
        <v>0</v>
      </c>
      <c r="AX24" s="13">
        <f t="shared" si="15"/>
        <v>0</v>
      </c>
      <c r="AY24" s="13">
        <f t="shared" si="16"/>
        <v>0</v>
      </c>
      <c r="AZ24" s="13">
        <f t="shared" si="17"/>
        <v>0</v>
      </c>
      <c r="BA24" s="13">
        <f t="shared" si="18"/>
        <v>0</v>
      </c>
      <c r="BB24" s="13">
        <f t="shared" si="19"/>
        <v>0</v>
      </c>
      <c r="BC24" s="13">
        <f t="shared" ref="BC24:BL31" si="39">IF(LEFT(Q24)="W",RIGHT(Q24)+0,0)</f>
        <v>0</v>
      </c>
      <c r="BD24" s="13">
        <f t="shared" si="39"/>
        <v>0</v>
      </c>
      <c r="BE24" s="13">
        <f t="shared" si="39"/>
        <v>0</v>
      </c>
      <c r="BF24" s="13">
        <f t="shared" si="39"/>
        <v>0</v>
      </c>
      <c r="BG24" s="13">
        <f t="shared" si="39"/>
        <v>0</v>
      </c>
      <c r="BH24" s="13">
        <f t="shared" si="39"/>
        <v>0</v>
      </c>
      <c r="BI24" s="13">
        <f t="shared" si="39"/>
        <v>0</v>
      </c>
      <c r="BJ24" s="13">
        <f t="shared" si="39"/>
        <v>0</v>
      </c>
      <c r="BK24" s="13">
        <f t="shared" si="39"/>
        <v>0</v>
      </c>
      <c r="BL24" s="13">
        <f t="shared" si="39"/>
        <v>0</v>
      </c>
      <c r="BM24" s="13">
        <f t="shared" si="30"/>
        <v>0</v>
      </c>
      <c r="BN24" s="13">
        <f t="shared" si="31"/>
        <v>0</v>
      </c>
      <c r="BO24" s="13">
        <f t="shared" si="32"/>
        <v>0</v>
      </c>
      <c r="BP24" s="13">
        <f t="shared" si="33"/>
        <v>0</v>
      </c>
      <c r="BQ24" s="13">
        <f t="shared" si="34"/>
        <v>0</v>
      </c>
      <c r="BR24" s="13">
        <f t="shared" si="35"/>
        <v>0</v>
      </c>
      <c r="BS24" s="13">
        <f t="shared" si="36"/>
        <v>0</v>
      </c>
      <c r="BT24" s="25"/>
      <c r="BU24" s="68">
        <f>(23-CB24)</f>
        <v>23</v>
      </c>
      <c r="BV24" s="63"/>
      <c r="BW24" s="64"/>
      <c r="BX24" s="1">
        <v>23</v>
      </c>
      <c r="BY24" s="56">
        <v>-1</v>
      </c>
      <c r="BZ24" s="51">
        <v>0</v>
      </c>
      <c r="CA24" s="57">
        <v>0</v>
      </c>
      <c r="CB24" s="66">
        <f>ROUNDDOWN(CORREL(BY23:CA23,BY24:CA24),0)+ROUNDDOWN(CORREL(BY22:CA22,BY23:CA23),0)+ROUNDDOWN(CORREL(BY21:CA21,BY22:CA22),0)+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25" spans="1:80" ht="31.15" customHeight="1" x14ac:dyDescent="0.2">
      <c r="A25" s="1">
        <v>24</v>
      </c>
      <c r="B25" s="49"/>
      <c r="C25" s="50"/>
      <c r="D25" s="87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  <c r="U25" s="88"/>
      <c r="V25" s="88"/>
      <c r="W25" s="88"/>
      <c r="X25" s="52"/>
      <c r="Y25" s="58"/>
      <c r="Z25" s="58"/>
      <c r="AA25" s="53"/>
      <c r="AB25" s="58"/>
      <c r="AC25" s="58"/>
      <c r="AD25" s="58"/>
      <c r="AE25" s="58"/>
      <c r="AF25" s="58"/>
      <c r="AG25" s="54"/>
      <c r="AH25" s="12">
        <f t="shared" si="0"/>
        <v>0</v>
      </c>
      <c r="AI25" s="2">
        <f>COUNTIF(AA2:AA31,"=V")+COUNTIF(AA2:AA31,"=W*")</f>
        <v>0</v>
      </c>
      <c r="AJ25" s="2">
        <f t="shared" si="37"/>
        <v>-1</v>
      </c>
      <c r="AK25" s="2">
        <f>SUM(D25:AG25,)+(COUNTIF(D25:AG25,"=V")*C1)+SUM(AP25:AP25)</f>
        <v>0</v>
      </c>
      <c r="AL25" s="2">
        <f>SUM(AA2:AA31)+(COUNTIF(AA2:AA31,"=V")*C1)+SUM(BM2:BM31)</f>
        <v>0</v>
      </c>
      <c r="AM25" s="2">
        <f t="shared" si="38"/>
        <v>0</v>
      </c>
      <c r="AN25" s="55"/>
      <c r="AO25" s="13">
        <f t="shared" si="2"/>
        <v>0</v>
      </c>
      <c r="AP25" s="13">
        <f t="shared" si="7"/>
        <v>0</v>
      </c>
      <c r="AQ25" s="13">
        <f t="shared" si="8"/>
        <v>0</v>
      </c>
      <c r="AR25" s="13">
        <f t="shared" si="9"/>
        <v>0</v>
      </c>
      <c r="AS25" s="13">
        <f t="shared" si="10"/>
        <v>0</v>
      </c>
      <c r="AT25" s="13">
        <f t="shared" si="11"/>
        <v>0</v>
      </c>
      <c r="AU25" s="13">
        <f t="shared" si="12"/>
        <v>0</v>
      </c>
      <c r="AV25" s="13">
        <f t="shared" si="13"/>
        <v>0</v>
      </c>
      <c r="AW25" s="13">
        <f t="shared" si="14"/>
        <v>0</v>
      </c>
      <c r="AX25" s="13">
        <f t="shared" si="15"/>
        <v>0</v>
      </c>
      <c r="AY25" s="13">
        <f t="shared" si="16"/>
        <v>0</v>
      </c>
      <c r="AZ25" s="13">
        <f t="shared" si="17"/>
        <v>0</v>
      </c>
      <c r="BA25" s="13">
        <f t="shared" si="18"/>
        <v>0</v>
      </c>
      <c r="BB25" s="13">
        <f t="shared" si="19"/>
        <v>0</v>
      </c>
      <c r="BC25" s="13">
        <f t="shared" si="39"/>
        <v>0</v>
      </c>
      <c r="BD25" s="13">
        <f t="shared" si="39"/>
        <v>0</v>
      </c>
      <c r="BE25" s="13">
        <f t="shared" si="39"/>
        <v>0</v>
      </c>
      <c r="BF25" s="13">
        <f t="shared" si="39"/>
        <v>0</v>
      </c>
      <c r="BG25" s="13">
        <f t="shared" si="39"/>
        <v>0</v>
      </c>
      <c r="BH25" s="13">
        <f t="shared" si="39"/>
        <v>0</v>
      </c>
      <c r="BI25" s="13">
        <f t="shared" si="39"/>
        <v>0</v>
      </c>
      <c r="BJ25" s="13">
        <f t="shared" si="39"/>
        <v>0</v>
      </c>
      <c r="BK25" s="13">
        <f t="shared" si="39"/>
        <v>0</v>
      </c>
      <c r="BL25" s="13">
        <f t="shared" si="39"/>
        <v>0</v>
      </c>
      <c r="BM25" s="13">
        <f t="shared" si="30"/>
        <v>0</v>
      </c>
      <c r="BN25" s="13">
        <f t="shared" si="31"/>
        <v>0</v>
      </c>
      <c r="BO25" s="13">
        <f t="shared" si="32"/>
        <v>0</v>
      </c>
      <c r="BP25" s="13">
        <f t="shared" si="33"/>
        <v>0</v>
      </c>
      <c r="BQ25" s="13">
        <f t="shared" si="34"/>
        <v>0</v>
      </c>
      <c r="BR25" s="13">
        <f t="shared" si="35"/>
        <v>0</v>
      </c>
      <c r="BS25" s="13">
        <f t="shared" si="36"/>
        <v>0</v>
      </c>
      <c r="BT25" s="25"/>
      <c r="BU25" s="68">
        <f>(24-CB25)</f>
        <v>23</v>
      </c>
      <c r="BV25" s="49"/>
      <c r="BW25" s="50"/>
      <c r="BX25" s="1">
        <v>24</v>
      </c>
      <c r="BY25" s="56">
        <v>-1</v>
      </c>
      <c r="BZ25" s="51">
        <v>0</v>
      </c>
      <c r="CA25" s="57">
        <v>0</v>
      </c>
      <c r="CB25" s="66">
        <f>ROUNDDOWN(CORREL(BY24:CA24,BY25:CA25),0)+ROUNDDOWN(CORREL(BY23:CA23,BY24:CA24),0)+ROUNDDOWN(CORREL(BY22:CA22,BY23:CA23),0)+ROUNDDOWN(CORREL(BY21:CA21,BY22:CA22),0)+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1</v>
      </c>
    </row>
    <row r="26" spans="1:80" ht="31.15" customHeight="1" x14ac:dyDescent="0.2">
      <c r="A26" s="1">
        <v>25</v>
      </c>
      <c r="B26" s="49"/>
      <c r="C26" s="50"/>
      <c r="D26" s="76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8"/>
      <c r="Z26" s="58"/>
      <c r="AA26" s="58"/>
      <c r="AB26" s="53"/>
      <c r="AC26" s="58"/>
      <c r="AD26" s="58"/>
      <c r="AE26" s="58"/>
      <c r="AF26" s="58"/>
      <c r="AG26" s="54"/>
      <c r="AH26" s="12">
        <f t="shared" si="0"/>
        <v>0</v>
      </c>
      <c r="AI26" s="2">
        <f>COUNTIF(AB2:AB31,"=V")+COUNTIF(AB2:AB31,"=W*")</f>
        <v>0</v>
      </c>
      <c r="AJ26" s="2">
        <f t="shared" si="37"/>
        <v>-1</v>
      </c>
      <c r="AK26" s="2">
        <f>SUM(D26:AG26,)+(COUNTIF(D26:AG26,"=V")*C1)+SUM(AP26:AP26)</f>
        <v>0</v>
      </c>
      <c r="AL26" s="2">
        <f>SUM(AB2:AB31)+(COUNTIF(AB2:AB31,"=V")*C1)+SUM(BN2:BN31)</f>
        <v>0</v>
      </c>
      <c r="AM26" s="2">
        <f t="shared" si="38"/>
        <v>0</v>
      </c>
      <c r="AN26" s="55"/>
      <c r="AO26" s="13">
        <f t="shared" si="2"/>
        <v>0</v>
      </c>
      <c r="AP26" s="13">
        <f t="shared" si="7"/>
        <v>0</v>
      </c>
      <c r="AQ26" s="13">
        <f t="shared" si="8"/>
        <v>0</v>
      </c>
      <c r="AR26" s="13">
        <f t="shared" si="9"/>
        <v>0</v>
      </c>
      <c r="AS26" s="13">
        <f t="shared" si="10"/>
        <v>0</v>
      </c>
      <c r="AT26" s="13">
        <f t="shared" si="11"/>
        <v>0</v>
      </c>
      <c r="AU26" s="13">
        <f t="shared" si="12"/>
        <v>0</v>
      </c>
      <c r="AV26" s="13">
        <f t="shared" si="13"/>
        <v>0</v>
      </c>
      <c r="AW26" s="13">
        <f t="shared" si="14"/>
        <v>0</v>
      </c>
      <c r="AX26" s="13">
        <f t="shared" si="15"/>
        <v>0</v>
      </c>
      <c r="AY26" s="13">
        <f t="shared" si="16"/>
        <v>0</v>
      </c>
      <c r="AZ26" s="13">
        <f t="shared" si="17"/>
        <v>0</v>
      </c>
      <c r="BA26" s="13">
        <f t="shared" si="18"/>
        <v>0</v>
      </c>
      <c r="BB26" s="13">
        <f t="shared" si="19"/>
        <v>0</v>
      </c>
      <c r="BC26" s="13">
        <f t="shared" si="39"/>
        <v>0</v>
      </c>
      <c r="BD26" s="13">
        <f t="shared" si="39"/>
        <v>0</v>
      </c>
      <c r="BE26" s="13">
        <f t="shared" si="39"/>
        <v>0</v>
      </c>
      <c r="BF26" s="13">
        <f t="shared" si="39"/>
        <v>0</v>
      </c>
      <c r="BG26" s="13">
        <f t="shared" si="39"/>
        <v>0</v>
      </c>
      <c r="BH26" s="13">
        <f t="shared" si="39"/>
        <v>0</v>
      </c>
      <c r="BI26" s="13">
        <f t="shared" si="39"/>
        <v>0</v>
      </c>
      <c r="BJ26" s="13">
        <f t="shared" si="39"/>
        <v>0</v>
      </c>
      <c r="BK26" s="13">
        <f t="shared" si="39"/>
        <v>0</v>
      </c>
      <c r="BL26" s="13">
        <f t="shared" si="39"/>
        <v>0</v>
      </c>
      <c r="BM26" s="13">
        <f t="shared" si="30"/>
        <v>0</v>
      </c>
      <c r="BN26" s="13">
        <f t="shared" si="31"/>
        <v>0</v>
      </c>
      <c r="BO26" s="13">
        <f t="shared" si="32"/>
        <v>0</v>
      </c>
      <c r="BP26" s="13">
        <f t="shared" si="33"/>
        <v>0</v>
      </c>
      <c r="BQ26" s="13">
        <f t="shared" si="34"/>
        <v>0</v>
      </c>
      <c r="BR26" s="13">
        <f t="shared" si="35"/>
        <v>0</v>
      </c>
      <c r="BS26" s="13">
        <f t="shared" si="36"/>
        <v>0</v>
      </c>
      <c r="BT26" s="25"/>
      <c r="BU26" s="68">
        <f>(25-CB26)</f>
        <v>23</v>
      </c>
      <c r="BV26" s="49"/>
      <c r="BW26" s="50"/>
      <c r="BX26" s="1">
        <v>25</v>
      </c>
      <c r="BY26" s="56">
        <v>-1</v>
      </c>
      <c r="BZ26" s="51">
        <v>0</v>
      </c>
      <c r="CA26" s="57">
        <v>0</v>
      </c>
      <c r="CB26" s="66">
        <f>ROUNDDOWN(CORREL(BY25:CA25,BY26:CA26),0)+ROUNDDOWN(CORREL(BY24:CA24,BY25:CA25),0)+ROUNDDOWN(CORREL(BY23:CA23,BY24:CA24),0)+ROUNDDOWN(CORREL(BY22:CA22,BY23:CA23),0)+ROUNDDOWN(CORREL(BY21:CA21,BY22:CA22),0)+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2</v>
      </c>
    </row>
    <row r="27" spans="1:80" ht="31.15" customHeight="1" x14ac:dyDescent="0.2">
      <c r="A27" s="1">
        <v>26</v>
      </c>
      <c r="B27" s="49"/>
      <c r="C27" s="50"/>
      <c r="D27" s="76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8"/>
      <c r="Z27" s="58"/>
      <c r="AA27" s="58"/>
      <c r="AB27" s="58"/>
      <c r="AC27" s="53"/>
      <c r="AD27" s="58"/>
      <c r="AE27" s="58"/>
      <c r="AF27" s="58"/>
      <c r="AG27" s="54"/>
      <c r="AH27" s="12">
        <f t="shared" si="0"/>
        <v>0</v>
      </c>
      <c r="AI27" s="2">
        <f>COUNTIF(AC2:AC31,"=V")+COUNTIF(AC2:AC31,"=W*")</f>
        <v>0</v>
      </c>
      <c r="AJ27" s="2">
        <f t="shared" si="37"/>
        <v>-1</v>
      </c>
      <c r="AK27" s="2">
        <f>SUM(D27:AG27,)+(COUNTIF(D27:AG27,"=V")*C1)+SUM(AP27:AP27)</f>
        <v>0</v>
      </c>
      <c r="AL27" s="2">
        <f>SUM(AC2:AC31)+(COUNTIF(AC2:AC31,"=V")*C1)+SUM(BO2:BO31)</f>
        <v>0</v>
      </c>
      <c r="AM27" s="2">
        <f t="shared" si="38"/>
        <v>0</v>
      </c>
      <c r="AN27" s="55"/>
      <c r="AO27" s="13">
        <f t="shared" si="2"/>
        <v>0</v>
      </c>
      <c r="AP27" s="13">
        <f t="shared" si="7"/>
        <v>0</v>
      </c>
      <c r="AQ27" s="13">
        <f t="shared" si="8"/>
        <v>0</v>
      </c>
      <c r="AR27" s="13">
        <f t="shared" si="9"/>
        <v>0</v>
      </c>
      <c r="AS27" s="13">
        <f t="shared" si="10"/>
        <v>0</v>
      </c>
      <c r="AT27" s="13">
        <f t="shared" si="11"/>
        <v>0</v>
      </c>
      <c r="AU27" s="13">
        <f t="shared" si="12"/>
        <v>0</v>
      </c>
      <c r="AV27" s="13">
        <f t="shared" si="13"/>
        <v>0</v>
      </c>
      <c r="AW27" s="13">
        <f t="shared" si="14"/>
        <v>0</v>
      </c>
      <c r="AX27" s="13">
        <f t="shared" si="15"/>
        <v>0</v>
      </c>
      <c r="AY27" s="13">
        <f t="shared" si="16"/>
        <v>0</v>
      </c>
      <c r="AZ27" s="13">
        <f t="shared" si="17"/>
        <v>0</v>
      </c>
      <c r="BA27" s="13">
        <f t="shared" si="18"/>
        <v>0</v>
      </c>
      <c r="BB27" s="13">
        <f t="shared" si="19"/>
        <v>0</v>
      </c>
      <c r="BC27" s="13">
        <f t="shared" si="39"/>
        <v>0</v>
      </c>
      <c r="BD27" s="13">
        <f t="shared" si="39"/>
        <v>0</v>
      </c>
      <c r="BE27" s="13">
        <f t="shared" si="39"/>
        <v>0</v>
      </c>
      <c r="BF27" s="13">
        <f t="shared" si="39"/>
        <v>0</v>
      </c>
      <c r="BG27" s="13">
        <f t="shared" si="39"/>
        <v>0</v>
      </c>
      <c r="BH27" s="13">
        <f t="shared" si="39"/>
        <v>0</v>
      </c>
      <c r="BI27" s="13">
        <f t="shared" si="39"/>
        <v>0</v>
      </c>
      <c r="BJ27" s="13">
        <f t="shared" si="39"/>
        <v>0</v>
      </c>
      <c r="BK27" s="13">
        <f t="shared" si="39"/>
        <v>0</v>
      </c>
      <c r="BL27" s="13">
        <f t="shared" si="39"/>
        <v>0</v>
      </c>
      <c r="BM27" s="13">
        <f t="shared" si="30"/>
        <v>0</v>
      </c>
      <c r="BN27" s="13">
        <f t="shared" si="31"/>
        <v>0</v>
      </c>
      <c r="BO27" s="13">
        <f t="shared" si="32"/>
        <v>0</v>
      </c>
      <c r="BP27" s="13">
        <f t="shared" si="33"/>
        <v>0</v>
      </c>
      <c r="BQ27" s="13">
        <f t="shared" si="34"/>
        <v>0</v>
      </c>
      <c r="BR27" s="13">
        <f t="shared" si="35"/>
        <v>0</v>
      </c>
      <c r="BS27" s="13">
        <f t="shared" si="36"/>
        <v>0</v>
      </c>
      <c r="BT27" s="25"/>
      <c r="BU27" s="68">
        <f>(26-CB27)</f>
        <v>23</v>
      </c>
      <c r="BV27" s="49"/>
      <c r="BW27" s="50"/>
      <c r="BX27" s="1">
        <v>26</v>
      </c>
      <c r="BY27" s="56">
        <v>-1</v>
      </c>
      <c r="BZ27" s="51">
        <v>0</v>
      </c>
      <c r="CA27" s="57">
        <v>0</v>
      </c>
      <c r="CB27" s="66">
        <f>ROUNDDOWN(CORREL(BY26:CA26,BY27:CA27),0)+ROUNDDOWN(CORREL(BY25:CA25,BY26:CA26),0)+ROUNDDOWN(CORREL(BY24:CA24,BY25:CA25),0)+ROUNDDOWN(CORREL(BY23:CA23,BY24:CA24),0)+ROUNDDOWN(CORREL(BY22:CA22,BY23:CA23),0)+ROUNDDOWN(CORREL(BY21:CA21,BY22:CA22),0)+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3</v>
      </c>
    </row>
    <row r="28" spans="1:80" ht="31.15" customHeight="1" x14ac:dyDescent="0.2">
      <c r="A28" s="1">
        <v>27</v>
      </c>
      <c r="B28" s="49"/>
      <c r="C28" s="50"/>
      <c r="D28" s="76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8"/>
      <c r="Z28" s="58"/>
      <c r="AA28" s="58"/>
      <c r="AB28" s="58"/>
      <c r="AC28" s="58"/>
      <c r="AD28" s="53"/>
      <c r="AE28" s="58"/>
      <c r="AF28" s="58"/>
      <c r="AG28" s="54"/>
      <c r="AH28" s="12">
        <f t="shared" si="0"/>
        <v>0</v>
      </c>
      <c r="AI28" s="2">
        <f>COUNTIF(AD2:AD31,"=V")+COUNTIF(AD2:AD31,"=W*")</f>
        <v>0</v>
      </c>
      <c r="AJ28" s="2">
        <f t="shared" si="37"/>
        <v>-1</v>
      </c>
      <c r="AK28" s="2">
        <f>SUM(D28:AG28,)+(COUNTIF(D28:AG28,"=V")*C1)+SUM(AP28:AP28)</f>
        <v>0</v>
      </c>
      <c r="AL28" s="2">
        <f>SUM(AD2:AD31)+(COUNTIF(AD2:AD31,"=V")*C1)+SUM(BP2:BP31)</f>
        <v>0</v>
      </c>
      <c r="AM28" s="2">
        <f t="shared" si="38"/>
        <v>0</v>
      </c>
      <c r="AN28" s="55"/>
      <c r="AO28" s="13">
        <f t="shared" si="2"/>
        <v>0</v>
      </c>
      <c r="AP28" s="13">
        <f t="shared" si="7"/>
        <v>0</v>
      </c>
      <c r="AQ28" s="13">
        <f t="shared" si="8"/>
        <v>0</v>
      </c>
      <c r="AR28" s="13">
        <f t="shared" si="9"/>
        <v>0</v>
      </c>
      <c r="AS28" s="13">
        <f t="shared" si="10"/>
        <v>0</v>
      </c>
      <c r="AT28" s="13">
        <f t="shared" si="11"/>
        <v>0</v>
      </c>
      <c r="AU28" s="13">
        <f t="shared" si="12"/>
        <v>0</v>
      </c>
      <c r="AV28" s="13">
        <f t="shared" si="13"/>
        <v>0</v>
      </c>
      <c r="AW28" s="13">
        <f t="shared" si="14"/>
        <v>0</v>
      </c>
      <c r="AX28" s="13">
        <f t="shared" si="15"/>
        <v>0</v>
      </c>
      <c r="AY28" s="13">
        <f t="shared" si="16"/>
        <v>0</v>
      </c>
      <c r="AZ28" s="13">
        <f t="shared" si="17"/>
        <v>0</v>
      </c>
      <c r="BA28" s="13">
        <f t="shared" si="18"/>
        <v>0</v>
      </c>
      <c r="BB28" s="13">
        <f t="shared" si="19"/>
        <v>0</v>
      </c>
      <c r="BC28" s="13">
        <f t="shared" si="39"/>
        <v>0</v>
      </c>
      <c r="BD28" s="13">
        <f t="shared" si="39"/>
        <v>0</v>
      </c>
      <c r="BE28" s="13">
        <f t="shared" si="39"/>
        <v>0</v>
      </c>
      <c r="BF28" s="13">
        <f t="shared" si="39"/>
        <v>0</v>
      </c>
      <c r="BG28" s="13">
        <f t="shared" si="39"/>
        <v>0</v>
      </c>
      <c r="BH28" s="13">
        <f t="shared" si="39"/>
        <v>0</v>
      </c>
      <c r="BI28" s="13">
        <f t="shared" si="39"/>
        <v>0</v>
      </c>
      <c r="BJ28" s="13">
        <f t="shared" si="39"/>
        <v>0</v>
      </c>
      <c r="BK28" s="13">
        <f t="shared" si="39"/>
        <v>0</v>
      </c>
      <c r="BL28" s="13">
        <f t="shared" si="39"/>
        <v>0</v>
      </c>
      <c r="BM28" s="13">
        <f t="shared" si="30"/>
        <v>0</v>
      </c>
      <c r="BN28" s="13">
        <f t="shared" si="31"/>
        <v>0</v>
      </c>
      <c r="BO28" s="13">
        <f t="shared" si="32"/>
        <v>0</v>
      </c>
      <c r="BP28" s="13">
        <f t="shared" si="33"/>
        <v>0</v>
      </c>
      <c r="BQ28" s="13">
        <f t="shared" si="34"/>
        <v>0</v>
      </c>
      <c r="BR28" s="13">
        <f t="shared" si="35"/>
        <v>0</v>
      </c>
      <c r="BS28" s="13">
        <f t="shared" si="36"/>
        <v>0</v>
      </c>
      <c r="BT28" s="25"/>
      <c r="BU28" s="68">
        <f>(27-CB28)</f>
        <v>23</v>
      </c>
      <c r="BV28" s="49"/>
      <c r="BW28" s="50"/>
      <c r="BX28" s="1">
        <v>27</v>
      </c>
      <c r="BY28" s="56">
        <v>-1</v>
      </c>
      <c r="BZ28" s="51">
        <v>0</v>
      </c>
      <c r="CA28" s="57">
        <v>0</v>
      </c>
      <c r="CB28" s="66">
        <f>ROUNDDOWN(CORREL(BY27:CA27,BY28:CA28),0)+ROUNDDOWN(CORREL(BY26:CA26,BY27:CA27),0)+ROUNDDOWN(CORREL(BY25:CA25,BY26:CA26),0)+ROUNDDOWN(CORREL(BY24:CA24,BY25:CA25),0)+ROUNDDOWN(CORREL(BY23:CA23,BY24:CA24),0)+ROUNDDOWN(CORREL(BY22:CA22,BY23:CA23),0)+ROUNDDOWN(CORREL(BY21:CA21,BY22:CA22),0)+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4</v>
      </c>
    </row>
    <row r="29" spans="1:80" ht="31.15" customHeight="1" x14ac:dyDescent="0.2">
      <c r="A29" s="1">
        <v>28</v>
      </c>
      <c r="B29" s="49"/>
      <c r="C29" s="50"/>
      <c r="D29" s="76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8"/>
      <c r="Z29" s="58"/>
      <c r="AA29" s="58"/>
      <c r="AB29" s="58"/>
      <c r="AC29" s="58"/>
      <c r="AD29" s="58"/>
      <c r="AE29" s="53"/>
      <c r="AF29" s="58"/>
      <c r="AG29" s="54"/>
      <c r="AH29" s="12">
        <f t="shared" si="0"/>
        <v>0</v>
      </c>
      <c r="AI29" s="2">
        <f>COUNTIF(AE2:AE31,"=V")+COUNTIF(AE2:AE31,"=W*")</f>
        <v>0</v>
      </c>
      <c r="AJ29" s="2">
        <f t="shared" si="37"/>
        <v>-1</v>
      </c>
      <c r="AK29" s="2">
        <f>SUM(D29:AG29,)+(COUNTIF(D29:AG29,"=V")*C1)+SUM(AP29:AP29)</f>
        <v>0</v>
      </c>
      <c r="AL29" s="2">
        <f>SUM(AE2:AE31)+(COUNTIF(AE2:AE31,"=V")*C1)+SUM(BQ2:BQ31)</f>
        <v>0</v>
      </c>
      <c r="AM29" s="2">
        <f t="shared" si="38"/>
        <v>0</v>
      </c>
      <c r="AN29" s="55"/>
      <c r="AO29" s="13">
        <f t="shared" si="2"/>
        <v>0</v>
      </c>
      <c r="AP29" s="13">
        <f t="shared" si="7"/>
        <v>0</v>
      </c>
      <c r="AQ29" s="13">
        <f t="shared" si="8"/>
        <v>0</v>
      </c>
      <c r="AR29" s="13">
        <f t="shared" si="9"/>
        <v>0</v>
      </c>
      <c r="AS29" s="13">
        <f t="shared" si="10"/>
        <v>0</v>
      </c>
      <c r="AT29" s="13">
        <f t="shared" si="11"/>
        <v>0</v>
      </c>
      <c r="AU29" s="13">
        <f t="shared" si="12"/>
        <v>0</v>
      </c>
      <c r="AV29" s="13">
        <f t="shared" si="13"/>
        <v>0</v>
      </c>
      <c r="AW29" s="13">
        <f t="shared" si="14"/>
        <v>0</v>
      </c>
      <c r="AX29" s="13">
        <f t="shared" si="15"/>
        <v>0</v>
      </c>
      <c r="AY29" s="13">
        <f t="shared" si="16"/>
        <v>0</v>
      </c>
      <c r="AZ29" s="13">
        <f t="shared" si="17"/>
        <v>0</v>
      </c>
      <c r="BA29" s="13">
        <f t="shared" si="18"/>
        <v>0</v>
      </c>
      <c r="BB29" s="13">
        <f t="shared" si="19"/>
        <v>0</v>
      </c>
      <c r="BC29" s="13">
        <f t="shared" si="39"/>
        <v>0</v>
      </c>
      <c r="BD29" s="13">
        <f t="shared" si="39"/>
        <v>0</v>
      </c>
      <c r="BE29" s="13">
        <f t="shared" si="39"/>
        <v>0</v>
      </c>
      <c r="BF29" s="13">
        <f t="shared" si="39"/>
        <v>0</v>
      </c>
      <c r="BG29" s="13">
        <f t="shared" si="39"/>
        <v>0</v>
      </c>
      <c r="BH29" s="13">
        <f t="shared" si="39"/>
        <v>0</v>
      </c>
      <c r="BI29" s="13">
        <f t="shared" si="39"/>
        <v>0</v>
      </c>
      <c r="BJ29" s="13">
        <f t="shared" si="39"/>
        <v>0</v>
      </c>
      <c r="BK29" s="13">
        <f t="shared" si="39"/>
        <v>0</v>
      </c>
      <c r="BL29" s="13">
        <f t="shared" si="39"/>
        <v>0</v>
      </c>
      <c r="BM29" s="13">
        <f t="shared" si="30"/>
        <v>0</v>
      </c>
      <c r="BN29" s="13">
        <f t="shared" si="31"/>
        <v>0</v>
      </c>
      <c r="BO29" s="13">
        <f t="shared" si="32"/>
        <v>0</v>
      </c>
      <c r="BP29" s="13">
        <f t="shared" si="33"/>
        <v>0</v>
      </c>
      <c r="BQ29" s="13">
        <f t="shared" si="34"/>
        <v>0</v>
      </c>
      <c r="BR29" s="13">
        <f t="shared" si="35"/>
        <v>0</v>
      </c>
      <c r="BS29" s="13">
        <f t="shared" si="36"/>
        <v>0</v>
      </c>
      <c r="BT29" s="25"/>
      <c r="BU29" s="68">
        <f>(28-CB29)</f>
        <v>23</v>
      </c>
      <c r="BV29" s="49"/>
      <c r="BW29" s="50"/>
      <c r="BX29" s="1">
        <v>28</v>
      </c>
      <c r="BY29" s="56">
        <v>-1</v>
      </c>
      <c r="BZ29" s="51">
        <v>0</v>
      </c>
      <c r="CA29" s="57">
        <v>0</v>
      </c>
      <c r="CB29" s="66">
        <f>ROUNDDOWN(CORREL(BY28:CA28,BY29:CA29),0)+ROUNDDOWN(CORREL(BY27:CA27,BY28:CA28),0)+ROUNDDOWN(CORREL(BY26:CA26,BY27:CA27),0)+ROUNDDOWN(CORREL(BY25:CA25,BY26:CA26),0)+ROUNDDOWN(CORREL(BY24:CA24,BY25:CA25),0)+ROUNDDOWN(CORREL(BY23:CA23,BY24:CA24),0)+ROUNDDOWN(CORREL(BY22:CA22,BY23:CA23),0)+ROUNDDOWN(CORREL(BY21:CA21,BY22:CA22),0)+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5</v>
      </c>
    </row>
    <row r="30" spans="1:80" ht="31.15" customHeight="1" x14ac:dyDescent="0.2">
      <c r="A30" s="1">
        <v>29</v>
      </c>
      <c r="B30" s="49"/>
      <c r="C30" s="50"/>
      <c r="D30" s="76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8"/>
      <c r="Z30" s="58"/>
      <c r="AA30" s="58"/>
      <c r="AB30" s="58"/>
      <c r="AC30" s="58"/>
      <c r="AD30" s="58"/>
      <c r="AE30" s="58"/>
      <c r="AF30" s="53"/>
      <c r="AG30" s="54"/>
      <c r="AH30" s="12">
        <f t="shared" si="0"/>
        <v>0</v>
      </c>
      <c r="AI30" s="2">
        <f>COUNTIF(AF2:AF31,"=V")+COUNTIF(AF2:AF31,"=W*")</f>
        <v>0</v>
      </c>
      <c r="AJ30" s="2">
        <f t="shared" si="37"/>
        <v>-1</v>
      </c>
      <c r="AK30" s="2">
        <f>SUM(D30:AG30,)+(COUNTIF(D30:AG30,"=V")*C1)+SUM(AP30:AP30)</f>
        <v>0</v>
      </c>
      <c r="AL30" s="2">
        <f>SUM(AF2:AF31)+(COUNTIF(AF2:AF31,"=V")*C1)+SUM(BR2:BR31)</f>
        <v>0</v>
      </c>
      <c r="AM30" s="2">
        <f t="shared" si="38"/>
        <v>0</v>
      </c>
      <c r="AN30" s="55"/>
      <c r="AO30" s="13">
        <f t="shared" si="2"/>
        <v>0</v>
      </c>
      <c r="AP30" s="13">
        <f t="shared" si="7"/>
        <v>0</v>
      </c>
      <c r="AQ30" s="13">
        <f t="shared" si="8"/>
        <v>0</v>
      </c>
      <c r="AR30" s="13">
        <f t="shared" si="9"/>
        <v>0</v>
      </c>
      <c r="AS30" s="13">
        <f t="shared" si="10"/>
        <v>0</v>
      </c>
      <c r="AT30" s="13">
        <f t="shared" si="11"/>
        <v>0</v>
      </c>
      <c r="AU30" s="13">
        <f t="shared" si="12"/>
        <v>0</v>
      </c>
      <c r="AV30" s="13">
        <f t="shared" si="13"/>
        <v>0</v>
      </c>
      <c r="AW30" s="13">
        <f t="shared" si="14"/>
        <v>0</v>
      </c>
      <c r="AX30" s="13">
        <f t="shared" si="15"/>
        <v>0</v>
      </c>
      <c r="AY30" s="13">
        <f t="shared" si="16"/>
        <v>0</v>
      </c>
      <c r="AZ30" s="13">
        <f t="shared" si="17"/>
        <v>0</v>
      </c>
      <c r="BA30" s="13">
        <f t="shared" si="18"/>
        <v>0</v>
      </c>
      <c r="BB30" s="13">
        <f t="shared" si="19"/>
        <v>0</v>
      </c>
      <c r="BC30" s="13">
        <f t="shared" si="39"/>
        <v>0</v>
      </c>
      <c r="BD30" s="13">
        <f t="shared" si="39"/>
        <v>0</v>
      </c>
      <c r="BE30" s="13">
        <f t="shared" si="39"/>
        <v>0</v>
      </c>
      <c r="BF30" s="13">
        <f t="shared" si="39"/>
        <v>0</v>
      </c>
      <c r="BG30" s="13">
        <f t="shared" si="39"/>
        <v>0</v>
      </c>
      <c r="BH30" s="13">
        <f t="shared" si="39"/>
        <v>0</v>
      </c>
      <c r="BI30" s="13">
        <f t="shared" si="39"/>
        <v>0</v>
      </c>
      <c r="BJ30" s="13">
        <f t="shared" si="39"/>
        <v>0</v>
      </c>
      <c r="BK30" s="13">
        <f t="shared" si="39"/>
        <v>0</v>
      </c>
      <c r="BL30" s="13">
        <f t="shared" si="39"/>
        <v>0</v>
      </c>
      <c r="BM30" s="13">
        <f t="shared" si="30"/>
        <v>0</v>
      </c>
      <c r="BN30" s="13">
        <f t="shared" si="31"/>
        <v>0</v>
      </c>
      <c r="BO30" s="13">
        <f t="shared" si="32"/>
        <v>0</v>
      </c>
      <c r="BP30" s="13">
        <f t="shared" si="33"/>
        <v>0</v>
      </c>
      <c r="BQ30" s="13">
        <f t="shared" si="34"/>
        <v>0</v>
      </c>
      <c r="BR30" s="13">
        <f t="shared" si="35"/>
        <v>0</v>
      </c>
      <c r="BS30" s="13">
        <f t="shared" si="36"/>
        <v>0</v>
      </c>
      <c r="BT30" s="25"/>
      <c r="BU30" s="68">
        <f>(29-CB30)</f>
        <v>23</v>
      </c>
      <c r="BV30" s="49"/>
      <c r="BW30" s="50"/>
      <c r="BX30" s="1">
        <v>29</v>
      </c>
      <c r="BY30" s="56">
        <v>-1</v>
      </c>
      <c r="BZ30" s="51">
        <v>0</v>
      </c>
      <c r="CA30" s="57">
        <v>0</v>
      </c>
      <c r="CB30" s="66">
        <f>ROUNDDOWN(CORREL(BY29:CA29,BY30:CA30),0)+ROUNDDOWN(CORREL(BY28:CA28,BY29:CA29),0)+ROUNDDOWN(CORREL(BY27:CA27,BY28:CA28),0)+ROUNDDOWN(CORREL(BY26:CA26,BY27:CA27),0)+ROUNDDOWN(CORREL(BY25:CA25,BY26:CA26),0)+ROUNDDOWN(CORREL(BY24:CA24,BY25:CA25),0)+ROUNDDOWN(CORREL(BY23:CA23,BY24:CA24),0)+ROUNDDOWN(CORREL(BY22:CA22,BY23:CA23),0)+ROUNDDOWN(CORREL(BY21:CA21,BY22:CA22),0)+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6</v>
      </c>
    </row>
    <row r="31" spans="1:80" ht="31.15" customHeight="1" thickBot="1" x14ac:dyDescent="0.25">
      <c r="A31" s="1">
        <v>30</v>
      </c>
      <c r="B31" s="77"/>
      <c r="C31" s="21"/>
      <c r="D31" s="78"/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48"/>
      <c r="Z31" s="48"/>
      <c r="AA31" s="48"/>
      <c r="AB31" s="48"/>
      <c r="AC31" s="48"/>
      <c r="AD31" s="48"/>
      <c r="AE31" s="48"/>
      <c r="AF31" s="48"/>
      <c r="AG31" s="36"/>
      <c r="AH31" s="12">
        <f t="shared" si="0"/>
        <v>0</v>
      </c>
      <c r="AI31" s="2">
        <f>COUNTIF(AG2:AG31,"=V")+COUNTIF(AG2:AG31,"=W*")</f>
        <v>0</v>
      </c>
      <c r="AJ31" s="2">
        <f t="shared" si="37"/>
        <v>-1</v>
      </c>
      <c r="AK31" s="2">
        <f>SUM(D31:AG31,)+(COUNTIF(D31:AG31,"=V")*C1)+SUM(AP31:AP31)</f>
        <v>0</v>
      </c>
      <c r="AL31" s="2">
        <f>SUM(AG2:AG31)+(COUNTIF(AG2:AG31,"=V")*C1)+SUM(BS2:BS31)</f>
        <v>0</v>
      </c>
      <c r="AM31" s="2">
        <f t="shared" si="38"/>
        <v>0</v>
      </c>
      <c r="AN31" s="24"/>
      <c r="AO31" s="13">
        <f t="shared" si="2"/>
        <v>0</v>
      </c>
      <c r="AP31" s="13">
        <f t="shared" si="7"/>
        <v>0</v>
      </c>
      <c r="AQ31" s="13">
        <f t="shared" si="8"/>
        <v>0</v>
      </c>
      <c r="AR31" s="13">
        <f t="shared" si="9"/>
        <v>0</v>
      </c>
      <c r="AS31" s="13">
        <f t="shared" si="10"/>
        <v>0</v>
      </c>
      <c r="AT31" s="13">
        <f t="shared" si="11"/>
        <v>0</v>
      </c>
      <c r="AU31" s="13">
        <f t="shared" si="12"/>
        <v>0</v>
      </c>
      <c r="AV31" s="13">
        <f t="shared" si="13"/>
        <v>0</v>
      </c>
      <c r="AW31" s="13">
        <f t="shared" si="14"/>
        <v>0</v>
      </c>
      <c r="AX31" s="13">
        <f t="shared" si="15"/>
        <v>0</v>
      </c>
      <c r="AY31" s="13">
        <f t="shared" si="16"/>
        <v>0</v>
      </c>
      <c r="AZ31" s="13">
        <f t="shared" si="17"/>
        <v>0</v>
      </c>
      <c r="BA31" s="13">
        <f t="shared" si="18"/>
        <v>0</v>
      </c>
      <c r="BB31" s="13">
        <f t="shared" si="19"/>
        <v>0</v>
      </c>
      <c r="BC31" s="13">
        <f t="shared" si="39"/>
        <v>0</v>
      </c>
      <c r="BD31" s="13">
        <f t="shared" si="39"/>
        <v>0</v>
      </c>
      <c r="BE31" s="13">
        <f t="shared" si="39"/>
        <v>0</v>
      </c>
      <c r="BF31" s="13">
        <f t="shared" si="39"/>
        <v>0</v>
      </c>
      <c r="BG31" s="13">
        <f t="shared" si="39"/>
        <v>0</v>
      </c>
      <c r="BH31" s="13">
        <f t="shared" si="39"/>
        <v>0</v>
      </c>
      <c r="BI31" s="13">
        <f t="shared" si="39"/>
        <v>0</v>
      </c>
      <c r="BJ31" s="13">
        <f t="shared" si="39"/>
        <v>0</v>
      </c>
      <c r="BK31" s="13">
        <f t="shared" si="39"/>
        <v>0</v>
      </c>
      <c r="BL31" s="13">
        <f t="shared" si="39"/>
        <v>0</v>
      </c>
      <c r="BM31" s="13">
        <f t="shared" si="30"/>
        <v>0</v>
      </c>
      <c r="BN31" s="13">
        <f t="shared" si="31"/>
        <v>0</v>
      </c>
      <c r="BO31" s="13">
        <f t="shared" si="32"/>
        <v>0</v>
      </c>
      <c r="BP31" s="13">
        <f t="shared" si="33"/>
        <v>0</v>
      </c>
      <c r="BQ31" s="13">
        <f t="shared" si="34"/>
        <v>0</v>
      </c>
      <c r="BR31" s="13">
        <f t="shared" si="35"/>
        <v>0</v>
      </c>
      <c r="BS31" s="13">
        <f t="shared" si="36"/>
        <v>0</v>
      </c>
      <c r="BT31" s="25"/>
      <c r="BU31" s="68">
        <f>(30-CB31)</f>
        <v>23</v>
      </c>
      <c r="BV31" s="28"/>
      <c r="BW31" s="21"/>
      <c r="BX31" s="1">
        <v>30</v>
      </c>
      <c r="BY31" s="41">
        <v>-1</v>
      </c>
      <c r="BZ31" s="34">
        <v>0</v>
      </c>
      <c r="CA31" s="46">
        <v>0</v>
      </c>
      <c r="CB31" s="66">
        <f>ROUNDDOWN(CORREL(BY30:CA30,BY31:CA31),0)+ROUNDDOWN(CORREL(BY29:CA29,BY30:CA30),0)+ROUNDDOWN(CORREL(BY28:CA28,BY29:CA29),0)+ROUNDDOWN(CORREL(BY27:CA27,BY28:CA28),0)+ROUNDDOWN(CORREL(BY26:CA26,BY27:CA27),0)+ROUNDDOWN(CORREL(BY25:CA25,BY26:CA26),0)+ROUNDDOWN(CORREL(BY24:CA24,BY25:CA25),0)+ROUNDDOWN(CORREL(BY23:CA23,BY24:CA24),0)+ROUNDDOWN(CORREL(BY22:CA22,BY23:CA23),0)+ROUNDDOWN(CORREL(BY21:CA21,BY22:CA22),0)+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7</v>
      </c>
    </row>
    <row r="32" spans="1:80" x14ac:dyDescent="0.2">
      <c r="B32" s="79"/>
      <c r="C32" s="79"/>
      <c r="D32" s="80"/>
      <c r="E32" s="80"/>
      <c r="F32" s="80"/>
      <c r="G32" s="80"/>
      <c r="H32" s="80"/>
      <c r="I32" s="80"/>
      <c r="J32" s="80"/>
      <c r="K32" s="80"/>
      <c r="L32" s="80"/>
      <c r="M32" s="80"/>
      <c r="N32" s="80"/>
      <c r="O32" s="80"/>
      <c r="P32" s="80"/>
      <c r="Q32" s="80"/>
      <c r="R32" s="80"/>
      <c r="S32" s="80"/>
      <c r="T32" s="80"/>
      <c r="U32" s="80"/>
      <c r="V32" s="80"/>
      <c r="W32" s="80"/>
    </row>
    <row r="33" spans="2:23" x14ac:dyDescent="0.2">
      <c r="B33" s="79"/>
      <c r="C33" s="79"/>
      <c r="D33" s="80"/>
      <c r="E33" s="80"/>
      <c r="F33" s="80"/>
      <c r="G33" s="80"/>
      <c r="H33" s="80"/>
      <c r="I33" s="80"/>
      <c r="J33" s="80"/>
      <c r="K33" s="80"/>
      <c r="L33" s="80"/>
      <c r="M33" s="80"/>
      <c r="N33" s="80"/>
      <c r="O33" s="80"/>
      <c r="P33" s="80"/>
      <c r="Q33" s="80"/>
      <c r="R33" s="80"/>
      <c r="S33" s="80"/>
      <c r="T33" s="80"/>
      <c r="U33" s="80"/>
      <c r="V33" s="80"/>
      <c r="W33" s="80"/>
    </row>
  </sheetData>
  <mergeCells count="1">
    <mergeCell ref="A1:B1"/>
  </mergeCells>
  <phoneticPr fontId="0" type="noConversion"/>
  <pageMargins left="0" right="0" top="0.39370078740157483" bottom="0.39370078740157483" header="0.51181102362204722" footer="0.51181102362204722"/>
  <pageSetup paperSize="9" scale="40" orientation="landscape" horizontalDpi="4294967295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Colmar Escrime</dc:creator>
  <cp:lastModifiedBy>Ben</cp:lastModifiedBy>
  <cp:lastPrinted>2020-03-03T07:34:14Z</cp:lastPrinted>
  <dcterms:created xsi:type="dcterms:W3CDTF">2006-12-12T18:03:26Z</dcterms:created>
  <dcterms:modified xsi:type="dcterms:W3CDTF">2020-03-09T14:13:34Z</dcterms:modified>
</cp:coreProperties>
</file>